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1 (1)" sheetId="2" r:id="rId5"/>
    <sheet state="visible" name="Sheet1 (2)" sheetId="3" r:id="rId6"/>
    <sheet state="visible" name="Sheet1 (3)" sheetId="4" r:id="rId7"/>
    <sheet state="visible" name="Sheet1 (4)" sheetId="5" r:id="rId8"/>
    <sheet state="visible" name="3pivots" sheetId="6" r:id="rId9"/>
    <sheet state="visible" name="01pm28July" sheetId="7" r:id="rId10"/>
    <sheet state="visible" name="12pm29July" sheetId="8" r:id="rId11"/>
    <sheet state="visible" name="Sheet2" sheetId="9" r:id="rId12"/>
  </sheets>
  <definedNames/>
  <calcPr/>
</workbook>
</file>

<file path=xl/sharedStrings.xml><?xml version="1.0" encoding="utf-8"?>
<sst xmlns="http://schemas.openxmlformats.org/spreadsheetml/2006/main" count="15618" uniqueCount="9531">
  <si>
    <t>Stock</t>
  </si>
  <si>
    <t>Name</t>
  </si>
  <si>
    <t>Price (intraday)</t>
  </si>
  <si>
    <t>Change</t>
  </si>
  <si>
    <t>% change</t>
  </si>
  <si>
    <t>Volume</t>
  </si>
  <si>
    <t>Avg vol (3-month)</t>
  </si>
  <si>
    <t>Market Cap</t>
  </si>
  <si>
    <t>PE ratio (TTM)</t>
  </si>
  <si>
    <t>52-week range</t>
  </si>
  <si>
    <t>RELIANCE.NS</t>
  </si>
  <si>
    <t>Reliance Industries Limited</t>
  </si>
  <si>
    <t>55.648M</t>
  </si>
  <si>
    <t>22.04M</t>
  </si>
  <si>
    <t>14.512T</t>
  </si>
  <si>
    <t>RELIANCE.BO</t>
  </si>
  <si>
    <t>2.889M</t>
  </si>
  <si>
    <t>1.021M</t>
  </si>
  <si>
    <t>14.492T</t>
  </si>
  <si>
    <t>TCS.BO</t>
  </si>
  <si>
    <t>Tata Consultancy Services Limited</t>
  </si>
  <si>
    <t>8.098T</t>
  </si>
  <si>
    <t>TCS.NS</t>
  </si>
  <si>
    <t>3.664M</t>
  </si>
  <si>
    <t>3.609M</t>
  </si>
  <si>
    <t>8.095T</t>
  </si>
  <si>
    <t>HDFCBANK.NS</t>
  </si>
  <si>
    <t>HDFC Bank Limited</t>
  </si>
  <si>
    <t>9.798M</t>
  </si>
  <si>
    <t>18.799M</t>
  </si>
  <si>
    <t>6.144T</t>
  </si>
  <si>
    <t>HDFCBANK.BO</t>
  </si>
  <si>
    <t>6.141T</t>
  </si>
  <si>
    <t>INFY.NS</t>
  </si>
  <si>
    <t>Infosys Limited</t>
  </si>
  <si>
    <t>18.207M</t>
  </si>
  <si>
    <t>12.156M</t>
  </si>
  <si>
    <t>3.914T</t>
  </si>
  <si>
    <t>INFY.BO</t>
  </si>
  <si>
    <t>3.909T</t>
  </si>
  <si>
    <t>HDFC.NS</t>
  </si>
  <si>
    <t>Housing Development Finance Corporation Limited</t>
  </si>
  <si>
    <t>3.307M</t>
  </si>
  <si>
    <t>6.586M</t>
  </si>
  <si>
    <t>3.194T</t>
  </si>
  <si>
    <t>HDFC.BO</t>
  </si>
  <si>
    <t>3.195T</t>
  </si>
  <si>
    <t>BHARTIARTL.BO</t>
  </si>
  <si>
    <t>Bharti Airtel Limited</t>
  </si>
  <si>
    <t>3.392M</t>
  </si>
  <si>
    <t>3.053T</t>
  </si>
  <si>
    <t>N/A</t>
  </si>
  <si>
    <t>BHARTIARTL.NS</t>
  </si>
  <si>
    <t>9.773M</t>
  </si>
  <si>
    <t>20.568M</t>
  </si>
  <si>
    <t>3.051T</t>
  </si>
  <si>
    <t>KOTAKBANK.BO</t>
  </si>
  <si>
    <t>Kotak Mahindra Bank Limited</t>
  </si>
  <si>
    <t>1.169M</t>
  </si>
  <si>
    <t>2.671T</t>
  </si>
  <si>
    <t>KOTAKBANK.NS</t>
  </si>
  <si>
    <t>3.112M</t>
  </si>
  <si>
    <t>5.879M</t>
  </si>
  <si>
    <t>ICICIBANK.BO</t>
  </si>
  <si>
    <t>ICICI Bank Limited</t>
  </si>
  <si>
    <t>2.438M</t>
  </si>
  <si>
    <t>1.688M</t>
  </si>
  <si>
    <t>2.471T</t>
  </si>
  <si>
    <t>ICICIBANK.NS</t>
  </si>
  <si>
    <t>52.967M</t>
  </si>
  <si>
    <t>45.107M</t>
  </si>
  <si>
    <t>ITC.BO</t>
  </si>
  <si>
    <t>ITC Limited</t>
  </si>
  <si>
    <t>1.248M</t>
  </si>
  <si>
    <t>2.456T</t>
  </si>
  <si>
    <t>ITC.NS</t>
  </si>
  <si>
    <t>60.173M</t>
  </si>
  <si>
    <t>29.273M</t>
  </si>
  <si>
    <t>2.454T</t>
  </si>
  <si>
    <t>BAJFINANCE.NS</t>
  </si>
  <si>
    <t>Bajaj Finance Limited</t>
  </si>
  <si>
    <t>6.636M</t>
  </si>
  <si>
    <t>12.775M</t>
  </si>
  <si>
    <t>1.963T</t>
  </si>
  <si>
    <t>BAJFINANCE.BO</t>
  </si>
  <si>
    <t>1.962T</t>
  </si>
  <si>
    <t>HCLTECH.BO</t>
  </si>
  <si>
    <t>HCL Technologies Limited</t>
  </si>
  <si>
    <t>1.848T</t>
  </si>
  <si>
    <t>HCLTECH.NS</t>
  </si>
  <si>
    <t>12.365M</t>
  </si>
  <si>
    <t>5.804M</t>
  </si>
  <si>
    <t>1.845T</t>
  </si>
  <si>
    <t>MARUTI.NS</t>
  </si>
  <si>
    <t>Maruti Suzuki India Limited</t>
  </si>
  <si>
    <t>1.662M</t>
  </si>
  <si>
    <t>1.813T</t>
  </si>
  <si>
    <t>MARUTI.BO</t>
  </si>
  <si>
    <t>1.812T</t>
  </si>
  <si>
    <t>SBIN.NS</t>
  </si>
  <si>
    <t>State Bank of India</t>
  </si>
  <si>
    <t>65.221M</t>
  </si>
  <si>
    <t>68.648M</t>
  </si>
  <si>
    <t>1.713T</t>
  </si>
  <si>
    <t>SBIN.BO</t>
  </si>
  <si>
    <t>3.519M</t>
  </si>
  <si>
    <t>4.063M</t>
  </si>
  <si>
    <t>1.712T</t>
  </si>
  <si>
    <t>NESTLEIND.NS</t>
  </si>
  <si>
    <t>Nestlé India Limited</t>
  </si>
  <si>
    <t>1.663T</t>
  </si>
  <si>
    <t>NESTLEIND.BO</t>
  </si>
  <si>
    <t>1.661T</t>
  </si>
  <si>
    <t>ASIANPAINT.NS</t>
  </si>
  <si>
    <t>Asian Paints Limited</t>
  </si>
  <si>
    <t>3.971M</t>
  </si>
  <si>
    <t>2.764M</t>
  </si>
  <si>
    <t>1.642T</t>
  </si>
  <si>
    <t>ASIANPAINT.BO</t>
  </si>
  <si>
    <t>1.641T</t>
  </si>
  <si>
    <t>WIPRO.BO</t>
  </si>
  <si>
    <t>Wipro Limited</t>
  </si>
  <si>
    <t>1.07M</t>
  </si>
  <si>
    <t>1.545T</t>
  </si>
  <si>
    <t>WIPRO.NS</t>
  </si>
  <si>
    <t>22.112M</t>
  </si>
  <si>
    <t>11.53M</t>
  </si>
  <si>
    <t>1.546T</t>
  </si>
  <si>
    <t>DMART.BO</t>
  </si>
  <si>
    <t>Avenue Supermarts Limited</t>
  </si>
  <si>
    <t>1.319T</t>
  </si>
  <si>
    <t>DMART.NS</t>
  </si>
  <si>
    <t>1.35M</t>
  </si>
  <si>
    <t>1.316T</t>
  </si>
  <si>
    <t>LT.BO</t>
  </si>
  <si>
    <t>Larsen &amp; Toubro Limited</t>
  </si>
  <si>
    <t>1.27T</t>
  </si>
  <si>
    <t>LT.NS</t>
  </si>
  <si>
    <t>6.056M</t>
  </si>
  <si>
    <t>5.497M</t>
  </si>
  <si>
    <t>AXISBANK.NS</t>
  </si>
  <si>
    <t>Axis Bank Limited</t>
  </si>
  <si>
    <t>30.556M</t>
  </si>
  <si>
    <t>41.937M</t>
  </si>
  <si>
    <t>1.257T</t>
  </si>
  <si>
    <t>AXISBANK.BO</t>
  </si>
  <si>
    <t>1.03M</t>
  </si>
  <si>
    <t>1.521M</t>
  </si>
  <si>
    <t>HDFCLIFE.NS</t>
  </si>
  <si>
    <t>HDFC Standard Life Insurance Company Limited</t>
  </si>
  <si>
    <t>2.789M</t>
  </si>
  <si>
    <t>4.786M</t>
  </si>
  <si>
    <t>1.256T</t>
  </si>
  <si>
    <t>HDFCLIFE.BO</t>
  </si>
  <si>
    <t>1.268M</t>
  </si>
  <si>
    <t>SUNPHARMA.NS</t>
  </si>
  <si>
    <t>Sun Pharmaceutical Industries Limited</t>
  </si>
  <si>
    <t>19.803M</t>
  </si>
  <si>
    <t>10.528M</t>
  </si>
  <si>
    <t>1.165T</t>
  </si>
  <si>
    <t>SUNPHARMA.BO</t>
  </si>
  <si>
    <t>1.164T</t>
  </si>
  <si>
    <t>ULTRACEMCO.BO</t>
  </si>
  <si>
    <t>UltraTech Cement Limited</t>
  </si>
  <si>
    <t>1.091T</t>
  </si>
  <si>
    <t>ULTRACEMCO.NS</t>
  </si>
  <si>
    <t>1.092T</t>
  </si>
  <si>
    <t>ONGC.NS</t>
  </si>
  <si>
    <t>Oil and Natural Gas Corporation Limited</t>
  </si>
  <si>
    <t>9.996M</t>
  </si>
  <si>
    <t>22.072M</t>
  </si>
  <si>
    <t>1.019T</t>
  </si>
  <si>
    <t>ONGC.BO</t>
  </si>
  <si>
    <t>1.339M</t>
  </si>
  <si>
    <t>BAJAJFINSV.NS</t>
  </si>
  <si>
    <t>Bajaj Finserv Limited</t>
  </si>
  <si>
    <t>1.328M</t>
  </si>
  <si>
    <t>997.504B</t>
  </si>
  <si>
    <t>BAJAJFINSV.BO</t>
  </si>
  <si>
    <t>1.072T</t>
  </si>
  <si>
    <t>BPCL.BO</t>
  </si>
  <si>
    <t>Bharat Petroleum Corporation Limited</t>
  </si>
  <si>
    <t>972.475B</t>
  </si>
  <si>
    <t>BPCL.NS</t>
  </si>
  <si>
    <t>11.145M</t>
  </si>
  <si>
    <t>9.824M</t>
  </si>
  <si>
    <t>971.947B</t>
  </si>
  <si>
    <t>POWERGRID.BO</t>
  </si>
  <si>
    <t>Power Grid Corporation of India Limited</t>
  </si>
  <si>
    <t>951.888B</t>
  </si>
  <si>
    <t>POWERGRID.NS</t>
  </si>
  <si>
    <t>8.121M</t>
  </si>
  <si>
    <t>11.819M</t>
  </si>
  <si>
    <t>952.674B</t>
  </si>
  <si>
    <t>TITAN.NS</t>
  </si>
  <si>
    <t>Titan Company Limited</t>
  </si>
  <si>
    <t>4.407M</t>
  </si>
  <si>
    <t>3.981M</t>
  </si>
  <si>
    <t>938.937B</t>
  </si>
  <si>
    <t>TITAN.BO</t>
  </si>
  <si>
    <t>939.025B</t>
  </si>
  <si>
    <t>BRITANNIA.NS</t>
  </si>
  <si>
    <t>Britannia Industries Limited</t>
  </si>
  <si>
    <t>1.02M</t>
  </si>
  <si>
    <t>918.864B</t>
  </si>
  <si>
    <t>BRITANNIA.BO</t>
  </si>
  <si>
    <t>918.675B</t>
  </si>
  <si>
    <t>NTPC.NS</t>
  </si>
  <si>
    <t>NTPC Limited</t>
  </si>
  <si>
    <t>11.349M</t>
  </si>
  <si>
    <t>16.319M</t>
  </si>
  <si>
    <t>885.063B</t>
  </si>
  <si>
    <t>NTPC.BO</t>
  </si>
  <si>
    <t>884.079B</t>
  </si>
  <si>
    <t>IOC.NS</t>
  </si>
  <si>
    <t>Indian Oil Corporation Limited</t>
  </si>
  <si>
    <t>22.587M</t>
  </si>
  <si>
    <t>20.795M</t>
  </si>
  <si>
    <t>873.634B</t>
  </si>
  <si>
    <t>IOC.BO</t>
  </si>
  <si>
    <t>1.225M</t>
  </si>
  <si>
    <t>873.163B</t>
  </si>
  <si>
    <t>SBILIFE.NS</t>
  </si>
  <si>
    <t>SBI Life Insurance Company Limited</t>
  </si>
  <si>
    <t>1.707M</t>
  </si>
  <si>
    <t>867.336B</t>
  </si>
  <si>
    <t>SBILIFE.BO</t>
  </si>
  <si>
    <t>866.835B</t>
  </si>
  <si>
    <t>BAJAJ-AUTO.BO</t>
  </si>
  <si>
    <t>Bajaj Auto Limited</t>
  </si>
  <si>
    <t>876.241B</t>
  </si>
  <si>
    <t>BAJAJ-AUTO.NS</t>
  </si>
  <si>
    <t>863.236B</t>
  </si>
  <si>
    <t>HINDZINC.BO</t>
  </si>
  <si>
    <t>Hindustan Zinc Limited</t>
  </si>
  <si>
    <t>846.543B</t>
  </si>
  <si>
    <t>HINDZINC.NS</t>
  </si>
  <si>
    <t>3.082M</t>
  </si>
  <si>
    <t>1.3M</t>
  </si>
  <si>
    <t>845.705B</t>
  </si>
  <si>
    <t>DABUR.NS</t>
  </si>
  <si>
    <t>Dabur India Limited</t>
  </si>
  <si>
    <t>2.141M</t>
  </si>
  <si>
    <t>3.54M</t>
  </si>
  <si>
    <t>833.249B</t>
  </si>
  <si>
    <t>DABUR.BO</t>
  </si>
  <si>
    <t>832.98B</t>
  </si>
  <si>
    <t>COALINDIA.NS</t>
  </si>
  <si>
    <t>Coal India Limited</t>
  </si>
  <si>
    <t>8.416M</t>
  </si>
  <si>
    <t>10.982M</t>
  </si>
  <si>
    <t>811.015B</t>
  </si>
  <si>
    <t>COALINDIA.BO</t>
  </si>
  <si>
    <t>810.707B</t>
  </si>
  <si>
    <t>SHREECEM.BO</t>
  </si>
  <si>
    <t>Shree Cement Limited</t>
  </si>
  <si>
    <t>770.018B</t>
  </si>
  <si>
    <t>SHREECEM.NS</t>
  </si>
  <si>
    <t>769.402B</t>
  </si>
  <si>
    <t>M&amp;M.BO</t>
  </si>
  <si>
    <t>Mahindra &amp; Mahindra Limited</t>
  </si>
  <si>
    <t>744.178B</t>
  </si>
  <si>
    <t>M&amp;M.NS</t>
  </si>
  <si>
    <t>3.531M</t>
  </si>
  <si>
    <t>7.807M</t>
  </si>
  <si>
    <t>744.298B</t>
  </si>
  <si>
    <t>PIDILITIND.NS</t>
  </si>
  <si>
    <t>Pidilite Industries Limited</t>
  </si>
  <si>
    <t>700.532B</t>
  </si>
  <si>
    <t>PIDILITIND.BO</t>
  </si>
  <si>
    <t>700.1B</t>
  </si>
  <si>
    <t>GODREJCP.BO</t>
  </si>
  <si>
    <t>Godrej Consumer Products Limited</t>
  </si>
  <si>
    <t>695.44B</t>
  </si>
  <si>
    <t>GODREJCP.NS</t>
  </si>
  <si>
    <t>1.898M</t>
  </si>
  <si>
    <t>695.694B</t>
  </si>
  <si>
    <t>SBICARD.NS</t>
  </si>
  <si>
    <t>SBI Cards and Payment Services Limited</t>
  </si>
  <si>
    <t>1.739M</t>
  </si>
  <si>
    <t>2.904M</t>
  </si>
  <si>
    <t>695.112B</t>
  </si>
  <si>
    <t>DRREDDY.NS</t>
  </si>
  <si>
    <t>Dr. Reddy's Laboratories Limited</t>
  </si>
  <si>
    <t>1.095M</t>
  </si>
  <si>
    <t>1.025M</t>
  </si>
  <si>
    <t>675.655B</t>
  </si>
  <si>
    <t>DRREDDY.BO</t>
  </si>
  <si>
    <t>675.521B</t>
  </si>
  <si>
    <t>ICICIPRULI.BO</t>
  </si>
  <si>
    <t>ICICI Prudential Life Insurance Company Limited</t>
  </si>
  <si>
    <t>631.711B</t>
  </si>
  <si>
    <t>ICICIPRULI.NS</t>
  </si>
  <si>
    <t>2.303M</t>
  </si>
  <si>
    <t>3.287M</t>
  </si>
  <si>
    <t>631.783B</t>
  </si>
  <si>
    <t>TECHM.NS</t>
  </si>
  <si>
    <t>Tech Mahindra Limited</t>
  </si>
  <si>
    <t>12.275M</t>
  </si>
  <si>
    <t>4.898M</t>
  </si>
  <si>
    <t>630.344B</t>
  </si>
  <si>
    <t>TECHM.BO</t>
  </si>
  <si>
    <t>630.738B</t>
  </si>
  <si>
    <t>ADANIPORTS.NS</t>
  </si>
  <si>
    <t>Adani Ports and Special Economic Zone Limited</t>
  </si>
  <si>
    <t>2.457M</t>
  </si>
  <si>
    <t>4.161M</t>
  </si>
  <si>
    <t>628.623B</t>
  </si>
  <si>
    <t>ADANIPORTS.BO</t>
  </si>
  <si>
    <t>599.98B</t>
  </si>
  <si>
    <t>DIVISLAB.NS</t>
  </si>
  <si>
    <t>Divi's Laboratories Limited</t>
  </si>
  <si>
    <t>1.234M</t>
  </si>
  <si>
    <t>623.613B</t>
  </si>
  <si>
    <t>DIVISLAB.BO</t>
  </si>
  <si>
    <t>623.625B</t>
  </si>
  <si>
    <t>ICICIGI.NS</t>
  </si>
  <si>
    <t>ICICI Lombard General Insurance Company Limited</t>
  </si>
  <si>
    <t>1.028M</t>
  </si>
  <si>
    <t>589.29B</t>
  </si>
  <si>
    <t>ICICIGI.BO</t>
  </si>
  <si>
    <t>589.522B</t>
  </si>
  <si>
    <t>EICHERMOT.BO</t>
  </si>
  <si>
    <t>Eicher Motors Limited</t>
  </si>
  <si>
    <t>567.882B</t>
  </si>
  <si>
    <t>EICHERMOT.NS</t>
  </si>
  <si>
    <t>567.945B</t>
  </si>
  <si>
    <t>BANDHANBNK.NS</t>
  </si>
  <si>
    <t>Bandhan Bank Limited</t>
  </si>
  <si>
    <t>9.741M</t>
  </si>
  <si>
    <t>15.965M</t>
  </si>
  <si>
    <t>549.751B</t>
  </si>
  <si>
    <t>HEROMOTOCO.NS</t>
  </si>
  <si>
    <t>Hero MotoCorp Limited</t>
  </si>
  <si>
    <t>1.912M</t>
  </si>
  <si>
    <t>547.43B</t>
  </si>
  <si>
    <t>HEROMOTOCO.BO</t>
  </si>
  <si>
    <t>546.643B</t>
  </si>
  <si>
    <t>CIPLA.NS</t>
  </si>
  <si>
    <t>Cipla Limited</t>
  </si>
  <si>
    <t>4.959M</t>
  </si>
  <si>
    <t>7.696M</t>
  </si>
  <si>
    <t>537.121B</t>
  </si>
  <si>
    <t>CIPLA.BO</t>
  </si>
  <si>
    <t>536.598B</t>
  </si>
  <si>
    <t>ADANIGREEN.NS</t>
  </si>
  <si>
    <t>Adani Green Energy Limited</t>
  </si>
  <si>
    <t>1.468M</t>
  </si>
  <si>
    <t>1.266M</t>
  </si>
  <si>
    <t>525.815B</t>
  </si>
  <si>
    <t>HDFCAMC.NS</t>
  </si>
  <si>
    <t>HDFC Asset Management Company Limited</t>
  </si>
  <si>
    <t>526.217B</t>
  </si>
  <si>
    <t>MUTHOOTFIN.BO</t>
  </si>
  <si>
    <t>Muthoot Finance Limited</t>
  </si>
  <si>
    <t>522.446B</t>
  </si>
  <si>
    <t>MUTHOOTFIN.NS</t>
  </si>
  <si>
    <t>4.372M</t>
  </si>
  <si>
    <t>2.844M</t>
  </si>
  <si>
    <t>522.745B</t>
  </si>
  <si>
    <t>BERGEPAINT.BO</t>
  </si>
  <si>
    <t>Berger Paints India Limited</t>
  </si>
  <si>
    <t>509.599B</t>
  </si>
  <si>
    <t>BERGEPAINT.NS</t>
  </si>
  <si>
    <t>2.475M</t>
  </si>
  <si>
    <t>1.587M</t>
  </si>
  <si>
    <t>508.87B</t>
  </si>
  <si>
    <t>BIOCON.NS</t>
  </si>
  <si>
    <t>Biocon Limited</t>
  </si>
  <si>
    <t>10.174M</t>
  </si>
  <si>
    <t>7.869M</t>
  </si>
  <si>
    <t>498.529B</t>
  </si>
  <si>
    <t>BIOCON.BO</t>
  </si>
  <si>
    <t>498.18B</t>
  </si>
  <si>
    <t>JSWSTEEL.NS</t>
  </si>
  <si>
    <t>JSW Steel Limited</t>
  </si>
  <si>
    <t>8.189M</t>
  </si>
  <si>
    <t>11.73M</t>
  </si>
  <si>
    <t>492.728B</t>
  </si>
  <si>
    <t>JSWSTEEL.BO</t>
  </si>
  <si>
    <t>492.252B</t>
  </si>
  <si>
    <t>AUROPHARMA.NS</t>
  </si>
  <si>
    <t>Aurobindo Pharma Limited</t>
  </si>
  <si>
    <t>1.844M</t>
  </si>
  <si>
    <t>5.355M</t>
  </si>
  <si>
    <t>474.991B</t>
  </si>
  <si>
    <t>AUROPHARMA.BO</t>
  </si>
  <si>
    <t>475.046B</t>
  </si>
  <si>
    <t>MARICO.NS</t>
  </si>
  <si>
    <t>Marico Limited</t>
  </si>
  <si>
    <t>2.761M</t>
  </si>
  <si>
    <t>3.382M</t>
  </si>
  <si>
    <t>460.613B</t>
  </si>
  <si>
    <t>MARICO.BO</t>
  </si>
  <si>
    <t>460.874B</t>
  </si>
  <si>
    <t>GAIL.BO</t>
  </si>
  <si>
    <t>GAIL (India) Limited</t>
  </si>
  <si>
    <t>449.21B</t>
  </si>
  <si>
    <t>GAIL.NS</t>
  </si>
  <si>
    <t>12.928M</t>
  </si>
  <si>
    <t>16.648M</t>
  </si>
  <si>
    <t>448.765B</t>
  </si>
  <si>
    <t>UNITDSPR.BO</t>
  </si>
  <si>
    <t>United Spirits Limited</t>
  </si>
  <si>
    <t>435.293B</t>
  </si>
  <si>
    <t>MCDOWELL-N.NS</t>
  </si>
  <si>
    <t>3.159M</t>
  </si>
  <si>
    <t>4.712M</t>
  </si>
  <si>
    <t>434.791B</t>
  </si>
  <si>
    <t>BATAINDIA.NS</t>
  </si>
  <si>
    <t>Bata India Limited</t>
  </si>
  <si>
    <t>1.119M</t>
  </si>
  <si>
    <t>1.129M</t>
  </si>
  <si>
    <t>165.819B</t>
  </si>
  <si>
    <t>TATASTEEL.NS</t>
  </si>
  <si>
    <t>Tata Steel Limited</t>
  </si>
  <si>
    <t>8.91M</t>
  </si>
  <si>
    <t>14.323M</t>
  </si>
  <si>
    <t>416.749B</t>
  </si>
  <si>
    <t>TATASTEEL.BO</t>
  </si>
  <si>
    <t>416.568B</t>
  </si>
  <si>
    <t>VEDL.BO</t>
  </si>
  <si>
    <t>Vedanta Limited</t>
  </si>
  <si>
    <t>1.594M</t>
  </si>
  <si>
    <t>414.832B</t>
  </si>
  <si>
    <t>VEDL.NS</t>
  </si>
  <si>
    <t>17.533M</t>
  </si>
  <si>
    <t>29.682M</t>
  </si>
  <si>
    <t>414.649B</t>
  </si>
  <si>
    <t>SIEMENS.NS</t>
  </si>
  <si>
    <t>Siemens Limited</t>
  </si>
  <si>
    <t>413.385B</t>
  </si>
  <si>
    <t>SIEMENS.BO</t>
  </si>
  <si>
    <t>4.023M</t>
  </si>
  <si>
    <t>413.064B</t>
  </si>
  <si>
    <t>AMBUJACEM.NS</t>
  </si>
  <si>
    <t>Ambuja Cements Limited</t>
  </si>
  <si>
    <t>5.134M</t>
  </si>
  <si>
    <t>4.828M</t>
  </si>
  <si>
    <t>398.713B</t>
  </si>
  <si>
    <t>IDBI.NS</t>
  </si>
  <si>
    <t>IDBI Bank Limited</t>
  </si>
  <si>
    <t>2.281M</t>
  </si>
  <si>
    <t>5.033M</t>
  </si>
  <si>
    <t>399.134B</t>
  </si>
  <si>
    <t>AMBUJACEM.BO</t>
  </si>
  <si>
    <t>399.116B</t>
  </si>
  <si>
    <t>IDBI.BO</t>
  </si>
  <si>
    <t>398.615B</t>
  </si>
  <si>
    <t>LTI.BO</t>
  </si>
  <si>
    <t>Larsen &amp; Toubro Infotech Limited</t>
  </si>
  <si>
    <t>396.981B</t>
  </si>
  <si>
    <t>LTI.NS</t>
  </si>
  <si>
    <t>396.824B</t>
  </si>
  <si>
    <t>TORNTPHARM.NS</t>
  </si>
  <si>
    <t>Torrent Pharmaceuticals Limited</t>
  </si>
  <si>
    <t>393.494B</t>
  </si>
  <si>
    <t>TORNTPHARM.BO</t>
  </si>
  <si>
    <t>393.305B</t>
  </si>
  <si>
    <t>BOSCHLTD.NS</t>
  </si>
  <si>
    <t>Bosch Limited</t>
  </si>
  <si>
    <t>389.319B</t>
  </si>
  <si>
    <t>BOSCHLTD.BO</t>
  </si>
  <si>
    <t>389.141B</t>
  </si>
  <si>
    <t>NAUKRI.BO</t>
  </si>
  <si>
    <t>Info Edge (India) Limited</t>
  </si>
  <si>
    <t>387.424B</t>
  </si>
  <si>
    <t>NAUKRI.NS</t>
  </si>
  <si>
    <t>387.861B</t>
  </si>
  <si>
    <t>LUPIN.NS</t>
  </si>
  <si>
    <t>Lupin Limited</t>
  </si>
  <si>
    <t>2.149M</t>
  </si>
  <si>
    <t>3.223M</t>
  </si>
  <si>
    <t>386.782B</t>
  </si>
  <si>
    <t>LUPIN.BO</t>
  </si>
  <si>
    <t>387.008B</t>
  </si>
  <si>
    <t>GRASIM.BO</t>
  </si>
  <si>
    <t>Grasim Industries Limited</t>
  </si>
  <si>
    <t>383.501B</t>
  </si>
  <si>
    <t>GRASIM.NS</t>
  </si>
  <si>
    <t>1.25M</t>
  </si>
  <si>
    <t>2.439M</t>
  </si>
  <si>
    <t>383.304B</t>
  </si>
  <si>
    <t>HAVELLS.BO</t>
  </si>
  <si>
    <t>Havells India Limited</t>
  </si>
  <si>
    <t>380.146B</t>
  </si>
  <si>
    <t>HAVELLS.NS</t>
  </si>
  <si>
    <t>3.175M</t>
  </si>
  <si>
    <t>2.557M</t>
  </si>
  <si>
    <t>379.802B</t>
  </si>
  <si>
    <t>COLPAL.NS</t>
  </si>
  <si>
    <t>Colgate-Palmolive (India) Limited</t>
  </si>
  <si>
    <t>1.072M</t>
  </si>
  <si>
    <t>376.455B</t>
  </si>
  <si>
    <t>COLPAL.BO</t>
  </si>
  <si>
    <t>376.197B</t>
  </si>
  <si>
    <t>TATACONSUM.NS</t>
  </si>
  <si>
    <t>Tata Consumer Products Limited</t>
  </si>
  <si>
    <t>3.12M</t>
  </si>
  <si>
    <t>4.589M</t>
  </si>
  <si>
    <t>376.268B</t>
  </si>
  <si>
    <t>CADILAHC.BO</t>
  </si>
  <si>
    <t>Cadila Healthcare Limited</t>
  </si>
  <si>
    <t>371.925B</t>
  </si>
  <si>
    <t>CADILAHC.NS</t>
  </si>
  <si>
    <t>4.897M</t>
  </si>
  <si>
    <t>4.691M</t>
  </si>
  <si>
    <t>371.571B</t>
  </si>
  <si>
    <t>INDIGO.NS</t>
  </si>
  <si>
    <t>InterGlobe Aviation Limited</t>
  </si>
  <si>
    <t>1.355M</t>
  </si>
  <si>
    <t>2.911M</t>
  </si>
  <si>
    <t>364.883B</t>
  </si>
  <si>
    <t>INDIGO.BO</t>
  </si>
  <si>
    <t>364.958B</t>
  </si>
  <si>
    <t>INDUSINDBK.BO</t>
  </si>
  <si>
    <t>IndusInd Bank Limited</t>
  </si>
  <si>
    <t>2.15M</t>
  </si>
  <si>
    <t>1.706M</t>
  </si>
  <si>
    <t>362.145B</t>
  </si>
  <si>
    <t>INDUSINDBK.NS</t>
  </si>
  <si>
    <t>31.26M</t>
  </si>
  <si>
    <t>29.673M</t>
  </si>
  <si>
    <t>362.215B</t>
  </si>
  <si>
    <t>PETRONET.NS</t>
  </si>
  <si>
    <t>Petronet LNG Limited</t>
  </si>
  <si>
    <t>6.295M</t>
  </si>
  <si>
    <t>3.353M</t>
  </si>
  <si>
    <t>362.017B</t>
  </si>
  <si>
    <t>INFRATEL.BO</t>
  </si>
  <si>
    <t>Bharti Infratel Limited</t>
  </si>
  <si>
    <t>361.969B</t>
  </si>
  <si>
    <t>PETRONET.BO</t>
  </si>
  <si>
    <t>361.95B</t>
  </si>
  <si>
    <t>INFRATEL.NS</t>
  </si>
  <si>
    <t>8.326M</t>
  </si>
  <si>
    <t>11.118M</t>
  </si>
  <si>
    <t>PGHH.NS</t>
  </si>
  <si>
    <t>Procter &amp; Gamble Hygiene and Health Care Limited</t>
  </si>
  <si>
    <t>350.877B</t>
  </si>
  <si>
    <t>PGHH.BO</t>
  </si>
  <si>
    <t>349.838B</t>
  </si>
  <si>
    <t>HINDALCO.BO</t>
  </si>
  <si>
    <t>Hindalco Industries Limited</t>
  </si>
  <si>
    <t>348.541B</t>
  </si>
  <si>
    <t>HINDALCO.NS</t>
  </si>
  <si>
    <t>15.789M</t>
  </si>
  <si>
    <t>17.383M</t>
  </si>
  <si>
    <t>348.321B</t>
  </si>
  <si>
    <t>HINDPETRO.NS</t>
  </si>
  <si>
    <t>Hindustan Petroleum Corporation Limited</t>
  </si>
  <si>
    <t>6.498M</t>
  </si>
  <si>
    <t>7.762M</t>
  </si>
  <si>
    <t>348.04B</t>
  </si>
  <si>
    <t>HINDPETRO.BO</t>
  </si>
  <si>
    <t>348.189B</t>
  </si>
  <si>
    <t>UPL.NS</t>
  </si>
  <si>
    <t>UPL Limited</t>
  </si>
  <si>
    <t>4.057M</t>
  </si>
  <si>
    <t>6.921M</t>
  </si>
  <si>
    <t>346.991B</t>
  </si>
  <si>
    <t>UPL.BO</t>
  </si>
  <si>
    <t>347.063B</t>
  </si>
  <si>
    <t>DLF.NS</t>
  </si>
  <si>
    <t>DLF Limited</t>
  </si>
  <si>
    <t>9.429M</t>
  </si>
  <si>
    <t>10.084M</t>
  </si>
  <si>
    <t>343.821B</t>
  </si>
  <si>
    <t>DLF.BO</t>
  </si>
  <si>
    <t>343.697B</t>
  </si>
  <si>
    <t>TATAMOTORS.BO</t>
  </si>
  <si>
    <t>Tata Motors Limited</t>
  </si>
  <si>
    <t>3.587M</t>
  </si>
  <si>
    <t>3.869M</t>
  </si>
  <si>
    <t>340.43B</t>
  </si>
  <si>
    <t>TATAMOTORS.NS</t>
  </si>
  <si>
    <t>39.352M</t>
  </si>
  <si>
    <t>70.377M</t>
  </si>
  <si>
    <t>TATAMTRDVR.BO</t>
  </si>
  <si>
    <t>338.865B</t>
  </si>
  <si>
    <t>TATAMTRDVR.NS</t>
  </si>
  <si>
    <t>2.858M</t>
  </si>
  <si>
    <t>4.895M</t>
  </si>
  <si>
    <t>338.431B</t>
  </si>
  <si>
    <t>PEL.BO</t>
  </si>
  <si>
    <t>Piramal Enterprises Limited</t>
  </si>
  <si>
    <t>336.503B</t>
  </si>
  <si>
    <t>PEL.NS</t>
  </si>
  <si>
    <t>1.377M</t>
  </si>
  <si>
    <t>2.237M</t>
  </si>
  <si>
    <t>336.515B</t>
  </si>
  <si>
    <t>ABBOTINDIA.BO</t>
  </si>
  <si>
    <t>Abbott India Limited</t>
  </si>
  <si>
    <t>321.738B</t>
  </si>
  <si>
    <t>ABBOTINDIA.NS</t>
  </si>
  <si>
    <t>321.766B</t>
  </si>
  <si>
    <t>PNB.BO</t>
  </si>
  <si>
    <t>Punjab National Bank</t>
  </si>
  <si>
    <t>2.085M</t>
  </si>
  <si>
    <t>316.197B</t>
  </si>
  <si>
    <t>PNB.NS</t>
  </si>
  <si>
    <t>20.975M</t>
  </si>
  <si>
    <t>40.317M</t>
  </si>
  <si>
    <t>315.727B</t>
  </si>
  <si>
    <t>HAL.NS</t>
  </si>
  <si>
    <t>Hindustan Aeronautics Limited</t>
  </si>
  <si>
    <t>304.666B</t>
  </si>
  <si>
    <t>MOTHERSUMI.BO</t>
  </si>
  <si>
    <t>Motherson Sumi Systems Limited</t>
  </si>
  <si>
    <t>1.09M</t>
  </si>
  <si>
    <t>301.737B</t>
  </si>
  <si>
    <t>MOTHERSUMI.NS</t>
  </si>
  <si>
    <t>10.705M</t>
  </si>
  <si>
    <t>22.567M</t>
  </si>
  <si>
    <t>301.424B</t>
  </si>
  <si>
    <t>BAJAJHLDNG.BO</t>
  </si>
  <si>
    <t>Bajaj Holdings &amp; Investment Limited</t>
  </si>
  <si>
    <t>297.75B</t>
  </si>
  <si>
    <t>ALKEM.NS</t>
  </si>
  <si>
    <t>Alkem Laboratories Limited</t>
  </si>
  <si>
    <t>297.657B</t>
  </si>
  <si>
    <t>BAJAJHLDNG.NS</t>
  </si>
  <si>
    <t>297.655B</t>
  </si>
  <si>
    <t>ALKEM.BO</t>
  </si>
  <si>
    <t>297.007B</t>
  </si>
  <si>
    <t>IGL.NS</t>
  </si>
  <si>
    <t>Indraprastha Gas Limited</t>
  </si>
  <si>
    <t>3.08M</t>
  </si>
  <si>
    <t>4.3M</t>
  </si>
  <si>
    <t>285.32B</t>
  </si>
  <si>
    <t>IGL.BO</t>
  </si>
  <si>
    <t>285.18B</t>
  </si>
  <si>
    <t>WHIRLPOOL.NS</t>
  </si>
  <si>
    <t>Whirlpool of India Limited</t>
  </si>
  <si>
    <t>282.111B</t>
  </si>
  <si>
    <t>WHIRLPOOL.BO</t>
  </si>
  <si>
    <t>282.297B</t>
  </si>
  <si>
    <t>CONCOR.BO</t>
  </si>
  <si>
    <t>Container Corporation of India Limited</t>
  </si>
  <si>
    <t>273.025B</t>
  </si>
  <si>
    <t>PIIND.NS</t>
  </si>
  <si>
    <t>PI Industries Limited</t>
  </si>
  <si>
    <t>272.81B</t>
  </si>
  <si>
    <t>PIIND.BO</t>
  </si>
  <si>
    <t>272.371B</t>
  </si>
  <si>
    <t>GICRE.NS</t>
  </si>
  <si>
    <t>General Insurance Corporation of India</t>
  </si>
  <si>
    <t>269.3B</t>
  </si>
  <si>
    <t>GICRE.BO</t>
  </si>
  <si>
    <t>269.037B</t>
  </si>
  <si>
    <t>MRF.NS</t>
  </si>
  <si>
    <t>MRF Limited</t>
  </si>
  <si>
    <t>267.103B</t>
  </si>
  <si>
    <t>MRF.BO</t>
  </si>
  <si>
    <t>267.017B</t>
  </si>
  <si>
    <t>UBL.NS</t>
  </si>
  <si>
    <t>United Breweries Limited</t>
  </si>
  <si>
    <t>263.982B</t>
  </si>
  <si>
    <t>UBL.BO</t>
  </si>
  <si>
    <t>263.916B</t>
  </si>
  <si>
    <t>NMDC.NS</t>
  </si>
  <si>
    <t>NMDC Limited</t>
  </si>
  <si>
    <t>7.392M</t>
  </si>
  <si>
    <t>6.266M</t>
  </si>
  <si>
    <t>260.104B</t>
  </si>
  <si>
    <t>NMDC.BO</t>
  </si>
  <si>
    <t>BAYERCROP.BO</t>
  </si>
  <si>
    <t>Bayer CropScience Limited</t>
  </si>
  <si>
    <t>258.846B</t>
  </si>
  <si>
    <t>BAYERCROP.NS</t>
  </si>
  <si>
    <t>258.758B</t>
  </si>
  <si>
    <t>OFSS.NS</t>
  </si>
  <si>
    <t>Oracle Financial Services Software Limited</t>
  </si>
  <si>
    <t>258.675B</t>
  </si>
  <si>
    <t>OFSS.BO</t>
  </si>
  <si>
    <t>258.577B</t>
  </si>
  <si>
    <t>ADANITRANS.NS</t>
  </si>
  <si>
    <t>Adani Transmissions Limited</t>
  </si>
  <si>
    <t>1.024M</t>
  </si>
  <si>
    <t>256.204B</t>
  </si>
  <si>
    <t>ADANITRANS.BO</t>
  </si>
  <si>
    <t>256.146B</t>
  </si>
  <si>
    <t>ACC.NS</t>
  </si>
  <si>
    <t>ACC Limited</t>
  </si>
  <si>
    <t>1.356M</t>
  </si>
  <si>
    <t>252.441B</t>
  </si>
  <si>
    <t>ACC.BO</t>
  </si>
  <si>
    <t>252.311B</t>
  </si>
  <si>
    <t>GLAXO.NS</t>
  </si>
  <si>
    <t>GlaxoSmithkline Pharmaceuticals Limited</t>
  </si>
  <si>
    <t>250.589B</t>
  </si>
  <si>
    <t>GLAXO.BO</t>
  </si>
  <si>
    <t>249.865B</t>
  </si>
  <si>
    <t>CONCOR.NS</t>
  </si>
  <si>
    <t>2.189M</t>
  </si>
  <si>
    <t>273.268B</t>
  </si>
  <si>
    <t>BEL.BO</t>
  </si>
  <si>
    <t>Bharat Electronics Limited</t>
  </si>
  <si>
    <t>1.631M</t>
  </si>
  <si>
    <t>249.019B</t>
  </si>
  <si>
    <t>BEL.NS</t>
  </si>
  <si>
    <t>22.743M</t>
  </si>
  <si>
    <t>17.856M</t>
  </si>
  <si>
    <t>248.898B</t>
  </si>
  <si>
    <t>GUJGAS.BO</t>
  </si>
  <si>
    <t>Gujarat Gas Limited</t>
  </si>
  <si>
    <t>201.974B</t>
  </si>
  <si>
    <t>HONAUT.BO</t>
  </si>
  <si>
    <t>Honeywell Automation India Limited</t>
  </si>
  <si>
    <t>245.282B</t>
  </si>
  <si>
    <t>HONAUT.NS</t>
  </si>
  <si>
    <t>245.358B</t>
  </si>
  <si>
    <t>BALKRISIND.NS</t>
  </si>
  <si>
    <t>Balkrishna Industries Limited</t>
  </si>
  <si>
    <t>243.115B</t>
  </si>
  <si>
    <t>BALKRISIND.BO</t>
  </si>
  <si>
    <t>242.866B</t>
  </si>
  <si>
    <t>AUBANK.NS</t>
  </si>
  <si>
    <t>AU Small Finance Bank Limited</t>
  </si>
  <si>
    <t>2.932M</t>
  </si>
  <si>
    <t>243.312B</t>
  </si>
  <si>
    <t>3MINDIA.NS</t>
  </si>
  <si>
    <t>3M India Limited</t>
  </si>
  <si>
    <t>241.942B</t>
  </si>
  <si>
    <t>3MINDIA.BO</t>
  </si>
  <si>
    <t>242.128B</t>
  </si>
  <si>
    <t>AUBANK.BO</t>
  </si>
  <si>
    <t>242.062B</t>
  </si>
  <si>
    <t>IDEA.BO</t>
  </si>
  <si>
    <t>Idea Cellular Limited</t>
  </si>
  <si>
    <t>40.331M</t>
  </si>
  <si>
    <t>95.07M</t>
  </si>
  <si>
    <t>241.952B</t>
  </si>
  <si>
    <t>IDEA.NS</t>
  </si>
  <si>
    <t>241.026M</t>
  </si>
  <si>
    <t>501.301M</t>
  </si>
  <si>
    <t>241.097B</t>
  </si>
  <si>
    <t>COROMANDEL.NS</t>
  </si>
  <si>
    <t>Coromandel International Limited</t>
  </si>
  <si>
    <t>234.266B</t>
  </si>
  <si>
    <t>COROMANDEL.BO</t>
  </si>
  <si>
    <t>234.412B</t>
  </si>
  <si>
    <t>KANSAINER.BO</t>
  </si>
  <si>
    <t>Kansai Nerolac Paints Limited</t>
  </si>
  <si>
    <t>233.945B</t>
  </si>
  <si>
    <t>KANSAINER.NS</t>
  </si>
  <si>
    <t>233.393B</t>
  </si>
  <si>
    <t>JUBLFOOD.NS</t>
  </si>
  <si>
    <t>Jubilant FoodWorks Limited</t>
  </si>
  <si>
    <t>1.264M</t>
  </si>
  <si>
    <t>227.759B</t>
  </si>
  <si>
    <t>JUBLFOOD.BO</t>
  </si>
  <si>
    <t>227.699B</t>
  </si>
  <si>
    <t>GODREJPROP.BO</t>
  </si>
  <si>
    <t>Godrej Properties Limited</t>
  </si>
  <si>
    <t>226.054B</t>
  </si>
  <si>
    <t>GODREJPROP.NS</t>
  </si>
  <si>
    <t>225.839B</t>
  </si>
  <si>
    <t>IPCALAB.NS</t>
  </si>
  <si>
    <t>Ipca Laboratories Limited</t>
  </si>
  <si>
    <t>224.896B</t>
  </si>
  <si>
    <t>IPCALAB.BO</t>
  </si>
  <si>
    <t>225.071B</t>
  </si>
  <si>
    <t>PFC.BO</t>
  </si>
  <si>
    <t>Power Finance Corporation Limited</t>
  </si>
  <si>
    <t>218.467B</t>
  </si>
  <si>
    <t>PFC.NS</t>
  </si>
  <si>
    <t>4.837M</t>
  </si>
  <si>
    <t>8.674M</t>
  </si>
  <si>
    <t>218.077B</t>
  </si>
  <si>
    <t>RUCHI.NS</t>
  </si>
  <si>
    <t>Ruchi Soya Industries Limited</t>
  </si>
  <si>
    <t>218.161B</t>
  </si>
  <si>
    <t>RUCHISOYA.BO</t>
  </si>
  <si>
    <t>218.168B</t>
  </si>
  <si>
    <t>SRF.BO</t>
  </si>
  <si>
    <t>SRF Limited</t>
  </si>
  <si>
    <t>217.753B</t>
  </si>
  <si>
    <t>SRF.NS</t>
  </si>
  <si>
    <t>217.851B</t>
  </si>
  <si>
    <t>IRCTC.NS</t>
  </si>
  <si>
    <t>Indian Railway Catering &amp; Tourism Corporation Limited</t>
  </si>
  <si>
    <t>1.114M</t>
  </si>
  <si>
    <t>217.217B</t>
  </si>
  <si>
    <t>PAGEIND.NS</t>
  </si>
  <si>
    <t>Page Industries Limited</t>
  </si>
  <si>
    <t>217.21B</t>
  </si>
  <si>
    <t>PAGEIND.BO</t>
  </si>
  <si>
    <t>216.788B</t>
  </si>
  <si>
    <t>APOLLOHOSP.NS</t>
  </si>
  <si>
    <t>Apollo Hospitals Enterprise Limited</t>
  </si>
  <si>
    <t>1.481M</t>
  </si>
  <si>
    <t>210.364B</t>
  </si>
  <si>
    <t>RECLTD.BO</t>
  </si>
  <si>
    <t>Rural Electrification Corporation Limited</t>
  </si>
  <si>
    <t>210.329B</t>
  </si>
  <si>
    <t>RECLTD.NS</t>
  </si>
  <si>
    <t>5.433M</t>
  </si>
  <si>
    <t>9.093M</t>
  </si>
  <si>
    <t>210.424B</t>
  </si>
  <si>
    <t>APOLLOHOSP.BO</t>
  </si>
  <si>
    <t>210.205B</t>
  </si>
  <si>
    <t>MPHASIS.BO</t>
  </si>
  <si>
    <t>Mphasis Limited</t>
  </si>
  <si>
    <t>208.691B</t>
  </si>
  <si>
    <t>MPHASIS.NS</t>
  </si>
  <si>
    <t>4.243M</t>
  </si>
  <si>
    <t>208.405B</t>
  </si>
  <si>
    <t>TRENT.NS</t>
  </si>
  <si>
    <t>Trent Limited</t>
  </si>
  <si>
    <t>205.311B</t>
  </si>
  <si>
    <t>NHPC.NS</t>
  </si>
  <si>
    <t>NHPC Limited</t>
  </si>
  <si>
    <t>4.957M</t>
  </si>
  <si>
    <t>5.477M</t>
  </si>
  <si>
    <t>203.411B</t>
  </si>
  <si>
    <t>NHPC.BO</t>
  </si>
  <si>
    <t>202.909B</t>
  </si>
  <si>
    <t>GUJGASLTD.NS</t>
  </si>
  <si>
    <t>202.214B</t>
  </si>
  <si>
    <t>VBL.BO</t>
  </si>
  <si>
    <t>Varun Beverages Limited</t>
  </si>
  <si>
    <t>200.626B</t>
  </si>
  <si>
    <t>VBL.NS</t>
  </si>
  <si>
    <t>200.754B</t>
  </si>
  <si>
    <t>PFIZER.NS</t>
  </si>
  <si>
    <t>Pfizer Limited</t>
  </si>
  <si>
    <t>198.675B</t>
  </si>
  <si>
    <t>PFIZER.BO</t>
  </si>
  <si>
    <t>198.653B</t>
  </si>
  <si>
    <t>VOLTAS.BO</t>
  </si>
  <si>
    <t>Voltas Limited</t>
  </si>
  <si>
    <t>196.397B</t>
  </si>
  <si>
    <t>VOLTAS.NS</t>
  </si>
  <si>
    <t>1.107M</t>
  </si>
  <si>
    <t>2.913M</t>
  </si>
  <si>
    <t>196.413B</t>
  </si>
  <si>
    <t>UNIONBANK.NS</t>
  </si>
  <si>
    <t>Union Bank of India</t>
  </si>
  <si>
    <t>2.083M</t>
  </si>
  <si>
    <t>5.545M</t>
  </si>
  <si>
    <t>195.412B</t>
  </si>
  <si>
    <t>UNIONBANK.BO</t>
  </si>
  <si>
    <t>195.409B</t>
  </si>
  <si>
    <t>NIACL.BO</t>
  </si>
  <si>
    <t>The New India Assurance Company Limited</t>
  </si>
  <si>
    <t>194.711B</t>
  </si>
  <si>
    <t>NIACL.NS</t>
  </si>
  <si>
    <t>ABB.NS</t>
  </si>
  <si>
    <t>ABB India Limited</t>
  </si>
  <si>
    <t>193.74B</t>
  </si>
  <si>
    <t>ABB.BO</t>
  </si>
  <si>
    <t>193.292B</t>
  </si>
  <si>
    <t>TRENT.BO</t>
  </si>
  <si>
    <t>205.365B</t>
  </si>
  <si>
    <t>TVSMOTOR.NS</t>
  </si>
  <si>
    <t>TVS Motor Company Limited</t>
  </si>
  <si>
    <t>1.473M</t>
  </si>
  <si>
    <t>3.207M</t>
  </si>
  <si>
    <t>189.249B</t>
  </si>
  <si>
    <t>TVSMOTOR.BO</t>
  </si>
  <si>
    <t>188.823B</t>
  </si>
  <si>
    <t>ADANIENT.BO</t>
  </si>
  <si>
    <t>Adani Enterprises Limited</t>
  </si>
  <si>
    <t>185.538B</t>
  </si>
  <si>
    <t>ADANIENT.NS</t>
  </si>
  <si>
    <t>1.798M</t>
  </si>
  <si>
    <t>3.996M</t>
  </si>
  <si>
    <t>185.539B</t>
  </si>
  <si>
    <t>APLLTD.BO</t>
  </si>
  <si>
    <t>Alembic Pharmaceuticals Limited</t>
  </si>
  <si>
    <t>184.812B</t>
  </si>
  <si>
    <t>APLLTD.NS</t>
  </si>
  <si>
    <t>184.927B</t>
  </si>
  <si>
    <t>SYNGENE.BO</t>
  </si>
  <si>
    <t>Syngene International Limited</t>
  </si>
  <si>
    <t>184.4B</t>
  </si>
  <si>
    <t>SYNGENE.NS</t>
  </si>
  <si>
    <t>1.941M</t>
  </si>
  <si>
    <t>183.912B</t>
  </si>
  <si>
    <t>TATACOMM.BO</t>
  </si>
  <si>
    <t>Tata Communications Limited</t>
  </si>
  <si>
    <t>181.303B</t>
  </si>
  <si>
    <t>TATACOMM.NS</t>
  </si>
  <si>
    <t>181.317B</t>
  </si>
  <si>
    <t>BHARATFORG.NS</t>
  </si>
  <si>
    <t>Bharat Forge Limited</t>
  </si>
  <si>
    <t>2.205M</t>
  </si>
  <si>
    <t>3.719M</t>
  </si>
  <si>
    <t>178.901B</t>
  </si>
  <si>
    <t>BHARATFORG.BO</t>
  </si>
  <si>
    <t>178.879B</t>
  </si>
  <si>
    <t>SANOFI.NS</t>
  </si>
  <si>
    <t>Sanofi India Limited</t>
  </si>
  <si>
    <t>177.587B</t>
  </si>
  <si>
    <t>SANOFI.BO</t>
  </si>
  <si>
    <t>177.647B</t>
  </si>
  <si>
    <t>IOB.NS</t>
  </si>
  <si>
    <t>Indian Overseas Bank</t>
  </si>
  <si>
    <t>1.994M</t>
  </si>
  <si>
    <t>5.918M</t>
  </si>
  <si>
    <t>176.528B</t>
  </si>
  <si>
    <t>IOB.BO</t>
  </si>
  <si>
    <t>175.547B</t>
  </si>
  <si>
    <t>CHOLAFIN.BO</t>
  </si>
  <si>
    <t>Cholamandalam Investment and Finance Company Limited</t>
  </si>
  <si>
    <t>174.367B</t>
  </si>
  <si>
    <t>CHOLAFIN.NS</t>
  </si>
  <si>
    <t>7.769M</t>
  </si>
  <si>
    <t>16.551M</t>
  </si>
  <si>
    <t>174.043B</t>
  </si>
  <si>
    <t>ISEC.NS</t>
  </si>
  <si>
    <t>ICICI Securities Limited</t>
  </si>
  <si>
    <t>173.527B</t>
  </si>
  <si>
    <t>NAM-INDIA.NS</t>
  </si>
  <si>
    <t>Nippon Life India Asset Management Limited</t>
  </si>
  <si>
    <t>1.663M</t>
  </si>
  <si>
    <t>171.304B</t>
  </si>
  <si>
    <t>YESBANK.NS</t>
  </si>
  <si>
    <t>Yes Bank Limited</t>
  </si>
  <si>
    <t>452.325M</t>
  </si>
  <si>
    <t>31.731M</t>
  </si>
  <si>
    <t>171.314B</t>
  </si>
  <si>
    <t>YESBANK.BO</t>
  </si>
  <si>
    <t>37.246M</t>
  </si>
  <si>
    <t>2.82M</t>
  </si>
  <si>
    <t>JINDALSTEL.NS</t>
  </si>
  <si>
    <t>Jindal Steel &amp; Power Limited</t>
  </si>
  <si>
    <t>7.149M</t>
  </si>
  <si>
    <t>19.301M</t>
  </si>
  <si>
    <t>171.058B</t>
  </si>
  <si>
    <t>JINDALSTEL.BO</t>
  </si>
  <si>
    <t>1.309M</t>
  </si>
  <si>
    <t>171.006B</t>
  </si>
  <si>
    <t>MINDTREE.BO</t>
  </si>
  <si>
    <t>Mindtree Limited</t>
  </si>
  <si>
    <t>168.203B</t>
  </si>
  <si>
    <t>MINDTREE.NS</t>
  </si>
  <si>
    <t>1.195M</t>
  </si>
  <si>
    <t>1.26M</t>
  </si>
  <si>
    <t>168.014B</t>
  </si>
  <si>
    <t>BATAINDIA.BO</t>
  </si>
  <si>
    <t>165.718B</t>
  </si>
  <si>
    <t>AARTIIND.BO</t>
  </si>
  <si>
    <t>Aarti Industries Limited</t>
  </si>
  <si>
    <t>165.583B</t>
  </si>
  <si>
    <t>AARTIIND.NS</t>
  </si>
  <si>
    <t>1.5M</t>
  </si>
  <si>
    <t>165.755B</t>
  </si>
  <si>
    <t>GILLETTE.NS</t>
  </si>
  <si>
    <t>Gillette India Limited</t>
  </si>
  <si>
    <t>165.121B</t>
  </si>
  <si>
    <t>GILLETTE.BO</t>
  </si>
  <si>
    <t>164.933B</t>
  </si>
  <si>
    <t>SRTRANSFIN.BO</t>
  </si>
  <si>
    <t>Shriram Transport Finance Company Limited</t>
  </si>
  <si>
    <t>164.652B</t>
  </si>
  <si>
    <t>SRTRANSFIN.NS</t>
  </si>
  <si>
    <t>3.049M</t>
  </si>
  <si>
    <t>6.316M</t>
  </si>
  <si>
    <t>164.594B</t>
  </si>
  <si>
    <t>ADANIGAS.NS</t>
  </si>
  <si>
    <t>Adani Gas Limited</t>
  </si>
  <si>
    <t>2.809M</t>
  </si>
  <si>
    <t>162.389B</t>
  </si>
  <si>
    <t>RAMCOCEM.NS</t>
  </si>
  <si>
    <t>The Ramco Cements Limited</t>
  </si>
  <si>
    <t>162.336B</t>
  </si>
  <si>
    <t>RAMCOCEM.BO</t>
  </si>
  <si>
    <t>162.312B</t>
  </si>
  <si>
    <t>IDFCFIRSTB.NS</t>
  </si>
  <si>
    <t>IDFC First Bank Limited</t>
  </si>
  <si>
    <t>80.871M</t>
  </si>
  <si>
    <t>45.253M</t>
  </si>
  <si>
    <t>161.378B</t>
  </si>
  <si>
    <t>LALPATHLAB.BO</t>
  </si>
  <si>
    <t>Dr. Lal PathLabs Limited</t>
  </si>
  <si>
    <t>161.032B</t>
  </si>
  <si>
    <t>LALPATHLAB.NS</t>
  </si>
  <si>
    <t>160.493B</t>
  </si>
  <si>
    <t>AIAENG.NS</t>
  </si>
  <si>
    <t>AIA Engineering Limited</t>
  </si>
  <si>
    <t>159.887B</t>
  </si>
  <si>
    <t>AIAENG.BO</t>
  </si>
  <si>
    <t>159.332B</t>
  </si>
  <si>
    <t>CROMPTON.BO</t>
  </si>
  <si>
    <t>Crompton Greaves Consumer Electricals Limited</t>
  </si>
  <si>
    <t>157.573B</t>
  </si>
  <si>
    <t>MANCREDIT.BO</t>
  </si>
  <si>
    <t>Mangal Credit and Fincorp Limited</t>
  </si>
  <si>
    <t>767.732M</t>
  </si>
  <si>
    <t>CROMPTON.NS</t>
  </si>
  <si>
    <t>1.206M</t>
  </si>
  <si>
    <t>157.103B</t>
  </si>
  <si>
    <t>BANKINDIA.BO</t>
  </si>
  <si>
    <t>Bank of India Limited</t>
  </si>
  <si>
    <t>1.142M</t>
  </si>
  <si>
    <t>155.49B</t>
  </si>
  <si>
    <t>BANKINDIA.NS</t>
  </si>
  <si>
    <t>1.926M</t>
  </si>
  <si>
    <t>5.199M</t>
  </si>
  <si>
    <t>RELAXO.NS</t>
  </si>
  <si>
    <t>Relaxo Footwears Limited</t>
  </si>
  <si>
    <t>153.702B</t>
  </si>
  <si>
    <t>RELAXO.BO</t>
  </si>
  <si>
    <t>153.714B</t>
  </si>
  <si>
    <t>TORNTPOWER.BO</t>
  </si>
  <si>
    <t>Torrent Power Limited</t>
  </si>
  <si>
    <t>152.932B</t>
  </si>
  <si>
    <t>TORNTPOWER.NS</t>
  </si>
  <si>
    <t>1.157M</t>
  </si>
  <si>
    <t>152.86B</t>
  </si>
  <si>
    <t>ESCORTS.NS</t>
  </si>
  <si>
    <t>Escorts Limited</t>
  </si>
  <si>
    <t>2.047M</t>
  </si>
  <si>
    <t>2.972M</t>
  </si>
  <si>
    <t>152.075B</t>
  </si>
  <si>
    <t>ESCORTS.BO</t>
  </si>
  <si>
    <t>152.033B</t>
  </si>
  <si>
    <t>MANAPPURAM.BO</t>
  </si>
  <si>
    <t>Manappuram Finance Limited</t>
  </si>
  <si>
    <t>151.836B</t>
  </si>
  <si>
    <t>MANAPPURAM.NS</t>
  </si>
  <si>
    <t>13.597M</t>
  </si>
  <si>
    <t>11.265M</t>
  </si>
  <si>
    <t>151.752B</t>
  </si>
  <si>
    <t>MFSL.BO</t>
  </si>
  <si>
    <t>Max Financial Services Limited</t>
  </si>
  <si>
    <t>151.528B</t>
  </si>
  <si>
    <t>MFSL.NS</t>
  </si>
  <si>
    <t>1.082M</t>
  </si>
  <si>
    <t>1.759M</t>
  </si>
  <si>
    <t>151.167B</t>
  </si>
  <si>
    <t>LTTS.BO</t>
  </si>
  <si>
    <t>L&amp;T Technology Services Limited</t>
  </si>
  <si>
    <t>150.291B</t>
  </si>
  <si>
    <t>LTTS.NS</t>
  </si>
  <si>
    <t>150.487B</t>
  </si>
  <si>
    <t>SUNTV.BO</t>
  </si>
  <si>
    <t>Sun TV Network Limited</t>
  </si>
  <si>
    <t>148.038B</t>
  </si>
  <si>
    <t>ASHOKLEY.NS</t>
  </si>
  <si>
    <t>Ashok Leyland Limited</t>
  </si>
  <si>
    <t>38.236M</t>
  </si>
  <si>
    <t>42.736M</t>
  </si>
  <si>
    <t>147.951B</t>
  </si>
  <si>
    <t>ASHOKLEY.BO</t>
  </si>
  <si>
    <t>1.743M</t>
  </si>
  <si>
    <t>2.053M</t>
  </si>
  <si>
    <t>SUNTV.NS</t>
  </si>
  <si>
    <t>2.726M</t>
  </si>
  <si>
    <t>147.999B</t>
  </si>
  <si>
    <t>CANBK.BO</t>
  </si>
  <si>
    <t>Canara Bank</t>
  </si>
  <si>
    <t>147.24B</t>
  </si>
  <si>
    <t>CANBK.NS</t>
  </si>
  <si>
    <t>10.176M</t>
  </si>
  <si>
    <t>16.05M</t>
  </si>
  <si>
    <t>147.167B</t>
  </si>
  <si>
    <t>ATUL.NS</t>
  </si>
  <si>
    <t>Atul Ltd</t>
  </si>
  <si>
    <t>146.025B</t>
  </si>
  <si>
    <t>ATUL.BO</t>
  </si>
  <si>
    <t>146.307B</t>
  </si>
  <si>
    <t>ZEEL.NS</t>
  </si>
  <si>
    <t>Zee Entertainment Enterprises Limited</t>
  </si>
  <si>
    <t>38.299M</t>
  </si>
  <si>
    <t>24.322M</t>
  </si>
  <si>
    <t>145.708B</t>
  </si>
  <si>
    <t>ZEEL.BO</t>
  </si>
  <si>
    <t>2.222M</t>
  </si>
  <si>
    <t>1.182M</t>
  </si>
  <si>
    <t>145.615B</t>
  </si>
  <si>
    <t>SUPREMEIND.NS</t>
  </si>
  <si>
    <t>The Supreme Industries Limited</t>
  </si>
  <si>
    <t>144.113B</t>
  </si>
  <si>
    <t>SUPREMEIND.BO</t>
  </si>
  <si>
    <t>144.049B</t>
  </si>
  <si>
    <t>M&amp;MFIN.NS</t>
  </si>
  <si>
    <t>Mahindra &amp; Mahindra Financial Services Limited</t>
  </si>
  <si>
    <t>14.688M</t>
  </si>
  <si>
    <t>21.024M</t>
  </si>
  <si>
    <t>143.423B</t>
  </si>
  <si>
    <t>M&amp;MFIN.BO</t>
  </si>
  <si>
    <t>1.292M</t>
  </si>
  <si>
    <t>1.582M</t>
  </si>
  <si>
    <t>143.372B</t>
  </si>
  <si>
    <t>ABCAPITAL.NS</t>
  </si>
  <si>
    <t>Aditya Birla Capital Limited</t>
  </si>
  <si>
    <t>1.471M</t>
  </si>
  <si>
    <t>3.918M</t>
  </si>
  <si>
    <t>141.936B</t>
  </si>
  <si>
    <t>ABCAPITAL.BO</t>
  </si>
  <si>
    <t>142.056B</t>
  </si>
  <si>
    <t>SAIL.BO</t>
  </si>
  <si>
    <t>Steel Authority of India Limited</t>
  </si>
  <si>
    <t>1.368M</t>
  </si>
  <si>
    <t>2.472M</t>
  </si>
  <si>
    <t>141.884B</t>
  </si>
  <si>
    <t>SAIL.NS</t>
  </si>
  <si>
    <t>15.852M</t>
  </si>
  <si>
    <t>33.51M</t>
  </si>
  <si>
    <t>OBEROIRLTY.NS</t>
  </si>
  <si>
    <t>Oberoi Realty Limited</t>
  </si>
  <si>
    <t>141.463B</t>
  </si>
  <si>
    <t>OBEROIRLTY.BO</t>
  </si>
  <si>
    <t>141.405B</t>
  </si>
  <si>
    <t>ASTRAL.NS</t>
  </si>
  <si>
    <t>Astral Poly Technik Limited</t>
  </si>
  <si>
    <t>139.583B</t>
  </si>
  <si>
    <t>SUNDARMFIN.NS</t>
  </si>
  <si>
    <t>Sundaram Finance Limited</t>
  </si>
  <si>
    <t>139.53B</t>
  </si>
  <si>
    <t>SUNDARMFIN.BO</t>
  </si>
  <si>
    <t>139.329B</t>
  </si>
  <si>
    <t>ASTRAL.BO</t>
  </si>
  <si>
    <t>139.507B</t>
  </si>
  <si>
    <t>RAJESHEXPO.NS</t>
  </si>
  <si>
    <t>Rajesh Exports Limited</t>
  </si>
  <si>
    <t>138.535B</t>
  </si>
  <si>
    <t>RAJESHEXPO.BO</t>
  </si>
  <si>
    <t>138.418B</t>
  </si>
  <si>
    <t>LICHSGFIN.BO</t>
  </si>
  <si>
    <t>LIC Housing Finance Limited</t>
  </si>
  <si>
    <t>137.596B</t>
  </si>
  <si>
    <t>LICHSGFIN.NS</t>
  </si>
  <si>
    <t>3.405M</t>
  </si>
  <si>
    <t>6.733M</t>
  </si>
  <si>
    <t>137.571B</t>
  </si>
  <si>
    <t>SUMICHEM.NS</t>
  </si>
  <si>
    <t>Sumitomo Chemical India Limited</t>
  </si>
  <si>
    <t>137.49B</t>
  </si>
  <si>
    <t>UCOBANK.BO</t>
  </si>
  <si>
    <t>UCO Bank</t>
  </si>
  <si>
    <t>136.675B</t>
  </si>
  <si>
    <t>UCOBANK.NS</t>
  </si>
  <si>
    <t>2.444M</t>
  </si>
  <si>
    <t>3.488M</t>
  </si>
  <si>
    <t>136.281B</t>
  </si>
  <si>
    <t>ADANIPOWER.BO</t>
  </si>
  <si>
    <t>Adani Power Limited</t>
  </si>
  <si>
    <t>134.993B</t>
  </si>
  <si>
    <t>ADANIPOWER.NS</t>
  </si>
  <si>
    <t>1.747M</t>
  </si>
  <si>
    <t>14.248M</t>
  </si>
  <si>
    <t>GMRINFRA.NS</t>
  </si>
  <si>
    <t>GMR Infrastructure Limited</t>
  </si>
  <si>
    <t>33.157M</t>
  </si>
  <si>
    <t>11.567M</t>
  </si>
  <si>
    <t>134.592B</t>
  </si>
  <si>
    <t>NATCOPHARM.BO</t>
  </si>
  <si>
    <t>NATCO Pharma Limited</t>
  </si>
  <si>
    <t>132.882B</t>
  </si>
  <si>
    <t>GMRINFRA.BO</t>
  </si>
  <si>
    <t>1.691M</t>
  </si>
  <si>
    <t>134.602B</t>
  </si>
  <si>
    <t>EXIDEIND.BO</t>
  </si>
  <si>
    <t>Exide Industries Limited</t>
  </si>
  <si>
    <t>134.47B</t>
  </si>
  <si>
    <t>EXIDEIND.NS</t>
  </si>
  <si>
    <t>2.611M</t>
  </si>
  <si>
    <t>3.49M</t>
  </si>
  <si>
    <t>NATCOPHARM.NS</t>
  </si>
  <si>
    <t>132.718B</t>
  </si>
  <si>
    <t>AJANTPHARM.NS</t>
  </si>
  <si>
    <t>Ajanta Pharma Limited</t>
  </si>
  <si>
    <t>132.34B</t>
  </si>
  <si>
    <t>AJANTPHARM.BO</t>
  </si>
  <si>
    <t>132.332B</t>
  </si>
  <si>
    <t>TATAPOWER.BO</t>
  </si>
  <si>
    <t>The Tata Power Company Limited</t>
  </si>
  <si>
    <t>2.023M</t>
  </si>
  <si>
    <t>132.263B</t>
  </si>
  <si>
    <t>DALBHARAT.NS</t>
  </si>
  <si>
    <t>Dalmia Bharat Limited</t>
  </si>
  <si>
    <t>132.224B</t>
  </si>
  <si>
    <t>TATAPOWER.NS</t>
  </si>
  <si>
    <t>15.726M</t>
  </si>
  <si>
    <t>37.651M</t>
  </si>
  <si>
    <t>WABCOINDIA.BO</t>
  </si>
  <si>
    <t>Wabco India Limited</t>
  </si>
  <si>
    <t>131.452B</t>
  </si>
  <si>
    <t>WABCOINDIA.NS</t>
  </si>
  <si>
    <t>130.628B</t>
  </si>
  <si>
    <t>BANKBARODA.BO</t>
  </si>
  <si>
    <t>Bank of Baroda</t>
  </si>
  <si>
    <t>2.308M</t>
  </si>
  <si>
    <t>224.56B</t>
  </si>
  <si>
    <t>BANKBARODA.NS</t>
  </si>
  <si>
    <t>21.479M</t>
  </si>
  <si>
    <t>41.643M</t>
  </si>
  <si>
    <t>224.332B</t>
  </si>
  <si>
    <t>BHEL.NS</t>
  </si>
  <si>
    <t>Bharat Heavy Electricals Limited</t>
  </si>
  <si>
    <t>20.955M</t>
  </si>
  <si>
    <t>80.203M</t>
  </si>
  <si>
    <t>128.658B</t>
  </si>
  <si>
    <t>BHEL.BO</t>
  </si>
  <si>
    <t>2.734M</t>
  </si>
  <si>
    <t>5.379M</t>
  </si>
  <si>
    <t>128.488B</t>
  </si>
  <si>
    <t>ITI.BO</t>
  </si>
  <si>
    <t>ITI Limited</t>
  </si>
  <si>
    <t>127.898B</t>
  </si>
  <si>
    <t>ITI.NS</t>
  </si>
  <si>
    <t>10.226M</t>
  </si>
  <si>
    <t>2.727M</t>
  </si>
  <si>
    <t>127.801B</t>
  </si>
  <si>
    <t>CRISIL.NS</t>
  </si>
  <si>
    <t>CRISIL Limited</t>
  </si>
  <si>
    <t>125.744B</t>
  </si>
  <si>
    <t>CRISIL.BO</t>
  </si>
  <si>
    <t>125.482B</t>
  </si>
  <si>
    <t>ENDURANCE.BO</t>
  </si>
  <si>
    <t>Endurance Technologies Limited</t>
  </si>
  <si>
    <t>125.056B</t>
  </si>
  <si>
    <t>ENDURANCE.NS</t>
  </si>
  <si>
    <t>124.789B</t>
  </si>
  <si>
    <t>GODREJIND.NS</t>
  </si>
  <si>
    <t>Godrej Industries Limited</t>
  </si>
  <si>
    <t>123.066B</t>
  </si>
  <si>
    <t>GODREJIND.BO</t>
  </si>
  <si>
    <t>122.847B</t>
  </si>
  <si>
    <t>L&amp;TFH.BO</t>
  </si>
  <si>
    <t>L&amp;T Finance Holdings Limited</t>
  </si>
  <si>
    <t>1.735M</t>
  </si>
  <si>
    <t>122.699B</t>
  </si>
  <si>
    <t>L&amp;TFH.NS</t>
  </si>
  <si>
    <t>7.665M</t>
  </si>
  <si>
    <t>20.349M</t>
  </si>
  <si>
    <t>POLYCAB.NS</t>
  </si>
  <si>
    <t>Polycab India Limited</t>
  </si>
  <si>
    <t>121.973B</t>
  </si>
  <si>
    <t>AMARAJABAT.NS</t>
  </si>
  <si>
    <t>Amara Raja Batteries Limited</t>
  </si>
  <si>
    <t>1.374M</t>
  </si>
  <si>
    <t>120.96B</t>
  </si>
  <si>
    <t>AMARAJABAT.BO</t>
  </si>
  <si>
    <t>120.952B</t>
  </si>
  <si>
    <t>JUBILANT.NS</t>
  </si>
  <si>
    <t>Jubilant Life Sciences Limited</t>
  </si>
  <si>
    <t>119.787B</t>
  </si>
  <si>
    <t>GLENMARK.BO</t>
  </si>
  <si>
    <t>Glenmark Pharmaceuticals Limited</t>
  </si>
  <si>
    <t>119.992B</t>
  </si>
  <si>
    <t>GLENMARK.NS</t>
  </si>
  <si>
    <t>3.687M</t>
  </si>
  <si>
    <t>8.006M</t>
  </si>
  <si>
    <t>120.007B</t>
  </si>
  <si>
    <t>JUBILANT.BO</t>
  </si>
  <si>
    <t>119.875B</t>
  </si>
  <si>
    <t>GSPL.NS</t>
  </si>
  <si>
    <t>Gujarat State Petronet Limited</t>
  </si>
  <si>
    <t>118.95B</t>
  </si>
  <si>
    <t>GSPL.BO</t>
  </si>
  <si>
    <t>JKCEMENT.BO</t>
  </si>
  <si>
    <t>J.K. Cement Limited</t>
  </si>
  <si>
    <t>116.192B</t>
  </si>
  <si>
    <t>JKCEMENT.NS</t>
  </si>
  <si>
    <t>116.184B</t>
  </si>
  <si>
    <t>FEDERALBNK.BO</t>
  </si>
  <si>
    <t>The Federal Bank Limited</t>
  </si>
  <si>
    <t>1.752M</t>
  </si>
  <si>
    <t>1.792M</t>
  </si>
  <si>
    <t>114.741B</t>
  </si>
  <si>
    <t>FEDERALBNK.NS</t>
  </si>
  <si>
    <t>48.99M</t>
  </si>
  <si>
    <t>36.391M</t>
  </si>
  <si>
    <t>114.74B</t>
  </si>
  <si>
    <t>CASTROLIND.NS</t>
  </si>
  <si>
    <t>Castrol India Limited</t>
  </si>
  <si>
    <t>1.27M</t>
  </si>
  <si>
    <t>1.257M</t>
  </si>
  <si>
    <t>113.501B</t>
  </si>
  <si>
    <t>CASTROLIND.BO</t>
  </si>
  <si>
    <t>113.551B</t>
  </si>
  <si>
    <t>SCHAEFFLER.NS</t>
  </si>
  <si>
    <t>Schaeffler India Limited</t>
  </si>
  <si>
    <t>113.206B</t>
  </si>
  <si>
    <t>SCHAEFFLER.BO</t>
  </si>
  <si>
    <t>112.852B</t>
  </si>
  <si>
    <t>EMAMILTD.BO</t>
  </si>
  <si>
    <t>Emami Limited</t>
  </si>
  <si>
    <t>110.687B</t>
  </si>
  <si>
    <t>EMAMILTD.NS</t>
  </si>
  <si>
    <t>1.161M</t>
  </si>
  <si>
    <t>110.551B</t>
  </si>
  <si>
    <t>CUMMINSIND.NS</t>
  </si>
  <si>
    <t>Cummins India Limited</t>
  </si>
  <si>
    <t>1.213M</t>
  </si>
  <si>
    <t>1.669M</t>
  </si>
  <si>
    <t>109.48B</t>
  </si>
  <si>
    <t>CUMMINSIND.BO</t>
  </si>
  <si>
    <t>109.508B</t>
  </si>
  <si>
    <t>AAVAS.NS</t>
  </si>
  <si>
    <t>Aavas Financiers Limited</t>
  </si>
  <si>
    <t>109.16B</t>
  </si>
  <si>
    <t>OIL.NS</t>
  </si>
  <si>
    <t>Oil India Limited</t>
  </si>
  <si>
    <t>1.516M</t>
  </si>
  <si>
    <t>108.061B</t>
  </si>
  <si>
    <t>OIL.BO</t>
  </si>
  <si>
    <t>HATSUN.BO</t>
  </si>
  <si>
    <t>Hatsun Agro Product Limited</t>
  </si>
  <si>
    <t>107.614B</t>
  </si>
  <si>
    <t>HATSUN.NS</t>
  </si>
  <si>
    <t>107.938B</t>
  </si>
  <si>
    <t>HEXAWARE.NS</t>
  </si>
  <si>
    <t>Hexaware Technologies Limited</t>
  </si>
  <si>
    <t>107.284B</t>
  </si>
  <si>
    <t>HEXAWARE.BO</t>
  </si>
  <si>
    <t>107.119B</t>
  </si>
  <si>
    <t>MOTILALOFS.NS</t>
  </si>
  <si>
    <t>Motilal Oswal Financial Services Limited</t>
  </si>
  <si>
    <t>106.57B</t>
  </si>
  <si>
    <t>MOTILALOFS.BO</t>
  </si>
  <si>
    <t>106.473B</t>
  </si>
  <si>
    <t>NIITTECH.BO</t>
  </si>
  <si>
    <t>NIIT Technologies Limited</t>
  </si>
  <si>
    <t>102.985B</t>
  </si>
  <si>
    <t>NIITTECH.NS</t>
  </si>
  <si>
    <t>1.19M</t>
  </si>
  <si>
    <t>102.969B</t>
  </si>
  <si>
    <t>FORTIS.NS</t>
  </si>
  <si>
    <t>Fortis Healthcare Limited</t>
  </si>
  <si>
    <t>1.41M</t>
  </si>
  <si>
    <t>1.96M</t>
  </si>
  <si>
    <t>102.033B</t>
  </si>
  <si>
    <t>FORTIS.BO</t>
  </si>
  <si>
    <t>102.146B</t>
  </si>
  <si>
    <t>MGL.BO</t>
  </si>
  <si>
    <t>Mahanagar Gas Limited</t>
  </si>
  <si>
    <t>101.553B</t>
  </si>
  <si>
    <t>MGL.NS</t>
  </si>
  <si>
    <t>1.003M</t>
  </si>
  <si>
    <t>101.534B</t>
  </si>
  <si>
    <t>ABFRL.NS</t>
  </si>
  <si>
    <t>Aditya Birla Fashion and Retail Limited</t>
  </si>
  <si>
    <t>2.575M</t>
  </si>
  <si>
    <t>2.434M</t>
  </si>
  <si>
    <t>100.544B</t>
  </si>
  <si>
    <t>ABFRL.BO</t>
  </si>
  <si>
    <t>100.465B</t>
  </si>
  <si>
    <t>VINATIORGA.BO</t>
  </si>
  <si>
    <t>Vinati Organics Limited</t>
  </si>
  <si>
    <t>100.228B</t>
  </si>
  <si>
    <t>VINATIORGA.NS</t>
  </si>
  <si>
    <t>100.181B</t>
  </si>
  <si>
    <t>CENTRALBK.BO</t>
  </si>
  <si>
    <t>Central Bank of India</t>
  </si>
  <si>
    <t>99.35B</t>
  </si>
  <si>
    <t>CENTRALBK.NS</t>
  </si>
  <si>
    <t>1.885M</t>
  </si>
  <si>
    <t>99.631B</t>
  </si>
  <si>
    <t>ZYDUSWELL.NS</t>
  </si>
  <si>
    <t>Zydus Wellness Limited</t>
  </si>
  <si>
    <t>94.755B</t>
  </si>
  <si>
    <t>TIINDIA.BO</t>
  </si>
  <si>
    <t>Tube Investments of India Limited</t>
  </si>
  <si>
    <t>94.52B</t>
  </si>
  <si>
    <t>ZYDUSWELL.BO</t>
  </si>
  <si>
    <t>94.465B</t>
  </si>
  <si>
    <t>TIINDIA.NS</t>
  </si>
  <si>
    <t>94.502B</t>
  </si>
  <si>
    <t>INDHOTEL.BO</t>
  </si>
  <si>
    <t>The Indian Hotels Company Limited</t>
  </si>
  <si>
    <t>94.189B</t>
  </si>
  <si>
    <t>INDHOTEL.NS</t>
  </si>
  <si>
    <t>1.947M</t>
  </si>
  <si>
    <t>2.669M</t>
  </si>
  <si>
    <t>94.188B</t>
  </si>
  <si>
    <t>RBLBANK.NS</t>
  </si>
  <si>
    <t>RBL Bank Limited</t>
  </si>
  <si>
    <t>61.031M</t>
  </si>
  <si>
    <t>42.334M</t>
  </si>
  <si>
    <t>93.049B</t>
  </si>
  <si>
    <t>CUB.NS</t>
  </si>
  <si>
    <t>City Union Bank Limited</t>
  </si>
  <si>
    <t>5.138M</t>
  </si>
  <si>
    <t>2.233M</t>
  </si>
  <si>
    <t>92.939B</t>
  </si>
  <si>
    <t>CUB.BO</t>
  </si>
  <si>
    <t>IBULHSGFIN.NS</t>
  </si>
  <si>
    <t>Indiabulls Housing Finance Limited</t>
  </si>
  <si>
    <t>24.606M</t>
  </si>
  <si>
    <t>30.967M</t>
  </si>
  <si>
    <t>92.357B</t>
  </si>
  <si>
    <t>IBULHSGFIN.BO</t>
  </si>
  <si>
    <t>2.695M</t>
  </si>
  <si>
    <t>2.502M</t>
  </si>
  <si>
    <t>92.356B</t>
  </si>
  <si>
    <t>SOLARINDS.BO</t>
  </si>
  <si>
    <t>Solar Industries India Limited</t>
  </si>
  <si>
    <t>92.393B</t>
  </si>
  <si>
    <t>SOLARINDS.NS</t>
  </si>
  <si>
    <t>92.06B</t>
  </si>
  <si>
    <t>NAVINFLUOR.NS</t>
  </si>
  <si>
    <t>Navin Fluorine International Limited</t>
  </si>
  <si>
    <t>90.897B</t>
  </si>
  <si>
    <t>NAVINFLUOR.BO</t>
  </si>
  <si>
    <t>90.853B</t>
  </si>
  <si>
    <t>PHOENIXLTD.BO</t>
  </si>
  <si>
    <t>The Phoenix Mills Limited</t>
  </si>
  <si>
    <t>90.297B</t>
  </si>
  <si>
    <t>PHOENIXLTD.NS</t>
  </si>
  <si>
    <t>90.585B</t>
  </si>
  <si>
    <t>DIXON.NS</t>
  </si>
  <si>
    <t>Dixon Technologies (India) Limited</t>
  </si>
  <si>
    <t>89.006B</t>
  </si>
  <si>
    <t>DIXON.BO</t>
  </si>
  <si>
    <t>88.801B</t>
  </si>
  <si>
    <t>THERMAX.NS</t>
  </si>
  <si>
    <t>Thermax Limited</t>
  </si>
  <si>
    <t>88.426B</t>
  </si>
  <si>
    <t>THERMAX.BO</t>
  </si>
  <si>
    <t>88.272B</t>
  </si>
  <si>
    <t>GODREJAGRO.NS</t>
  </si>
  <si>
    <t>Godrej Agrovet Limited</t>
  </si>
  <si>
    <t>87.401B</t>
  </si>
  <si>
    <t>GODREJAGRO.BO</t>
  </si>
  <si>
    <t>87.286B</t>
  </si>
  <si>
    <t>SJVN.BO</t>
  </si>
  <si>
    <t>SJVN Limited</t>
  </si>
  <si>
    <t>87.242B</t>
  </si>
  <si>
    <t>SJVN.NS</t>
  </si>
  <si>
    <t>1.633M</t>
  </si>
  <si>
    <t>86.844B</t>
  </si>
  <si>
    <t>BBTC.BO</t>
  </si>
  <si>
    <t>The Bombay Burmah Trading Corporation, Limited</t>
  </si>
  <si>
    <t>86.929B</t>
  </si>
  <si>
    <t>BBTC.NS</t>
  </si>
  <si>
    <t>86.932B</t>
  </si>
  <si>
    <t>HATHWAY.NS</t>
  </si>
  <si>
    <t>Hathway Cable and Datacom Limited</t>
  </si>
  <si>
    <t>4.884M</t>
  </si>
  <si>
    <t>86.646B</t>
  </si>
  <si>
    <t>HATHWAY.BO</t>
  </si>
  <si>
    <t>86.642B</t>
  </si>
  <si>
    <t>IIFLWAM.NS</t>
  </si>
  <si>
    <t>IIFL Wealth Management Limited</t>
  </si>
  <si>
    <t>85.932B</t>
  </si>
  <si>
    <t>ASTRAZEN.NS</t>
  </si>
  <si>
    <t>AstraZeneca Pharma India Limited</t>
  </si>
  <si>
    <t>84.844B</t>
  </si>
  <si>
    <t>ASTRAZEN.BO</t>
  </si>
  <si>
    <t>84.719B</t>
  </si>
  <si>
    <t>SUNDRMFAST.BO</t>
  </si>
  <si>
    <t>Sundram Fasteners Limited</t>
  </si>
  <si>
    <t>84.117B</t>
  </si>
  <si>
    <t>SUNDRMFAST.NS</t>
  </si>
  <si>
    <t>84.188B</t>
  </si>
  <si>
    <t>AKZOINDIA.NS</t>
  </si>
  <si>
    <t>Akzo Nobel India Limited</t>
  </si>
  <si>
    <t>84.152B</t>
  </si>
  <si>
    <t>AKZOINDIA.BO</t>
  </si>
  <si>
    <t>83.93B</t>
  </si>
  <si>
    <t>CREDITACC.NS</t>
  </si>
  <si>
    <t>CreditAccess Grameen Limited</t>
  </si>
  <si>
    <t>83.781B</t>
  </si>
  <si>
    <t>DEEPAKNI.BO</t>
  </si>
  <si>
    <t>Deepak Nitrite Limited</t>
  </si>
  <si>
    <t>80.956B</t>
  </si>
  <si>
    <t>DEEPAKNTR.NS</t>
  </si>
  <si>
    <t>4.098M</t>
  </si>
  <si>
    <t>1.102M</t>
  </si>
  <si>
    <t>80.868B</t>
  </si>
  <si>
    <t>METROPOLIS.NS</t>
  </si>
  <si>
    <t>Metropolis Healthcare Limited</t>
  </si>
  <si>
    <t>78.826B</t>
  </si>
  <si>
    <t>MINDAIND.BO</t>
  </si>
  <si>
    <t>Minda Industries Limited</t>
  </si>
  <si>
    <t>77.551B</t>
  </si>
  <si>
    <t>LAURUSLABS.NS</t>
  </si>
  <si>
    <t>Laurus Labs Limited</t>
  </si>
  <si>
    <t>1.819M</t>
  </si>
  <si>
    <t>1.616M</t>
  </si>
  <si>
    <t>78.197B</t>
  </si>
  <si>
    <t>LAURUSLABS.BO</t>
  </si>
  <si>
    <t>78.046B</t>
  </si>
  <si>
    <t>SKFINDIA.BO</t>
  </si>
  <si>
    <t>SKF India Limited</t>
  </si>
  <si>
    <t>77.662B</t>
  </si>
  <si>
    <t>SKFINDIA.NS</t>
  </si>
  <si>
    <t>77.828B</t>
  </si>
  <si>
    <t>MINDAIND.NS</t>
  </si>
  <si>
    <t>77.308B</t>
  </si>
  <si>
    <t>TATACHEM.BO</t>
  </si>
  <si>
    <t>Tata Chemicals Limited</t>
  </si>
  <si>
    <t>76.834B</t>
  </si>
  <si>
    <t>TATACHEM.NS</t>
  </si>
  <si>
    <t>1.418M</t>
  </si>
  <si>
    <t>1.911M</t>
  </si>
  <si>
    <t>76.859B</t>
  </si>
  <si>
    <t>RBLBANK.BO</t>
  </si>
  <si>
    <t>2.645M</t>
  </si>
  <si>
    <t>2.454M</t>
  </si>
  <si>
    <t>93.074B</t>
  </si>
  <si>
    <t>MCX.NS</t>
  </si>
  <si>
    <t>Multi Commodity Exchange of India Limited</t>
  </si>
  <si>
    <t>76.732B</t>
  </si>
  <si>
    <t>MCX.BO</t>
  </si>
  <si>
    <t>76.748B</t>
  </si>
  <si>
    <t>TTKPRESTIG.NS</t>
  </si>
  <si>
    <t>TTK Prestige Limited</t>
  </si>
  <si>
    <t>76.584B</t>
  </si>
  <si>
    <t>CESC.BO</t>
  </si>
  <si>
    <t>CESC Limited</t>
  </si>
  <si>
    <t>76.406B</t>
  </si>
  <si>
    <t>EDELWEISS.BO</t>
  </si>
  <si>
    <t>Edelweiss Financial Services Limited</t>
  </si>
  <si>
    <t>76.402B</t>
  </si>
  <si>
    <t>TTKPRESTIG.BO</t>
  </si>
  <si>
    <t>76.381B</t>
  </si>
  <si>
    <t>CESC.NS</t>
  </si>
  <si>
    <t>76.36B</t>
  </si>
  <si>
    <t>EDELWEISS.NS</t>
  </si>
  <si>
    <t>8.68M</t>
  </si>
  <si>
    <t>2.211M</t>
  </si>
  <si>
    <t>75.931B</t>
  </si>
  <si>
    <t>GRANULES.NS</t>
  </si>
  <si>
    <t>Granules India Limited</t>
  </si>
  <si>
    <t>11.822M</t>
  </si>
  <si>
    <t>3.351M</t>
  </si>
  <si>
    <t>74.936B</t>
  </si>
  <si>
    <t>JSWENERGY.BO</t>
  </si>
  <si>
    <t>JSW Energy Limited</t>
  </si>
  <si>
    <t>74.909B</t>
  </si>
  <si>
    <t>GRANULES.BO</t>
  </si>
  <si>
    <t>74.98B</t>
  </si>
  <si>
    <t>JSWENERGY.NS</t>
  </si>
  <si>
    <t>2.353M</t>
  </si>
  <si>
    <t>74.747B</t>
  </si>
  <si>
    <t>SUVENPHAR.NS</t>
  </si>
  <si>
    <t>Suven Pharmaceuticals Limited</t>
  </si>
  <si>
    <t>74.347B</t>
  </si>
  <si>
    <t>JMFINANCIL.BO</t>
  </si>
  <si>
    <t>JM Financial Limited</t>
  </si>
  <si>
    <t>73.77B</t>
  </si>
  <si>
    <t>JMFINANCIL.NS</t>
  </si>
  <si>
    <t>1.876M</t>
  </si>
  <si>
    <t>73.725B</t>
  </si>
  <si>
    <t>TIMKEN.BO</t>
  </si>
  <si>
    <t>Timken India Limited</t>
  </si>
  <si>
    <t>73.019B</t>
  </si>
  <si>
    <t>TIMKEN.NS</t>
  </si>
  <si>
    <t>72.996B</t>
  </si>
  <si>
    <t>SFL.BO</t>
  </si>
  <si>
    <t>Sheela Foam Limited</t>
  </si>
  <si>
    <t>72.211B</t>
  </si>
  <si>
    <t>MAHABANK.NS</t>
  </si>
  <si>
    <t>Bank of Maharashtra</t>
  </si>
  <si>
    <t>18.415M</t>
  </si>
  <si>
    <t>2.94M</t>
  </si>
  <si>
    <t>72.052B</t>
  </si>
  <si>
    <t>MAHABANK.BO</t>
  </si>
  <si>
    <t>3.155M</t>
  </si>
  <si>
    <t>72.044B</t>
  </si>
  <si>
    <t>SFL.NS</t>
  </si>
  <si>
    <t>71.267B</t>
  </si>
  <si>
    <t>VGUARD.BO</t>
  </si>
  <si>
    <t>V-Guard Industries Limited</t>
  </si>
  <si>
    <t>74.473B</t>
  </si>
  <si>
    <t>VGUARD.NS</t>
  </si>
  <si>
    <t>72.253B</t>
  </si>
  <si>
    <t>INDIAMART.NS</t>
  </si>
  <si>
    <t>IndiaMART InterMESH Limited</t>
  </si>
  <si>
    <t>71.437B</t>
  </si>
  <si>
    <t>PRESTIGE.NS</t>
  </si>
  <si>
    <t>Prestige Estates Projects Limited</t>
  </si>
  <si>
    <t>70.597B</t>
  </si>
  <si>
    <t>PRESTIGE.BO</t>
  </si>
  <si>
    <t>70.752B</t>
  </si>
  <si>
    <t>HUDCO.BO</t>
  </si>
  <si>
    <t>Housing and Urban Development Corporation Limited</t>
  </si>
  <si>
    <t>69.766B</t>
  </si>
  <si>
    <t>HUDCO.NS</t>
  </si>
  <si>
    <t>2.895M</t>
  </si>
  <si>
    <t>3.15M</t>
  </si>
  <si>
    <t>69.566B</t>
  </si>
  <si>
    <t>BDL.NS</t>
  </si>
  <si>
    <t>Bharat Dynamics Limited</t>
  </si>
  <si>
    <t>69.529B</t>
  </si>
  <si>
    <t>KEC.BO</t>
  </si>
  <si>
    <t>KEC International Limited</t>
  </si>
  <si>
    <t>68.115B</t>
  </si>
  <si>
    <t>KEC.NS</t>
  </si>
  <si>
    <t>68.104B</t>
  </si>
  <si>
    <t>INDIANB.NS</t>
  </si>
  <si>
    <t>Indian Bank</t>
  </si>
  <si>
    <t>3.747M</t>
  </si>
  <si>
    <t>67.875B</t>
  </si>
  <si>
    <t>INDIANB.BO</t>
  </si>
  <si>
    <t>67.819B</t>
  </si>
  <si>
    <t>KIOCL.BO</t>
  </si>
  <si>
    <t>KIOCL Limited</t>
  </si>
  <si>
    <t>67.708B</t>
  </si>
  <si>
    <t>KIOCL.NS</t>
  </si>
  <si>
    <t>67.697B</t>
  </si>
  <si>
    <t>NLCINDIA.NS</t>
  </si>
  <si>
    <t>NLC India Limited</t>
  </si>
  <si>
    <t>1.193M</t>
  </si>
  <si>
    <t>66.905B</t>
  </si>
  <si>
    <t>NLCINDIA.BO</t>
  </si>
  <si>
    <t>66.767B</t>
  </si>
  <si>
    <t>PGHL.NS</t>
  </si>
  <si>
    <t>Procter &amp; Gamble Health Limited</t>
  </si>
  <si>
    <t>66.73B</t>
  </si>
  <si>
    <t>IBVENTURES.NS</t>
  </si>
  <si>
    <t>Indiabulls Ventures Limited</t>
  </si>
  <si>
    <t>1.232M</t>
  </si>
  <si>
    <t>1.388M</t>
  </si>
  <si>
    <t>66.491B</t>
  </si>
  <si>
    <t>IBVENTURES.BO</t>
  </si>
  <si>
    <t>66.058B</t>
  </si>
  <si>
    <t>CHAMBLFERT.NS</t>
  </si>
  <si>
    <t>Chambal Fertilisers and Chemicals Limited</t>
  </si>
  <si>
    <t>1.318M</t>
  </si>
  <si>
    <t>65.326B</t>
  </si>
  <si>
    <t>CHAMBLFERT.BO</t>
  </si>
  <si>
    <t>65.386B</t>
  </si>
  <si>
    <t>ASTERDM.NS</t>
  </si>
  <si>
    <t>Aster DM Healthcare Limited</t>
  </si>
  <si>
    <t>64.49B</t>
  </si>
  <si>
    <t>ASTERDM.BO</t>
  </si>
  <si>
    <t>64.487B</t>
  </si>
  <si>
    <t>KAJARIACER.BO</t>
  </si>
  <si>
    <t>Kajaria Ceramics Limited</t>
  </si>
  <si>
    <t>64.258B</t>
  </si>
  <si>
    <t>KAJARIACER.NS</t>
  </si>
  <si>
    <t>64.202B</t>
  </si>
  <si>
    <t>AEGISCHEM.NS</t>
  </si>
  <si>
    <t>Aegis Logistics Limited</t>
  </si>
  <si>
    <t>63.957B</t>
  </si>
  <si>
    <t>ALOKTEXT.BO</t>
  </si>
  <si>
    <t>Alok Industries Limited</t>
  </si>
  <si>
    <t>18.094M</t>
  </si>
  <si>
    <t>9.089M</t>
  </si>
  <si>
    <t>63.446B</t>
  </si>
  <si>
    <t>ALOKINDS.NS</t>
  </si>
  <si>
    <t>30.078M</t>
  </si>
  <si>
    <t>6.522M</t>
  </si>
  <si>
    <t>63.479B</t>
  </si>
  <si>
    <t>CHOLAHLDNG.NS</t>
  </si>
  <si>
    <t>Cholamandalam Financial Holdings Limited</t>
  </si>
  <si>
    <t>63.156B</t>
  </si>
  <si>
    <t>AEGISLOG.BO</t>
  </si>
  <si>
    <t>63.891B</t>
  </si>
  <si>
    <t>MRPL.BO</t>
  </si>
  <si>
    <t>Mangalore Refinery and Petrochemicals Limited</t>
  </si>
  <si>
    <t>62.655B</t>
  </si>
  <si>
    <t>MRPL.NS</t>
  </si>
  <si>
    <t>1.802M</t>
  </si>
  <si>
    <t>1.602M</t>
  </si>
  <si>
    <t>62.568B</t>
  </si>
  <si>
    <t>FINEORG.NS</t>
  </si>
  <si>
    <t>Fine Organic Industries Limited</t>
  </si>
  <si>
    <t>62.322B</t>
  </si>
  <si>
    <t>APOLLOTYRE.BO</t>
  </si>
  <si>
    <t>Apollo Tyres Limited</t>
  </si>
  <si>
    <t>62.325B</t>
  </si>
  <si>
    <t>APOLLOTYRE.NS</t>
  </si>
  <si>
    <t>5.568M</t>
  </si>
  <si>
    <t>8.874M</t>
  </si>
  <si>
    <t>62.353B</t>
  </si>
  <si>
    <t>TV18BRDCST.NS</t>
  </si>
  <si>
    <t>TV18 Broadcast Limited</t>
  </si>
  <si>
    <t>8.509M</t>
  </si>
  <si>
    <t>9.186M</t>
  </si>
  <si>
    <t>62.146B</t>
  </si>
  <si>
    <t>NATIONALUM.BO</t>
  </si>
  <si>
    <t>National Aluminium Company Limited</t>
  </si>
  <si>
    <t>62.125B</t>
  </si>
  <si>
    <t>NATIONALUM.NS</t>
  </si>
  <si>
    <t>10.424M</t>
  </si>
  <si>
    <t>15.967M</t>
  </si>
  <si>
    <t>61.94B</t>
  </si>
  <si>
    <t>TV18BRDCST.BO</t>
  </si>
  <si>
    <t>61.974B</t>
  </si>
  <si>
    <t>INDIGRID.BO</t>
  </si>
  <si>
    <t>India Grid Trust</t>
  </si>
  <si>
    <t>61.849B</t>
  </si>
  <si>
    <t>AVANTIFEED.NS</t>
  </si>
  <si>
    <t>Avanti Feeds Limited</t>
  </si>
  <si>
    <t>61.473B</t>
  </si>
  <si>
    <t>ESSELPACK.NS</t>
  </si>
  <si>
    <t>Essel Propack Limited</t>
  </si>
  <si>
    <t>1.224M</t>
  </si>
  <si>
    <t>61.334B</t>
  </si>
  <si>
    <t>AVANTI.BO</t>
  </si>
  <si>
    <t>61.501B</t>
  </si>
  <si>
    <t>RITES.NS</t>
  </si>
  <si>
    <t>RITES Limited</t>
  </si>
  <si>
    <t>61.388B</t>
  </si>
  <si>
    <t>ESSELPRO.BO</t>
  </si>
  <si>
    <t>61.319B</t>
  </si>
  <si>
    <t>UJJIVANSFB.NS</t>
  </si>
  <si>
    <t>Ujjivan Small Finance Bank Limited</t>
  </si>
  <si>
    <t>2.345M</t>
  </si>
  <si>
    <t>61.006B</t>
  </si>
  <si>
    <t>NH.NS</t>
  </si>
  <si>
    <t>Narayana Hrudayalaya Limited</t>
  </si>
  <si>
    <t>59.847B</t>
  </si>
  <si>
    <t>NH.BO</t>
  </si>
  <si>
    <t>59.683B</t>
  </si>
  <si>
    <t>KRBL.BO</t>
  </si>
  <si>
    <t>KRBL Limited</t>
  </si>
  <si>
    <t>59.507B</t>
  </si>
  <si>
    <t>KRBL.NS</t>
  </si>
  <si>
    <t>59.518B</t>
  </si>
  <si>
    <t>SYMPHONY.BO</t>
  </si>
  <si>
    <t>Symphony Limited</t>
  </si>
  <si>
    <t>59.393B</t>
  </si>
  <si>
    <t>SYMPHONY.NS</t>
  </si>
  <si>
    <t>59.18B</t>
  </si>
  <si>
    <t>PERSISTENT.BO</t>
  </si>
  <si>
    <t>Persistent Systems Limited</t>
  </si>
  <si>
    <t>59.266B</t>
  </si>
  <si>
    <t>PERSISTENT.NS</t>
  </si>
  <si>
    <t>58.943B</t>
  </si>
  <si>
    <t>GMM.BO</t>
  </si>
  <si>
    <t>GMM Pfaudler Limited</t>
  </si>
  <si>
    <t>58.128B</t>
  </si>
  <si>
    <t>BASF.BO</t>
  </si>
  <si>
    <t>BASF India Limited</t>
  </si>
  <si>
    <t>58.013B</t>
  </si>
  <si>
    <t>BASF.NS</t>
  </si>
  <si>
    <t>57.769B</t>
  </si>
  <si>
    <t>GMMPFAUDLR.NS</t>
  </si>
  <si>
    <t>58.087B</t>
  </si>
  <si>
    <t>RALLIS.NS</t>
  </si>
  <si>
    <t>Rallis India Limited</t>
  </si>
  <si>
    <t>1.144M</t>
  </si>
  <si>
    <t>57.711B</t>
  </si>
  <si>
    <t>RALLIS.BO</t>
  </si>
  <si>
    <t>57.777B</t>
  </si>
  <si>
    <t>GALAXYSURF.BO</t>
  </si>
  <si>
    <t>Galaxy Surfactants Limited</t>
  </si>
  <si>
    <t>57.768B</t>
  </si>
  <si>
    <t>GALAXYSURF.NS</t>
  </si>
  <si>
    <t>57.676B</t>
  </si>
  <si>
    <t>PVR.NS</t>
  </si>
  <si>
    <t>PVR Limited</t>
  </si>
  <si>
    <t>2.808M</t>
  </si>
  <si>
    <t>57.691B</t>
  </si>
  <si>
    <t>PVR.BO</t>
  </si>
  <si>
    <t>57.644B</t>
  </si>
  <si>
    <t>JCHAC.BO</t>
  </si>
  <si>
    <t>Johnson Controls - Hitachi Air Conditioning India Limited</t>
  </si>
  <si>
    <t>57.332B</t>
  </si>
  <si>
    <t>JCHAC.NS</t>
  </si>
  <si>
    <t>57.223B</t>
  </si>
  <si>
    <t>FINPIPE.NS</t>
  </si>
  <si>
    <t>Finolex Industries Limited</t>
  </si>
  <si>
    <t>56.916B</t>
  </si>
  <si>
    <t>FINOLEXIND.BO</t>
  </si>
  <si>
    <t>56.819B</t>
  </si>
  <si>
    <t>TATAELXSI.NS</t>
  </si>
  <si>
    <t>Tata Elxsi Limited</t>
  </si>
  <si>
    <t>56.476B</t>
  </si>
  <si>
    <t>TATAELXSI.BO</t>
  </si>
  <si>
    <t>56.497B</t>
  </si>
  <si>
    <t>JBCHEPHARM.BO</t>
  </si>
  <si>
    <t>J. B. Chemicals &amp; Pharmaceuticals Limited</t>
  </si>
  <si>
    <t>56.377B</t>
  </si>
  <si>
    <t>JBCHEPHARM.NS</t>
  </si>
  <si>
    <t>LINDEINDIA.NS</t>
  </si>
  <si>
    <t>Linde India Limited</t>
  </si>
  <si>
    <t>56.228B</t>
  </si>
  <si>
    <t>LINDEINDIA.BO</t>
  </si>
  <si>
    <t>56.258B</t>
  </si>
  <si>
    <t>ERIS.BO</t>
  </si>
  <si>
    <t>Eris Lifesciences Limited</t>
  </si>
  <si>
    <t>56.247B</t>
  </si>
  <si>
    <t>ERIS.NS</t>
  </si>
  <si>
    <t>56.24B</t>
  </si>
  <si>
    <t>STRTECH.NS</t>
  </si>
  <si>
    <t>Sterlite Technologies Limited</t>
  </si>
  <si>
    <t>2.19M</t>
  </si>
  <si>
    <t>2.631M</t>
  </si>
  <si>
    <t>54.979B</t>
  </si>
  <si>
    <t>STRTECH.BO</t>
  </si>
  <si>
    <t>54.959B</t>
  </si>
  <si>
    <t>GRINDWELL.BO</t>
  </si>
  <si>
    <t>Grindwell Norton Limited</t>
  </si>
  <si>
    <t>53.384B</t>
  </si>
  <si>
    <t>GRINDWELL.NS</t>
  </si>
  <si>
    <t>53.362B</t>
  </si>
  <si>
    <t>DCMSHRIRAM.BO</t>
  </si>
  <si>
    <t>DCM Shriram Limited</t>
  </si>
  <si>
    <t>52.911B</t>
  </si>
  <si>
    <t>DCMSHRIRAM.NS</t>
  </si>
  <si>
    <t>52.989B</t>
  </si>
  <si>
    <t>CANFINHOME.BO</t>
  </si>
  <si>
    <t>Can Fin Homes Limited</t>
  </si>
  <si>
    <t>52.742B</t>
  </si>
  <si>
    <t>BLUEDART.BO</t>
  </si>
  <si>
    <t>Blue Dart Express Limited</t>
  </si>
  <si>
    <t>52.739B</t>
  </si>
  <si>
    <t>CANFINHOME.NS</t>
  </si>
  <si>
    <t>52.821B</t>
  </si>
  <si>
    <t>BLUEDART.NS</t>
  </si>
  <si>
    <t>52.758B</t>
  </si>
  <si>
    <t>RADICO.NS</t>
  </si>
  <si>
    <t>Radico Khaitan Limited</t>
  </si>
  <si>
    <t>52.619B</t>
  </si>
  <si>
    <t>RADICO.BO</t>
  </si>
  <si>
    <t>52.572B</t>
  </si>
  <si>
    <t>IEX.NS</t>
  </si>
  <si>
    <t>Indian Energy Exchange Limited</t>
  </si>
  <si>
    <t>52.438B</t>
  </si>
  <si>
    <t>IEX.BO</t>
  </si>
  <si>
    <t>52.348B</t>
  </si>
  <si>
    <t>FRETAIL.BO</t>
  </si>
  <si>
    <t>Future Retail Limited</t>
  </si>
  <si>
    <t>51.757B</t>
  </si>
  <si>
    <t>FRETAIL.NS</t>
  </si>
  <si>
    <t>3.596M</t>
  </si>
  <si>
    <t>51.753B</t>
  </si>
  <si>
    <t>WESTLIFE.BO</t>
  </si>
  <si>
    <t>Westlife Development Limited</t>
  </si>
  <si>
    <t>51.329B</t>
  </si>
  <si>
    <t>WESTLIFE.NS</t>
  </si>
  <si>
    <t>51.06B</t>
  </si>
  <si>
    <t>EIDPARRY.NS</t>
  </si>
  <si>
    <t>E.I.D.- Parry (India) Limited</t>
  </si>
  <si>
    <t>51.01B</t>
  </si>
  <si>
    <t>SIS.NS</t>
  </si>
  <si>
    <t>Security and Intelligence Services (India) Limited</t>
  </si>
  <si>
    <t>50.77B</t>
  </si>
  <si>
    <t>EIDPARRY.BO</t>
  </si>
  <si>
    <t>50.904B</t>
  </si>
  <si>
    <t>SIS.BO</t>
  </si>
  <si>
    <t>1.33M</t>
  </si>
  <si>
    <t>50.713B</t>
  </si>
  <si>
    <t>QUESS.NS</t>
  </si>
  <si>
    <t>Quess Corp Limited</t>
  </si>
  <si>
    <t>50.222B</t>
  </si>
  <si>
    <t>VSTIND.NS</t>
  </si>
  <si>
    <t>VST Industries Limited</t>
  </si>
  <si>
    <t>49.508B</t>
  </si>
  <si>
    <t>VSTIND.BO</t>
  </si>
  <si>
    <t>49.423B</t>
  </si>
  <si>
    <t>QUESS.BO</t>
  </si>
  <si>
    <t>50.134B</t>
  </si>
  <si>
    <t>INFIBEAM.BO</t>
  </si>
  <si>
    <t>Infibeam Incorporation Limited</t>
  </si>
  <si>
    <t>48.957B</t>
  </si>
  <si>
    <t>RATNAMANI.BO</t>
  </si>
  <si>
    <t>Ratnamani Metals &amp; Tubes Limited</t>
  </si>
  <si>
    <t>48.824B</t>
  </si>
  <si>
    <t>INFIBEAM.NS</t>
  </si>
  <si>
    <t>1.573M</t>
  </si>
  <si>
    <t>1.2M</t>
  </si>
  <si>
    <t>48.956B</t>
  </si>
  <si>
    <t>RATNAMANI.NS</t>
  </si>
  <si>
    <t>48.729B</t>
  </si>
  <si>
    <t>SUNTECK.BO</t>
  </si>
  <si>
    <t>Sunteck Realty Limited</t>
  </si>
  <si>
    <t>26.676B</t>
  </si>
  <si>
    <t>ALKYLAMINE.NS</t>
  </si>
  <si>
    <t>Alkyl Amines Chemicals Limited</t>
  </si>
  <si>
    <t>47.556B</t>
  </si>
  <si>
    <t>ALKYLAMINE.BO</t>
  </si>
  <si>
    <t>47.582B</t>
  </si>
  <si>
    <t>BLUESTARCO.NS</t>
  </si>
  <si>
    <t>Blue Star Limited</t>
  </si>
  <si>
    <t>47.468B</t>
  </si>
  <si>
    <t>BLUESTARCO.BO</t>
  </si>
  <si>
    <t>47.44B</t>
  </si>
  <si>
    <t>GODFRYPHLP.NS</t>
  </si>
  <si>
    <t>Godfrey Phillips India Limited</t>
  </si>
  <si>
    <t>47.278B</t>
  </si>
  <si>
    <t>SUNTECK.NS</t>
  </si>
  <si>
    <t>26.575B</t>
  </si>
  <si>
    <t>GODFRYPHLP.BO</t>
  </si>
  <si>
    <t>47.234B</t>
  </si>
  <si>
    <t>BAJAJELEC.BO</t>
  </si>
  <si>
    <t>Bajaj Electricals Limited</t>
  </si>
  <si>
    <t>46.781B</t>
  </si>
  <si>
    <t>BAJAJELEC.NS</t>
  </si>
  <si>
    <t>NETWORK18.BO</t>
  </si>
  <si>
    <t>Network18 Media &amp; Investments Limited</t>
  </si>
  <si>
    <t>46.694B</t>
  </si>
  <si>
    <t>NETWORK18.NS</t>
  </si>
  <si>
    <t>3.151M</t>
  </si>
  <si>
    <t>2.66M</t>
  </si>
  <si>
    <t>46.485B</t>
  </si>
  <si>
    <t>FDC.NS</t>
  </si>
  <si>
    <t>FDC Limited</t>
  </si>
  <si>
    <t>1.175M</t>
  </si>
  <si>
    <t>46.598B</t>
  </si>
  <si>
    <t>FDC.BO</t>
  </si>
  <si>
    <t>46.488B</t>
  </si>
  <si>
    <t>AMBER.NS</t>
  </si>
  <si>
    <t>Amber Enterprises India Limited</t>
  </si>
  <si>
    <t>46.451B</t>
  </si>
  <si>
    <t>AMBER.BO</t>
  </si>
  <si>
    <t>46.22B</t>
  </si>
  <si>
    <t>CARBORUNIV.NS</t>
  </si>
  <si>
    <t>Carborundum Universal Limited</t>
  </si>
  <si>
    <t>46.34B</t>
  </si>
  <si>
    <t>DEN.BO</t>
  </si>
  <si>
    <t>DEN Networks Limited</t>
  </si>
  <si>
    <t>46.342B</t>
  </si>
  <si>
    <t>DEN.NS</t>
  </si>
  <si>
    <t>46.338B</t>
  </si>
  <si>
    <t>CARBORUNIV.BO</t>
  </si>
  <si>
    <t>46.273B</t>
  </si>
  <si>
    <t>APLAPOLLO.BO</t>
  </si>
  <si>
    <t>APL Apollo Tubes Limited</t>
  </si>
  <si>
    <t>45.938B</t>
  </si>
  <si>
    <t>BOROLTD.NS</t>
  </si>
  <si>
    <t>Borosil Limited</t>
  </si>
  <si>
    <t>48.349B</t>
  </si>
  <si>
    <t>APLAPOLLO.NS</t>
  </si>
  <si>
    <t>45.859B</t>
  </si>
  <si>
    <t>SPARC.NS</t>
  </si>
  <si>
    <t>Sun Pharma Advanced Research Company Limited</t>
  </si>
  <si>
    <t>1.781M</t>
  </si>
  <si>
    <t>1.218M</t>
  </si>
  <si>
    <t>45.635B</t>
  </si>
  <si>
    <t>SPARC.BO</t>
  </si>
  <si>
    <t>45.675B</t>
  </si>
  <si>
    <t>SHRIRAMCIT.BO</t>
  </si>
  <si>
    <t>Shriram City Union Finance Limited</t>
  </si>
  <si>
    <t>45.335B</t>
  </si>
  <si>
    <t>SHRIRAMCIT.NS</t>
  </si>
  <si>
    <t>45.351B</t>
  </si>
  <si>
    <t>JYOTHYLAB.BO</t>
  </si>
  <si>
    <t>Jyothy Laboratories Limited</t>
  </si>
  <si>
    <t>44.803B</t>
  </si>
  <si>
    <t>JYOTHYLAB.NS</t>
  </si>
  <si>
    <t>45.295B</t>
  </si>
  <si>
    <t>NBCC.NS</t>
  </si>
  <si>
    <t>NBCC (India) Limited</t>
  </si>
  <si>
    <t>7.725M</t>
  </si>
  <si>
    <t>12.765M</t>
  </si>
  <si>
    <t>44.281B</t>
  </si>
  <si>
    <t>NBCC.BO</t>
  </si>
  <si>
    <t>44.37B</t>
  </si>
  <si>
    <t>FLUOROCHEM.NS</t>
  </si>
  <si>
    <t>Gujarat Fluorochemicals Limited</t>
  </si>
  <si>
    <t>44.234B</t>
  </si>
  <si>
    <t>COCHINSHIP.NS</t>
  </si>
  <si>
    <t>Cochin Shipyard Limited</t>
  </si>
  <si>
    <t>44.059B</t>
  </si>
  <si>
    <t>COCHINSHIP.BO</t>
  </si>
  <si>
    <t>ENGINERSIN.BO</t>
  </si>
  <si>
    <t>Engineers India Limited</t>
  </si>
  <si>
    <t>44.044B</t>
  </si>
  <si>
    <t>ENGINERSIN.NS</t>
  </si>
  <si>
    <t>1.995M</t>
  </si>
  <si>
    <t>2.506M</t>
  </si>
  <si>
    <t>44.107B</t>
  </si>
  <si>
    <t>IRCON.NS</t>
  </si>
  <si>
    <t>Ircon International Limited</t>
  </si>
  <si>
    <t>1.532M</t>
  </si>
  <si>
    <t>1.382M</t>
  </si>
  <si>
    <t>42.628B</t>
  </si>
  <si>
    <t>VAIBHAVGBL.BO</t>
  </si>
  <si>
    <t>Vaibhav Global Limited</t>
  </si>
  <si>
    <t>43.835B</t>
  </si>
  <si>
    <t>VAIBHAVGBL.NS</t>
  </si>
  <si>
    <t>43.694B</t>
  </si>
  <si>
    <t>AFFLE.NS</t>
  </si>
  <si>
    <t>Affle (India) Limited</t>
  </si>
  <si>
    <t>43.671B</t>
  </si>
  <si>
    <t>IOLCP.NS</t>
  </si>
  <si>
    <t>IOL Chemicals and Pharmaceuticals Limited</t>
  </si>
  <si>
    <t>1.655M</t>
  </si>
  <si>
    <t>2.422M</t>
  </si>
  <si>
    <t>43.407B</t>
  </si>
  <si>
    <t>IOLCP.BO</t>
  </si>
  <si>
    <t>43.404B</t>
  </si>
  <si>
    <t>BIRLACORPN.NS</t>
  </si>
  <si>
    <t>Birla Corporation Limited</t>
  </si>
  <si>
    <t>43.201B</t>
  </si>
  <si>
    <t>BIRLACORPN.BO</t>
  </si>
  <si>
    <t>43.142B</t>
  </si>
  <si>
    <t>IRB.BO</t>
  </si>
  <si>
    <t>IRB Infrastructure Developers Limited</t>
  </si>
  <si>
    <t>43.168B</t>
  </si>
  <si>
    <t>IRB.NS</t>
  </si>
  <si>
    <t>6.05M</t>
  </si>
  <si>
    <t>43.088B</t>
  </si>
  <si>
    <t>ASAHIINDIA.BO</t>
  </si>
  <si>
    <t>Asahi India Glass Limited</t>
  </si>
  <si>
    <t>41.86B</t>
  </si>
  <si>
    <t>ASAHIINDIA.NS</t>
  </si>
  <si>
    <t>41.859B</t>
  </si>
  <si>
    <t>FINCABLES.BO</t>
  </si>
  <si>
    <t>Finolex Cables Limited</t>
  </si>
  <si>
    <t>41.661B</t>
  </si>
  <si>
    <t>FINCABLES.NS</t>
  </si>
  <si>
    <t>41.668B</t>
  </si>
  <si>
    <t>SHILPAMED.BO</t>
  </si>
  <si>
    <t>Shilpa Medicare Limited</t>
  </si>
  <si>
    <t>41.762B</t>
  </si>
  <si>
    <t>VIPIND.NS</t>
  </si>
  <si>
    <t>VIP Industries Limited</t>
  </si>
  <si>
    <t>40.763B</t>
  </si>
  <si>
    <t>SPANDANA.NS</t>
  </si>
  <si>
    <t>Spandana Sphoorty Financial Ltd.</t>
  </si>
  <si>
    <t>41.045B</t>
  </si>
  <si>
    <t>DHANUKA.NS</t>
  </si>
  <si>
    <t>Dhanuka Agritech Limited</t>
  </si>
  <si>
    <t>40.707B</t>
  </si>
  <si>
    <t>DHANUKA.BO</t>
  </si>
  <si>
    <t>40.62B</t>
  </si>
  <si>
    <t>VIPIND.BO</t>
  </si>
  <si>
    <t>40.586B</t>
  </si>
  <si>
    <t>MAHINDCIE.BO</t>
  </si>
  <si>
    <t>Mahindra CIE Automotive Limited</t>
  </si>
  <si>
    <t>40.573B</t>
  </si>
  <si>
    <t>DBL.NS</t>
  </si>
  <si>
    <t>Dilip Buildcon Limited</t>
  </si>
  <si>
    <t>40.539B</t>
  </si>
  <si>
    <t>DBL.BO</t>
  </si>
  <si>
    <t>40.492B</t>
  </si>
  <si>
    <t>MAHINDCIE.NS</t>
  </si>
  <si>
    <t>40.572B</t>
  </si>
  <si>
    <t>BHARATRAS.NS</t>
  </si>
  <si>
    <t>Bharat Rasayan Limited</t>
  </si>
  <si>
    <t>40.11B</t>
  </si>
  <si>
    <t>BHARATRAS.BO</t>
  </si>
  <si>
    <t>39.85B</t>
  </si>
  <si>
    <t>RVNL.NS</t>
  </si>
  <si>
    <t>Rail Vikas Nigam Limited</t>
  </si>
  <si>
    <t>13.209M</t>
  </si>
  <si>
    <t>5.348M</t>
  </si>
  <si>
    <t>40.137B</t>
  </si>
  <si>
    <t>HEIDELBERG.BO</t>
  </si>
  <si>
    <t>HeidelbergCement India Limited</t>
  </si>
  <si>
    <t>39.249B</t>
  </si>
  <si>
    <t>HEIDELBERG.NS</t>
  </si>
  <si>
    <t>39.306B</t>
  </si>
  <si>
    <t>KALPATPOWR.BO</t>
  </si>
  <si>
    <t>Kalpataru Power Transmission Limited</t>
  </si>
  <si>
    <t>39.213B</t>
  </si>
  <si>
    <t>MIDHANI.NS</t>
  </si>
  <si>
    <t>Mishra Dhatu Nigam Limited</t>
  </si>
  <si>
    <t>1.386M</t>
  </si>
  <si>
    <t>39.127B</t>
  </si>
  <si>
    <t>GPPL.NS</t>
  </si>
  <si>
    <t>Gujarat Pipavav Port Limited</t>
  </si>
  <si>
    <t>38.747B</t>
  </si>
  <si>
    <t>GPPL.BO</t>
  </si>
  <si>
    <t>38.275B</t>
  </si>
  <si>
    <t>KALPATPOWR.NS</t>
  </si>
  <si>
    <t>38.733B</t>
  </si>
  <si>
    <t>ORIENTELEC.NS</t>
  </si>
  <si>
    <t>Orient Electric Ltd.</t>
  </si>
  <si>
    <t>37.845B</t>
  </si>
  <si>
    <t>PNCINFRA.NS</t>
  </si>
  <si>
    <t>PNC Infratech Limited</t>
  </si>
  <si>
    <t>37.968B</t>
  </si>
  <si>
    <t>PNCINFRA.BO</t>
  </si>
  <si>
    <t>37.971B</t>
  </si>
  <si>
    <t>REDINGTON.BO</t>
  </si>
  <si>
    <t>Redington (India) Limited</t>
  </si>
  <si>
    <t>37.839B</t>
  </si>
  <si>
    <t>REDINGTON.NS</t>
  </si>
  <si>
    <t>1.165M</t>
  </si>
  <si>
    <t>1.239M</t>
  </si>
  <si>
    <t>37.938B</t>
  </si>
  <si>
    <t>STAR.NS</t>
  </si>
  <si>
    <t>Strides Shasun Limited</t>
  </si>
  <si>
    <t>1.018M</t>
  </si>
  <si>
    <t>1.091M</t>
  </si>
  <si>
    <t>37.695B</t>
  </si>
  <si>
    <t>STAR.BO</t>
  </si>
  <si>
    <t>37.668B</t>
  </si>
  <si>
    <t>POWERINDIA.NS</t>
  </si>
  <si>
    <t>ABB Power Products and Systems India Limited</t>
  </si>
  <si>
    <t>37.581B</t>
  </si>
  <si>
    <t>VTL.BO</t>
  </si>
  <si>
    <t>Vardhman Textiles Limited</t>
  </si>
  <si>
    <t>37.425B</t>
  </si>
  <si>
    <t>VTL.NS</t>
  </si>
  <si>
    <t>37.525B</t>
  </si>
  <si>
    <t>TATAINVEST.NS</t>
  </si>
  <si>
    <t>Tata Investment Corporation Limited</t>
  </si>
  <si>
    <t>37.215B</t>
  </si>
  <si>
    <t>TATAINVEST.BO</t>
  </si>
  <si>
    <t>37.17B</t>
  </si>
  <si>
    <t>PNBHOUSING.NS</t>
  </si>
  <si>
    <t>PNB Housing Finance Limited</t>
  </si>
  <si>
    <t>1.079M</t>
  </si>
  <si>
    <t>37.102B</t>
  </si>
  <si>
    <t>PNBHOUSING.BO</t>
  </si>
  <si>
    <t>37.101B</t>
  </si>
  <si>
    <t>AARTIDRUGS.BO</t>
  </si>
  <si>
    <t>Aarti Drugs Limited</t>
  </si>
  <si>
    <t>37.052B</t>
  </si>
  <si>
    <t>GARFIBRES.NS</t>
  </si>
  <si>
    <t>Garware Technical Fibres Limited</t>
  </si>
  <si>
    <t>36.829B</t>
  </si>
  <si>
    <t>AARTIDRUGS.NS</t>
  </si>
  <si>
    <t>36.92B</t>
  </si>
  <si>
    <t>SUZLON.BO</t>
  </si>
  <si>
    <t>Suzlon Energy Limited</t>
  </si>
  <si>
    <t>2.445M</t>
  </si>
  <si>
    <t>6.959M</t>
  </si>
  <si>
    <t>36.85B</t>
  </si>
  <si>
    <t>SUZLON.NS</t>
  </si>
  <si>
    <t>14.291M</t>
  </si>
  <si>
    <t>19.888M</t>
  </si>
  <si>
    <t>36.604B</t>
  </si>
  <si>
    <t>INDIACEM.BO</t>
  </si>
  <si>
    <t>The India Cements Limited</t>
  </si>
  <si>
    <t>36.614B</t>
  </si>
  <si>
    <t>INDIACEM.NS</t>
  </si>
  <si>
    <t>4.116M</t>
  </si>
  <si>
    <t>36.583B</t>
  </si>
  <si>
    <t>MASFIN.BO</t>
  </si>
  <si>
    <t>MAS Financial Services Limited</t>
  </si>
  <si>
    <t>36.465B</t>
  </si>
  <si>
    <t>MASFIN.NS</t>
  </si>
  <si>
    <t>36.549B</t>
  </si>
  <si>
    <t>WELSPUNIND.NS</t>
  </si>
  <si>
    <t>Welspun India Limited</t>
  </si>
  <si>
    <t>3.316M</t>
  </si>
  <si>
    <t>36.378B</t>
  </si>
  <si>
    <t>WELSPUNIND.BO</t>
  </si>
  <si>
    <t>36.371B</t>
  </si>
  <si>
    <t>SWSOLAR.NS</t>
  </si>
  <si>
    <t>Sterling and Wilson Solar Limited</t>
  </si>
  <si>
    <t>35.993B</t>
  </si>
  <si>
    <t>TRIDENT.BO</t>
  </si>
  <si>
    <t>Trident Limited</t>
  </si>
  <si>
    <t>7.224M</t>
  </si>
  <si>
    <t>1.591M</t>
  </si>
  <si>
    <t>35.723B</t>
  </si>
  <si>
    <t>TRIDENT.NS</t>
  </si>
  <si>
    <t>29.584M</t>
  </si>
  <si>
    <t>10.587M</t>
  </si>
  <si>
    <t>35.777B</t>
  </si>
  <si>
    <t>STARCEMENT.NS</t>
  </si>
  <si>
    <t>Star Cement Limited</t>
  </si>
  <si>
    <t>35.304B</t>
  </si>
  <si>
    <t>MAHSCOOTER.BO</t>
  </si>
  <si>
    <t>Maharashtra Scooters Limited</t>
  </si>
  <si>
    <t>35.29B</t>
  </si>
  <si>
    <t>STARCEMENT.BO</t>
  </si>
  <si>
    <t>35.283B</t>
  </si>
  <si>
    <t>MAHSCOOTER.NS</t>
  </si>
  <si>
    <t>35.299B</t>
  </si>
  <si>
    <t>KSCL.NS</t>
  </si>
  <si>
    <t>Kaveri Seed Company Limited</t>
  </si>
  <si>
    <t>35.293B</t>
  </si>
  <si>
    <t>KSCL.BO</t>
  </si>
  <si>
    <t>35.19B</t>
  </si>
  <si>
    <t>EIHOTEL.BO</t>
  </si>
  <si>
    <t>EIH Limited</t>
  </si>
  <si>
    <t>34.866B</t>
  </si>
  <si>
    <t>EIHOTEL.NS</t>
  </si>
  <si>
    <t>34.809B</t>
  </si>
  <si>
    <t>CYIENT.NS</t>
  </si>
  <si>
    <t>Cyient Limited</t>
  </si>
  <si>
    <t>1.272M</t>
  </si>
  <si>
    <t>34.822B</t>
  </si>
  <si>
    <t>CYIENT.BO</t>
  </si>
  <si>
    <t>34.817B</t>
  </si>
  <si>
    <t>CEATLTD.NS</t>
  </si>
  <si>
    <t>CEAT Limited</t>
  </si>
  <si>
    <t>34.387B</t>
  </si>
  <si>
    <t>CEATLTD.BO</t>
  </si>
  <si>
    <t>34.389B</t>
  </si>
  <si>
    <t>GRAPHITE.NS</t>
  </si>
  <si>
    <t>Graphite India Limited</t>
  </si>
  <si>
    <t>33.81B</t>
  </si>
  <si>
    <t>CSBBANK.NS</t>
  </si>
  <si>
    <t>CSB Bank Limited</t>
  </si>
  <si>
    <t>33.85B</t>
  </si>
  <si>
    <t>GRAPHITE.BO</t>
  </si>
  <si>
    <t>33.82B</t>
  </si>
  <si>
    <t>CDSL.NS</t>
  </si>
  <si>
    <t>Central Depository Services (India) Limited</t>
  </si>
  <si>
    <t>1.008M</t>
  </si>
  <si>
    <t>33.764B</t>
  </si>
  <si>
    <t>CENTURYTEX.NS</t>
  </si>
  <si>
    <t>Century Textiles and Industries Limited</t>
  </si>
  <si>
    <t>1.929M</t>
  </si>
  <si>
    <t>1.778M</t>
  </si>
  <si>
    <t>33.498B</t>
  </si>
  <si>
    <t>CENTURYTEX.BO</t>
  </si>
  <si>
    <t>HINDCOPPER.BO</t>
  </si>
  <si>
    <t>Hindustan Copper Limited</t>
  </si>
  <si>
    <t>33.447B</t>
  </si>
  <si>
    <t>HINDCOPPER.NS</t>
  </si>
  <si>
    <t>1.162M</t>
  </si>
  <si>
    <t>1.567M</t>
  </si>
  <si>
    <t>33.402B</t>
  </si>
  <si>
    <t>POLYMED.BO</t>
  </si>
  <si>
    <t>Poly Medicure Limited</t>
  </si>
  <si>
    <t>33.234B</t>
  </si>
  <si>
    <t>MOIL.NS</t>
  </si>
  <si>
    <t>MOIL Limited</t>
  </si>
  <si>
    <t>32.977B</t>
  </si>
  <si>
    <t>MOIL.BO</t>
  </si>
  <si>
    <t>32.989B</t>
  </si>
  <si>
    <t>CCL.NS</t>
  </si>
  <si>
    <t>CCL Products (India) Limited</t>
  </si>
  <si>
    <t>33.03B</t>
  </si>
  <si>
    <t>JKLAKSHMI.NS</t>
  </si>
  <si>
    <t>JK Lakshmi Cement Limited</t>
  </si>
  <si>
    <t>32.936B</t>
  </si>
  <si>
    <t>JKLAKSHMI.BO</t>
  </si>
  <si>
    <t>CCL.BO</t>
  </si>
  <si>
    <t>32.918B</t>
  </si>
  <si>
    <t>SWANENERGY.NS</t>
  </si>
  <si>
    <t>Swan Energy Limited</t>
  </si>
  <si>
    <t>32.754B</t>
  </si>
  <si>
    <t>VMART.NS</t>
  </si>
  <si>
    <t>V-Mart Retail Limited</t>
  </si>
  <si>
    <t>32.623B</t>
  </si>
  <si>
    <t>RAIN.NS</t>
  </si>
  <si>
    <t>Rain Industries Limited</t>
  </si>
  <si>
    <t>1.15M</t>
  </si>
  <si>
    <t>2.346M</t>
  </si>
  <si>
    <t>32.71B</t>
  </si>
  <si>
    <t>GEPIL.BO</t>
  </si>
  <si>
    <t>GE Power India Limited</t>
  </si>
  <si>
    <t>32.723B</t>
  </si>
  <si>
    <t>VMART.BO</t>
  </si>
  <si>
    <t>32.72B</t>
  </si>
  <si>
    <t>RAIN.BO</t>
  </si>
  <si>
    <t>GEPIL.NS</t>
  </si>
  <si>
    <t>32.736B</t>
  </si>
  <si>
    <t>SWANENERGY.BO</t>
  </si>
  <si>
    <t>32.645B</t>
  </si>
  <si>
    <t>INDOSTAR.NS</t>
  </si>
  <si>
    <t>IndoStar Capital Finance Limited</t>
  </si>
  <si>
    <t>32.647B</t>
  </si>
  <si>
    <t>KEI.BO</t>
  </si>
  <si>
    <t>KEI Industries Limited</t>
  </si>
  <si>
    <t>32.566B</t>
  </si>
  <si>
    <t>SUNCLAYLTD.NS</t>
  </si>
  <si>
    <t>Sundaram-Clayton Limited</t>
  </si>
  <si>
    <t>32.73B</t>
  </si>
  <si>
    <t>KEI.NS</t>
  </si>
  <si>
    <t>ZENSARTECH.BO</t>
  </si>
  <si>
    <t>Zensar Technologies Limited</t>
  </si>
  <si>
    <t>32.54B</t>
  </si>
  <si>
    <t>SUNCLAYLTD.BO</t>
  </si>
  <si>
    <t>32.537B</t>
  </si>
  <si>
    <t>VAKRANGEE.NS</t>
  </si>
  <si>
    <t>Vakrangee Limited</t>
  </si>
  <si>
    <t>4.056M</t>
  </si>
  <si>
    <t>2.317M</t>
  </si>
  <si>
    <t>32.471B</t>
  </si>
  <si>
    <t>ZENSARTECH.NS</t>
  </si>
  <si>
    <t>VAKRANGEE.BO</t>
  </si>
  <si>
    <t>32.312B</t>
  </si>
  <si>
    <t>TEAMLEASE.NS</t>
  </si>
  <si>
    <t>TeamLease Services Limited</t>
  </si>
  <si>
    <t>32.139B</t>
  </si>
  <si>
    <t>THYROCARE.NS</t>
  </si>
  <si>
    <t>Thyrocare Technologies Limited</t>
  </si>
  <si>
    <t>32.117B</t>
  </si>
  <si>
    <t>NESCO.NS</t>
  </si>
  <si>
    <t>Nesco Limited</t>
  </si>
  <si>
    <t>32.084B</t>
  </si>
  <si>
    <t>THYROCARE.BO</t>
  </si>
  <si>
    <t>32.143B</t>
  </si>
  <si>
    <t>TEAMLEASE.BO</t>
  </si>
  <si>
    <t>32.194B</t>
  </si>
  <si>
    <t>NESCO.BO</t>
  </si>
  <si>
    <t>31.94B</t>
  </si>
  <si>
    <t>FACT.NS</t>
  </si>
  <si>
    <t>The Fertilisers And Chemicals Travancore Limited</t>
  </si>
  <si>
    <t>31.8B</t>
  </si>
  <si>
    <t>FACT.BO</t>
  </si>
  <si>
    <t>29.976B</t>
  </si>
  <si>
    <t>GESHIP.NS</t>
  </si>
  <si>
    <t>The Great Eastern Shipping Company Limited</t>
  </si>
  <si>
    <t>31.612B</t>
  </si>
  <si>
    <t>GESHIP.BO</t>
  </si>
  <si>
    <t>31.665B</t>
  </si>
  <si>
    <t>HEG.BO</t>
  </si>
  <si>
    <t>HEG Limited</t>
  </si>
  <si>
    <t>30.956B</t>
  </si>
  <si>
    <t>HEG.NS</t>
  </si>
  <si>
    <t>30.91B</t>
  </si>
  <si>
    <t>FSL.NS</t>
  </si>
  <si>
    <t>Firstsource Solutions Limited</t>
  </si>
  <si>
    <t>7.013M</t>
  </si>
  <si>
    <t>3.122M</t>
  </si>
  <si>
    <t>30.96B</t>
  </si>
  <si>
    <t>FSL.BO</t>
  </si>
  <si>
    <t>30.923B</t>
  </si>
  <si>
    <t>SHILPAMED.NS</t>
  </si>
  <si>
    <t>41.808B</t>
  </si>
  <si>
    <t>IDFC.BO</t>
  </si>
  <si>
    <t>IDFC Limited</t>
  </si>
  <si>
    <t>30.57B</t>
  </si>
  <si>
    <t>IDFC.NS</t>
  </si>
  <si>
    <t>16.447M</t>
  </si>
  <si>
    <t>10.886M</t>
  </si>
  <si>
    <t>LAXMIMACH.NS</t>
  </si>
  <si>
    <t>Lakshmi Machine Works Limited</t>
  </si>
  <si>
    <t>30.568B</t>
  </si>
  <si>
    <t>LAXMIMACH.BO</t>
  </si>
  <si>
    <t>30.44B</t>
  </si>
  <si>
    <t>KPRMILL.NS</t>
  </si>
  <si>
    <t>K.P.R. Mill Limited</t>
  </si>
  <si>
    <t>30.231B</t>
  </si>
  <si>
    <t>KPRMILL.BO</t>
  </si>
  <si>
    <t>30.125B</t>
  </si>
  <si>
    <t>SPICEJET.NS</t>
  </si>
  <si>
    <t>SpiceJet Limited</t>
  </si>
  <si>
    <t>5.911M</t>
  </si>
  <si>
    <t>3.639M</t>
  </si>
  <si>
    <t>30.094B</t>
  </si>
  <si>
    <t>SPICEJET.BO</t>
  </si>
  <si>
    <t>CAPPL.BO</t>
  </si>
  <si>
    <t>Caplin Point Laboratories Limited</t>
  </si>
  <si>
    <t>30.068B</t>
  </si>
  <si>
    <t>CAPLIPOINT.NS</t>
  </si>
  <si>
    <t>29.967B</t>
  </si>
  <si>
    <t>UJJIVAN.BO</t>
  </si>
  <si>
    <t>Ujjivan Financial Services Limited</t>
  </si>
  <si>
    <t>30.014B</t>
  </si>
  <si>
    <t>UJJIVAN.NS</t>
  </si>
  <si>
    <t>4.204M</t>
  </si>
  <si>
    <t>6.738M</t>
  </si>
  <si>
    <t>30.02B</t>
  </si>
  <si>
    <t>KAMAHOLD.BO</t>
  </si>
  <si>
    <t>KAMA Holdings Limited</t>
  </si>
  <si>
    <t>29.961B</t>
  </si>
  <si>
    <t>TASTYBITE.NS</t>
  </si>
  <si>
    <t>Tasty Bite Eatables Limited</t>
  </si>
  <si>
    <t>29.872B</t>
  </si>
  <si>
    <t>TASTYBIT.BO</t>
  </si>
  <si>
    <t>29.824B</t>
  </si>
  <si>
    <t>LUXIND.NS</t>
  </si>
  <si>
    <t>Lux Industries Limited</t>
  </si>
  <si>
    <t>29.484B</t>
  </si>
  <si>
    <t>LUXIND.BO</t>
  </si>
  <si>
    <t>29.555B</t>
  </si>
  <si>
    <t>WOCKPHARMA.BO</t>
  </si>
  <si>
    <t>Wockhardt Limited</t>
  </si>
  <si>
    <t>29.478B</t>
  </si>
  <si>
    <t>WOCKPHARMA.NS</t>
  </si>
  <si>
    <t>29.526B</t>
  </si>
  <si>
    <t>KNRCON.NS</t>
  </si>
  <si>
    <t>KNR Constructions Limited</t>
  </si>
  <si>
    <t>29.375B</t>
  </si>
  <si>
    <t>KNRCON.BO</t>
  </si>
  <si>
    <t>29.352B</t>
  </si>
  <si>
    <t>GULFOILLUB.BO</t>
  </si>
  <si>
    <t>Gulf Oil Lubricants India Limited</t>
  </si>
  <si>
    <t>29.285B</t>
  </si>
  <si>
    <t>CERA.NS</t>
  </si>
  <si>
    <t>Cera Sanitaryware Limited</t>
  </si>
  <si>
    <t>29.198B</t>
  </si>
  <si>
    <t>GULFOILLUB.NS</t>
  </si>
  <si>
    <t>29.294B</t>
  </si>
  <si>
    <t>CERA.BO</t>
  </si>
  <si>
    <t>29.213B</t>
  </si>
  <si>
    <t>BSOFT.NS</t>
  </si>
  <si>
    <t>Birlasoft Limited</t>
  </si>
  <si>
    <t>1.36M</t>
  </si>
  <si>
    <t>28.953B</t>
  </si>
  <si>
    <t>BRIGADE.BO</t>
  </si>
  <si>
    <t>Brigade Enterprises Limited</t>
  </si>
  <si>
    <t>30.63B</t>
  </si>
  <si>
    <t>BRIGADE.NS</t>
  </si>
  <si>
    <t>28.644B</t>
  </si>
  <si>
    <t>SEQUENT.NS</t>
  </si>
  <si>
    <t>Sequent Scientific Limited</t>
  </si>
  <si>
    <t>2.563M</t>
  </si>
  <si>
    <t>1.407M</t>
  </si>
  <si>
    <t>28.625B</t>
  </si>
  <si>
    <t>MMTC.NS</t>
  </si>
  <si>
    <t>MMTC Limited</t>
  </si>
  <si>
    <t>1.287M</t>
  </si>
  <si>
    <t>2.013M</t>
  </si>
  <si>
    <t>28.35B</t>
  </si>
  <si>
    <t>MMTC.BO</t>
  </si>
  <si>
    <t>SCI.BO</t>
  </si>
  <si>
    <t>The Shipping Corporation of India Limited</t>
  </si>
  <si>
    <t>28.251B</t>
  </si>
  <si>
    <t>SCI.NS</t>
  </si>
  <si>
    <t>3.242M</t>
  </si>
  <si>
    <t>28.16B</t>
  </si>
  <si>
    <t>CENTURYPLY.NS</t>
  </si>
  <si>
    <t>Century Plyboards (India) Limited</t>
  </si>
  <si>
    <t>28.149B</t>
  </si>
  <si>
    <t>CENTURYPLY.BO</t>
  </si>
  <si>
    <t>25.443B</t>
  </si>
  <si>
    <t>BEML.NS</t>
  </si>
  <si>
    <t>BEML Limited</t>
  </si>
  <si>
    <t>27.906B</t>
  </si>
  <si>
    <t>BEML.BO</t>
  </si>
  <si>
    <t>27.885B</t>
  </si>
  <si>
    <t>IIFL.NS</t>
  </si>
  <si>
    <t>IIFL Holdings Limited</t>
  </si>
  <si>
    <t>27.884B</t>
  </si>
  <si>
    <t>IIFL.BO</t>
  </si>
  <si>
    <t>27.865B</t>
  </si>
  <si>
    <t>SEQUENT.BO</t>
  </si>
  <si>
    <t>4.747M</t>
  </si>
  <si>
    <t>28.563B</t>
  </si>
  <si>
    <t>BALRAMCHIN.NS</t>
  </si>
  <si>
    <t>Balrampur Chini Mills Limited</t>
  </si>
  <si>
    <t>27.764B</t>
  </si>
  <si>
    <t>BALRAMCHIN.BO</t>
  </si>
  <si>
    <t>27.753B</t>
  </si>
  <si>
    <t>RCF.NS</t>
  </si>
  <si>
    <t>Rashtriya Chemicals and Fertilizers Limited</t>
  </si>
  <si>
    <t>4.272M</t>
  </si>
  <si>
    <t>3.28M</t>
  </si>
  <si>
    <t>27.419B</t>
  </si>
  <si>
    <t>RCF.BO</t>
  </si>
  <si>
    <t>27.364B</t>
  </si>
  <si>
    <t>SUDARSCHEM.BO</t>
  </si>
  <si>
    <t>Sudarshan Chemical Industries Limited</t>
  </si>
  <si>
    <t>27.016B</t>
  </si>
  <si>
    <t>SUDARSCHEM.NS</t>
  </si>
  <si>
    <t>27.009B</t>
  </si>
  <si>
    <t>VARROC.NS</t>
  </si>
  <si>
    <t>Varroc Engineering Limited</t>
  </si>
  <si>
    <t>26.982B</t>
  </si>
  <si>
    <t>DCAL.BO</t>
  </si>
  <si>
    <t>Dishman Carbogen Amcis Limited</t>
  </si>
  <si>
    <t>26.7B</t>
  </si>
  <si>
    <t>ELGIEQUIP.NS</t>
  </si>
  <si>
    <t>ELGI Equipments Limited</t>
  </si>
  <si>
    <t>26.668B</t>
  </si>
  <si>
    <t>DCAL.NS</t>
  </si>
  <si>
    <t>26.699B</t>
  </si>
  <si>
    <t>ELGIEQUIP.BO</t>
  </si>
  <si>
    <t>26.589B</t>
  </si>
  <si>
    <t>CGCL.BO</t>
  </si>
  <si>
    <t>Capri Global Capital Limited</t>
  </si>
  <si>
    <t>26.568B</t>
  </si>
  <si>
    <t>CHALET.NS</t>
  </si>
  <si>
    <t>Chalet Hotels Limited</t>
  </si>
  <si>
    <t>26.407B</t>
  </si>
  <si>
    <t>SHARDACROP.BO</t>
  </si>
  <si>
    <t>Sharda Cropchem Limited</t>
  </si>
  <si>
    <t>26.48B</t>
  </si>
  <si>
    <t>SHARDACROP.NS</t>
  </si>
  <si>
    <t>26.482B</t>
  </si>
  <si>
    <t>CGCL.NS</t>
  </si>
  <si>
    <t>26.524B</t>
  </si>
  <si>
    <t>TCIEXP.NS</t>
  </si>
  <si>
    <t>TCI Express Limited</t>
  </si>
  <si>
    <t>26.41B</t>
  </si>
  <si>
    <t>TCIEXP.BO</t>
  </si>
  <si>
    <t>26.374B</t>
  </si>
  <si>
    <t>SONATSOFTW.NS</t>
  </si>
  <si>
    <t>Sonata Software Limited</t>
  </si>
  <si>
    <t>25.927B</t>
  </si>
  <si>
    <t>SONATSOFTW.BO</t>
  </si>
  <si>
    <t>25.89B</t>
  </si>
  <si>
    <t>GNFC.BO</t>
  </si>
  <si>
    <t>Gujarat Narmada Valley Fertilizers &amp; Chemicals Limited</t>
  </si>
  <si>
    <t>25.131B</t>
  </si>
  <si>
    <t>GNFC.NS</t>
  </si>
  <si>
    <t>1.475M</t>
  </si>
  <si>
    <t>25.154B</t>
  </si>
  <si>
    <t>DCBBANK.BO</t>
  </si>
  <si>
    <t>DCB Bank Limited</t>
  </si>
  <si>
    <t>24.96B</t>
  </si>
  <si>
    <t>DCBBANK.NS</t>
  </si>
  <si>
    <t>3.532M</t>
  </si>
  <si>
    <t>24.945B</t>
  </si>
  <si>
    <t>BAJAJCON.NS</t>
  </si>
  <si>
    <t>Bajaj Consumer Care Limited</t>
  </si>
  <si>
    <t>1.094M</t>
  </si>
  <si>
    <t>25.105B</t>
  </si>
  <si>
    <t>RESPONIND.BO</t>
  </si>
  <si>
    <t>Responsive Industries Limited</t>
  </si>
  <si>
    <t>24.77B</t>
  </si>
  <si>
    <t>IRBINVIT.BO</t>
  </si>
  <si>
    <t>IRB InvIT Fund</t>
  </si>
  <si>
    <t>24.723B</t>
  </si>
  <si>
    <t>INOXLEISUR.BO</t>
  </si>
  <si>
    <t>INOX Leisure Limited</t>
  </si>
  <si>
    <t>24.712B</t>
  </si>
  <si>
    <t>RESPONIND.NS</t>
  </si>
  <si>
    <t>24.65B</t>
  </si>
  <si>
    <t>INOXLEISUR.NS</t>
  </si>
  <si>
    <t>24.66B</t>
  </si>
  <si>
    <t>ICRA.NS</t>
  </si>
  <si>
    <t>ICRA Limited</t>
  </si>
  <si>
    <t>24.444B</t>
  </si>
  <si>
    <t>ICRA.BO</t>
  </si>
  <si>
    <t>24.442B</t>
  </si>
  <si>
    <t>KARURVYSYA.NS</t>
  </si>
  <si>
    <t>The Karur Vysya Bank Limited</t>
  </si>
  <si>
    <t>1.317M</t>
  </si>
  <si>
    <t>1.967M</t>
  </si>
  <si>
    <t>24.258B</t>
  </si>
  <si>
    <t>KARURVYSYA.BO</t>
  </si>
  <si>
    <t>24.179B</t>
  </si>
  <si>
    <t>IBREALEST.BO</t>
  </si>
  <si>
    <t>Indiabulls Real Estate Limited</t>
  </si>
  <si>
    <t>24.12B</t>
  </si>
  <si>
    <t>IBREALEST.NS</t>
  </si>
  <si>
    <t>1.434M</t>
  </si>
  <si>
    <t>24.118B</t>
  </si>
  <si>
    <t>JUSTDIAL.BO</t>
  </si>
  <si>
    <t>Just Dial Limited</t>
  </si>
  <si>
    <t>24.008B</t>
  </si>
  <si>
    <t>GUJALKALI.BO</t>
  </si>
  <si>
    <t>Gujarat Alkalies and Chemicals Limited</t>
  </si>
  <si>
    <t>24.003B</t>
  </si>
  <si>
    <t>FAIRCHEM.BO</t>
  </si>
  <si>
    <t>Fairchem Speciality Limited</t>
  </si>
  <si>
    <t>24.002B</t>
  </si>
  <si>
    <t>JUSTDIAL.NS</t>
  </si>
  <si>
    <t>1.942M</t>
  </si>
  <si>
    <t>3.189M</t>
  </si>
  <si>
    <t>23.995B</t>
  </si>
  <si>
    <t>GUJALKALI.NS</t>
  </si>
  <si>
    <t>24.014B</t>
  </si>
  <si>
    <t>GSFC.BO</t>
  </si>
  <si>
    <t>Gujarat State Fertilizers &amp; Chemicals Limited</t>
  </si>
  <si>
    <t>23.968B</t>
  </si>
  <si>
    <t>GSFC.NS</t>
  </si>
  <si>
    <t>FAIRCHEM.NS</t>
  </si>
  <si>
    <t>23.921B</t>
  </si>
  <si>
    <t>DELTACORP.NS</t>
  </si>
  <si>
    <t>Delta Corp Limited</t>
  </si>
  <si>
    <t>1.316M</t>
  </si>
  <si>
    <t>1.586M</t>
  </si>
  <si>
    <t>23.444B</t>
  </si>
  <si>
    <t>DELTACORP.BO</t>
  </si>
  <si>
    <t>23.404B</t>
  </si>
  <si>
    <t>ALLCARGO.BO</t>
  </si>
  <si>
    <t>Allcargo Logistics Limited</t>
  </si>
  <si>
    <t>23.403B</t>
  </si>
  <si>
    <t>ALLCARGO.NS</t>
  </si>
  <si>
    <t>23.353B</t>
  </si>
  <si>
    <t>TATASTLBSL.NS</t>
  </si>
  <si>
    <t>Tata Steel BSL Limited</t>
  </si>
  <si>
    <t>1.032M</t>
  </si>
  <si>
    <t>2.294M</t>
  </si>
  <si>
    <t>23.126B</t>
  </si>
  <si>
    <t>PRSMJOHNSN.NS</t>
  </si>
  <si>
    <t>Prism Johnson Limited</t>
  </si>
  <si>
    <t>23.18B</t>
  </si>
  <si>
    <t>GRSE.NS</t>
  </si>
  <si>
    <t>Garden Reach Shipbuilders &amp; Engineers Limited</t>
  </si>
  <si>
    <t>23.14B</t>
  </si>
  <si>
    <t>VALIANTORG.BO</t>
  </si>
  <si>
    <t>Valiant Organics Limited</t>
  </si>
  <si>
    <t>22.444B</t>
  </si>
  <si>
    <t>BSE.NS</t>
  </si>
  <si>
    <t>BSE Limited</t>
  </si>
  <si>
    <t>22.21B</t>
  </si>
  <si>
    <t>MAHLOG.NS</t>
  </si>
  <si>
    <t>Mahindra Logistics Limited</t>
  </si>
  <si>
    <t>22.183B</t>
  </si>
  <si>
    <t>MAHLOG.BO</t>
  </si>
  <si>
    <t>22.201B</t>
  </si>
  <si>
    <t>SOBHA.NS</t>
  </si>
  <si>
    <t>Sobha Limited</t>
  </si>
  <si>
    <t>21.752B</t>
  </si>
  <si>
    <t>SOBHA.BO</t>
  </si>
  <si>
    <t>21.701B</t>
  </si>
  <si>
    <t>HAWKINCOOK.BO</t>
  </si>
  <si>
    <t>Hawkins Cookers Limited</t>
  </si>
  <si>
    <t>21.633B</t>
  </si>
  <si>
    <t>GET&amp;D.BO</t>
  </si>
  <si>
    <t>GE T&amp;D India Limited</t>
  </si>
  <si>
    <t>21.521B</t>
  </si>
  <si>
    <t>GET&amp;D.NS</t>
  </si>
  <si>
    <t>21.572B</t>
  </si>
  <si>
    <t>GOODYEAR.BO</t>
  </si>
  <si>
    <t>Goodyear India Limited</t>
  </si>
  <si>
    <t>21.453B</t>
  </si>
  <si>
    <t>MHRIL.NS</t>
  </si>
  <si>
    <t>Mahindra Holidays &amp; Resorts India Limited</t>
  </si>
  <si>
    <t>21.275B</t>
  </si>
  <si>
    <t>NFL.NS</t>
  </si>
  <si>
    <t>National Fertilizers Limited</t>
  </si>
  <si>
    <t>39.651M</t>
  </si>
  <si>
    <t>2.055M</t>
  </si>
  <si>
    <t>21.338B</t>
  </si>
  <si>
    <t>NFL.BO</t>
  </si>
  <si>
    <t>1.308M</t>
  </si>
  <si>
    <t>21.365B</t>
  </si>
  <si>
    <t>MHRIL.BO</t>
  </si>
  <si>
    <t>21.892B</t>
  </si>
  <si>
    <t>NIRLON.BO</t>
  </si>
  <si>
    <t>Nirlon Limited</t>
  </si>
  <si>
    <t>21.218B</t>
  </si>
  <si>
    <t>LAOPALA.NS</t>
  </si>
  <si>
    <t>La Opala RG Limited</t>
  </si>
  <si>
    <t>21.125B</t>
  </si>
  <si>
    <t>LAOPALA.BO</t>
  </si>
  <si>
    <t>21.168B</t>
  </si>
  <si>
    <t>SUPRAJIT.NS</t>
  </si>
  <si>
    <t>Suprajit Engineering Limited</t>
  </si>
  <si>
    <t>21.128B</t>
  </si>
  <si>
    <t>SUPRAJIT.BO</t>
  </si>
  <si>
    <t>21.093B</t>
  </si>
  <si>
    <t>JSWHL.BO</t>
  </si>
  <si>
    <t>JSW Holdings Limited</t>
  </si>
  <si>
    <t>21.09B</t>
  </si>
  <si>
    <t>WELCORP.BO</t>
  </si>
  <si>
    <t>Welspun Corp Limited</t>
  </si>
  <si>
    <t>21.039B</t>
  </si>
  <si>
    <t>WELCORP.NS</t>
  </si>
  <si>
    <t>1.262M</t>
  </si>
  <si>
    <t>21.065B</t>
  </si>
  <si>
    <t>FLFL.NS</t>
  </si>
  <si>
    <t>Future Lifestyle Fashions Limited</t>
  </si>
  <si>
    <t>20.985B</t>
  </si>
  <si>
    <t>JSWHL.NS</t>
  </si>
  <si>
    <t>20.983B</t>
  </si>
  <si>
    <t>ASTEC.NS</t>
  </si>
  <si>
    <t>Astec LifeSciences Limited</t>
  </si>
  <si>
    <t>20.967B</t>
  </si>
  <si>
    <t>FLFL.BO</t>
  </si>
  <si>
    <t>20.925B</t>
  </si>
  <si>
    <t>ASTEC.BO</t>
  </si>
  <si>
    <t>20.957B</t>
  </si>
  <si>
    <t>ALEMBICLTD.BO</t>
  </si>
  <si>
    <t>Alembic Limited</t>
  </si>
  <si>
    <t>20.915B</t>
  </si>
  <si>
    <t>ALEMBICLTD.NS</t>
  </si>
  <si>
    <t>20.889B</t>
  </si>
  <si>
    <t>TCNSBRANDS.NS</t>
  </si>
  <si>
    <t>TCNS Clothing Co. Limited</t>
  </si>
  <si>
    <t>20.841B</t>
  </si>
  <si>
    <t>ESABINDIA.NS</t>
  </si>
  <si>
    <t>ESAB India Limited</t>
  </si>
  <si>
    <t>20.772B</t>
  </si>
  <si>
    <t>ESABINDIA.BO</t>
  </si>
  <si>
    <t>20.742B</t>
  </si>
  <si>
    <t>TRITURBINE.BO</t>
  </si>
  <si>
    <t>Triveni Turbine Limited</t>
  </si>
  <si>
    <t>20.675B</t>
  </si>
  <si>
    <t>TRITURBINE.NS</t>
  </si>
  <si>
    <t>20.691B</t>
  </si>
  <si>
    <t>ORIENTREF.BO</t>
  </si>
  <si>
    <t>Orient Refractories Limited</t>
  </si>
  <si>
    <t>20.418B</t>
  </si>
  <si>
    <t>ORIENTREF.NS</t>
  </si>
  <si>
    <t>20.457B</t>
  </si>
  <si>
    <t>INTELLECT.NS</t>
  </si>
  <si>
    <t>Intellect Design Arena Limited</t>
  </si>
  <si>
    <t>1.155M</t>
  </si>
  <si>
    <t>19.905B</t>
  </si>
  <si>
    <t>INTELLECT.BO</t>
  </si>
  <si>
    <t>19.867B</t>
  </si>
  <si>
    <t>BALMLAWRIE.BO</t>
  </si>
  <si>
    <t>Balmer Lawrie &amp; Co. Limited</t>
  </si>
  <si>
    <t>19.717B</t>
  </si>
  <si>
    <t>BALMLAWRIE.NS</t>
  </si>
  <si>
    <t>19.7B</t>
  </si>
  <si>
    <t>UFLEX.BO</t>
  </si>
  <si>
    <t>Uflex Limited</t>
  </si>
  <si>
    <t>19.667B</t>
  </si>
  <si>
    <t>UFLEX.NS</t>
  </si>
  <si>
    <t>19.684B</t>
  </si>
  <si>
    <t>INGERRAND.NS</t>
  </si>
  <si>
    <t>Ingersoll-Rand (India) Limited</t>
  </si>
  <si>
    <t>19.61B</t>
  </si>
  <si>
    <t>GREAVESCOT.BO</t>
  </si>
  <si>
    <t>Greaves Cotton Limited</t>
  </si>
  <si>
    <t>19.606B</t>
  </si>
  <si>
    <t>INGERRAND.BO</t>
  </si>
  <si>
    <t>19.602B</t>
  </si>
  <si>
    <t>FMGOETZE.BO</t>
  </si>
  <si>
    <t>Federal-Mogul Goetze (India) Limited</t>
  </si>
  <si>
    <t>GREAVESCOT.NS</t>
  </si>
  <si>
    <t>19.583B</t>
  </si>
  <si>
    <t>EQUITAS.NS</t>
  </si>
  <si>
    <t>Equitas Holdings Limited</t>
  </si>
  <si>
    <t>8.263M</t>
  </si>
  <si>
    <t>18.775M</t>
  </si>
  <si>
    <t>19.482B</t>
  </si>
  <si>
    <t>TECHNOE.NS</t>
  </si>
  <si>
    <t>Techno Electric &amp; Engineering Company Limited</t>
  </si>
  <si>
    <t>19.399B</t>
  </si>
  <si>
    <t>FMGOETZE.NS</t>
  </si>
  <si>
    <t>19.548B</t>
  </si>
  <si>
    <t>EQUITAS.BO</t>
  </si>
  <si>
    <t>19.431B</t>
  </si>
  <si>
    <t>POLYPLEX.BO</t>
  </si>
  <si>
    <t>Polyplex Corporation Limited</t>
  </si>
  <si>
    <t>19.164B</t>
  </si>
  <si>
    <t>POLYPLEX.NS</t>
  </si>
  <si>
    <t>19.137B</t>
  </si>
  <si>
    <t>NCC.NS</t>
  </si>
  <si>
    <t>NCC Limited</t>
  </si>
  <si>
    <t>13.845M</t>
  </si>
  <si>
    <t>26.076M</t>
  </si>
  <si>
    <t>19.149B</t>
  </si>
  <si>
    <t>NCC.BO</t>
  </si>
  <si>
    <t>1.825M</t>
  </si>
  <si>
    <t>19.179B</t>
  </si>
  <si>
    <t>INDOCO.BO</t>
  </si>
  <si>
    <t>Indoco Remedies Limited</t>
  </si>
  <si>
    <t>19.112B</t>
  </si>
  <si>
    <t>INDOCO.NS</t>
  </si>
  <si>
    <t>19.107B</t>
  </si>
  <si>
    <t>ITDC.NS</t>
  </si>
  <si>
    <t>India Tourism Development Corporation Limited</t>
  </si>
  <si>
    <t>19.088B</t>
  </si>
  <si>
    <t>HSCL.NS</t>
  </si>
  <si>
    <t>Himadri Speciality Chemical Limited</t>
  </si>
  <si>
    <t>1.031M</t>
  </si>
  <si>
    <t>1.464M</t>
  </si>
  <si>
    <t>19.076B</t>
  </si>
  <si>
    <t>HSCL.BO</t>
  </si>
  <si>
    <t>19.056B</t>
  </si>
  <si>
    <t>LEMONTREE.NS</t>
  </si>
  <si>
    <t>Lemon Tree Hotels Limited</t>
  </si>
  <si>
    <t>4.247M</t>
  </si>
  <si>
    <t>18.975B</t>
  </si>
  <si>
    <t>ITDC.BO</t>
  </si>
  <si>
    <t>19.045B</t>
  </si>
  <si>
    <t>BALAMINES.BO</t>
  </si>
  <si>
    <t>Balaji Amines Limited</t>
  </si>
  <si>
    <t>18.927B</t>
  </si>
  <si>
    <t>BALAMINES.NS</t>
  </si>
  <si>
    <t>18.916B</t>
  </si>
  <si>
    <t>ISGEC.BO</t>
  </si>
  <si>
    <t>Isgec Heavy Engineering Limited</t>
  </si>
  <si>
    <t>19.062B</t>
  </si>
  <si>
    <t>SCHNEIDER.BO</t>
  </si>
  <si>
    <t>Schneider Electric Infrastructure Limited</t>
  </si>
  <si>
    <t>18.817B</t>
  </si>
  <si>
    <t>SCHNEIDER.NS</t>
  </si>
  <si>
    <t>18.746B</t>
  </si>
  <si>
    <t>FCONSUMER.NS</t>
  </si>
  <si>
    <t>Future Consumer Limited</t>
  </si>
  <si>
    <t>11.899M</t>
  </si>
  <si>
    <t>9.939M</t>
  </si>
  <si>
    <t>18.6B</t>
  </si>
  <si>
    <t>KPITTECH.NS</t>
  </si>
  <si>
    <t>KPIT Technologies Limited</t>
  </si>
  <si>
    <t>18.574B</t>
  </si>
  <si>
    <t>FCONSUMER.BO</t>
  </si>
  <si>
    <t>2.973M</t>
  </si>
  <si>
    <t>18.504B</t>
  </si>
  <si>
    <t>JSL.BO</t>
  </si>
  <si>
    <t>Jindal Stainless Limited</t>
  </si>
  <si>
    <t>18.417B</t>
  </si>
  <si>
    <t>JSL.NS</t>
  </si>
  <si>
    <t>18.346B</t>
  </si>
  <si>
    <t>VESUVIUS.NS</t>
  </si>
  <si>
    <t>Vesuvius India Limited</t>
  </si>
  <si>
    <t>18.178B</t>
  </si>
  <si>
    <t>GAEL.NS</t>
  </si>
  <si>
    <t>Gujarat Ambuja Exports Limited</t>
  </si>
  <si>
    <t>18.262B</t>
  </si>
  <si>
    <t>GAEL.BO</t>
  </si>
  <si>
    <t>18.215B</t>
  </si>
  <si>
    <t>VESUVIUS.BO</t>
  </si>
  <si>
    <t>18.165B</t>
  </si>
  <si>
    <t>JINDALSAW.BO</t>
  </si>
  <si>
    <t>Jindal Saw Limited</t>
  </si>
  <si>
    <t>18.162B</t>
  </si>
  <si>
    <t>JINDALSAW.NS</t>
  </si>
  <si>
    <t>1.595M</t>
  </si>
  <si>
    <t>18.13B</t>
  </si>
  <si>
    <t>SUPPETRO.BO</t>
  </si>
  <si>
    <t>Supreme Petrochem Limited</t>
  </si>
  <si>
    <t>18.128B</t>
  </si>
  <si>
    <t>ADVENZYMES.BO</t>
  </si>
  <si>
    <t>Advanced Enzyme Technologies Limited</t>
  </si>
  <si>
    <t>18.109B</t>
  </si>
  <si>
    <t>ADVENZYMES.NS</t>
  </si>
  <si>
    <t>18.12B</t>
  </si>
  <si>
    <t>SUPPETRO.NS</t>
  </si>
  <si>
    <t>18.2B</t>
  </si>
  <si>
    <t>KSB.NS</t>
  </si>
  <si>
    <t>KSB Limited</t>
  </si>
  <si>
    <t>18.09B</t>
  </si>
  <si>
    <t>NOCIL.BO</t>
  </si>
  <si>
    <t>NOCIL Limited</t>
  </si>
  <si>
    <t>18.018B</t>
  </si>
  <si>
    <t>NOCIL.NS</t>
  </si>
  <si>
    <t>2.105M</t>
  </si>
  <si>
    <t>2.888M</t>
  </si>
  <si>
    <t>JKPAPER.BO</t>
  </si>
  <si>
    <t>JK Paper Limited</t>
  </si>
  <si>
    <t>17.798B</t>
  </si>
  <si>
    <t>NILKAMAL.NS</t>
  </si>
  <si>
    <t>Nilkamal Limited</t>
  </si>
  <si>
    <t>17.762B</t>
  </si>
  <si>
    <t>JKPAPER.NS</t>
  </si>
  <si>
    <t>1.051M</t>
  </si>
  <si>
    <t>1.909M</t>
  </si>
  <si>
    <t>NILKAMAL.BO</t>
  </si>
  <si>
    <t>17.759B</t>
  </si>
  <si>
    <t>TANLA.BO</t>
  </si>
  <si>
    <t>Tanla Solutions Limited</t>
  </si>
  <si>
    <t>17.533B</t>
  </si>
  <si>
    <t>TANLA.NS</t>
  </si>
  <si>
    <t>17.55B</t>
  </si>
  <si>
    <t>NAVNETEDUL.NS</t>
  </si>
  <si>
    <t>Navneet Education Limited</t>
  </si>
  <si>
    <t>17.451B</t>
  </si>
  <si>
    <t>NAVNETEDUL.BO</t>
  </si>
  <si>
    <t>17.486B</t>
  </si>
  <si>
    <t>SWARAJENG.BO</t>
  </si>
  <si>
    <t>Swaraj Engines Limited</t>
  </si>
  <si>
    <t>17.316B</t>
  </si>
  <si>
    <t>SWARAJENG.NS</t>
  </si>
  <si>
    <t>17.279B</t>
  </si>
  <si>
    <t>SOLARA.NS</t>
  </si>
  <si>
    <t>Solara Active Pharma Sciences Limited</t>
  </si>
  <si>
    <t>17.221B</t>
  </si>
  <si>
    <t>GREENLAM.NS</t>
  </si>
  <si>
    <t>Greenlam Industries Limited</t>
  </si>
  <si>
    <t>17.17B</t>
  </si>
  <si>
    <t>ELANTAS.BO</t>
  </si>
  <si>
    <t>ELANTAS Beck India Limited</t>
  </si>
  <si>
    <t>17.115B</t>
  </si>
  <si>
    <t>GRNLAMIND.BO</t>
  </si>
  <si>
    <t>16.993B</t>
  </si>
  <si>
    <t>HIKAL.BO</t>
  </si>
  <si>
    <t>Hikal Limited</t>
  </si>
  <si>
    <t>16.96B</t>
  </si>
  <si>
    <t>HIKAL.NS</t>
  </si>
  <si>
    <t>4.405M</t>
  </si>
  <si>
    <t>16.987B</t>
  </si>
  <si>
    <t>PAPERPROD.BO</t>
  </si>
  <si>
    <t>Huhtamaki PPL Limited</t>
  </si>
  <si>
    <t>16.83B</t>
  </si>
  <si>
    <t>RAYMOND.BO</t>
  </si>
  <si>
    <t>Raymond Limited</t>
  </si>
  <si>
    <t>16.8B</t>
  </si>
  <si>
    <t>PAPERPROD.NS</t>
  </si>
  <si>
    <t>16.773B</t>
  </si>
  <si>
    <t>JSLHISAR.BO</t>
  </si>
  <si>
    <t>Jindal Stainless (Hisar) Limited</t>
  </si>
  <si>
    <t>16.681B</t>
  </si>
  <si>
    <t>JSLHISAR.NS</t>
  </si>
  <si>
    <t>16.728B</t>
  </si>
  <si>
    <t>RAYMOND.NS</t>
  </si>
  <si>
    <t>16.79B</t>
  </si>
  <si>
    <t>RENUKA.BO</t>
  </si>
  <si>
    <t>Shree Renuka Sugars Limited</t>
  </si>
  <si>
    <t>16.542B</t>
  </si>
  <si>
    <t>JAICORPLTD.NS</t>
  </si>
  <si>
    <t>Jai Corp Limited</t>
  </si>
  <si>
    <t>1.814M</t>
  </si>
  <si>
    <t>2.653M</t>
  </si>
  <si>
    <t>16.515B</t>
  </si>
  <si>
    <t>JAICORPLTD.BO</t>
  </si>
  <si>
    <t>16.489B</t>
  </si>
  <si>
    <t>RENUKA.NS</t>
  </si>
  <si>
    <t>1.701M</t>
  </si>
  <si>
    <t>16.466B</t>
  </si>
  <si>
    <t>KIRIINDUS.BO</t>
  </si>
  <si>
    <t>Kiri Industries Limited</t>
  </si>
  <si>
    <t>16.449B</t>
  </si>
  <si>
    <t>KIRIINDUS.NS</t>
  </si>
  <si>
    <t>16.442B</t>
  </si>
  <si>
    <t>KENNAMET.BO</t>
  </si>
  <si>
    <t>Kennametal India Limited</t>
  </si>
  <si>
    <t>16.355B</t>
  </si>
  <si>
    <t>ECLERX.BO</t>
  </si>
  <si>
    <t>eClerx Services Limited</t>
  </si>
  <si>
    <t>16.302B</t>
  </si>
  <si>
    <t>ECLERX.NS</t>
  </si>
  <si>
    <t>16.334B</t>
  </si>
  <si>
    <t>KENNAMET.NS</t>
  </si>
  <si>
    <t>16.317B</t>
  </si>
  <si>
    <t>KIRLOSENG.NS</t>
  </si>
  <si>
    <t>Kirloskar Oil Engines Limited</t>
  </si>
  <si>
    <t>16.204B</t>
  </si>
  <si>
    <t>JINDALPOLY.NS</t>
  </si>
  <si>
    <t>Jindal Poly Films Limited</t>
  </si>
  <si>
    <t>16.131B</t>
  </si>
  <si>
    <t>JINDALPOLY.BO</t>
  </si>
  <si>
    <t>16.133B</t>
  </si>
  <si>
    <t>KIRLOSENG.BO</t>
  </si>
  <si>
    <t>16.095B</t>
  </si>
  <si>
    <t>JTEKTINDIA.NS</t>
  </si>
  <si>
    <t>JTEKT India Limited</t>
  </si>
  <si>
    <t>16.074B</t>
  </si>
  <si>
    <t>ASHOKA.NS</t>
  </si>
  <si>
    <t>Ashoka Buildcon Limited</t>
  </si>
  <si>
    <t>1.45M</t>
  </si>
  <si>
    <t>1.436M</t>
  </si>
  <si>
    <t>16.071B</t>
  </si>
  <si>
    <t>ASHOKA.BO</t>
  </si>
  <si>
    <t>16.057B</t>
  </si>
  <si>
    <t>JKTYRE.BO</t>
  </si>
  <si>
    <t>JK Tyre &amp; Industries Limited</t>
  </si>
  <si>
    <t>15.993B</t>
  </si>
  <si>
    <t>JKTYRE.NS</t>
  </si>
  <si>
    <t>16.053B</t>
  </si>
  <si>
    <t>MINDACORP.NS</t>
  </si>
  <si>
    <t>Minda Corporation Limited</t>
  </si>
  <si>
    <t>1.302M</t>
  </si>
  <si>
    <t>15.928B</t>
  </si>
  <si>
    <t>HFCL.BO</t>
  </si>
  <si>
    <t>Himachal Futuristic Communications Limited</t>
  </si>
  <si>
    <t>15.926B</t>
  </si>
  <si>
    <t>MINDACORP.BO</t>
  </si>
  <si>
    <t>HFCL.NS</t>
  </si>
  <si>
    <t>2.001M</t>
  </si>
  <si>
    <t>4.037M</t>
  </si>
  <si>
    <t>BANARISUG.BO</t>
  </si>
  <si>
    <t>Bannari Amman Sugars Limited</t>
  </si>
  <si>
    <t>15.826B</t>
  </si>
  <si>
    <t>BENGALASM.BO</t>
  </si>
  <si>
    <t>Bengal &amp; Assam Company Limited</t>
  </si>
  <si>
    <t>15.608B</t>
  </si>
  <si>
    <t>RAMCOIND.NS</t>
  </si>
  <si>
    <t>Ramco Industries Limited</t>
  </si>
  <si>
    <t>15.543B</t>
  </si>
  <si>
    <t>TATACOFFEE.NS</t>
  </si>
  <si>
    <t>Tata Coffee Limited</t>
  </si>
  <si>
    <t>15.53B</t>
  </si>
  <si>
    <t>RAMCOIND.BO</t>
  </si>
  <si>
    <t>15.539B</t>
  </si>
  <si>
    <t>TATACOFFEE.BO</t>
  </si>
  <si>
    <t>15.521B</t>
  </si>
  <si>
    <t>BANARISUG.NS</t>
  </si>
  <si>
    <t>15.515B</t>
  </si>
  <si>
    <t>TINPLATE.BO</t>
  </si>
  <si>
    <t>The Tinplate Company Of India Limited</t>
  </si>
  <si>
    <t>15.439B</t>
  </si>
  <si>
    <t>IFBIND.NS</t>
  </si>
  <si>
    <t>IFB Industries Limited</t>
  </si>
  <si>
    <t>15.357B</t>
  </si>
  <si>
    <t>IFBIND.BO</t>
  </si>
  <si>
    <t>15.391B</t>
  </si>
  <si>
    <t>TINPLATE.NS</t>
  </si>
  <si>
    <t>15.428B</t>
  </si>
  <si>
    <t>NOVARTIND.BO</t>
  </si>
  <si>
    <t>Novartis India Limited</t>
  </si>
  <si>
    <t>15.256B</t>
  </si>
  <si>
    <t>ATFL.NS</t>
  </si>
  <si>
    <t>Agro Tech Foods Limited</t>
  </si>
  <si>
    <t>15.202B</t>
  </si>
  <si>
    <t>ATFL.BO</t>
  </si>
  <si>
    <t>VENKYS.BO</t>
  </si>
  <si>
    <t>Venky's (India) Limited</t>
  </si>
  <si>
    <t>15.04B</t>
  </si>
  <si>
    <t>VENKEYS.NS</t>
  </si>
  <si>
    <t>15.041B</t>
  </si>
  <si>
    <t>MEGH.NS</t>
  </si>
  <si>
    <t>Meghmani Organics Limited</t>
  </si>
  <si>
    <t>1.196M</t>
  </si>
  <si>
    <t>2.04M</t>
  </si>
  <si>
    <t>15.005B</t>
  </si>
  <si>
    <t>MEGH.BO</t>
  </si>
  <si>
    <t>14.992B</t>
  </si>
  <si>
    <t>HGS.BO</t>
  </si>
  <si>
    <t>Hinduja Global Solutions Limited</t>
  </si>
  <si>
    <t>14.956B</t>
  </si>
  <si>
    <t>MAHSEAMLES.NS</t>
  </si>
  <si>
    <t>Maharashtra Seamless Limited</t>
  </si>
  <si>
    <t>14.931B</t>
  </si>
  <si>
    <t>HGS.NS</t>
  </si>
  <si>
    <t>14.905B</t>
  </si>
  <si>
    <t>MAHSEAMLES.BO</t>
  </si>
  <si>
    <t>14.904B</t>
  </si>
  <si>
    <t>PSPPROJECT.NS</t>
  </si>
  <si>
    <t>PSP Projects Limited</t>
  </si>
  <si>
    <t>14.917B</t>
  </si>
  <si>
    <t>PSPPROJECT.BO</t>
  </si>
  <si>
    <t>14.83B</t>
  </si>
  <si>
    <t>MARKSANS.NS</t>
  </si>
  <si>
    <t>Marksans Pharma Limited</t>
  </si>
  <si>
    <t>1.393M</t>
  </si>
  <si>
    <t>2.391M</t>
  </si>
  <si>
    <t>14.797B</t>
  </si>
  <si>
    <t>MARKSANS.BO</t>
  </si>
  <si>
    <t>14.817B</t>
  </si>
  <si>
    <t>AHLUCONT.BO</t>
  </si>
  <si>
    <t>Ahluwalia Contracts (India) Limited</t>
  </si>
  <si>
    <t>14.761B</t>
  </si>
  <si>
    <t>UNICHEMLAB.BO</t>
  </si>
  <si>
    <t>Unichem Laboratories Limited</t>
  </si>
  <si>
    <t>14.754B</t>
  </si>
  <si>
    <t>UNICHEMLAB.NS</t>
  </si>
  <si>
    <t>14.715B</t>
  </si>
  <si>
    <t>AHLUCONT.NS</t>
  </si>
  <si>
    <t>14.697B</t>
  </si>
  <si>
    <t>PTC.NS</t>
  </si>
  <si>
    <t>PTC India Limited</t>
  </si>
  <si>
    <t>1.315M</t>
  </si>
  <si>
    <t>2.43M</t>
  </si>
  <si>
    <t>14.667B</t>
  </si>
  <si>
    <t>PTC.BO</t>
  </si>
  <si>
    <t>14.652B</t>
  </si>
  <si>
    <t>ACCELYA.NS</t>
  </si>
  <si>
    <t>Accelya Kale Solutions Limited</t>
  </si>
  <si>
    <t>14.678B</t>
  </si>
  <si>
    <t>TIDEWATER.BO</t>
  </si>
  <si>
    <t>Tide Water Oil Co. (India), Ltd.</t>
  </si>
  <si>
    <t>14.247B</t>
  </si>
  <si>
    <t>TIDEWATER.NS</t>
  </si>
  <si>
    <t>14.607B</t>
  </si>
  <si>
    <t>ACCELYA.BO</t>
  </si>
  <si>
    <t>14.587B</t>
  </si>
  <si>
    <t>HNDFDS.BO</t>
  </si>
  <si>
    <t>Hindustan Foods Limited</t>
  </si>
  <si>
    <t>14.497B</t>
  </si>
  <si>
    <t>HNDFDS.NS</t>
  </si>
  <si>
    <t>14.515B</t>
  </si>
  <si>
    <t>GHCL.BO</t>
  </si>
  <si>
    <t>GHCL Limited</t>
  </si>
  <si>
    <t>14.452B</t>
  </si>
  <si>
    <t>GHCL.NS</t>
  </si>
  <si>
    <t>14.429B</t>
  </si>
  <si>
    <t>HERITGFOOD.NS</t>
  </si>
  <si>
    <t>Heritage Foods Limited</t>
  </si>
  <si>
    <t>14.406B</t>
  </si>
  <si>
    <t>DAAWAT.NS</t>
  </si>
  <si>
    <t>LT Foods Limited</t>
  </si>
  <si>
    <t>2.283M</t>
  </si>
  <si>
    <t>14.298B</t>
  </si>
  <si>
    <t>HERITGFOOD.BO</t>
  </si>
  <si>
    <t>14.332B</t>
  </si>
  <si>
    <t>JPPOWER.NS</t>
  </si>
  <si>
    <t>Jaiprakash Power Ventures Limited</t>
  </si>
  <si>
    <t>23.295M</t>
  </si>
  <si>
    <t>7.168M</t>
  </si>
  <si>
    <t>14.312B</t>
  </si>
  <si>
    <t>DAAWAT.BO</t>
  </si>
  <si>
    <t>14.185B</t>
  </si>
  <si>
    <t>IIFLSEC.NS</t>
  </si>
  <si>
    <t>IIFL Securities Limited</t>
  </si>
  <si>
    <t>13.967B</t>
  </si>
  <si>
    <t>JPPOWER.BO</t>
  </si>
  <si>
    <t>13.79M</t>
  </si>
  <si>
    <t>8.596M</t>
  </si>
  <si>
    <t>13.955B</t>
  </si>
  <si>
    <t>DISHTV.BO</t>
  </si>
  <si>
    <t>Dish TV India Limited</t>
  </si>
  <si>
    <t>1.335M</t>
  </si>
  <si>
    <t>13.939B</t>
  </si>
  <si>
    <t>DISHTV.NS</t>
  </si>
  <si>
    <t>2.416M</t>
  </si>
  <si>
    <t>4.575M</t>
  </si>
  <si>
    <t>13.956B</t>
  </si>
  <si>
    <t>TATAMETALI.NS</t>
  </si>
  <si>
    <t>Tata Metaliks Limited</t>
  </si>
  <si>
    <t>13.833B</t>
  </si>
  <si>
    <t>PAISALO.NS</t>
  </si>
  <si>
    <t>Paisalo Digital Limited</t>
  </si>
  <si>
    <t>13.86B</t>
  </si>
  <si>
    <t>ORIENTCEM.NS</t>
  </si>
  <si>
    <t>Orient Cement Limited</t>
  </si>
  <si>
    <t>1.146M</t>
  </si>
  <si>
    <t>13.777B</t>
  </si>
  <si>
    <t>TATAMETALI.BO</t>
  </si>
  <si>
    <t>13.816B</t>
  </si>
  <si>
    <t>KTKBANK.BO</t>
  </si>
  <si>
    <t>The Karnataka Bank Limited</t>
  </si>
  <si>
    <t>13.803B</t>
  </si>
  <si>
    <t>KTKBANK.NS</t>
  </si>
  <si>
    <t>1.556M</t>
  </si>
  <si>
    <t>3.73M</t>
  </si>
  <si>
    <t>13.787B</t>
  </si>
  <si>
    <t>MATRIMONY.NS</t>
  </si>
  <si>
    <t>Matrimony.com Limited</t>
  </si>
  <si>
    <t>13.802B</t>
  </si>
  <si>
    <t>ORIENTCEM.BO</t>
  </si>
  <si>
    <t>13.798B</t>
  </si>
  <si>
    <t>PAISALO.BO</t>
  </si>
  <si>
    <t>MATRIMONY.BO</t>
  </si>
  <si>
    <t>13.77B</t>
  </si>
  <si>
    <t>VRLLOG.BO</t>
  </si>
  <si>
    <t>VRL Logistics Limited</t>
  </si>
  <si>
    <t>13.651B</t>
  </si>
  <si>
    <t>SHOPERSTOP.NS</t>
  </si>
  <si>
    <t>Shoppers Stop Limited</t>
  </si>
  <si>
    <t>SHOPERSTOP.BO</t>
  </si>
  <si>
    <t>13.638B</t>
  </si>
  <si>
    <t>VRLLOG.NS</t>
  </si>
  <si>
    <t>13.597B</t>
  </si>
  <si>
    <t>TRIVENI.BO</t>
  </si>
  <si>
    <t>Triveni Engineering &amp; Industries Limited</t>
  </si>
  <si>
    <t>13.587B</t>
  </si>
  <si>
    <t>TRIVENI.NS</t>
  </si>
  <si>
    <t>13.575B</t>
  </si>
  <si>
    <t>DBCORP.BO</t>
  </si>
  <si>
    <t>D. B. Corp Limited</t>
  </si>
  <si>
    <t>13.489B</t>
  </si>
  <si>
    <t>TCI.NS</t>
  </si>
  <si>
    <t>Transport Corporation of India Limited</t>
  </si>
  <si>
    <t>13.502B</t>
  </si>
  <si>
    <t>DBCORP.NS</t>
  </si>
  <si>
    <t>13.498B</t>
  </si>
  <si>
    <t>BOMDYEING.NS</t>
  </si>
  <si>
    <t>The Bombay Dyeing and Manufacturing Company Limited</t>
  </si>
  <si>
    <t>1.295M</t>
  </si>
  <si>
    <t>2.253M</t>
  </si>
  <si>
    <t>13.497B</t>
  </si>
  <si>
    <t>BOMDYEING.BO</t>
  </si>
  <si>
    <t>13.476B</t>
  </si>
  <si>
    <t>NIITLTD.NS</t>
  </si>
  <si>
    <t>NIIT Limited</t>
  </si>
  <si>
    <t>13.438B</t>
  </si>
  <si>
    <t>TCI.BO</t>
  </si>
  <si>
    <t>13.558B</t>
  </si>
  <si>
    <t>NIITLTD.BO</t>
  </si>
  <si>
    <t>13.43B</t>
  </si>
  <si>
    <t>MJCO.BO</t>
  </si>
  <si>
    <t>Majesco Limited</t>
  </si>
  <si>
    <t>13.349B</t>
  </si>
  <si>
    <t>MAJESCO.NS</t>
  </si>
  <si>
    <t>GMDCLTD.BO</t>
  </si>
  <si>
    <t>Gujarat Mineral Development Corporation Limited</t>
  </si>
  <si>
    <t>13.324B</t>
  </si>
  <si>
    <t>GMDCLTD.NS</t>
  </si>
  <si>
    <t>1.918M</t>
  </si>
  <si>
    <t>1.469M</t>
  </si>
  <si>
    <t>13.293B</t>
  </si>
  <si>
    <t>FORBESCO.BO</t>
  </si>
  <si>
    <t>Forbes &amp; Company Limited</t>
  </si>
  <si>
    <t>13.195B</t>
  </si>
  <si>
    <t>SHRIPISTON.NS</t>
  </si>
  <si>
    <t>Shriram Pistons &amp; Rings Limited</t>
  </si>
  <si>
    <t>13.128B</t>
  </si>
  <si>
    <t>NEWGEN.NS</t>
  </si>
  <si>
    <t>Newgen Software Technologies Limited</t>
  </si>
  <si>
    <t>13.152B</t>
  </si>
  <si>
    <t>NEWGEN.BO</t>
  </si>
  <si>
    <t>13.12B</t>
  </si>
  <si>
    <t>CHENNPETRO.BO</t>
  </si>
  <si>
    <t>Chennai Petroleum Corporation Limited</t>
  </si>
  <si>
    <t>13.074B</t>
  </si>
  <si>
    <t>DIAMONDYD.BO</t>
  </si>
  <si>
    <t>Prataap Snacks Limited</t>
  </si>
  <si>
    <t>13.073B</t>
  </si>
  <si>
    <t>DIAMONDYD.NS</t>
  </si>
  <si>
    <t>13.107B</t>
  </si>
  <si>
    <t>CHENNPETRO.NS</t>
  </si>
  <si>
    <t>1.782M</t>
  </si>
  <si>
    <t>1.494M</t>
  </si>
  <si>
    <t>13.037B</t>
  </si>
  <si>
    <t>SOUTHBANK.NS</t>
  </si>
  <si>
    <t>The South Indian Bank Limited</t>
  </si>
  <si>
    <t>11.173M</t>
  </si>
  <si>
    <t>20.457M</t>
  </si>
  <si>
    <t>13.012B</t>
  </si>
  <si>
    <t>SOUTHBANK.BO</t>
  </si>
  <si>
    <t>3.008M</t>
  </si>
  <si>
    <t>JMCPROJECT.BO</t>
  </si>
  <si>
    <t>JMC Projects (India) Limited</t>
  </si>
  <si>
    <t>8.127B</t>
  </si>
  <si>
    <t>CARERATING.BO</t>
  </si>
  <si>
    <t>CARE Ratings Limited</t>
  </si>
  <si>
    <t>12.856B</t>
  </si>
  <si>
    <t>CARERATING.NS</t>
  </si>
  <si>
    <t>12.876B</t>
  </si>
  <si>
    <t>MAITHANALL.BO</t>
  </si>
  <si>
    <t>Maithan Alloys Limited</t>
  </si>
  <si>
    <t>MAITHANALL.NS</t>
  </si>
  <si>
    <t>12.838B</t>
  </si>
  <si>
    <t>NEOGEN.NS</t>
  </si>
  <si>
    <t>Neogen Chemicals Limited</t>
  </si>
  <si>
    <t>12.792B</t>
  </si>
  <si>
    <t>GABRIEL.BO</t>
  </si>
  <si>
    <t>Gabriel India Limited</t>
  </si>
  <si>
    <t>12.691B</t>
  </si>
  <si>
    <t>GABRIEL.NS</t>
  </si>
  <si>
    <t>12.655B</t>
  </si>
  <si>
    <t>ICIL.BO</t>
  </si>
  <si>
    <t>Indo Count Industries Limited</t>
  </si>
  <si>
    <t>12.604B</t>
  </si>
  <si>
    <t>ICIL.NS</t>
  </si>
  <si>
    <t>2.172M</t>
  </si>
  <si>
    <t>12.601B</t>
  </si>
  <si>
    <t>RUPA.BO</t>
  </si>
  <si>
    <t>Rupa &amp; Company Limited</t>
  </si>
  <si>
    <t>12.517B</t>
  </si>
  <si>
    <t>RUPA.NS</t>
  </si>
  <si>
    <t>IFCI.BO</t>
  </si>
  <si>
    <t>IFCI Limited</t>
  </si>
  <si>
    <t>12.476B</t>
  </si>
  <si>
    <t>IFCI.NS</t>
  </si>
  <si>
    <t>4.633M</t>
  </si>
  <si>
    <t>12.456B</t>
  </si>
  <si>
    <t>INEOSSTYRO.NS</t>
  </si>
  <si>
    <t>INEOS Styrolution India Limited</t>
  </si>
  <si>
    <t>12.318B</t>
  </si>
  <si>
    <t>INEOSSTYRO.BO</t>
  </si>
  <si>
    <t>SANDHAR.NS</t>
  </si>
  <si>
    <t>Sandhar Technologies Limited</t>
  </si>
  <si>
    <t>12.324B</t>
  </si>
  <si>
    <t>PANACEABIO.BO</t>
  </si>
  <si>
    <t>Panacea Biotec Limited</t>
  </si>
  <si>
    <t>12.29B</t>
  </si>
  <si>
    <t>LUMAXIND.BO</t>
  </si>
  <si>
    <t>Lumax Industries Limited</t>
  </si>
  <si>
    <t>12.263B</t>
  </si>
  <si>
    <t>TVTODAY.NS</t>
  </si>
  <si>
    <t>T.V. Today Network Limited</t>
  </si>
  <si>
    <t>12.259B</t>
  </si>
  <si>
    <t>HGINFRA.NS</t>
  </si>
  <si>
    <t>H.G. Infra Engineering Limited</t>
  </si>
  <si>
    <t>12.236B</t>
  </si>
  <si>
    <t>VISHAL.NS</t>
  </si>
  <si>
    <t>Vishal Fabrics Limited</t>
  </si>
  <si>
    <t>11.933B</t>
  </si>
  <si>
    <t>PANACEABIO.NS</t>
  </si>
  <si>
    <t>12.284B</t>
  </si>
  <si>
    <t>TVTODAY.BO</t>
  </si>
  <si>
    <t>12.229B</t>
  </si>
  <si>
    <t>LUMAXIND.NS</t>
  </si>
  <si>
    <t>12.154B</t>
  </si>
  <si>
    <t>VISHAL.BO</t>
  </si>
  <si>
    <t>12.096B</t>
  </si>
  <si>
    <t>VSTTILLERS.NS</t>
  </si>
  <si>
    <t>V.S.T. Tillers Tractors Limited</t>
  </si>
  <si>
    <t>12.066B</t>
  </si>
  <si>
    <t>VSTTILLERS.BO</t>
  </si>
  <si>
    <t>12.05B</t>
  </si>
  <si>
    <t>OMAXE.NS</t>
  </si>
  <si>
    <t>Omaxe Limited</t>
  </si>
  <si>
    <t>1.732M</t>
  </si>
  <si>
    <t>12.036B</t>
  </si>
  <si>
    <t>OMAXE.BO</t>
  </si>
  <si>
    <t>12.035B</t>
  </si>
  <si>
    <t>JAMNAAUTO.BO</t>
  </si>
  <si>
    <t>Jamna Auto Industries Limited</t>
  </si>
  <si>
    <t>12.034B</t>
  </si>
  <si>
    <t>FORCEMOT.BO</t>
  </si>
  <si>
    <t>Force Motors Limited</t>
  </si>
  <si>
    <t>11.961B</t>
  </si>
  <si>
    <t>FORCEMOT.NS</t>
  </si>
  <si>
    <t>11.955B</t>
  </si>
  <si>
    <t>JAMNAAUTO.NS</t>
  </si>
  <si>
    <t>1.565M</t>
  </si>
  <si>
    <t>1.458M</t>
  </si>
  <si>
    <t>11.994B</t>
  </si>
  <si>
    <t>DEEPAKFERT.BO</t>
  </si>
  <si>
    <t>Deepak Fertilisers And Petrochemicals Corporation Limited</t>
  </si>
  <si>
    <t>11.928B</t>
  </si>
  <si>
    <t>DEEPAKFERT.NS</t>
  </si>
  <si>
    <t>1.568M</t>
  </si>
  <si>
    <t>11.937B</t>
  </si>
  <si>
    <t>J&amp;KBANK.NS</t>
  </si>
  <si>
    <t>The Jammu and Kashmir Bank Limited</t>
  </si>
  <si>
    <t>4.524M</t>
  </si>
  <si>
    <t>11.915B</t>
  </si>
  <si>
    <t>APARINDS.BO</t>
  </si>
  <si>
    <t>Apar Industries Limited</t>
  </si>
  <si>
    <t>11.815B</t>
  </si>
  <si>
    <t>APARINDS.NS</t>
  </si>
  <si>
    <t>11.819B</t>
  </si>
  <si>
    <t>PRINCEPIPE.NS</t>
  </si>
  <si>
    <t>Prince Pipes and Fittings Limited</t>
  </si>
  <si>
    <t>11.74B</t>
  </si>
  <si>
    <t>PRAJIND.BO</t>
  </si>
  <si>
    <t>Praj Industries Limited</t>
  </si>
  <si>
    <t>11.759B</t>
  </si>
  <si>
    <t>PRAJIND.NS</t>
  </si>
  <si>
    <t>1.82M</t>
  </si>
  <si>
    <t>11.75B</t>
  </si>
  <si>
    <t>WSTCSTPAPR.BO</t>
  </si>
  <si>
    <t>West Coast Paper Mills Limited</t>
  </si>
  <si>
    <t>11.72B</t>
  </si>
  <si>
    <t>WSTCSTPAPR.NS</t>
  </si>
  <si>
    <t>11.704B</t>
  </si>
  <si>
    <t>AMRUTANJAN.BO</t>
  </si>
  <si>
    <t>Amrutanjan Health Care Limited</t>
  </si>
  <si>
    <t>11.584B</t>
  </si>
  <si>
    <t>AMRUTANJAN.NS</t>
  </si>
  <si>
    <t>11.55B</t>
  </si>
  <si>
    <t>MASTEK.BO</t>
  </si>
  <si>
    <t>Mastek Limited</t>
  </si>
  <si>
    <t>11.551B</t>
  </si>
  <si>
    <t>MASTEK.NS</t>
  </si>
  <si>
    <t>11.532B</t>
  </si>
  <si>
    <t>BFINVEST.NS</t>
  </si>
  <si>
    <t>BF Investment Limited</t>
  </si>
  <si>
    <t>11.522B</t>
  </si>
  <si>
    <t>TATASTLLP.NS</t>
  </si>
  <si>
    <t>Tata Steel Long Products Limited</t>
  </si>
  <si>
    <t>11.541B</t>
  </si>
  <si>
    <t>BFINVEST.BO</t>
  </si>
  <si>
    <t>11.485B</t>
  </si>
  <si>
    <t>RSYSTEMINT.BO</t>
  </si>
  <si>
    <t>R Systems International Limited</t>
  </si>
  <si>
    <t>11.483B</t>
  </si>
  <si>
    <t>POLYMED.NS</t>
  </si>
  <si>
    <t>33.198B</t>
  </si>
  <si>
    <t>RSYSTEMS.NS</t>
  </si>
  <si>
    <t>11.56B</t>
  </si>
  <si>
    <t>5PAISA.BO</t>
  </si>
  <si>
    <t>5paisa Capital Limited</t>
  </si>
  <si>
    <t>11.369B</t>
  </si>
  <si>
    <t>5PAISA.NS</t>
  </si>
  <si>
    <t>PILANIINVS.NS</t>
  </si>
  <si>
    <t>Pilani Investment and Industries Corporation Limited</t>
  </si>
  <si>
    <t>11.447B</t>
  </si>
  <si>
    <t>PILANIINVS.BO</t>
  </si>
  <si>
    <t>11.275B</t>
  </si>
  <si>
    <t>THOMASCOOK.BO</t>
  </si>
  <si>
    <t>Thomas Cook (India) Limited</t>
  </si>
  <si>
    <t>11.216B</t>
  </si>
  <si>
    <t>THOMASCOOK.NS</t>
  </si>
  <si>
    <t>11.273B</t>
  </si>
  <si>
    <t>RTNPOWER.BO</t>
  </si>
  <si>
    <t>RattanIndia Power Limited</t>
  </si>
  <si>
    <t>1.088M</t>
  </si>
  <si>
    <t>1.376M</t>
  </si>
  <si>
    <t>11.245B</t>
  </si>
  <si>
    <t>RTNPOWER.NS</t>
  </si>
  <si>
    <t>2.829M</t>
  </si>
  <si>
    <t>1.949M</t>
  </si>
  <si>
    <t>11.098B</t>
  </si>
  <si>
    <t>SUBROS.BO</t>
  </si>
  <si>
    <t>Subros</t>
  </si>
  <si>
    <t>11.093B</t>
  </si>
  <si>
    <t>SUBROS.NS</t>
  </si>
  <si>
    <t>11.07B</t>
  </si>
  <si>
    <t>HCG.NS</t>
  </si>
  <si>
    <t>HealthCare Global Enterprises Limited</t>
  </si>
  <si>
    <t>11.055B</t>
  </si>
  <si>
    <t>HCG.BO</t>
  </si>
  <si>
    <t>11.046B</t>
  </si>
  <si>
    <t>HESTERBIO.BO</t>
  </si>
  <si>
    <t>Hester Biosciences Limited</t>
  </si>
  <si>
    <t>HESTERBIO.NS</t>
  </si>
  <si>
    <t>11.034B</t>
  </si>
  <si>
    <t>JAGRAN.NS</t>
  </si>
  <si>
    <t>Jagran Prakashan Limited</t>
  </si>
  <si>
    <t>11.023B</t>
  </si>
  <si>
    <t>JAGRAN.BO</t>
  </si>
  <si>
    <t>GTLINFRA.NS</t>
  </si>
  <si>
    <t>GTL Infrastructure Limited</t>
  </si>
  <si>
    <t>9.432M</t>
  </si>
  <si>
    <t>10.926M</t>
  </si>
  <si>
    <t>10.885B</t>
  </si>
  <si>
    <t>GTLINFRA.BO</t>
  </si>
  <si>
    <t>4.881M</t>
  </si>
  <si>
    <t>10.996B</t>
  </si>
  <si>
    <t>KOLTEPATIL.NS</t>
  </si>
  <si>
    <t>Kolte-Patil Developers Limited</t>
  </si>
  <si>
    <t>10.929B</t>
  </si>
  <si>
    <t>GIPCL.BO</t>
  </si>
  <si>
    <t>Gujarat Industries Power Company Limited</t>
  </si>
  <si>
    <t>10.943B</t>
  </si>
  <si>
    <t>KOLTEPATIL.BO</t>
  </si>
  <si>
    <t>11.296B</t>
  </si>
  <si>
    <t>GIPCL.NS</t>
  </si>
  <si>
    <t>10.92B</t>
  </si>
  <si>
    <t>ORISSAMINE.BO</t>
  </si>
  <si>
    <t>The Orissa Minerals Development Company Limited</t>
  </si>
  <si>
    <t>10.303B</t>
  </si>
  <si>
    <t>ORISSAMINE.NS</t>
  </si>
  <si>
    <t>10.914B</t>
  </si>
  <si>
    <t>BLISSGVS.BO</t>
  </si>
  <si>
    <t>Bliss Gvs Pharma Limited</t>
  </si>
  <si>
    <t>10.872B</t>
  </si>
  <si>
    <t>BLISSGVS.NS</t>
  </si>
  <si>
    <t>OAL.NS</t>
  </si>
  <si>
    <t>Oriental Aromatics Limited</t>
  </si>
  <si>
    <t>10.901B</t>
  </si>
  <si>
    <t>MAHLIFE.NS</t>
  </si>
  <si>
    <t>Mahindra Lifespace Developers Limited</t>
  </si>
  <si>
    <t>10.833B</t>
  </si>
  <si>
    <t>MAHLIFE.BO</t>
  </si>
  <si>
    <t>10.805B</t>
  </si>
  <si>
    <t>ARVINDFASN.NS</t>
  </si>
  <si>
    <t>Arvind Fashions Limited</t>
  </si>
  <si>
    <t>1.057M</t>
  </si>
  <si>
    <t>10.777B</t>
  </si>
  <si>
    <t>MSTCLTD.NS</t>
  </si>
  <si>
    <t>MSTC Limited</t>
  </si>
  <si>
    <t>10.775B</t>
  </si>
  <si>
    <t>TVSSRICHAK.NS</t>
  </si>
  <si>
    <t>TVS Srichakra</t>
  </si>
  <si>
    <t>10.665B</t>
  </si>
  <si>
    <t>TVSSRICHAK.BO</t>
  </si>
  <si>
    <t>GTPL.NS</t>
  </si>
  <si>
    <t>GTPL Hathway Limited</t>
  </si>
  <si>
    <t>10.639B</t>
  </si>
  <si>
    <t>SHK.BO</t>
  </si>
  <si>
    <t>S H Kelkar and Company Limited</t>
  </si>
  <si>
    <t>10.606B</t>
  </si>
  <si>
    <t>GTPL.BO</t>
  </si>
  <si>
    <t>10.634B</t>
  </si>
  <si>
    <t>SHK.NS</t>
  </si>
  <si>
    <t>1.237M</t>
  </si>
  <si>
    <t>1.888M</t>
  </si>
  <si>
    <t>10.593B</t>
  </si>
  <si>
    <t>SAGCEM.BO</t>
  </si>
  <si>
    <t>Sagar Cements Limited</t>
  </si>
  <si>
    <t>10.559B</t>
  </si>
  <si>
    <t>SAGCEM.NS</t>
  </si>
  <si>
    <t>10.562B</t>
  </si>
  <si>
    <t>VOLTAMP.BO</t>
  </si>
  <si>
    <t>Voltamp Transformers Limited</t>
  </si>
  <si>
    <t>10.52B</t>
  </si>
  <si>
    <t>VOLTAMP.NS</t>
  </si>
  <si>
    <t>10.509B</t>
  </si>
  <si>
    <t>GREENPLY.NS</t>
  </si>
  <si>
    <t>Greenply Industries Limited</t>
  </si>
  <si>
    <t>10.491B</t>
  </si>
  <si>
    <t>KIRLFER.NS</t>
  </si>
  <si>
    <t>Kirloskar Ferrous Industries Limited</t>
  </si>
  <si>
    <t>10.462B</t>
  </si>
  <si>
    <t>NATPEROX.BO</t>
  </si>
  <si>
    <t>National Peroxide Limited</t>
  </si>
  <si>
    <t>10.474B</t>
  </si>
  <si>
    <t>KIRLFER.BO</t>
  </si>
  <si>
    <t>GREENPLY.BO</t>
  </si>
  <si>
    <t>10.442B</t>
  </si>
  <si>
    <t>RELIGARE.NS</t>
  </si>
  <si>
    <t>Religare Enterprises Limited</t>
  </si>
  <si>
    <t>10.25B</t>
  </si>
  <si>
    <t>RPOWER.BO</t>
  </si>
  <si>
    <t>Reliance Power Limited</t>
  </si>
  <si>
    <t>7.66M</t>
  </si>
  <si>
    <t>12.404M</t>
  </si>
  <si>
    <t>10.218B</t>
  </si>
  <si>
    <t>RPOWER.NS</t>
  </si>
  <si>
    <t>27.442M</t>
  </si>
  <si>
    <t>17.784M</t>
  </si>
  <si>
    <t>10.351B</t>
  </si>
  <si>
    <t>RCOM.BO</t>
  </si>
  <si>
    <t>Reliance Communications Limited</t>
  </si>
  <si>
    <t>56.145M</t>
  </si>
  <si>
    <t>8.512M</t>
  </si>
  <si>
    <t>10.318B</t>
  </si>
  <si>
    <t>WHEELS.BO</t>
  </si>
  <si>
    <t>Wheels India Limited</t>
  </si>
  <si>
    <t>10.313B</t>
  </si>
  <si>
    <t>HONDAPOWER.BO</t>
  </si>
  <si>
    <t>Honda Siel Power Products Limited</t>
  </si>
  <si>
    <t>10.272B</t>
  </si>
  <si>
    <t>SEAMECLTD.BO</t>
  </si>
  <si>
    <t>Seamec Limited</t>
  </si>
  <si>
    <t>10.249B</t>
  </si>
  <si>
    <t>RELIGARE.BO</t>
  </si>
  <si>
    <t>10.224B</t>
  </si>
  <si>
    <t>AGCNET.BO</t>
  </si>
  <si>
    <t>AGC Networks Limited</t>
  </si>
  <si>
    <t>10.202B</t>
  </si>
  <si>
    <t>HONDAPOWER.NS</t>
  </si>
  <si>
    <t>10.219B</t>
  </si>
  <si>
    <t>SEAMECLTD.NS</t>
  </si>
  <si>
    <t>10.261B</t>
  </si>
  <si>
    <t>GFLLIMITED.NS</t>
  </si>
  <si>
    <t>GFL Limited</t>
  </si>
  <si>
    <t>10.205B</t>
  </si>
  <si>
    <t>WHEELS.NS</t>
  </si>
  <si>
    <t>AGCNET.NS</t>
  </si>
  <si>
    <t>10.173B</t>
  </si>
  <si>
    <t>MAYURUNIQ.BO</t>
  </si>
  <si>
    <t>Mayur Uniquoters Limited</t>
  </si>
  <si>
    <t>10.133B</t>
  </si>
  <si>
    <t>MAYURUNIQ.NS</t>
  </si>
  <si>
    <t>RCOM.NS</t>
  </si>
  <si>
    <t>1.32M</t>
  </si>
  <si>
    <t>10.342M</t>
  </si>
  <si>
    <t>10.204B</t>
  </si>
  <si>
    <t>battingAvg</t>
  </si>
  <si>
    <t>Gainloss ratio</t>
  </si>
  <si>
    <t>Average Gain</t>
  </si>
  <si>
    <t>Average Loss</t>
  </si>
  <si>
    <t>Max Return</t>
  </si>
  <si>
    <t>Max Loss</t>
  </si>
  <si>
    <t>No of Trades</t>
  </si>
  <si>
    <t>Total return</t>
  </si>
  <si>
    <t>Buy Date</t>
  </si>
  <si>
    <t>Sell Date</t>
  </si>
  <si>
    <t>14.115974629779643</t>
  </si>
  <si>
    <t>33.24964532993422</t>
  </si>
  <si>
    <t>-2.3554622476998075</t>
  </si>
  <si>
    <t>50.83907876358569</t>
  </si>
  <si>
    <t>-3.4250520979333454</t>
  </si>
  <si>
    <t>4</t>
  </si>
  <si>
    <t>66.32</t>
  </si>
  <si>
    <t>13.509015088668232</t>
  </si>
  <si>
    <t>33.26916317282452</t>
  </si>
  <si>
    <t>-2.4627378794425727</t>
  </si>
  <si>
    <t>50.84778613291414</t>
  </si>
  <si>
    <t>-3.394173215955809</t>
  </si>
  <si>
    <t>66.01</t>
  </si>
  <si>
    <t>HINDUNILVR.BO</t>
  </si>
  <si>
    <t>3.400859701683678</t>
  </si>
  <si>
    <t>7.2777704572094315</t>
  </si>
  <si>
    <t>-2.139979621507584</t>
  </si>
  <si>
    <t>12.913446649334293</t>
  </si>
  <si>
    <t>-4.45792788444106</t>
  </si>
  <si>
    <t>7</t>
  </si>
  <si>
    <t>2.95</t>
  </si>
  <si>
    <t>HINDUNILVR.NS</t>
  </si>
  <si>
    <t>2.1628513936681824</t>
  </si>
  <si>
    <t>5.792433335943</t>
  </si>
  <si>
    <t>-2.678146706195597</t>
  </si>
  <si>
    <t>12.870655360762594</t>
  </si>
  <si>
    <t>-4.502933319986935</t>
  </si>
  <si>
    <t>5.84</t>
  </si>
  <si>
    <t>10.635938676122171</t>
  </si>
  <si>
    <t>16.48758893241831</t>
  </si>
  <si>
    <t>-1.5501771338183035</t>
  </si>
  <si>
    <t>32.59792224311169</t>
  </si>
  <si>
    <t>-1.9246741273680201</t>
  </si>
  <si>
    <t>29.0</t>
  </si>
  <si>
    <t>11.04664790384527</t>
  </si>
  <si>
    <t>16.43927384957009</t>
  </si>
  <si>
    <t>-1.488168536977419</t>
  </si>
  <si>
    <t>32.59058265943979</t>
  </si>
  <si>
    <t>-1.841050698862945</t>
  </si>
  <si>
    <t>29.04</t>
  </si>
  <si>
    <t>2.8074360666931235</t>
  </si>
  <si>
    <t>9.620347821677703</t>
  </si>
  <si>
    <t>-3.426737989089633</t>
  </si>
  <si>
    <t>22.113765378781046</t>
  </si>
  <si>
    <t>-5.633724742413094</t>
  </si>
  <si>
    <t>10</t>
  </si>
  <si>
    <t>2.11</t>
  </si>
  <si>
    <t>2.913130758166253</t>
  </si>
  <si>
    <t>9.632496945589859</t>
  </si>
  <si>
    <t>-3.306578985027534</t>
  </si>
  <si>
    <t>21.93097026455768</t>
  </si>
  <si>
    <t>-5.558413383893979</t>
  </si>
  <si>
    <t>3.05</t>
  </si>
  <si>
    <t>0.5653505716501638</t>
  </si>
  <si>
    <t>1.6489380879956328</t>
  </si>
  <si>
    <t>-2.9166647575550484</t>
  </si>
  <si>
    <t>2.720788567522625</t>
  </si>
  <si>
    <t>-5.353024781806348</t>
  </si>
  <si>
    <t>11</t>
  </si>
  <si>
    <t>-20.91</t>
  </si>
  <si>
    <t>0.5783389383914479</t>
  </si>
  <si>
    <t>1.6893985127560907</t>
  </si>
  <si>
    <t>-2.921121855386164</t>
  </si>
  <si>
    <t>2.754311089357331</t>
  </si>
  <si>
    <t>-5.431277947043345</t>
  </si>
  <si>
    <t>-20.88</t>
  </si>
  <si>
    <t>inf</t>
  </si>
  <si>
    <t>7.159840951830954</t>
  </si>
  <si>
    <t>0</t>
  </si>
  <si>
    <t>19.083817943739255</t>
  </si>
  <si>
    <t>undefined</t>
  </si>
  <si>
    <t>3</t>
  </si>
  <si>
    <t>21.95</t>
  </si>
  <si>
    <t>6.992882624871714</t>
  </si>
  <si>
    <t>19.039105500510157</t>
  </si>
  <si>
    <t>21.35</t>
  </si>
  <si>
    <t>1.415772256103561</t>
  </si>
  <si>
    <t>4.2606796322468385</t>
  </si>
  <si>
    <t>-3.009438568864834</t>
  </si>
  <si>
    <t>9.160810695532739</t>
  </si>
  <si>
    <t>-4.783208683092854</t>
  </si>
  <si>
    <t>7.46</t>
  </si>
  <si>
    <t>1.162720785366149</t>
  </si>
  <si>
    <t>4.2334844457797</t>
  </si>
  <si>
    <t>-3.6410155379191456</t>
  </si>
  <si>
    <t>9.138612134797807</t>
  </si>
  <si>
    <t>-5.367927441085573</t>
  </si>
  <si>
    <t>5.24</t>
  </si>
  <si>
    <t>1.057739425128311</t>
  </si>
  <si>
    <t>4.261489622161093</t>
  </si>
  <si>
    <t>-4.028865258231389</t>
  </si>
  <si>
    <t>10.266180859547603</t>
  </si>
  <si>
    <t>-8.441693971751018</t>
  </si>
  <si>
    <t>8</t>
  </si>
  <si>
    <t>-8.12</t>
  </si>
  <si>
    <t>1.0268378244689738</t>
  </si>
  <si>
    <t>4.183373606442645</t>
  </si>
  <si>
    <t>-4.07403536055566</t>
  </si>
  <si>
    <t>10.428972444859962</t>
  </si>
  <si>
    <t>-8.486939258370851</t>
  </si>
  <si>
    <t>-8.56</t>
  </si>
  <si>
    <t>7.29167064920168</t>
  </si>
  <si>
    <t>14.915461671584085</t>
  </si>
  <si>
    <t>-2.0455479120161697</t>
  </si>
  <si>
    <t>-3.101178781988112</t>
  </si>
  <si>
    <t>7.99</t>
  </si>
  <si>
    <t>7.300527098088372</t>
  </si>
  <si>
    <t>14.84037963761864</t>
  </si>
  <si>
    <t>-2.032781940019723</t>
  </si>
  <si>
    <t>-2.9672887964341976</t>
  </si>
  <si>
    <t>7.97</t>
  </si>
  <si>
    <t>5.905339273164282</t>
  </si>
  <si>
    <t>33.797785610749976</t>
  </si>
  <si>
    <t>-5.723258909837363</t>
  </si>
  <si>
    <t>60.0638971645352</t>
  </si>
  <si>
    <t>-13.60644789811557</t>
  </si>
  <si>
    <t>6.94</t>
  </si>
  <si>
    <t>5.965359617969793</t>
  </si>
  <si>
    <t>33.79608712386269</t>
  </si>
  <si>
    <t>-5.665389731418172</t>
  </si>
  <si>
    <t>60.08354081436846</t>
  </si>
  <si>
    <t>-13.422596420278376</t>
  </si>
  <si>
    <t>7.47</t>
  </si>
  <si>
    <t>1.7396140179450739</t>
  </si>
  <si>
    <t>9.493091517089628</t>
  </si>
  <si>
    <t>-5.457010244320393</t>
  </si>
  <si>
    <t>19.69150543205842</t>
  </si>
  <si>
    <t>-9.657784367548539</t>
  </si>
  <si>
    <t>5</t>
  </si>
  <si>
    <t>16.19</t>
  </si>
  <si>
    <t>1.7127046271200923</t>
  </si>
  <si>
    <t>9.450212310646231</t>
  </si>
  <si>
    <t>-5.517712839099836</t>
  </si>
  <si>
    <t>19.53642628515211</t>
  </si>
  <si>
    <t>-9.830399046110838</t>
  </si>
  <si>
    <t>15.9</t>
  </si>
  <si>
    <t>9.713282699324056</t>
  </si>
  <si>
    <t>49.373503994839176</t>
  </si>
  <si>
    <t>-5.083091424722464</t>
  </si>
  <si>
    <t>-9.521987770472206</t>
  </si>
  <si>
    <t>27.43</t>
  </si>
  <si>
    <t>7.637519488073246</t>
  </si>
  <si>
    <t>49.309004895296084</t>
  </si>
  <si>
    <t>-6.456154380004797</t>
  </si>
  <si>
    <t>-13.614977224480917</t>
  </si>
  <si>
    <t>21.58</t>
  </si>
  <si>
    <t>4.931596848503294</t>
  </si>
  <si>
    <t>21.125743909827587</t>
  </si>
  <si>
    <t>-4.283753226146032</t>
  </si>
  <si>
    <t>28.605344409886733</t>
  </si>
  <si>
    <t>-10.07471926630239</t>
  </si>
  <si>
    <t>12.06</t>
  </si>
  <si>
    <t>4.946100774742425</t>
  </si>
  <si>
    <t>21.19295805815228</t>
  </si>
  <si>
    <t>-4.284780885657537</t>
  </si>
  <si>
    <t>28.45827734391968</t>
  </si>
  <si>
    <t>-10.071958681876826</t>
  </si>
  <si>
    <t>12.19</t>
  </si>
  <si>
    <t>3.6802635652171003</t>
  </si>
  <si>
    <t>11.103838873733372</t>
  </si>
  <si>
    <t>-3.0171314301176557</t>
  </si>
  <si>
    <t>23.018783046923886</t>
  </si>
  <si>
    <t>-7.331944399170409</t>
  </si>
  <si>
    <t>9.55</t>
  </si>
  <si>
    <t>3.65801489372658</t>
  </si>
  <si>
    <t>11.036612078348837</t>
  </si>
  <si>
    <t>-3.017104194211018</t>
  </si>
  <si>
    <t>23.139763082259137</t>
  </si>
  <si>
    <t>-7.505160862625482</t>
  </si>
  <si>
    <t>9.33</t>
  </si>
  <si>
    <t>4.277496039023753</t>
  </si>
  <si>
    <t>17.804390984618255</t>
  </si>
  <si>
    <t>-4.162339560852457</t>
  </si>
  <si>
    <t>35.63683101204915</t>
  </si>
  <si>
    <t>-8.359410298504033</t>
  </si>
  <si>
    <t>6</t>
  </si>
  <si>
    <t>40.7</t>
  </si>
  <si>
    <t>1.8049378639730527</t>
  </si>
  <si>
    <t>8.615754037167028</t>
  </si>
  <si>
    <t>-4.773435257323439</t>
  </si>
  <si>
    <t>30.531630823461576</t>
  </si>
  <si>
    <t>-9.325676427402863</t>
  </si>
  <si>
    <t>11.42</t>
  </si>
  <si>
    <t>1.9301765781844809</t>
  </si>
  <si>
    <t>8.531779350715269</t>
  </si>
  <si>
    <t>-4.4202066521500525</t>
  </si>
  <si>
    <t>30.477085952116468</t>
  </si>
  <si>
    <t>-9.247625832260187</t>
  </si>
  <si>
    <t>12.69</t>
  </si>
  <si>
    <t>2.693539463579018</t>
  </si>
  <si>
    <t>11.768168127187721</t>
  </si>
  <si>
    <t>-4.369034976584626</t>
  </si>
  <si>
    <t>26.677758588783473</t>
  </si>
  <si>
    <t>-6.431600858113096</t>
  </si>
  <si>
    <t>34.44</t>
  </si>
  <si>
    <t>2.8310790426498373</t>
  </si>
  <si>
    <t>11.772462953499218</t>
  </si>
  <si>
    <t>-4.158295397672971</t>
  </si>
  <si>
    <t>26.474436923687207</t>
  </si>
  <si>
    <t>-6.201027307655227</t>
  </si>
  <si>
    <t>29.81</t>
  </si>
  <si>
    <t>15.784350760370305</t>
  </si>
  <si>
    <t>25.40950981334823</t>
  </si>
  <si>
    <t>-1.6097912545851278</t>
  </si>
  <si>
    <t>33.266751622767664</t>
  </si>
  <si>
    <t>-2.23869081825786</t>
  </si>
  <si>
    <t>9</t>
  </si>
  <si>
    <t>39.82</t>
  </si>
  <si>
    <t>14.835837376277532</t>
  </si>
  <si>
    <t>25.526497547188555</t>
  </si>
  <si>
    <t>-1.7205970178673813</t>
  </si>
  <si>
    <t>33.217661718244365</t>
  </si>
  <si>
    <t>-2.94618436946954</t>
  </si>
  <si>
    <t>41.43</t>
  </si>
  <si>
    <t>7.153052121520876</t>
  </si>
  <si>
    <t>30.455970400757494</t>
  </si>
  <si>
    <t>-4.257758769732265</t>
  </si>
  <si>
    <t>55.27128727550019</t>
  </si>
  <si>
    <t>-5.01792442252812</t>
  </si>
  <si>
    <t>26.32</t>
  </si>
  <si>
    <t>5.338497425048263</t>
  </si>
  <si>
    <t>34.68952740055615</t>
  </si>
  <si>
    <t>-6.497994592596912</t>
  </si>
  <si>
    <t>40.59257496640289</t>
  </si>
  <si>
    <t>69.3</t>
  </si>
  <si>
    <t>5.3917979102988465</t>
  </si>
  <si>
    <t>34.746483915595775</t>
  </si>
  <si>
    <t>-6.444322375144418</t>
  </si>
  <si>
    <t>40.69903474683545</t>
  </si>
  <si>
    <t>69.53</t>
  </si>
  <si>
    <t>39.75267972457044</t>
  </si>
  <si>
    <t>46.2211587803099</t>
  </si>
  <si>
    <t>2</t>
  </si>
  <si>
    <t>94.89</t>
  </si>
  <si>
    <t>40.054565801869835</t>
  </si>
  <si>
    <t>46.760212102767085</t>
  </si>
  <si>
    <t>95.7</t>
  </si>
  <si>
    <t>3.1754372759474996</t>
  </si>
  <si>
    <t>20.633551495647175</t>
  </si>
  <si>
    <t>-6.497861460510334</t>
  </si>
  <si>
    <t>41.248592422339584</t>
  </si>
  <si>
    <t>-11.315146374446083</t>
  </si>
  <si>
    <t>23.18</t>
  </si>
  <si>
    <t>3.4074871180251365</t>
  </si>
  <si>
    <t>20.643113702847913</t>
  </si>
  <si>
    <t>-6.058163387808186</t>
  </si>
  <si>
    <t>41.280058548482266</t>
  </si>
  <si>
    <t>-10.382126724628893</t>
  </si>
  <si>
    <t>24.42</t>
  </si>
  <si>
    <t>7.602971706657515</t>
  </si>
  <si>
    <t>17.80019545878886</t>
  </si>
  <si>
    <t>-2.3412155332897244</t>
  </si>
  <si>
    <t>34.833422843250396</t>
  </si>
  <si>
    <t>-3.897531902113305</t>
  </si>
  <si>
    <t>36.32</t>
  </si>
  <si>
    <t>7.161610783998347</t>
  </si>
  <si>
    <t>17.82680617249109</t>
  </si>
  <si>
    <t>-2.4892173995719906</t>
  </si>
  <si>
    <t>34.77765585773862</t>
  </si>
  <si>
    <t>-3.909728279749214</t>
  </si>
  <si>
    <t>35.0</t>
  </si>
  <si>
    <t>3.07544395254514</t>
  </si>
  <si>
    <t>20.81062199260204</t>
  </si>
  <si>
    <t>-6.766705007054291</t>
  </si>
  <si>
    <t>39.39389566599194</t>
  </si>
  <si>
    <t>-9.278436359530462</t>
  </si>
  <si>
    <t>7.57</t>
  </si>
  <si>
    <t>3.069773261945657</t>
  </si>
  <si>
    <t>20.748581759050634</t>
  </si>
  <si>
    <t>-6.758994879608779</t>
  </si>
  <si>
    <t>39.26229037191773</t>
  </si>
  <si>
    <t>-9.282245496925668</t>
  </si>
  <si>
    <t>7.51</t>
  </si>
  <si>
    <t>7.0659505106711835</t>
  </si>
  <si>
    <t>30.559589319783765</t>
  </si>
  <si>
    <t>-4.324908485225289</t>
  </si>
  <si>
    <t>55.24318056127289</t>
  </si>
  <si>
    <t>-5.476058806499262</t>
  </si>
  <si>
    <t>26.04</t>
  </si>
  <si>
    <t>3.0543964535684354</t>
  </si>
  <si>
    <t>11.116943887171578</t>
  </si>
  <si>
    <t>-3.6396532199294924</t>
  </si>
  <si>
    <t>27.58437186717906</t>
  </si>
  <si>
    <t>-5.683212429718365</t>
  </si>
  <si>
    <t>4.01</t>
  </si>
  <si>
    <t>1.768236448822762</t>
  </si>
  <si>
    <t>8.381434906853459</t>
  </si>
  <si>
    <t>-4.739996685643237</t>
  </si>
  <si>
    <t>27.48237269645626</t>
  </si>
  <si>
    <t>-6.145515445914151</t>
  </si>
  <si>
    <t>6.04</t>
  </si>
  <si>
    <t>8.249922315501443</t>
  </si>
  <si>
    <t>18.561012877262552</t>
  </si>
  <si>
    <t>-2.2498409278820444</t>
  </si>
  <si>
    <t>44.16911405675552</t>
  </si>
  <si>
    <t>-3.903380842220494</t>
  </si>
  <si>
    <t>50.48</t>
  </si>
  <si>
    <t>6.751063533063773</t>
  </si>
  <si>
    <t>18.388865403789655</t>
  </si>
  <si>
    <t>-2.7238471855181023</t>
  </si>
  <si>
    <t>44.05172968220907</t>
  </si>
  <si>
    <t>-5.438684821280814</t>
  </si>
  <si>
    <t>43.54</t>
  </si>
  <si>
    <t>10.868994718600833</t>
  </si>
  <si>
    <t>47.119831185740594</t>
  </si>
  <si>
    <t>-4.335252008642648</t>
  </si>
  <si>
    <t>-7.906907498910742</t>
  </si>
  <si>
    <t>7.64</t>
  </si>
  <si>
    <t>11.11353214457234</t>
  </si>
  <si>
    <t>46.58384912039975</t>
  </si>
  <si>
    <t>-4.191633093278136</t>
  </si>
  <si>
    <t>-8.158719337522314</t>
  </si>
  <si>
    <t>8.38</t>
  </si>
  <si>
    <t>6.2251269303826176</t>
  </si>
  <si>
    <t>38.4995603063113</t>
  </si>
  <si>
    <t>-6.184542216867695</t>
  </si>
  <si>
    <t>72.16509456402234</t>
  </si>
  <si>
    <t>-13.537662356309044</t>
  </si>
  <si>
    <t>48.32</t>
  </si>
  <si>
    <t>6.122166203818821</t>
  </si>
  <si>
    <t>38.42776364523606</t>
  </si>
  <si>
    <t>-6.2768246345984515</t>
  </si>
  <si>
    <t>71.95567061045548</t>
  </si>
  <si>
    <t>-14.051440784140324</t>
  </si>
  <si>
    <t>47.71</t>
  </si>
  <si>
    <t>5.1983317684923955</t>
  </si>
  <si>
    <t>8.760369076605423</t>
  </si>
  <si>
    <t>-1.6852270048831606</t>
  </si>
  <si>
    <t>10.796788599691865</t>
  </si>
  <si>
    <t>-3.469558634211689</t>
  </si>
  <si>
    <t>22.09</t>
  </si>
  <si>
    <t>4.405804558169721</t>
  </si>
  <si>
    <t>6.167026954078928</t>
  </si>
  <si>
    <t>-1.3997504593442207</t>
  </si>
  <si>
    <t>10.52348510793859</t>
  </si>
  <si>
    <t>-2.9601371204118543</t>
  </si>
  <si>
    <t>12.92</t>
  </si>
  <si>
    <t>13.64298726174705</t>
  </si>
  <si>
    <t>72.80768267718423</t>
  </si>
  <si>
    <t>-5.336637884382284</t>
  </si>
  <si>
    <t>102.00645208583765</t>
  </si>
  <si>
    <t>-5.467487430952045</t>
  </si>
  <si>
    <t>159.96</t>
  </si>
  <si>
    <t>80.30308975508432</t>
  </si>
  <si>
    <t>26.338298927104564</t>
  </si>
  <si>
    <t>-0.3279861211745838</t>
  </si>
  <si>
    <t>29.737042568244142</t>
  </si>
  <si>
    <t>58.98</t>
  </si>
  <si>
    <t>71.96078003615192</t>
  </si>
  <si>
    <t>26.215220413898457</t>
  </si>
  <si>
    <t>-0.36429872495445936</t>
  </si>
  <si>
    <t>29.60957555913697</t>
  </si>
  <si>
    <t>58.61</t>
  </si>
  <si>
    <t>17.181158200060775</t>
  </si>
  <si>
    <t>20.517157352913863</t>
  </si>
  <si>
    <t>37.2</t>
  </si>
  <si>
    <t>16.109429450523805</t>
  </si>
  <si>
    <t>18.552718615497188</t>
  </si>
  <si>
    <t>34.75</t>
  </si>
  <si>
    <t>1.4583993135169562</t>
  </si>
  <si>
    <t>9.247778311579701</t>
  </si>
  <si>
    <t>-6.341046807872199</t>
  </si>
  <si>
    <t>11.131050233308159</t>
  </si>
  <si>
    <t>-10.082245111907772</t>
  </si>
  <si>
    <t>-14.11</t>
  </si>
  <si>
    <t>1.7834738324969421</t>
  </si>
  <si>
    <t>10.039058305146863</t>
  </si>
  <si>
    <t>-5.628935015599157</t>
  </si>
  <si>
    <t>12.755989395288413</t>
  </si>
  <si>
    <t>-9.926155396406788</t>
  </si>
  <si>
    <t>-9.57</t>
  </si>
  <si>
    <t>6.174650609484038</t>
  </si>
  <si>
    <t>20.422625047195528</t>
  </si>
  <si>
    <t>-3.30749484283809</t>
  </si>
  <si>
    <t>35.76955501571844</t>
  </si>
  <si>
    <t>-6.709935534881639</t>
  </si>
  <si>
    <t>13</t>
  </si>
  <si>
    <t>22.17</t>
  </si>
  <si>
    <t>5.512023071541928</t>
  </si>
  <si>
    <t>20.49692471263319</t>
  </si>
  <si>
    <t>-3.7185847095700564</t>
  </si>
  <si>
    <t>36.22876864079547</t>
  </si>
  <si>
    <t>-6.8408420920074375</t>
  </si>
  <si>
    <t>12</t>
  </si>
  <si>
    <t>21.83</t>
  </si>
  <si>
    <t>8.05183047169743</t>
  </si>
  <si>
    <t>35.50153925522743</t>
  </si>
  <si>
    <t>-4.40912651849999</t>
  </si>
  <si>
    <t>50.40324778783671</t>
  </si>
  <si>
    <t>-8.196140377536022</t>
  </si>
  <si>
    <t>65.48</t>
  </si>
  <si>
    <t>5.3753407789531025</t>
  </si>
  <si>
    <t>35.47319163085333</t>
  </si>
  <si>
    <t>-6.599245162231754</t>
  </si>
  <si>
    <t>50.299924084373</t>
  </si>
  <si>
    <t>-11.346930215411977</t>
  </si>
  <si>
    <t>57.78</t>
  </si>
  <si>
    <t>3.4877920334017887</t>
  </si>
  <si>
    <t>17.87852249380739</t>
  </si>
  <si>
    <t>-5.126028823561973</t>
  </si>
  <si>
    <t>19.09038043230684</t>
  </si>
  <si>
    <t>-11.929088123944698</t>
  </si>
  <si>
    <t>12.12</t>
  </si>
  <si>
    <t>3.024152058661359</t>
  </si>
  <si>
    <t>18.02888319809801</t>
  </si>
  <si>
    <t>-5.961632500079542</t>
  </si>
  <si>
    <t>19.17424290852514</t>
  </si>
  <si>
    <t>-15.535291810807506</t>
  </si>
  <si>
    <t>8.1</t>
  </si>
  <si>
    <t>1.4219736487506787</t>
  </si>
  <si>
    <t>6.39019319061828</t>
  </si>
  <si>
    <t>-4.493890021262063</t>
  </si>
  <si>
    <t>10.760766655079568</t>
  </si>
  <si>
    <t>-11.571068204658152</t>
  </si>
  <si>
    <t>-4.88</t>
  </si>
  <si>
    <t>1.363104083701907</t>
  </si>
  <si>
    <t>6.933742002358227</t>
  </si>
  <si>
    <t>-5.08672968210001</t>
  </si>
  <si>
    <t>10.770006268896125</t>
  </si>
  <si>
    <t>-11.448954398553779</t>
  </si>
  <si>
    <t>-1.24</t>
  </si>
  <si>
    <t>3.2830719485954476</t>
  </si>
  <si>
    <t>8.896280059690366</t>
  </si>
  <si>
    <t>-2.7097426431657525</t>
  </si>
  <si>
    <t>16.096040630782184</t>
  </si>
  <si>
    <t>-3.934163839117122</t>
  </si>
  <si>
    <t>15.14</t>
  </si>
  <si>
    <t>3.6577945851718296</t>
  </si>
  <si>
    <t>8.889503946774829</t>
  </si>
  <si>
    <t>-2.4302906409265277</t>
  </si>
  <si>
    <t>16.0867311276794</t>
  </si>
  <si>
    <t>-4.149555882280554</t>
  </si>
  <si>
    <t>16.43</t>
  </si>
  <si>
    <t>3.548483605244682</t>
  </si>
  <si>
    <t>10.375452141860604</t>
  </si>
  <si>
    <t>-2.9239115340777166</t>
  </si>
  <si>
    <t>23.90293926038922</t>
  </si>
  <si>
    <t>-5.053014668075873</t>
  </si>
  <si>
    <t>14.48</t>
  </si>
  <si>
    <t>3.822226326231451</t>
  </si>
  <si>
    <t>10.444979566187099</t>
  </si>
  <si>
    <t>-2.7326952081577534</t>
  </si>
  <si>
    <t>24.152771212156576</t>
  </si>
  <si>
    <t>-5.40154548787759</t>
  </si>
  <si>
    <t>15.8</t>
  </si>
  <si>
    <t>6.713913309834052</t>
  </si>
  <si>
    <t>26.584827927589714</t>
  </si>
  <si>
    <t>-3.959662077949411</t>
  </si>
  <si>
    <t>52.931413347844945</t>
  </si>
  <si>
    <t>-5.507748672078295</t>
  </si>
  <si>
    <t>41.36</t>
  </si>
  <si>
    <t>6.737302633920737</t>
  </si>
  <si>
    <t>26.48784615585534</t>
  </si>
  <si>
    <t>-3.931520906081204</t>
  </si>
  <si>
    <t>52.67807326409164</t>
  </si>
  <si>
    <t>-5.399200933792281</t>
  </si>
  <si>
    <t>41.3</t>
  </si>
  <si>
    <t>6.707791770320662</t>
  </si>
  <si>
    <t>23.940995357904058</t>
  </si>
  <si>
    <t>-3.569132164154758</t>
  </si>
  <si>
    <t>28.67400005368261</t>
  </si>
  <si>
    <t>-6.340409089908084</t>
  </si>
  <si>
    <t>27.8</t>
  </si>
  <si>
    <t>6.048396588052122</t>
  </si>
  <si>
    <t>23.419524146766424</t>
  </si>
  <si>
    <t>-3.8720219161932716</t>
  </si>
  <si>
    <t>27.8403900133285</t>
  </si>
  <si>
    <t>-6.597951892178056</t>
  </si>
  <si>
    <t>29.82</t>
  </si>
  <si>
    <t>4.656408912049908</t>
  </si>
  <si>
    <t>14.432272300157612</t>
  </si>
  <si>
    <t>-3.0994426333154745</t>
  </si>
  <si>
    <t>27.96289845417581</t>
  </si>
  <si>
    <t>-4.116047919182719</t>
  </si>
  <si>
    <t>21.22</t>
  </si>
  <si>
    <t>4.748092930666932</t>
  </si>
  <si>
    <t>14.414092884625207</t>
  </si>
  <si>
    <t>-3.0357646943950103</t>
  </si>
  <si>
    <t>27.93840052986647</t>
  </si>
  <si>
    <t>-3.9771084110112653</t>
  </si>
  <si>
    <t>5.004981301160897</t>
  </si>
  <si>
    <t>13.678876956857323</t>
  </si>
  <si>
    <t>-2.733052559793686</t>
  </si>
  <si>
    <t>25.108247196346788</t>
  </si>
  <si>
    <t>-3.0059089303944075</t>
  </si>
  <si>
    <t>56.13</t>
  </si>
  <si>
    <t>4.344670129541515</t>
  </si>
  <si>
    <t>13.888139730391913</t>
  </si>
  <si>
    <t>-3.196592449207991</t>
  </si>
  <si>
    <t>27.94278727375634</t>
  </si>
  <si>
    <t>-3.4713209353506302</t>
  </si>
  <si>
    <t>53.67</t>
  </si>
  <si>
    <t>13.123904251344776</t>
  </si>
  <si>
    <t>42.485944079231274</t>
  </si>
  <si>
    <t>-3.237294578317107</t>
  </si>
  <si>
    <t>63.00511237202151</t>
  </si>
  <si>
    <t>-3.8209607623397757</t>
  </si>
  <si>
    <t>86.14</t>
  </si>
  <si>
    <t>9.170556084936011</t>
  </si>
  <si>
    <t>42.13129668054223</t>
  </si>
  <si>
    <t>-4.594192139531112</t>
  </si>
  <si>
    <t>62.204352462350876</t>
  </si>
  <si>
    <t>-5.3164098662720765</t>
  </si>
  <si>
    <t>80.2</t>
  </si>
  <si>
    <t>44.055278198482675</t>
  </si>
  <si>
    <t>84.31905763307445</t>
  </si>
  <si>
    <t>179.68</t>
  </si>
  <si>
    <t>45.44129444633206</t>
  </si>
  <si>
    <t>84.24835857397403</t>
  </si>
  <si>
    <t>190.35</t>
  </si>
  <si>
    <t>8.699785909824868</t>
  </si>
  <si>
    <t>153.62695698424648</t>
  </si>
  <si>
    <t>-17.658705464320914</t>
  </si>
  <si>
    <t>-23.999997652493988</t>
  </si>
  <si>
    <t>39.52</t>
  </si>
  <si>
    <t>8.649901243457146</t>
  </si>
  <si>
    <t>152.8438528442079</t>
  </si>
  <si>
    <t>-17.67001131484827</t>
  </si>
  <si>
    <t>-24.233122947698625</t>
  </si>
  <si>
    <t>39.02</t>
  </si>
  <si>
    <t>5.455619271821104</t>
  </si>
  <si>
    <t>19.06936401886028</t>
  </si>
  <si>
    <t>-3.495361950449094</t>
  </si>
  <si>
    <t>31.647763012946804</t>
  </si>
  <si>
    <t>-4.2166661239706915</t>
  </si>
  <si>
    <t>54.11</t>
  </si>
  <si>
    <t>3.7843992959276465</t>
  </si>
  <si>
    <t>17.855017631964355</t>
  </si>
  <si>
    <t>-4.718058596823532</t>
  </si>
  <si>
    <t>27.351075933935398</t>
  </si>
  <si>
    <t>-4.819164822217825</t>
  </si>
  <si>
    <t>46.06</t>
  </si>
  <si>
    <t>3.343407347649647</t>
  </si>
  <si>
    <t>13.70310699483704</t>
  </si>
  <si>
    <t>-4.098545456768846</t>
  </si>
  <si>
    <t>21.663728493368993</t>
  </si>
  <si>
    <t>-5.034896416719558</t>
  </si>
  <si>
    <t>46.78</t>
  </si>
  <si>
    <t>4.3947376719433615</t>
  </si>
  <si>
    <t>15.272005052911924</t>
  </si>
  <si>
    <t>-3.4750663618469435</t>
  </si>
  <si>
    <t>27.736872829302193</t>
  </si>
  <si>
    <t>-5.083057002159597</t>
  </si>
  <si>
    <t>51.92</t>
  </si>
  <si>
    <t>7.10216332315611</t>
  </si>
  <si>
    <t>35.55571066476572</t>
  </si>
  <si>
    <t>-5.00632117946919</t>
  </si>
  <si>
    <t>59.52171384714329</t>
  </si>
  <si>
    <t>-6.389381731766541</t>
  </si>
  <si>
    <t>52.56</t>
  </si>
  <si>
    <t>6.818723422001584</t>
  </si>
  <si>
    <t>35.53117578478248</t>
  </si>
  <si>
    <t>-5.21082519201997</t>
  </si>
  <si>
    <t>59.328615333406255</t>
  </si>
  <si>
    <t>-7.308469554126207</t>
  </si>
  <si>
    <t>51.56</t>
  </si>
  <si>
    <t>4.095434141574124</t>
  </si>
  <si>
    <t>22.125682514684808</t>
  </si>
  <si>
    <t>-5.402524311178537</t>
  </si>
  <si>
    <t>32.436186144658684</t>
  </si>
  <si>
    <t>-7.217630348921256</t>
  </si>
  <si>
    <t>44.29</t>
  </si>
  <si>
    <t>4.295026403215811</t>
  </si>
  <si>
    <t>21.957937455123854</t>
  </si>
  <si>
    <t>-5.112410354144345</t>
  </si>
  <si>
    <t>32.330321209055526</t>
  </si>
  <si>
    <t>-6.937891690243569</t>
  </si>
  <si>
    <t>45.46</t>
  </si>
  <si>
    <t>4.854952190537776</t>
  </si>
  <si>
    <t>34.560522157206854</t>
  </si>
  <si>
    <t>-7.118612254218437</t>
  </si>
  <si>
    <t>76.65210707218885</t>
  </si>
  <si>
    <t>-7.3589263209061</t>
  </si>
  <si>
    <t>95.86</t>
  </si>
  <si>
    <t>5.339189460162635</t>
  </si>
  <si>
    <t>34.656372826968436</t>
  </si>
  <si>
    <t>-6.490942695618967</t>
  </si>
  <si>
    <t>76.58708071988427</t>
  </si>
  <si>
    <t>-7.280139908079342</t>
  </si>
  <si>
    <t>99.03</t>
  </si>
  <si>
    <t>1.8635340809955967</t>
  </si>
  <si>
    <t>10.519742957914987</t>
  </si>
  <si>
    <t>-5.645049943113889</t>
  </si>
  <si>
    <t>18.020082604713217</t>
  </si>
  <si>
    <t>26.88</t>
  </si>
  <si>
    <t>1.9779351882450906</t>
  </si>
  <si>
    <t>11.711836191433301</t>
  </si>
  <si>
    <t>-5.9212436590627355</t>
  </si>
  <si>
    <t>17.605067959417276</t>
  </si>
  <si>
    <t>30.89</t>
  </si>
  <si>
    <t>3.468380592247018</t>
  </si>
  <si>
    <t>9.276145350580478</t>
  </si>
  <si>
    <t>-2.6744888872102854</t>
  </si>
  <si>
    <t>14.287301554817411</t>
  </si>
  <si>
    <t>-4.164231019178699</t>
  </si>
  <si>
    <t>6.89</t>
  </si>
  <si>
    <t>3.701948739079546</t>
  </si>
  <si>
    <t>11.123171164736979</t>
  </si>
  <si>
    <t>-3.0046799533757587</t>
  </si>
  <si>
    <t>17.26447403814322</t>
  </si>
  <si>
    <t>-4.819607783668256</t>
  </si>
  <si>
    <t>12.31</t>
  </si>
  <si>
    <t>0.7149718576324275</t>
  </si>
  <si>
    <t>2.869745452804384</t>
  </si>
  <si>
    <t>-4.013787986435323</t>
  </si>
  <si>
    <t>7.255731152622813</t>
  </si>
  <si>
    <t>-7.542041389728526</t>
  </si>
  <si>
    <t>-11.52</t>
  </si>
  <si>
    <t>3.315965365981114</t>
  </si>
  <si>
    <t>29.43930581837123</t>
  </si>
  <si>
    <t>-8.878049849492578</t>
  </si>
  <si>
    <t>58.07860858498466</t>
  </si>
  <si>
    <t>-13.70826510120613</t>
  </si>
  <si>
    <t>9.61</t>
  </si>
  <si>
    <t>3.1497022385821403</t>
  </si>
  <si>
    <t>29.502848183148224</t>
  </si>
  <si>
    <t>-9.366868976296988</t>
  </si>
  <si>
    <t>58.20569331453864</t>
  </si>
  <si>
    <t>-14.010508255312415</t>
  </si>
  <si>
    <t>7.4</t>
  </si>
  <si>
    <t>11.316540488486226</t>
  </si>
  <si>
    <t>15.596581620165729</t>
  </si>
  <si>
    <t>37.54</t>
  </si>
  <si>
    <t>6.3722930320640305</t>
  </si>
  <si>
    <t>27.059195598715604</t>
  </si>
  <si>
    <t>-4.246382811110452</t>
  </si>
  <si>
    <t>46.38556820463447</t>
  </si>
  <si>
    <t>-6.629215197616745</t>
  </si>
  <si>
    <t>32.41</t>
  </si>
  <si>
    <t>6.7692947838868065</t>
  </si>
  <si>
    <t>27.58596170396671</t>
  </si>
  <si>
    <t>-4.075160350474108</t>
  </si>
  <si>
    <t>47.37935390491208</t>
  </si>
  <si>
    <t>-7.7148866344538325</t>
  </si>
  <si>
    <t>34.25</t>
  </si>
  <si>
    <t>4.25645807776747</t>
  </si>
  <si>
    <t>24.714199012652905</t>
  </si>
  <si>
    <t>-5.806282726415482</t>
  </si>
  <si>
    <t>-14.125796157252779</t>
  </si>
  <si>
    <t>-2.4</t>
  </si>
  <si>
    <t>3.4182410913988357</t>
  </si>
  <si>
    <t>23.839556761150305</t>
  </si>
  <si>
    <t>-6.974217477268264</t>
  </si>
  <si>
    <t>-14.0670037584547</t>
  </si>
  <si>
    <t>-0.81</t>
  </si>
  <si>
    <t>4.704956460830641</t>
  </si>
  <si>
    <t>15.343553197333565</t>
  </si>
  <si>
    <t>-3.261146691806946</t>
  </si>
  <si>
    <t>39.89624207330955</t>
  </si>
  <si>
    <t>-5.613579123634393</t>
  </si>
  <si>
    <t>44.72</t>
  </si>
  <si>
    <t>4.769237895703641</t>
  </si>
  <si>
    <t>15.332136841298784</t>
  </si>
  <si>
    <t>-3.214798082333177</t>
  </si>
  <si>
    <t>39.9178734390359</t>
  </si>
  <si>
    <t>-7.534842781894535</t>
  </si>
  <si>
    <t>40.23</t>
  </si>
  <si>
    <t>1.0236013415770746</t>
  </si>
  <si>
    <t>10.400223306969044</t>
  </si>
  <si>
    <t>-10.160423677195752</t>
  </si>
  <si>
    <t>12.280206507752943</t>
  </si>
  <si>
    <t>20.85</t>
  </si>
  <si>
    <t>0.6658152443957568</t>
  </si>
  <si>
    <t>10.450805475319216</t>
  </si>
  <si>
    <t>-15.696254423858335</t>
  </si>
  <si>
    <t>12.218569576039373</t>
  </si>
  <si>
    <t>13.56</t>
  </si>
  <si>
    <t>11.932989163635192</t>
  </si>
  <si>
    <t>29.925438720037267</t>
  </si>
  <si>
    <t>-2.507790655775721</t>
  </si>
  <si>
    <t>30.9297797154342</t>
  </si>
  <si>
    <t>-3.8446294818091475</t>
  </si>
  <si>
    <t>48.64</t>
  </si>
  <si>
    <t>12.24624228425756</t>
  </si>
  <si>
    <t>29.930501658218322</t>
  </si>
  <si>
    <t>-2.4440559776196595</t>
  </si>
  <si>
    <t>31.05372311036445</t>
  </si>
  <si>
    <t>-3.95844400315164</t>
  </si>
  <si>
    <t>49.13</t>
  </si>
  <si>
    <t>3.688517372279491</t>
  </si>
  <si>
    <t>18.965869242588518</t>
  </si>
  <si>
    <t>-5.1418679454036775</t>
  </si>
  <si>
    <t>22.312249132236595</t>
  </si>
  <si>
    <t>-7.59993891845967</t>
  </si>
  <si>
    <t>14.42</t>
  </si>
  <si>
    <t>3.8504018379487523</t>
  </si>
  <si>
    <t>18.8722722981421</t>
  </si>
  <si>
    <t>-4.901377334734506</t>
  </si>
  <si>
    <t>22.374577649168813</t>
  </si>
  <si>
    <t>-7.01835235689029</t>
  </si>
  <si>
    <t>15.41</t>
  </si>
  <si>
    <t>7.491381372113185</t>
  </si>
  <si>
    <t>36.953002283966406</t>
  </si>
  <si>
    <t>-4.932735426008971</t>
  </si>
  <si>
    <t>46.488552724435436</t>
  </si>
  <si>
    <t>77.44</t>
  </si>
  <si>
    <t>7.812355327780177</t>
  </si>
  <si>
    <t>36.9124165867872</t>
  </si>
  <si>
    <t>-4.724876818586232</t>
  </si>
  <si>
    <t>46.32409139560352</t>
  </si>
  <si>
    <t>77.75</t>
  </si>
  <si>
    <t>15.438248581894674</t>
  </si>
  <si>
    <t>42.87100410455511</t>
  </si>
  <si>
    <t>47.83</t>
  </si>
  <si>
    <t>15.56905912446768</t>
  </si>
  <si>
    <t>43.52482792260422</t>
  </si>
  <si>
    <t>48.13</t>
  </si>
  <si>
    <t>36.26495817017896</t>
  </si>
  <si>
    <t>68.24606608674706</t>
  </si>
  <si>
    <t>-1.8818735641853435</t>
  </si>
  <si>
    <t>85.54409464349</t>
  </si>
  <si>
    <t>174.8</t>
  </si>
  <si>
    <t>57.07356073602157</t>
  </si>
  <si>
    <t>63.02153855102115</t>
  </si>
  <si>
    <t>146.37</t>
  </si>
  <si>
    <t>1.0112913798393255</t>
  </si>
  <si>
    <t>3.0083913628736525</t>
  </si>
  <si>
    <t>-2.974801746408268</t>
  </si>
  <si>
    <t>3.094140882159313</t>
  </si>
  <si>
    <t>-5.949603492816536</t>
  </si>
  <si>
    <t>-0.21</t>
  </si>
  <si>
    <t>0.29699417579473253</t>
  </si>
  <si>
    <t>1.7592629573515446</t>
  </si>
  <si>
    <t>-5.92356046257102</t>
  </si>
  <si>
    <t>3.3140387115706993</t>
  </si>
  <si>
    <t>-0.89</t>
  </si>
  <si>
    <t>5.942481934695365</t>
  </si>
  <si>
    <t>38.865396999289025</t>
  </si>
  <si>
    <t>-6.540263382606551</t>
  </si>
  <si>
    <t>72.86821625194153</t>
  </si>
  <si>
    <t>-12.411347181946585</t>
  </si>
  <si>
    <t>47.49</t>
  </si>
  <si>
    <t>5.595404902099278</t>
  </si>
  <si>
    <t>38.21058829861694</t>
  </si>
  <si>
    <t>-6.828922833498811</t>
  </si>
  <si>
    <t>71.76015810702476</t>
  </si>
  <si>
    <t>-12.164584733704798</t>
  </si>
  <si>
    <t>45.03</t>
  </si>
  <si>
    <t>2.222366397804191</t>
  </si>
  <si>
    <t>9.466108632509274</t>
  </si>
  <si>
    <t>-4.259472534259995</t>
  </si>
  <si>
    <t>24.77876623710129</t>
  </si>
  <si>
    <t>-5.349025594141965</t>
  </si>
  <si>
    <t>8.63</t>
  </si>
  <si>
    <t>1.9738374191165289</t>
  </si>
  <si>
    <t>9.541887528319489</t>
  </si>
  <si>
    <t>-4.834181091059844</t>
  </si>
  <si>
    <t>25.076116340478016</t>
  </si>
  <si>
    <t>-5.999174681422148</t>
  </si>
  <si>
    <t>6.21</t>
  </si>
  <si>
    <t>52.60161881680649</t>
  </si>
  <si>
    <t>41.13897711504016</t>
  </si>
  <si>
    <t>-0.7820857616248122</t>
  </si>
  <si>
    <t>71.92346836626977</t>
  </si>
  <si>
    <t>-1.1412170017430112</t>
  </si>
  <si>
    <t>86.77</t>
  </si>
  <si>
    <t>40.84054183912113</t>
  </si>
  <si>
    <t>38.31053506624267</t>
  </si>
  <si>
    <t>-0.9380515865131112</t>
  </si>
  <si>
    <t>66.25754823648296</t>
  </si>
  <si>
    <t>-1.1736694776405487</t>
  </si>
  <si>
    <t>78.37</t>
  </si>
  <si>
    <t>5.269485046220891</t>
  </si>
  <si>
    <t>48.626111878651265</t>
  </si>
  <si>
    <t>-9.227867894515496</t>
  </si>
  <si>
    <t>86.1244019138756</t>
  </si>
  <si>
    <t>87.75</t>
  </si>
  <si>
    <t>9.61021434924834</t>
  </si>
  <si>
    <t>48.2402354854633</t>
  </si>
  <si>
    <t>-5.0196836129088425</t>
  </si>
  <si>
    <t>88.17829718118999</t>
  </si>
  <si>
    <t>93.57</t>
  </si>
  <si>
    <t>1.9956321295616857</t>
  </si>
  <si>
    <t>15.337517639448063</t>
  </si>
  <si>
    <t>-7.685543548958969</t>
  </si>
  <si>
    <t>22.946765169128902</t>
  </si>
  <si>
    <t>-10.923598272549606</t>
  </si>
  <si>
    <t>4.09</t>
  </si>
  <si>
    <t>1.8287930137018316</t>
  </si>
  <si>
    <t>13.945537907907502</t>
  </si>
  <si>
    <t>-7.62554198502707</t>
  </si>
  <si>
    <t>22.74648102236465</t>
  </si>
  <si>
    <t>-10.882261058987208</t>
  </si>
  <si>
    <t>1.63</t>
  </si>
  <si>
    <t>8.307263572362343</t>
  </si>
  <si>
    <t>33.12849674223879</t>
  </si>
  <si>
    <t>-3.9878952261072906</t>
  </si>
  <si>
    <t>42.48335056548278</t>
  </si>
  <si>
    <t>-5.331622700619231</t>
  </si>
  <si>
    <t>49.84</t>
  </si>
  <si>
    <t>9.505811535353502</t>
  </si>
  <si>
    <t>32.981696766265316</t>
  </si>
  <si>
    <t>-3.4696350378504315</t>
  </si>
  <si>
    <t>42.61882114440934</t>
  </si>
  <si>
    <t>-5.093354734347155</t>
  </si>
  <si>
    <t>47.39</t>
  </si>
  <si>
    <t>1.6157501494373525</t>
  </si>
  <si>
    <t>12.881160536130697</t>
  </si>
  <si>
    <t>-7.9722477764376265</t>
  </si>
  <si>
    <t>13.41239035194648</t>
  </si>
  <si>
    <t>-14.928358251784257</t>
  </si>
  <si>
    <t>-9.18</t>
  </si>
  <si>
    <t>10.27579553318759</t>
  </si>
  <si>
    <t>90.23922018387472</t>
  </si>
  <si>
    <t>-8.781725939605396</t>
  </si>
  <si>
    <t>163.9542981316752</t>
  </si>
  <si>
    <t>-11.905990284899993</t>
  </si>
  <si>
    <t>93.41</t>
  </si>
  <si>
    <t>10.229281431652089</t>
  </si>
  <si>
    <t>90.1571874313504</t>
  </si>
  <si>
    <t>-8.813638380539647</t>
  </si>
  <si>
    <t>164.00643021363504</t>
  </si>
  <si>
    <t>-11.998054990183714</t>
  </si>
  <si>
    <t>92.75</t>
  </si>
  <si>
    <t>33.875415845697695</t>
  </si>
  <si>
    <t>60.03290548629343</t>
  </si>
  <si>
    <t>72.38</t>
  </si>
  <si>
    <t>33.99161379921826</t>
  </si>
  <si>
    <t>60.02993997061794</t>
  </si>
  <si>
    <t>72.76</t>
  </si>
  <si>
    <t>2.4836725183328148</t>
  </si>
  <si>
    <t>12.797403389901016</t>
  </si>
  <si>
    <t>-5.152613033900047</t>
  </si>
  <si>
    <t>23.219977500988144</t>
  </si>
  <si>
    <t>-12.990936555891242</t>
  </si>
  <si>
    <t>8.89</t>
  </si>
  <si>
    <t>10.755074939930967</t>
  </si>
  <si>
    <t>68.34461421850571</t>
  </si>
  <si>
    <t>-6.35463858692038</t>
  </si>
  <si>
    <t>90.69611533438126</t>
  </si>
  <si>
    <t>160.71</t>
  </si>
  <si>
    <t>10.758679441059694</t>
  </si>
  <si>
    <t>68.07364987441905</t>
  </si>
  <si>
    <t>-6.327323929238105</t>
  </si>
  <si>
    <t>90.73949695223078</t>
  </si>
  <si>
    <t>159.8</t>
  </si>
  <si>
    <t>4.161312334896396</t>
  </si>
  <si>
    <t>22.821633009645875</t>
  </si>
  <si>
    <t>-5.4842393872398585</t>
  </si>
  <si>
    <t>38.587503549583914</t>
  </si>
  <si>
    <t>-7.957840743261945</t>
  </si>
  <si>
    <t>62.01</t>
  </si>
  <si>
    <t>4.389959623161931</t>
  </si>
  <si>
    <t>24.16129506380753</t>
  </si>
  <si>
    <t>-5.503762480258306</t>
  </si>
  <si>
    <t>38.31727169649541</t>
  </si>
  <si>
    <t>-8.00408549059063</t>
  </si>
  <si>
    <t>68.29</t>
  </si>
  <si>
    <t>3.949301920673349</t>
  </si>
  <si>
    <t>18.311917930043286</t>
  </si>
  <si>
    <t>-4.636748037466109</t>
  </si>
  <si>
    <t>21.94929352118027</t>
  </si>
  <si>
    <t>-9.471317458608686</t>
  </si>
  <si>
    <t>-4.57</t>
  </si>
  <si>
    <t>25.980705700473315</t>
  </si>
  <si>
    <t>77.4949040880153</t>
  </si>
  <si>
    <t>-2.9827867257125162</t>
  </si>
  <si>
    <t>137.94702681701975</t>
  </si>
  <si>
    <t>170.19</t>
  </si>
  <si>
    <t>6.7221247842087255</t>
  </si>
  <si>
    <t>23.545041671883062</t>
  </si>
  <si>
    <t>-3.5026189527445073</t>
  </si>
  <si>
    <t>31.984138143417475</t>
  </si>
  <si>
    <t>-6.240827337892552</t>
  </si>
  <si>
    <t>22.5</t>
  </si>
  <si>
    <t>23.57433215200805</t>
  </si>
  <si>
    <t>78.12061542017753</t>
  </si>
  <si>
    <t>-3.313799725754829</t>
  </si>
  <si>
    <t>138.453461643391</t>
  </si>
  <si>
    <t>171.56</t>
  </si>
  <si>
    <t>4.69939764770823</t>
  </si>
  <si>
    <t>64.258554512638</t>
  </si>
  <si>
    <t>-13.67378530820331</t>
  </si>
  <si>
    <t>-19.178087896109595</t>
  </si>
  <si>
    <t>-9.37</t>
  </si>
  <si>
    <t>5.333834852024496</t>
  </si>
  <si>
    <t>68.62746161343934</t>
  </si>
  <si>
    <t>-12.866439160070973</t>
  </si>
  <si>
    <t>-16.071430548113252</t>
  </si>
  <si>
    <t>-3.28</t>
  </si>
  <si>
    <t>8.357679716473225</t>
  </si>
  <si>
    <t>10.970024319457869</t>
  </si>
  <si>
    <t>-1.3125681638452402</t>
  </si>
  <si>
    <t>30.995343238936492</t>
  </si>
  <si>
    <t>31.76</t>
  </si>
  <si>
    <t>5.455667394808631</t>
  </si>
  <si>
    <t>25.08159325395427</t>
  </si>
  <si>
    <t>-4.597346472737835</t>
  </si>
  <si>
    <t>43.74046034485328</t>
  </si>
  <si>
    <t>-5.005846716312268</t>
  </si>
  <si>
    <t>73.87</t>
  </si>
  <si>
    <t>1.4237707066275231</t>
  </si>
  <si>
    <t>10.094127397095187</t>
  </si>
  <si>
    <t>-7.089714200543629</t>
  </si>
  <si>
    <t>19.705386356144473</t>
  </si>
  <si>
    <t>11.76</t>
  </si>
  <si>
    <t>1.1251166017658518</t>
  </si>
  <si>
    <t>10.672369856462282</t>
  </si>
  <si>
    <t>-9.485567842223796</t>
  </si>
  <si>
    <t>20.795699084919605</t>
  </si>
  <si>
    <t>9.94</t>
  </si>
  <si>
    <t>1.3893988419195884</t>
  </si>
  <si>
    <t>13.061133823048976</t>
  </si>
  <si>
    <t>-9.400564783114229</t>
  </si>
  <si>
    <t>20.60279011381492</t>
  </si>
  <si>
    <t>-12.366971357153101</t>
  </si>
  <si>
    <t>-5.6</t>
  </si>
  <si>
    <t>1.360086754600075</t>
  </si>
  <si>
    <t>12.9948044304247</t>
  </si>
  <si>
    <t>-9.554393781480316</t>
  </si>
  <si>
    <t>20.5139693936764</t>
  </si>
  <si>
    <t>-13.510517412086786</t>
  </si>
  <si>
    <t>-6.22</t>
  </si>
  <si>
    <t>2.1877399122286283</t>
  </si>
  <si>
    <t>7.4414159643011235</t>
  </si>
  <si>
    <t>-3.401417107539364</t>
  </si>
  <si>
    <t>11.721609640126406</t>
  </si>
  <si>
    <t>-4.920049015808148</t>
  </si>
  <si>
    <t>-3.11</t>
  </si>
  <si>
    <t>2.120700439611134</t>
  </si>
  <si>
    <t>6.942896642792251</t>
  </si>
  <si>
    <t>-3.273869573047925</t>
  </si>
  <si>
    <t>11.477413126675806</t>
  </si>
  <si>
    <t>-5.185181417582951</t>
  </si>
  <si>
    <t>-3.41</t>
  </si>
  <si>
    <t>2.0472782982065216</t>
  </si>
  <si>
    <t>13.681328232825978</t>
  </si>
  <si>
    <t>-6.682690987742721</t>
  </si>
  <si>
    <t>23.252418373273475</t>
  </si>
  <si>
    <t>-13.153765092727877</t>
  </si>
  <si>
    <t>3.06</t>
  </si>
  <si>
    <t>1.248632229267475</t>
  </si>
  <si>
    <t>7.355050862718238</t>
  </si>
  <si>
    <t>-5.8904861578282075</t>
  </si>
  <si>
    <t>11.493557256040843</t>
  </si>
  <si>
    <t>-8.529643731011449</t>
  </si>
  <si>
    <t>-15.16</t>
  </si>
  <si>
    <t>1.2924035661512476</t>
  </si>
  <si>
    <t>7.1532243971420115</t>
  </si>
  <si>
    <t>-5.53482254652405</t>
  </si>
  <si>
    <t>11.721066820495164</t>
  </si>
  <si>
    <t>-7.62515344810053</t>
  </si>
  <si>
    <t>-18.67</t>
  </si>
  <si>
    <t>3.91669960538871</t>
  </si>
  <si>
    <t>22.911089234593206</t>
  </si>
  <si>
    <t>-5.849590610184007</t>
  </si>
  <si>
    <t>39.63902765614606</t>
  </si>
  <si>
    <t>39.6</t>
  </si>
  <si>
    <t>6.826106536803198</t>
  </si>
  <si>
    <t>16.217425671627776</t>
  </si>
  <si>
    <t>-2.3757943981962404</t>
  </si>
  <si>
    <t>37.67164543493471</t>
  </si>
  <si>
    <t>49.56</t>
  </si>
  <si>
    <t>6.253244949290851</t>
  </si>
  <si>
    <t>18.352372239101303</t>
  </si>
  <si>
    <t>-2.9348558049341333</t>
  </si>
  <si>
    <t>44.02004032256907</t>
  </si>
  <si>
    <t>55.64</t>
  </si>
  <si>
    <t>3.561397065128341</t>
  </si>
  <si>
    <t>12.30680787318813</t>
  </si>
  <si>
    <t>-3.4556124038206995</t>
  </si>
  <si>
    <t>19.95119808824426</t>
  </si>
  <si>
    <t>-4.0904113826809585</t>
  </si>
  <si>
    <t>12.96</t>
  </si>
  <si>
    <t>5.218254158828606</t>
  </si>
  <si>
    <t>16.694750510487445</t>
  </si>
  <si>
    <t>-3.199298079845747</t>
  </si>
  <si>
    <t>19.56223826421124</t>
  </si>
  <si>
    <t>-4.656985478217324</t>
  </si>
  <si>
    <t>23.4</t>
  </si>
  <si>
    <t>8.569583234893686</t>
  </si>
  <si>
    <t>77.75509892677775</t>
  </si>
  <si>
    <t>-9.07338160975834</t>
  </si>
  <si>
    <t>-11.340211081231056</t>
  </si>
  <si>
    <t>33.56</t>
  </si>
  <si>
    <t>8.71914368691547</t>
  </si>
  <si>
    <t>77.03251447859796</t>
  </si>
  <si>
    <t>-8.83487154755783</t>
  </si>
  <si>
    <t>-10.967740453040332</t>
  </si>
  <si>
    <t>34.08</t>
  </si>
  <si>
    <t>1.4130561729759676</t>
  </si>
  <si>
    <t>11.57092272209157</t>
  </si>
  <si>
    <t>-8.188579437519898</t>
  </si>
  <si>
    <t>11.69658640563387</t>
  </si>
  <si>
    <t>-11.649688129855784</t>
  </si>
  <si>
    <t>4.78</t>
  </si>
  <si>
    <t>0.9557446362015786</t>
  </si>
  <si>
    <t>11.310433353383365</t>
  </si>
  <si>
    <t>-11.834158335781497</t>
  </si>
  <si>
    <t>11.422730791087332</t>
  </si>
  <si>
    <t>9.24</t>
  </si>
  <si>
    <t>8.79171854760733</t>
  </si>
  <si>
    <t>58.618632693458544</t>
  </si>
  <si>
    <t>-6.667482856285433</t>
  </si>
  <si>
    <t>105.4080614803612</t>
  </si>
  <si>
    <t>114.39</t>
  </si>
  <si>
    <t>8.618696623056035</t>
  </si>
  <si>
    <t>59.81395004522429</t>
  </si>
  <si>
    <t>-6.9400226810646615</t>
  </si>
  <si>
    <t>106.36938225126671</t>
  </si>
  <si>
    <t>117.51</t>
  </si>
  <si>
    <t>9.17643994649466</t>
  </si>
  <si>
    <t>33.05227642230258</t>
  </si>
  <si>
    <t>-3.6018626629740362</t>
  </si>
  <si>
    <t>58.77192623698997</t>
  </si>
  <si>
    <t>-10.998874181433937</t>
  </si>
  <si>
    <t>21.84</t>
  </si>
  <si>
    <t>7.921776683789552</t>
  </si>
  <si>
    <t>33.034710241604685</t>
  </si>
  <si>
    <t>-4.1701137964674135</t>
  </si>
  <si>
    <t>59.13978318201081</t>
  </si>
  <si>
    <t>-12.570141473523666</t>
  </si>
  <si>
    <t>20.32</t>
  </si>
  <si>
    <t>4.962242924887318</t>
  </si>
  <si>
    <t>15.260912376057266</t>
  </si>
  <si>
    <t>-3.0754061433628443</t>
  </si>
  <si>
    <t>-6.363914381052482</t>
  </si>
  <si>
    <t>-1.5</t>
  </si>
  <si>
    <t>8.552250104492586</t>
  </si>
  <si>
    <t>20.823068004569855</t>
  </si>
  <si>
    <t>-2.434805782121746</t>
  </si>
  <si>
    <t>37.08958726658993</t>
  </si>
  <si>
    <t>-3.944761808632813</t>
  </si>
  <si>
    <t>36.41</t>
  </si>
  <si>
    <t>8.122781513240446</t>
  </si>
  <si>
    <t>20.827513887754435</t>
  </si>
  <si>
    <t>-2.5640864344073258</t>
  </si>
  <si>
    <t>36.736326107413085</t>
  </si>
  <si>
    <t>-4.196305770908371</t>
  </si>
  <si>
    <t>36.16</t>
  </si>
  <si>
    <t>3.986278922863242</t>
  </si>
  <si>
    <t>21.744916317557674</t>
  </si>
  <si>
    <t>-5.45494099593484</t>
  </si>
  <si>
    <t>31.743354184717788</t>
  </si>
  <si>
    <t>-7.327338478849166</t>
  </si>
  <si>
    <t>17.52</t>
  </si>
  <si>
    <t>3.4155180948556265</t>
  </si>
  <si>
    <t>21.747485880812345</t>
  </si>
  <si>
    <t>-6.3672582831775655</t>
  </si>
  <si>
    <t>31.69880295131926</t>
  </si>
  <si>
    <t>-7.767213667328477</t>
  </si>
  <si>
    <t>20.82</t>
  </si>
  <si>
    <t>4.892058674632996</t>
  </si>
  <si>
    <t>48.3707145464235</t>
  </si>
  <si>
    <t>-9.887599017820914</t>
  </si>
  <si>
    <t>69.21380802627965</t>
  </si>
  <si>
    <t>-14.812236547389324</t>
  </si>
  <si>
    <t>74.71</t>
  </si>
  <si>
    <t>4.889274342966951</t>
  </si>
  <si>
    <t>48.66676165475745</t>
  </si>
  <si>
    <t>-9.953780099241694</t>
  </si>
  <si>
    <t>69.83775271805608</t>
  </si>
  <si>
    <t>-14.940921634246184</t>
  </si>
  <si>
    <t>75.04</t>
  </si>
  <si>
    <t>2.0436195532067822</t>
  </si>
  <si>
    <t>14.478760863756134</t>
  </si>
  <si>
    <t>-7.084861192014203</t>
  </si>
  <si>
    <t>27.659913222576904</t>
  </si>
  <si>
    <t>-9.905070180812082</t>
  </si>
  <si>
    <t>11.54</t>
  </si>
  <si>
    <t>2.115926999292127</t>
  </si>
  <si>
    <t>14.86513044490091</t>
  </si>
  <si>
    <t>-7.02535127623683</t>
  </si>
  <si>
    <t>28.505277855587586</t>
  </si>
  <si>
    <t>-11.10052159261652</t>
  </si>
  <si>
    <t>12.23</t>
  </si>
  <si>
    <t>2.490286449841832</t>
  </si>
  <si>
    <t>12.147301191056322</t>
  </si>
  <si>
    <t>-4.8778730622848006</t>
  </si>
  <si>
    <t>19.340732736645517</t>
  </si>
  <si>
    <t>-9.026710023271278</t>
  </si>
  <si>
    <t>6.114895529998799</t>
  </si>
  <si>
    <t>24.352050086265564</t>
  </si>
  <si>
    <t>-3.982414739025042</t>
  </si>
  <si>
    <t>44.8743115715198</t>
  </si>
  <si>
    <t>-7.0822630666518505</t>
  </si>
  <si>
    <t>32.97</t>
  </si>
  <si>
    <t>6.359217146043654</t>
  </si>
  <si>
    <t>26.19542085687855</t>
  </si>
  <si>
    <t>-4.119283907953334</t>
  </si>
  <si>
    <t>51.0350550589282</t>
  </si>
  <si>
    <t>-7.035202389774254</t>
  </si>
  <si>
    <t>34.77</t>
  </si>
  <si>
    <t>2.16600681307798</t>
  </si>
  <si>
    <t>17.88211967905935</t>
  </si>
  <si>
    <t>-8.255800291619657</t>
  </si>
  <si>
    <t>-10.503843096898112</t>
  </si>
  <si>
    <t>-16.63</t>
  </si>
  <si>
    <t>2.1707667029321853</t>
  </si>
  <si>
    <t>17.78222110199099</t>
  </si>
  <si>
    <t>-8.191677658392067</t>
  </si>
  <si>
    <t>-10.503836929992339</t>
  </si>
  <si>
    <t>-16.48</t>
  </si>
  <si>
    <t>4.008444688780269</t>
  </si>
  <si>
    <t>31.67166928962336</t>
  </si>
  <si>
    <t>-7.901236451702354</t>
  </si>
  <si>
    <t>61.02450021095529</t>
  </si>
  <si>
    <t>51.74</t>
  </si>
  <si>
    <t>3.8944458922559755</t>
  </si>
  <si>
    <t>31.576580423361456</t>
  </si>
  <si>
    <t>-8.108106081573974</t>
  </si>
  <si>
    <t>60.95281834125543</t>
  </si>
  <si>
    <t>51.16</t>
  </si>
  <si>
    <t>4.075193020300646</t>
  </si>
  <si>
    <t>38.744035516718675</t>
  </si>
  <si>
    <t>-9.507288445900496</t>
  </si>
  <si>
    <t>70.85713704427083</t>
  </si>
  <si>
    <t>-13.896465902944877</t>
  </si>
  <si>
    <t>48.84</t>
  </si>
  <si>
    <t>51.242237219421085</t>
  </si>
  <si>
    <t>73.91304708383493</t>
  </si>
  <si>
    <t>123.6</t>
  </si>
  <si>
    <t>3.8580711854111938</t>
  </si>
  <si>
    <t>37.90466523387178</t>
  </si>
  <si>
    <t>-9.824770827765818</t>
  </si>
  <si>
    <t>68.95237513950893</t>
  </si>
  <si>
    <t>-13.559166080412222</t>
  </si>
  <si>
    <t>46.55</t>
  </si>
  <si>
    <t>27.480410717807633</t>
  </si>
  <si>
    <t>54.05405550534803</t>
  </si>
  <si>
    <t>99.31</t>
  </si>
  <si>
    <t>2.2663420177861124</t>
  </si>
  <si>
    <t>13.000366236879117</t>
  </si>
  <si>
    <t>-5.736277285093355</t>
  </si>
  <si>
    <t>24.04761627958476</t>
  </si>
  <si>
    <t>-9.395042769162776</t>
  </si>
  <si>
    <t>26.98</t>
  </si>
  <si>
    <t>18.78529407756655</t>
  </si>
  <si>
    <t>28.201444227492356</t>
  </si>
  <si>
    <t>40.21</t>
  </si>
  <si>
    <t>22.96269086577726</t>
  </si>
  <si>
    <t>18.03352685794034</t>
  </si>
  <si>
    <t>-0.7853403141361293</t>
  </si>
  <si>
    <t>26.96269044375743</t>
  </si>
  <si>
    <t>37.43</t>
  </si>
  <si>
    <t>4.02976523215462</t>
  </si>
  <si>
    <t>15.019027209774737</t>
  </si>
  <si>
    <t>-3.7270228771477134</t>
  </si>
  <si>
    <t>21.322810007235237</t>
  </si>
  <si>
    <t>-7.837841961834879</t>
  </si>
  <si>
    <t>8.9</t>
  </si>
  <si>
    <t>4.4459395214658155</t>
  </si>
  <si>
    <t>17.391285572913475</t>
  </si>
  <si>
    <t>-3.911723380164112</t>
  </si>
  <si>
    <t>26.10332586280808</t>
  </si>
  <si>
    <t>-7.894734945459092</t>
  </si>
  <si>
    <t>12.1</t>
  </si>
  <si>
    <t>3.2015802942346716</t>
  </si>
  <si>
    <t>25.328337725960882</t>
  </si>
  <si>
    <t>-7.91119865760404</t>
  </si>
  <si>
    <t>-11.680227194537519</t>
  </si>
  <si>
    <t>-9.98</t>
  </si>
  <si>
    <t>3.20657966637061</t>
  </si>
  <si>
    <t>25.19905751427107</t>
  </si>
  <si>
    <t>-7.858547154948065</t>
  </si>
  <si>
    <t>-11.366905011147333</t>
  </si>
  <si>
    <t>-9.85</t>
  </si>
  <si>
    <t>10.528328231579342</t>
  </si>
  <si>
    <t>36.50414820819757</t>
  </si>
  <si>
    <t>-3.467231207581911</t>
  </si>
  <si>
    <t>61.03918020323147</t>
  </si>
  <si>
    <t>74.06</t>
  </si>
  <si>
    <t>14.318663220478182</t>
  </si>
  <si>
    <t>36.225653298938575</t>
  </si>
  <si>
    <t>-2.529960565531675</t>
  </si>
  <si>
    <t>60.537038815826726</t>
  </si>
  <si>
    <t>-3.3590290291067526</t>
  </si>
  <si>
    <t>70.68</t>
  </si>
  <si>
    <t>5.309618106459423</t>
  </si>
  <si>
    <t>25.550285446035662</t>
  </si>
  <si>
    <t>-4.812075922174596</t>
  </si>
  <si>
    <t>43.29523577008929</t>
  </si>
  <si>
    <t>-5.522180157322209</t>
  </si>
  <si>
    <t>75.35</t>
  </si>
  <si>
    <t>13.554168728092153</t>
  </si>
  <si>
    <t>95.56049092620759</t>
  </si>
  <si>
    <t>-7.0502657037277725</t>
  </si>
  <si>
    <t>186.0576923076923</t>
  </si>
  <si>
    <t>-12.676433893366246</t>
  </si>
  <si>
    <t>123.57</t>
  </si>
  <si>
    <t>14.662821872302013</t>
  </si>
  <si>
    <t>94.7396724819529</t>
  </si>
  <si>
    <t>-6.461216899928083</t>
  </si>
  <si>
    <t>183.75877635999683</t>
  </si>
  <si>
    <t>-11.460879768021648</t>
  </si>
  <si>
    <t>129.18</t>
  </si>
  <si>
    <t>5.685165949189637</t>
  </si>
  <si>
    <t>25.267380121746186</t>
  </si>
  <si>
    <t>-4.444440205891931</t>
  </si>
  <si>
    <t>32.35293746407066</t>
  </si>
  <si>
    <t>49.47</t>
  </si>
  <si>
    <t>3.234635678194571</t>
  </si>
  <si>
    <t>10.10822986057015</t>
  </si>
  <si>
    <t>-3.1249979491390856</t>
  </si>
  <si>
    <t>19.71608785355894</t>
  </si>
  <si>
    <t>16.56</t>
  </si>
  <si>
    <t>36.474983501824816</t>
  </si>
  <si>
    <t>332.1839045810486</t>
  </si>
  <si>
    <t>-9.10717079733373</t>
  </si>
  <si>
    <t>-11.956523077136383</t>
  </si>
  <si>
    <t>194.57</t>
  </si>
  <si>
    <t>8.28769847938772</t>
  </si>
  <si>
    <t>54.62664770374861</t>
  </si>
  <si>
    <t>-6.591292846815094</t>
  </si>
  <si>
    <t>150.35378918806805</t>
  </si>
  <si>
    <t>-9.357368684487655</t>
  </si>
  <si>
    <t>116.04</t>
  </si>
  <si>
    <t>17.68962938897698</t>
  </si>
  <si>
    <t>86.08048429615249</t>
  </si>
  <si>
    <t>-4.8661553276968155</t>
  </si>
  <si>
    <t>159.41780144109333</t>
  </si>
  <si>
    <t>-12.987012675063225</t>
  </si>
  <si>
    <t>115.61</t>
  </si>
  <si>
    <t>15.250709158957312</t>
  </si>
  <si>
    <t>222.22224135457785</t>
  </si>
  <si>
    <t>-14.57127265613471</t>
  </si>
  <si>
    <t>-26.086952916165085</t>
  </si>
  <si>
    <t>68.89</t>
  </si>
  <si>
    <t>Green Line</t>
  </si>
  <si>
    <t>Green Line Date</t>
  </si>
  <si>
    <t>Buy Price</t>
  </si>
  <si>
    <t>Current Price</t>
  </si>
  <si>
    <t>1617.550048828125</t>
  </si>
  <si>
    <t>2019-12-31 00:00:00</t>
  </si>
  <si>
    <t>1649.7056884765625</t>
  </si>
  <si>
    <t>2020-06-18 00:00:00</t>
  </si>
  <si>
    <t>1609.3072509765625</t>
  </si>
  <si>
    <t>1617.800048828125</t>
  </si>
  <si>
    <t>1650.055419921875</t>
  </si>
  <si>
    <t>1609.358154296875</t>
  </si>
  <si>
    <t>2187.0</t>
  </si>
  <si>
    <t>2019-10-31 00:00:00</t>
  </si>
  <si>
    <t>2245.126708984375</t>
  </si>
  <si>
    <t>2020-02-12 00:00:00</t>
  </si>
  <si>
    <t>2138.20654296875</t>
  </si>
  <si>
    <t>1869.5</t>
  </si>
  <si>
    <t>2018-12-31 00:00:00</t>
  </si>
  <si>
    <t>1946.281982421875</t>
  </si>
  <si>
    <t>2019-09-20 00:00:00</t>
  </si>
  <si>
    <t>1791.1524658203125</t>
  </si>
  <si>
    <t>847.0</t>
  </si>
  <si>
    <t>2019-09-30 00:00:00</t>
  </si>
  <si>
    <t>911.0</t>
  </si>
  <si>
    <t>2020-07-16 00:00:00</t>
  </si>
  <si>
    <t>830.9500122070312</t>
  </si>
  <si>
    <t>847.4000244140625</t>
  </si>
  <si>
    <t>910.9000244140625</t>
  </si>
  <si>
    <t>831.4500122070312</t>
  </si>
  <si>
    <t>11751.0</t>
  </si>
  <si>
    <t>2019-02-28 00:00:00</t>
  </si>
  <si>
    <t>11814.369140625</t>
  </si>
  <si>
    <t>2019-08-09 00:00:00</t>
  </si>
  <si>
    <t>11486.2392578125</t>
  </si>
  <si>
    <t>11777.0</t>
  </si>
  <si>
    <t>11802.8681640625</t>
  </si>
  <si>
    <t>11490.2998046875</t>
  </si>
  <si>
    <t>1200.800048828125</t>
  </si>
  <si>
    <t>2015-04-30 00:00:00</t>
  </si>
  <si>
    <t>485.6000061035156</t>
  </si>
  <si>
    <t>1200.699951171875</t>
  </si>
  <si>
    <t>485.3999938964844</t>
  </si>
  <si>
    <t>3583.75</t>
  </si>
  <si>
    <t>3603.800048828125</t>
  </si>
  <si>
    <t>2020-06-30 00:00:00</t>
  </si>
  <si>
    <t>3519.25</t>
  </si>
  <si>
    <t>3472.050048828125</t>
  </si>
  <si>
    <t>2018-08-31 00:00:00</t>
  </si>
  <si>
    <t>3510.25</t>
  </si>
  <si>
    <t>2020-06-03 00:00:00</t>
  </si>
  <si>
    <t>3450.300048828125</t>
  </si>
  <si>
    <t>4386.60009765625</t>
  </si>
  <si>
    <t>2015-10-31 00:00:00</t>
  </si>
  <si>
    <t>4065.949951171875</t>
  </si>
  <si>
    <t>4382.9501953125</t>
  </si>
  <si>
    <t>4063.699951171875</t>
  </si>
  <si>
    <t>1774.949951171875</t>
  </si>
  <si>
    <t>2019-03-31 00:00:00</t>
  </si>
  <si>
    <t>1797.935302734375</t>
  </si>
  <si>
    <t>2019-11-27 00:00:00</t>
  </si>
  <si>
    <t>1771.0360107421875</t>
  </si>
  <si>
    <t>1769.0</t>
  </si>
  <si>
    <t>2019-05-31 00:00:00</t>
  </si>
  <si>
    <t>1770.83935546875</t>
  </si>
  <si>
    <t>2019-11-26 00:00:00</t>
  </si>
  <si>
    <t>1751.13623046875</t>
  </si>
  <si>
    <t>752.8499755859375</t>
  </si>
  <si>
    <t>2015-03-31 00:00:00</t>
  </si>
  <si>
    <t>666.0499877929688</t>
  </si>
  <si>
    <t>752.4500122070312</t>
  </si>
  <si>
    <t>665.5</t>
  </si>
  <si>
    <t>954.0499877929688</t>
  </si>
  <si>
    <t>2020-02-29 00:00:00</t>
  </si>
  <si>
    <t>968.7000122070312</t>
  </si>
  <si>
    <t>2020-06-10 00:00:00</t>
  </si>
  <si>
    <t>944.0999755859375</t>
  </si>
  <si>
    <t>954.5</t>
  </si>
  <si>
    <t>971.0999755859375</t>
  </si>
  <si>
    <t>943.5999755859375</t>
  </si>
  <si>
    <t>359.0</t>
  </si>
  <si>
    <t>2018-09-30 00:00:00</t>
  </si>
  <si>
    <t>360.6000061035156</t>
  </si>
  <si>
    <t>2020-04-22 00:00:00</t>
  </si>
  <si>
    <t>357.0</t>
  </si>
  <si>
    <t>359.17498779296875</t>
  </si>
  <si>
    <t>360.54998779296875</t>
  </si>
  <si>
    <t>356.8999938964844</t>
  </si>
  <si>
    <t>895.0</t>
  </si>
  <si>
    <t>2016-10-31 00:00:00</t>
  </si>
  <si>
    <t>811.5</t>
  </si>
  <si>
    <t>810.2999877929688</t>
  </si>
  <si>
    <t>2049.39990234375</t>
  </si>
  <si>
    <t>2080.75</t>
  </si>
  <si>
    <t>2020-07-09 00:00:00</t>
  </si>
  <si>
    <t>2039.050048828125</t>
  </si>
  <si>
    <t>2050.0</t>
  </si>
  <si>
    <t>2082.0</t>
  </si>
  <si>
    <t>2038.25</t>
  </si>
  <si>
    <t>3125.0</t>
  </si>
  <si>
    <t>3253.85009765625</t>
  </si>
  <si>
    <t>2020-07-20 00:00:00</t>
  </si>
  <si>
    <t>3117.5</t>
  </si>
  <si>
    <t>3130.0</t>
  </si>
  <si>
    <t>3255.449951171875</t>
  </si>
  <si>
    <t>3110.300048828125</t>
  </si>
  <si>
    <t>408.0</t>
  </si>
  <si>
    <t>412.70001220703125</t>
  </si>
  <si>
    <t>2020-07-07 00:00:00</t>
  </si>
  <si>
    <t>405.70001220703125</t>
  </si>
  <si>
    <t>558.0</t>
  </si>
  <si>
    <t>2017-06-30 00:00:00</t>
  </si>
  <si>
    <t>363.1000061035156</t>
  </si>
  <si>
    <t>558.5</t>
  </si>
  <si>
    <t>363.1499938964844</t>
  </si>
  <si>
    <t>1034.0</t>
  </si>
  <si>
    <t>2018-01-31 00:00:00</t>
  </si>
  <si>
    <t>1052.3785400390625</t>
  </si>
  <si>
    <t>2019-04-02 00:00:00</t>
  </si>
  <si>
    <t>1029.1185302734375</t>
  </si>
  <si>
    <t>1035.0</t>
  </si>
  <si>
    <t>1051.062744140625</t>
  </si>
  <si>
    <t>1027.572021484375</t>
  </si>
  <si>
    <t>5050.0</t>
  </si>
  <si>
    <t>5255.4267578125</t>
  </si>
  <si>
    <t>2020-05-27 00:00:00</t>
  </si>
  <si>
    <t>4912.93505859375</t>
  </si>
  <si>
    <t>5070.0</t>
  </si>
  <si>
    <t>5252.6240234375</t>
  </si>
  <si>
    <t>4911.95068359375</t>
  </si>
  <si>
    <t>313.45001220703125</t>
  </si>
  <si>
    <t>318.20001220703125</t>
  </si>
  <si>
    <t>309.45001220703125</t>
  </si>
  <si>
    <t>1453.550048828125</t>
  </si>
  <si>
    <t>1263.0</t>
  </si>
  <si>
    <t>2250.0</t>
  </si>
  <si>
    <t>2017-12-31 00:00:00</t>
  </si>
  <si>
    <t>1263.699951171875</t>
  </si>
  <si>
    <t>586.75</t>
  </si>
  <si>
    <t>592.2072143554688</t>
  </si>
  <si>
    <t>2020-01-20 00:00:00</t>
  </si>
  <si>
    <t>577.0514526367188</t>
  </si>
  <si>
    <t>588.0</t>
  </si>
  <si>
    <t>591.7446899414062</t>
  </si>
  <si>
    <t>577.7691650390625</t>
  </si>
  <si>
    <t>1973.8499755859375</t>
  </si>
  <si>
    <t>1725.8499755859375</t>
  </si>
  <si>
    <t>1973.050048828125</t>
  </si>
  <si>
    <t>1725.4000244140625</t>
  </si>
  <si>
    <t>1033.0999755859375</t>
  </si>
  <si>
    <t>2019-04-30 00:00:00</t>
  </si>
  <si>
    <t>1059.2908935546875</t>
  </si>
  <si>
    <t>2019-11-07 00:00:00</t>
  </si>
  <si>
    <t>1007.4323120117188</t>
  </si>
  <si>
    <t>1029.0</t>
  </si>
  <si>
    <t>1058.7471923828125</t>
  </si>
  <si>
    <t>1006.6890869140625</t>
  </si>
  <si>
    <t>4258.89990234375</t>
  </si>
  <si>
    <t>3788.949951171875</t>
  </si>
  <si>
    <t>4260.0</t>
  </si>
  <si>
    <t>3790.0</t>
  </si>
  <si>
    <t>313.79998779296875</t>
  </si>
  <si>
    <t>318.25</t>
  </si>
  <si>
    <t>3847.699951171875</t>
  </si>
  <si>
    <t>3862.460693359375</t>
  </si>
  <si>
    <t>2019-11-21 00:00:00</t>
  </si>
  <si>
    <t>3803.705322265625</t>
  </si>
  <si>
    <t>3840.0</t>
  </si>
  <si>
    <t>3862.039306640625</t>
  </si>
  <si>
    <t>3801.5517578125</t>
  </si>
  <si>
    <t>791.7000122070312</t>
  </si>
  <si>
    <t>2015-07-31 00:00:00</t>
  </si>
  <si>
    <t>817.9000244140625</t>
  </si>
  <si>
    <t>2020-04-27 00:00:00</t>
  </si>
  <si>
    <t>759.3499755859375</t>
  </si>
  <si>
    <t>791.9000244140625</t>
  </si>
  <si>
    <t>817.2999877929688</t>
  </si>
  <si>
    <t>760.2000122070312</t>
  </si>
  <si>
    <t>368.1000061035156</t>
  </si>
  <si>
    <t>2019-06-30 00:00:00</t>
  </si>
  <si>
    <t>370.8999938964844</t>
  </si>
  <si>
    <t>2020-06-02 00:00:00</t>
  </si>
  <si>
    <t>357.29998779296875</t>
  </si>
  <si>
    <t>369.0</t>
  </si>
  <si>
    <t>370.29998779296875</t>
  </si>
  <si>
    <t>359.75</t>
  </si>
  <si>
    <t>784.0</t>
  </si>
  <si>
    <t>2017-03-31 00:00:00</t>
  </si>
  <si>
    <t>634.25</t>
  </si>
  <si>
    <t>783.9000244140625</t>
  </si>
  <si>
    <t>636.1500244140625</t>
  </si>
  <si>
    <t>6774.9501953125</t>
  </si>
  <si>
    <t>6782.68798828125</t>
  </si>
  <si>
    <t>2020-03-04 00:00:00</t>
  </si>
  <si>
    <t>6739.50927734375</t>
  </si>
  <si>
    <t>6840.0498046875</t>
  </si>
  <si>
    <t>6965.35205078125</t>
  </si>
  <si>
    <t>2020-02-13 00:00:00</t>
  </si>
  <si>
    <t>6552.6640625</t>
  </si>
  <si>
    <t>524.6500244140625</t>
  </si>
  <si>
    <t>526.9000244140625</t>
  </si>
  <si>
    <t>2020-07-15 00:00:00</t>
  </si>
  <si>
    <t>511.45001220703125</t>
  </si>
  <si>
    <t>796.0999755859375</t>
  </si>
  <si>
    <t>2010-08-31 00:00:00</t>
  </si>
  <si>
    <t>167.75</t>
  </si>
  <si>
    <t>778.0</t>
  </si>
  <si>
    <t>2009-10-31 00:00:00</t>
  </si>
  <si>
    <t>167.64999389648438</t>
  </si>
  <si>
    <t>1181.9000244140625</t>
  </si>
  <si>
    <t>1024.0</t>
  </si>
  <si>
    <t>1183.800048828125</t>
  </si>
  <si>
    <t>1021.0</t>
  </si>
  <si>
    <t>949.5</t>
  </si>
  <si>
    <t>987.8760986328125</t>
  </si>
  <si>
    <t>2020-01-29 00:00:00</t>
  </si>
  <si>
    <t>900.785400390625</t>
  </si>
  <si>
    <t>986.7734985351562</t>
  </si>
  <si>
    <t>900.1820068359375</t>
  </si>
  <si>
    <t>1839.25</t>
  </si>
  <si>
    <t>1886.550048828125</t>
  </si>
  <si>
    <t>2020-07-13 00:00:00</t>
  </si>
  <si>
    <t>1779.300048828125</t>
  </si>
  <si>
    <t>1830.0</t>
  </si>
  <si>
    <t>1892.4000244140625</t>
  </si>
  <si>
    <t>1782.25</t>
  </si>
  <si>
    <t>1017.7000122070312</t>
  </si>
  <si>
    <t>2018-05-31 00:00:00</t>
  </si>
  <si>
    <t>1030.949951171875</t>
  </si>
  <si>
    <t>2020-06-25 00:00:00</t>
  </si>
  <si>
    <t>987.75</t>
  </si>
  <si>
    <t>1018.5</t>
  </si>
  <si>
    <t>1030.5</t>
  </si>
  <si>
    <t>987.2999877929688</t>
  </si>
  <si>
    <t>683.2000122070312</t>
  </si>
  <si>
    <t>2017-05-31 00:00:00</t>
  </si>
  <si>
    <t>562.0</t>
  </si>
  <si>
    <t>683.9500122070312</t>
  </si>
  <si>
    <t>561.4500122070312</t>
  </si>
  <si>
    <t>5445.0</t>
  </si>
  <si>
    <t>2020-03-31 00:00:00</t>
  </si>
  <si>
    <t>4940.0</t>
  </si>
  <si>
    <t>5447.25</t>
  </si>
  <si>
    <t>4924.64990234375</t>
  </si>
  <si>
    <t>1080.0</t>
  </si>
  <si>
    <t>729.8499755859375</t>
  </si>
  <si>
    <t>1090.0</t>
  </si>
  <si>
    <t>2125.0</t>
  </si>
  <si>
    <t>1515.050048828125</t>
  </si>
  <si>
    <t>2150.0</t>
  </si>
  <si>
    <t>1514.25</t>
  </si>
  <si>
    <t>164.89999389648438</t>
  </si>
  <si>
    <t>2017-10-31 00:00:00</t>
  </si>
  <si>
    <t>138.25</t>
  </si>
  <si>
    <t>2500.0</t>
  </si>
  <si>
    <t>1735.0</t>
  </si>
  <si>
    <t>2490.0</t>
  </si>
  <si>
    <t>1728.9000244140625</t>
  </si>
  <si>
    <t>1261.949951171875</t>
  </si>
  <si>
    <t>2015-08-31 00:00:00</t>
  </si>
  <si>
    <t>425.25</t>
  </si>
  <si>
    <t>1262.9000244140625</t>
  </si>
  <si>
    <t>424.6000061035156</t>
  </si>
  <si>
    <t>1504.4000244140625</t>
  </si>
  <si>
    <t>1519.1500244140625</t>
  </si>
  <si>
    <t>2020-07-21 00:00:00</t>
  </si>
  <si>
    <t>1430.0</t>
  </si>
  <si>
    <t>1505.0</t>
  </si>
  <si>
    <t>1520.050048828125</t>
  </si>
  <si>
    <t>1431.5999755859375</t>
  </si>
  <si>
    <t>880.0</t>
  </si>
  <si>
    <t>883.9215087890625</t>
  </si>
  <si>
    <t>2019-10-29 00:00:00</t>
  </si>
  <si>
    <t>842.8770141601562</t>
  </si>
  <si>
    <t>878.75</t>
  </si>
  <si>
    <t>882.82861328125</t>
  </si>
  <si>
    <t>841.6848754882812</t>
  </si>
  <si>
    <t>4494.0</t>
  </si>
  <si>
    <t>4648.46240234375</t>
  </si>
  <si>
    <t>2020-01-31 00:00:00</t>
  </si>
  <si>
    <t>4493.80517578125</t>
  </si>
  <si>
    <t>4490.85009765625</t>
  </si>
  <si>
    <t>4494.62060546875</t>
  </si>
  <si>
    <t>2020-01-30 00:00:00</t>
  </si>
  <si>
    <t>4318.2919921875</t>
  </si>
  <si>
    <t>76.4000015258789</t>
  </si>
  <si>
    <t>2014-12-31 00:00:00</t>
  </si>
  <si>
    <t>48.95000076293945</t>
  </si>
  <si>
    <t>77.12000274658203</t>
  </si>
  <si>
    <t>2014-11-30 00:00:00</t>
  </si>
  <si>
    <t>48.900001525878906</t>
  </si>
  <si>
    <t>2649.449951171875</t>
  </si>
  <si>
    <t>2012-04-30 00:00:00</t>
  </si>
  <si>
    <t>2711.39990234375</t>
  </si>
  <si>
    <t>2019-10-30 00:00:00</t>
  </si>
  <si>
    <t>2589.0</t>
  </si>
  <si>
    <t>2649.0</t>
  </si>
  <si>
    <t>2709.949951171875</t>
  </si>
  <si>
    <t>2584.64990234375</t>
  </si>
  <si>
    <t>337.54998779296875</t>
  </si>
  <si>
    <t>338.2198486328125</t>
  </si>
  <si>
    <t>2019-10-23 00:00:00</t>
  </si>
  <si>
    <t>328.018798828125</t>
  </si>
  <si>
    <t>337.95001220703125</t>
  </si>
  <si>
    <t>340.1029968261719</t>
  </si>
  <si>
    <t>337.3794250488281</t>
  </si>
  <si>
    <t>640.0</t>
  </si>
  <si>
    <t>2017-07-31 00:00:00</t>
  </si>
  <si>
    <t>641.5</t>
  </si>
  <si>
    <t>2020-07-17 00:00:00</t>
  </si>
  <si>
    <t>625.7999877929688</t>
  </si>
  <si>
    <t>634.0</t>
  </si>
  <si>
    <t>640.5</t>
  </si>
  <si>
    <t>628.5</t>
  </si>
  <si>
    <t>1616.0</t>
  </si>
  <si>
    <t>2012-11-30 00:00:00</t>
  </si>
  <si>
    <t>1504.5999755859375</t>
  </si>
  <si>
    <t>1510.0</t>
  </si>
  <si>
    <t>189.0</t>
  </si>
  <si>
    <t>203.8000030517578</t>
  </si>
  <si>
    <t>181.0</t>
  </si>
  <si>
    <t>188.85000610351562</t>
  </si>
  <si>
    <t>203.35000610351562</t>
  </si>
  <si>
    <t>180.85000610351562</t>
  </si>
  <si>
    <t>1101.0</t>
  </si>
  <si>
    <t>970.4000244140625</t>
  </si>
  <si>
    <t>1099.0</t>
  </si>
  <si>
    <t>970.75</t>
  </si>
  <si>
    <t>1850.0</t>
  </si>
  <si>
    <t>2017-11-30 00:00:00</t>
  </si>
  <si>
    <t>1519.9000244140625</t>
  </si>
  <si>
    <t>1476.1500244140625</t>
  </si>
  <si>
    <t>2862.5</t>
  </si>
  <si>
    <t>2460.0</t>
  </si>
  <si>
    <t>218.7429962158203</t>
  </si>
  <si>
    <t>2008-02-29 00:00:00</t>
  </si>
  <si>
    <t>36.20000076293945</t>
  </si>
  <si>
    <t>216.96099853515625</t>
  </si>
  <si>
    <t>36.150001525878906</t>
  </si>
  <si>
    <t>100.0</t>
  </si>
  <si>
    <t>100.30000305175781</t>
  </si>
  <si>
    <t>2020-06-01 00:00:00</t>
  </si>
  <si>
    <t>98.55000305175781</t>
  </si>
  <si>
    <t>225.89999389648438</t>
  </si>
  <si>
    <t>193.4499969482422</t>
  </si>
  <si>
    <t>203.60000610351562</t>
  </si>
  <si>
    <t>192.8000030517578</t>
  </si>
  <si>
    <t>2430.0</t>
  </si>
  <si>
    <t>1340.25</t>
  </si>
  <si>
    <t>2429.89990234375</t>
  </si>
  <si>
    <t>1335.25</t>
  </si>
  <si>
    <t>298.6499938964844</t>
  </si>
  <si>
    <t>299.3500061035156</t>
  </si>
  <si>
    <t>291.5</t>
  </si>
  <si>
    <t>298.5</t>
  </si>
  <si>
    <t>1490.9000244140625</t>
  </si>
  <si>
    <t>2018-07-31 00:00:00</t>
  </si>
  <si>
    <t>907.7000122070312</t>
  </si>
  <si>
    <t>1491.75</t>
  </si>
  <si>
    <t>907.2000122070312</t>
  </si>
  <si>
    <t>407.1000061035156</t>
  </si>
  <si>
    <t>414.201416015625</t>
  </si>
  <si>
    <t>2019-12-10 00:00:00</t>
  </si>
  <si>
    <t>394.6737976074219</t>
  </si>
  <si>
    <t>407.0</t>
  </si>
  <si>
    <t>414.4140625</t>
  </si>
  <si>
    <t>394.152099609375</t>
  </si>
  <si>
    <t>800.0</t>
  </si>
  <si>
    <t>2005-09-30 00:00:00</t>
  </si>
  <si>
    <t>393.79998779296875</t>
  </si>
  <si>
    <t>500.0</t>
  </si>
  <si>
    <t>395.0</t>
  </si>
  <si>
    <t>392.0</t>
  </si>
  <si>
    <t>288.5</t>
  </si>
  <si>
    <t>391.95001220703125</t>
  </si>
  <si>
    <t>288.1499938964844</t>
  </si>
  <si>
    <t>242.8000030517578</t>
  </si>
  <si>
    <t>73.5</t>
  </si>
  <si>
    <t>242.6999969482422</t>
  </si>
  <si>
    <t>73.4000015258789</t>
  </si>
  <si>
    <t>915.9500122070312</t>
  </si>
  <si>
    <t>916.9697875976562</t>
  </si>
  <si>
    <t>2019-10-24 00:00:00</t>
  </si>
  <si>
    <t>906.6365966796875</t>
  </si>
  <si>
    <t>895.5</t>
  </si>
  <si>
    <t>904.00732421875</t>
  </si>
  <si>
    <t>893.4754028320312</t>
  </si>
  <si>
    <t>689.10498046875</t>
  </si>
  <si>
    <t>2018-04-30 00:00:00</t>
  </si>
  <si>
    <t>412.79998779296875</t>
  </si>
  <si>
    <t>688.6589965820312</t>
  </si>
  <si>
    <t>412.54998779296875</t>
  </si>
  <si>
    <t>2323.330078125</t>
  </si>
  <si>
    <t>2000-02-29 00:00:00</t>
  </si>
  <si>
    <t>44.599998474121094</t>
  </si>
  <si>
    <t>978.5919799804688</t>
  </si>
  <si>
    <t>2006-11-30 00:00:00</t>
  </si>
  <si>
    <t>44.400001525878906</t>
  </si>
  <si>
    <t>319.79998779296875</t>
  </si>
  <si>
    <t>2018-03-31 00:00:00</t>
  </si>
  <si>
    <t>271.0</t>
  </si>
  <si>
    <t>319.0</t>
  </si>
  <si>
    <t>271.8999938964844</t>
  </si>
  <si>
    <t>1695.0</t>
  </si>
  <si>
    <t>1474.0</t>
  </si>
  <si>
    <t>1690.0</t>
  </si>
  <si>
    <t>1469.9000244140625</t>
  </si>
  <si>
    <t>256.0</t>
  </si>
  <si>
    <t>97.25</t>
  </si>
  <si>
    <t>254.39999389648438</t>
  </si>
  <si>
    <t>97.0999984741211</t>
  </si>
  <si>
    <t>593.958984375</t>
  </si>
  <si>
    <t>174.39999389648438</t>
  </si>
  <si>
    <t>593.9310302734375</t>
  </si>
  <si>
    <t>174.3000030517578</t>
  </si>
  <si>
    <t>1179.0</t>
  </si>
  <si>
    <t>1203.99169921875</t>
  </si>
  <si>
    <t>2020-06-15 00:00:00</t>
  </si>
  <si>
    <t>1178.1168212890625</t>
  </si>
  <si>
    <t>1199.0</t>
  </si>
  <si>
    <t>1202.756103515625</t>
  </si>
  <si>
    <t>1195.6318359375</t>
  </si>
  <si>
    <t>2296.85009765625</t>
  </si>
  <si>
    <t>1709.9000244140625</t>
  </si>
  <si>
    <t>235.0</t>
  </si>
  <si>
    <t>250.94113159179688</t>
  </si>
  <si>
    <t>2020-02-24 00:00:00</t>
  </si>
  <si>
    <t>232.1759490966797</t>
  </si>
  <si>
    <t>234.89999389648438</t>
  </si>
  <si>
    <t>251.37677001953125</t>
  </si>
  <si>
    <t>232.07041931152344</t>
  </si>
  <si>
    <t>312.79998779296875</t>
  </si>
  <si>
    <t>122.55000305175781</t>
  </si>
  <si>
    <t>315.0</t>
  </si>
  <si>
    <t>122.1500015258789</t>
  </si>
  <si>
    <t>786.75</t>
  </si>
  <si>
    <t>2016-12-31 00:00:00</t>
  </si>
  <si>
    <t>516.4000244140625</t>
  </si>
  <si>
    <t>929.7999877929688</t>
  </si>
  <si>
    <t>853.9000244140625</t>
  </si>
  <si>
    <t>940.0</t>
  </si>
  <si>
    <t>855.0</t>
  </si>
  <si>
    <t>8200.0</t>
  </si>
  <si>
    <t>8728.400390625</t>
  </si>
  <si>
    <t>2020-07-08 00:00:00</t>
  </si>
  <si>
    <t>8000.85009765625</t>
  </si>
  <si>
    <t>8007.39990234375</t>
  </si>
  <si>
    <t>8014.39990234375</t>
  </si>
  <si>
    <t>7480.5</t>
  </si>
  <si>
    <t>278.79998779296875</t>
  </si>
  <si>
    <t>208.9499969482422</t>
  </si>
  <si>
    <t>874.0</t>
  </si>
  <si>
    <t>884.25</t>
  </si>
  <si>
    <t>2020-05-26 00:00:00</t>
  </si>
  <si>
    <t>851.4500122070312</t>
  </si>
  <si>
    <t>1706.1500244140625</t>
  </si>
  <si>
    <t>1589.6500244140625</t>
  </si>
  <si>
    <t>874.9000244140625</t>
  </si>
  <si>
    <t>883.9500122070312</t>
  </si>
  <si>
    <t>852.1500244140625</t>
  </si>
  <si>
    <t>460.0</t>
  </si>
  <si>
    <t>2008-01-31 00:00:00</t>
  </si>
  <si>
    <t>4.480000019073486</t>
  </si>
  <si>
    <t>459.79998779296875</t>
  </si>
  <si>
    <t>4.449999809265137</t>
  </si>
  <si>
    <t>486.0</t>
  </si>
  <si>
    <t>322.5</t>
  </si>
  <si>
    <t>349.3999938964844</t>
  </si>
  <si>
    <t>350.6000061035156</t>
  </si>
  <si>
    <t>2020-07-10 00:00:00</t>
  </si>
  <si>
    <t>310.29998779296875</t>
  </si>
  <si>
    <t>372.0</t>
  </si>
  <si>
    <t>248.0500030517578</t>
  </si>
  <si>
    <t>371.79998779296875</t>
  </si>
  <si>
    <t>247.85000610351562</t>
  </si>
  <si>
    <t>235.9499969482422</t>
  </si>
  <si>
    <t>134.0500030517578</t>
  </si>
  <si>
    <t>133.5</t>
  </si>
  <si>
    <t>73.30000305175781</t>
  </si>
  <si>
    <t>2010-01-31 00:00:00</t>
  </si>
  <si>
    <t>48.400001525878906</t>
  </si>
  <si>
    <t>48.5</t>
  </si>
  <si>
    <t>786.9000244140625</t>
  </si>
  <si>
    <t>513.5999755859375</t>
  </si>
  <si>
    <t>13300.0</t>
  </si>
  <si>
    <t>13498.5830078125</t>
  </si>
  <si>
    <t>13107.0498046875</t>
  </si>
  <si>
    <t>11371.7001953125</t>
  </si>
  <si>
    <t>11588.513671875</t>
  </si>
  <si>
    <t>10395.7177734375</t>
  </si>
  <si>
    <t>195.5030059814453</t>
  </si>
  <si>
    <t>105.25</t>
  </si>
  <si>
    <t>158.78700256347656</t>
  </si>
  <si>
    <t>2016-03-31 00:00:00</t>
  </si>
  <si>
    <t>114.30000305175781</t>
  </si>
  <si>
    <t>218.4290008544922</t>
  </si>
  <si>
    <t>2015-12-31 00:00:00</t>
  </si>
  <si>
    <t>115.0</t>
  </si>
  <si>
    <t>747.7999877929688</t>
  </si>
  <si>
    <t>610.5</t>
  </si>
  <si>
    <t>748.0499877929688</t>
  </si>
  <si>
    <t>609.0</t>
  </si>
  <si>
    <t>149.1999969482422</t>
  </si>
  <si>
    <t>2010-02-28 00:00:00</t>
  </si>
  <si>
    <t>43.20000076293945</t>
  </si>
  <si>
    <t>149.25</t>
  </si>
  <si>
    <t>43.54999923706055</t>
  </si>
  <si>
    <t>369.5</t>
  </si>
  <si>
    <t>190.0</t>
  </si>
  <si>
    <t>690.0</t>
  </si>
  <si>
    <t>189.8000030517578</t>
  </si>
  <si>
    <t>783.0</t>
  </si>
  <si>
    <t>2018-06-30 00:00:00</t>
  </si>
  <si>
    <t>909.7050170898438</t>
  </si>
  <si>
    <t>2020-06-23 00:00:00</t>
  </si>
  <si>
    <t>758.0958251953125</t>
  </si>
  <si>
    <t>782.5</t>
  </si>
  <si>
    <t>909.5520629882812</t>
  </si>
  <si>
    <t>757.9933471679688</t>
  </si>
  <si>
    <t>72.0</t>
  </si>
  <si>
    <t>77.05000305175781</t>
  </si>
  <si>
    <t>64.3499984741211</t>
  </si>
  <si>
    <t>214.9010009765625</t>
  </si>
  <si>
    <t>2003-12-31 00:00:00</t>
  </si>
  <si>
    <t>81.1500015258789</t>
  </si>
  <si>
    <t>1727.949951171875</t>
  </si>
  <si>
    <t>1345.3499755859375</t>
  </si>
  <si>
    <t>667.75</t>
  </si>
  <si>
    <t>598.0999755859375</t>
  </si>
  <si>
    <t>667.7999877929688</t>
  </si>
  <si>
    <t>598.9500122070312</t>
  </si>
  <si>
    <t>781.0</t>
  </si>
  <si>
    <t>584.1500244140625</t>
  </si>
  <si>
    <t>782.0</t>
  </si>
  <si>
    <t>584.5</t>
  </si>
  <si>
    <t>410.0</t>
  </si>
  <si>
    <t>115.1500015258789</t>
  </si>
  <si>
    <t>425.0</t>
  </si>
  <si>
    <t>2414.949951171875</t>
  </si>
  <si>
    <t>1427.050048828125</t>
  </si>
  <si>
    <t>2423.949951171875</t>
  </si>
  <si>
    <t>1424.0</t>
  </si>
  <si>
    <t>725.0999755859375</t>
  </si>
  <si>
    <t>642.0</t>
  </si>
  <si>
    <t>651.4979858398438</t>
  </si>
  <si>
    <t>2010-10-31 00:00:00</t>
  </si>
  <si>
    <t>367.04998779296875</t>
  </si>
  <si>
    <t>656.2219848632812</t>
  </si>
  <si>
    <t>366.6000061035156</t>
  </si>
  <si>
    <t>129.39999389648438</t>
  </si>
  <si>
    <t>59.0</t>
  </si>
  <si>
    <t>58.95000076293945</t>
  </si>
  <si>
    <t>36.0</t>
  </si>
  <si>
    <t>114.94999694824219</t>
  </si>
  <si>
    <t>110.0</t>
  </si>
  <si>
    <t>45.0</t>
  </si>
  <si>
    <t>143.39999389648438</t>
  </si>
  <si>
    <t>2.0</t>
  </si>
  <si>
    <t>109.9000015258789</t>
  </si>
  <si>
    <t>44.349998474121094</t>
  </si>
  <si>
    <t>144.0</t>
  </si>
  <si>
    <t>2.0399999618530273</t>
  </si>
  <si>
    <t>554.4000244140625</t>
  </si>
  <si>
    <t>569.8499755859375</t>
  </si>
  <si>
    <t>519.0499877929688</t>
  </si>
  <si>
    <t>1175.0</t>
  </si>
  <si>
    <t>700.4000244140625</t>
  </si>
  <si>
    <t>1168.800048828125</t>
  </si>
  <si>
    <t>700.4500122070312</t>
  </si>
  <si>
    <t>531.0</t>
  </si>
  <si>
    <t>2006-04-30 00:00:00</t>
  </si>
  <si>
    <t>200.64999389648438</t>
  </si>
  <si>
    <t>535.0</t>
  </si>
  <si>
    <t>200.0</t>
  </si>
  <si>
    <t>499.79998779296875</t>
  </si>
  <si>
    <t>133.60000610351562</t>
  </si>
  <si>
    <t>500.3999938964844</t>
  </si>
  <si>
    <t>133.35000610351562</t>
  </si>
  <si>
    <t>643.9000244140625</t>
  </si>
  <si>
    <t>472.6499938964844</t>
  </si>
  <si>
    <t>644.5</t>
  </si>
  <si>
    <t>471.0</t>
  </si>
  <si>
    <t>349.0</t>
  </si>
  <si>
    <t>368.70001220703125</t>
  </si>
  <si>
    <t>348.70001220703125</t>
  </si>
  <si>
    <t>308.4729919433594</t>
  </si>
  <si>
    <t>309.1499938964844</t>
  </si>
  <si>
    <t>281.04998779296875</t>
  </si>
  <si>
    <t>310.10400390625</t>
  </si>
  <si>
    <t>325.20001220703125</t>
  </si>
  <si>
    <t>2020-07-14 00:00:00</t>
  </si>
  <si>
    <t>309.75</t>
  </si>
  <si>
    <t>45.04999923706055</t>
  </si>
  <si>
    <t>2.299999952316284</t>
  </si>
  <si>
    <t>121.9000015258789</t>
  </si>
  <si>
    <t>76.0</t>
  </si>
  <si>
    <t>937.5</t>
  </si>
  <si>
    <t>2006-01-31 00:00:00</t>
  </si>
  <si>
    <t>3.759999990463257</t>
  </si>
  <si>
    <t>265.5</t>
  </si>
  <si>
    <t>2005-12-31 00:00:00</t>
  </si>
  <si>
    <t>278.25</t>
  </si>
  <si>
    <t>2020-02-10 00:00:00</t>
  </si>
  <si>
    <t>264.54998779296875</t>
  </si>
  <si>
    <t>456.5</t>
  </si>
  <si>
    <t>344.0</t>
  </si>
  <si>
    <t>844.7000122070312</t>
  </si>
  <si>
    <t>2.9000000953674316</t>
  </si>
  <si>
    <t>14.265914056694603</t>
  </si>
  <si>
    <t>33.60282198947415</t>
  </si>
  <si>
    <t>51.545432082665556</t>
  </si>
  <si>
    <t>67.1</t>
  </si>
  <si>
    <t>13.646721601243069</t>
  </si>
  <si>
    <t>33.608298217588505</t>
  </si>
  <si>
    <t>51.52605622244211</t>
  </si>
  <si>
    <t>66.76</t>
  </si>
  <si>
    <t>3.5244512204773204</t>
  </si>
  <si>
    <t>7.542253788818998</t>
  </si>
  <si>
    <t>3.48</t>
  </si>
  <si>
    <t>2.2327249406016274</t>
  </si>
  <si>
    <t>5.979564945513008</t>
  </si>
  <si>
    <t>6.42</t>
  </si>
  <si>
    <t>11.822348893778239</t>
  </si>
  <si>
    <t>18.32673492315714</t>
  </si>
  <si>
    <t>36.27621422458935</t>
  </si>
  <si>
    <t>32.58</t>
  </si>
  <si>
    <t>12.270688205701099</t>
  </si>
  <si>
    <t>18.260852114784274</t>
  </si>
  <si>
    <t>36.23373918986816</t>
  </si>
  <si>
    <t>32.59</t>
  </si>
  <si>
    <t>2.8631691519206073</t>
  </si>
  <si>
    <t>9.811330502075892</t>
  </si>
  <si>
    <t>2.69</t>
  </si>
  <si>
    <t>2.9791514039468816</t>
  </si>
  <si>
    <t>9.850799425506032</t>
  </si>
  <si>
    <t>3.72</t>
  </si>
  <si>
    <t>6.732588398556298</t>
  </si>
  <si>
    <t>17.80206028391529</t>
  </si>
  <si>
    <t>20.63</t>
  </si>
  <si>
    <t>6.576086764176085</t>
  </si>
  <si>
    <t>17.78871791842327</t>
  </si>
  <si>
    <t>20.08</t>
  </si>
  <si>
    <t>2.2792184054831544</t>
  </si>
  <si>
    <t>5.437292767212565</t>
  </si>
  <si>
    <t>-2.3855953225596886</t>
  </si>
  <si>
    <t>6.13</t>
  </si>
  <si>
    <t>1.8916771093929523</t>
  </si>
  <si>
    <t>5.433326636484111</t>
  </si>
  <si>
    <t>-2.8722273000531735</t>
  </si>
  <si>
    <t>3.99</t>
  </si>
  <si>
    <t>1.2692873101539732</t>
  </si>
  <si>
    <t>-3.3573877151928238</t>
  </si>
  <si>
    <t>1.2322053893627682</t>
  </si>
  <si>
    <t>-3.395029467129717</t>
  </si>
  <si>
    <t>6.182530238921339</t>
  </si>
  <si>
    <t>12.646661821202375</t>
  </si>
  <si>
    <t>5.86</t>
  </si>
  <si>
    <t>6.209694598380111</t>
  </si>
  <si>
    <t>12.622955032625116</t>
  </si>
  <si>
    <t>5.88</t>
  </si>
  <si>
    <t>6.5419353872250765</t>
  </si>
  <si>
    <t>37.44118999251626</t>
  </si>
  <si>
    <t>67.35070592806775</t>
  </si>
  <si>
    <t>11.81</t>
  </si>
  <si>
    <t>6.6126757869705</t>
  </si>
  <si>
    <t>37.46338550070025</t>
  </si>
  <si>
    <t>67.41813756804358</t>
  </si>
  <si>
    <t>12.39</t>
  </si>
  <si>
    <t>1.4657642847383838</t>
  </si>
  <si>
    <t>7.998690717576314</t>
  </si>
  <si>
    <t>15.208303033518478</t>
  </si>
  <si>
    <t>11.83</t>
  </si>
  <si>
    <t>1.4413484882957783</t>
  </si>
  <si>
    <t>7.952947059486756</t>
  </si>
  <si>
    <t>15.044630531673686</t>
  </si>
  <si>
    <t>11.55</t>
  </si>
  <si>
    <t>8.575020710129555</t>
  </si>
  <si>
    <t>43.58761423847708</t>
  </si>
  <si>
    <t>6.74561924226907</t>
  </si>
  <si>
    <t>43.5507592168201</t>
  </si>
  <si>
    <t>16.89</t>
  </si>
  <si>
    <t>5.951001675968276</t>
  </si>
  <si>
    <t>25.492622628229544</t>
  </si>
  <si>
    <t>37.339101846690646</t>
  </si>
  <si>
    <t>19.67</t>
  </si>
  <si>
    <t>5.9518540687135015</t>
  </si>
  <si>
    <t>25.50239054784665</t>
  </si>
  <si>
    <t>37.07714232330843</t>
  </si>
  <si>
    <t>19.72</t>
  </si>
  <si>
    <t>3.4394318798285415</t>
  </si>
  <si>
    <t>10.377218026379344</t>
  </si>
  <si>
    <t>20.838920504861804</t>
  </si>
  <si>
    <t>7.61</t>
  </si>
  <si>
    <t>3.4281053227903056</t>
  </si>
  <si>
    <t>10.342950947587747</t>
  </si>
  <si>
    <t>21.05877968997587</t>
  </si>
  <si>
    <t>7.48</t>
  </si>
  <si>
    <t>4.248816027944403</t>
  </si>
  <si>
    <t>-4.190435845543565</t>
  </si>
  <si>
    <t>-8.443699152577356</t>
  </si>
  <si>
    <t>40.57</t>
  </si>
  <si>
    <t>2.586815613029782</t>
  </si>
  <si>
    <t>11.301887891302318</t>
  </si>
  <si>
    <t>32.24</t>
  </si>
  <si>
    <t>2.7271463237403526</t>
  </si>
  <si>
    <t>11.34028000679027</t>
  </si>
  <si>
    <t>27.84</t>
  </si>
  <si>
    <t>6.5569346901967895</t>
  </si>
  <si>
    <t>-4.644848826432864</t>
  </si>
  <si>
    <t>-6.34609867170175</t>
  </si>
  <si>
    <t>23.27</t>
  </si>
  <si>
    <t>5.258516670321128</t>
  </si>
  <si>
    <t>34.16981288882741</t>
  </si>
  <si>
    <t>67.93</t>
  </si>
  <si>
    <t>5.315871475117264</t>
  </si>
  <si>
    <t>34.25718949049015</t>
  </si>
  <si>
    <t>68.25</t>
  </si>
  <si>
    <t>39.0483753409478</t>
  </si>
  <si>
    <t>92.83</t>
  </si>
  <si>
    <t>39.21242928637982</t>
  </si>
  <si>
    <t>93.23</t>
  </si>
  <si>
    <t>7.206219243322719</t>
  </si>
  <si>
    <t>16.871312428758475</t>
  </si>
  <si>
    <t>32.92</t>
  </si>
  <si>
    <t>6.8097979196</t>
  </si>
  <si>
    <t>16.951067469037465</t>
  </si>
  <si>
    <t>31.82</t>
  </si>
  <si>
    <t>3.0255314994645217</t>
  </si>
  <si>
    <t>20.472879146427058</t>
  </si>
  <si>
    <t>6.86</t>
  </si>
  <si>
    <t>3.0212829603128024</t>
  </si>
  <si>
    <t>20.420836058603484</t>
  </si>
  <si>
    <t>6.82</t>
  </si>
  <si>
    <t>6.470241716367263</t>
  </si>
  <si>
    <t>-4.723098557891519</t>
  </si>
  <si>
    <t>-6.267384932595654</t>
  </si>
  <si>
    <t>22.91</t>
  </si>
  <si>
    <t>3.1081130264120524</t>
  </si>
  <si>
    <t>11.312453584485427</t>
  </si>
  <si>
    <t>4.59</t>
  </si>
  <si>
    <t>1.8050513807687831</t>
  </si>
  <si>
    <t>8.55593756225978</t>
  </si>
  <si>
    <t>6.75</t>
  </si>
  <si>
    <t>7.893688511797812</t>
  </si>
  <si>
    <t>17.759543485795025</t>
  </si>
  <si>
    <t>41.76470588235295</t>
  </si>
  <si>
    <t>47.97</t>
  </si>
  <si>
    <t>6.4642096059306935</t>
  </si>
  <si>
    <t>17.6075191417134</t>
  </si>
  <si>
    <t>41.7076908959803</t>
  </si>
  <si>
    <t>41.2</t>
  </si>
  <si>
    <t>10.427315267145344</t>
  </si>
  <si>
    <t>45.205039456642005</t>
  </si>
  <si>
    <t>6.24</t>
  </si>
  <si>
    <t>10.790574800200147</t>
  </si>
  <si>
    <t>45.230130428012046</t>
  </si>
  <si>
    <t>7.38</t>
  </si>
  <si>
    <t>6.818075332124289</t>
  </si>
  <si>
    <t>42.1666747293069</t>
  </si>
  <si>
    <t>79.49932341001353</t>
  </si>
  <si>
    <t>54.64</t>
  </si>
  <si>
    <t>6.666928792203887</t>
  </si>
  <si>
    <t>41.84714288001906</t>
  </si>
  <si>
    <t>78.79442908002147</t>
  </si>
  <si>
    <t>53.59</t>
  </si>
  <si>
    <t>12.372822060136912</t>
  </si>
  <si>
    <t>66.0292709428475</t>
  </si>
  <si>
    <t>135.42</t>
  </si>
  <si>
    <t>91.14994103633178</t>
  </si>
  <si>
    <t>29.895915605798486</t>
  </si>
  <si>
    <t>36.852275925631986</t>
  </si>
  <si>
    <t>67.69</t>
  </si>
  <si>
    <t>81.82877662389295</t>
  </si>
  <si>
    <t>29.81011898866747</t>
  </si>
  <si>
    <t>36.799372708674994</t>
  </si>
  <si>
    <t>67.41</t>
  </si>
  <si>
    <t>18.73225251367924</t>
  </si>
  <si>
    <t>40.94</t>
  </si>
  <si>
    <t>17.729254086790835</t>
  </si>
  <si>
    <t>38.59</t>
  </si>
  <si>
    <t>6.321969603175425</t>
  </si>
  <si>
    <t>20.909881859081885</t>
  </si>
  <si>
    <t>23.64</t>
  </si>
  <si>
    <t>5.661749386813762</t>
  </si>
  <si>
    <t>21.053694699223296</t>
  </si>
  <si>
    <t>23.5</t>
  </si>
  <si>
    <t>7.714717759523239</t>
  </si>
  <si>
    <t>34.015166656256746</t>
  </si>
  <si>
    <t>47.43050258989534</t>
  </si>
  <si>
    <t>62.21</t>
  </si>
  <si>
    <t>5.16729066695811</t>
  </si>
  <si>
    <t>34.1002179357686</t>
  </si>
  <si>
    <t>47.553976694203534</t>
  </si>
  <si>
    <t>54.9</t>
  </si>
  <si>
    <t>3.3440515731415523</t>
  </si>
  <si>
    <t>17.141704751401356</t>
  </si>
  <si>
    <t>10.7</t>
  </si>
  <si>
    <t>2.8949468102024736</t>
  </si>
  <si>
    <t>17.25860898970467</t>
  </si>
  <si>
    <t>6.67</t>
  </si>
  <si>
    <t>1.6294993671955156</t>
  </si>
  <si>
    <t>7.322790945892773</t>
  </si>
  <si>
    <t>1.541751220305261</t>
  </si>
  <si>
    <t>7.842471694740683</t>
  </si>
  <si>
    <t>1.26</t>
  </si>
  <si>
    <t>3.0492417271152537</t>
  </si>
  <si>
    <t>8.262660337284592</t>
  </si>
  <si>
    <t>14.195181463564865</t>
  </si>
  <si>
    <t>13.26</t>
  </si>
  <si>
    <t>3.45272763296627</t>
  </si>
  <si>
    <t>8.39113165206633</t>
  </si>
  <si>
    <t>14.591614243553908</t>
  </si>
  <si>
    <t>14.93</t>
  </si>
  <si>
    <t>5.593382513784593</t>
  </si>
  <si>
    <t>15.434281611111944</t>
  </si>
  <si>
    <t>-2.759382461877939</t>
  </si>
  <si>
    <t>11.97</t>
  </si>
  <si>
    <t>5.9825539205574145</t>
  </si>
  <si>
    <t>15.5418645052671</t>
  </si>
  <si>
    <t>-2.597864509312941</t>
  </si>
  <si>
    <t>13.29</t>
  </si>
  <si>
    <t>6.371690474120489</t>
  </si>
  <si>
    <t>25.229741142806404</t>
  </si>
  <si>
    <t>50.221239778278324</t>
  </si>
  <si>
    <t>38.85</t>
  </si>
  <si>
    <t>6.386178279003861</t>
  </si>
  <si>
    <t>25.107393413865363</t>
  </si>
  <si>
    <t>49.91716778011168</t>
  </si>
  <si>
    <t>38.74</t>
  </si>
  <si>
    <t>6.69959114047537</t>
  </si>
  <si>
    <t>23.9117262261569</t>
  </si>
  <si>
    <t>27.74</t>
  </si>
  <si>
    <t>6.0386268238572365</t>
  </si>
  <si>
    <t>23.381695405687786</t>
  </si>
  <si>
    <t>29.74</t>
  </si>
  <si>
    <t>4.757862959297354</t>
  </si>
  <si>
    <t>14.44375239260467</t>
  </si>
  <si>
    <t>21.42</t>
  </si>
  <si>
    <t>4.86369694572671</t>
  </si>
  <si>
    <t>13.292739387579118</t>
  </si>
  <si>
    <t>23.56369691923397</t>
  </si>
  <si>
    <t>54.2</t>
  </si>
  <si>
    <t>4.215138843325383</t>
  </si>
  <si>
    <t>13.474080998937225</t>
  </si>
  <si>
    <t>51.64</t>
  </si>
  <si>
    <t>13.469749751379853</t>
  </si>
  <si>
    <t>43.605547841430194</t>
  </si>
  <si>
    <t>89.56</t>
  </si>
  <si>
    <t>9.415108866755077</t>
  </si>
  <si>
    <t>43.254819148475846</t>
  </si>
  <si>
    <t>83.52</t>
  </si>
  <si>
    <t>41.53111118378384</t>
  </si>
  <si>
    <t>76.74655658897794</t>
  </si>
  <si>
    <t>168.19</t>
  </si>
  <si>
    <t>42.8854409889998</t>
  </si>
  <si>
    <t>76.58079820197725</t>
  </si>
  <si>
    <t>178.27</t>
  </si>
  <si>
    <t>7.995586976135923</t>
  </si>
  <si>
    <t>141.19171542594455</t>
  </si>
  <si>
    <t>32.68</t>
  </si>
  <si>
    <t>7.94760844174718</t>
  </si>
  <si>
    <t>140.4343310916563</t>
  </si>
  <si>
    <t>32.2</t>
  </si>
  <si>
    <t>10.820925298012474</t>
  </si>
  <si>
    <t>28.31579611883549</t>
  </si>
  <si>
    <t>-2.6167629235954872</t>
  </si>
  <si>
    <t>51.91</t>
  </si>
  <si>
    <t>7.726557949173408</t>
  </si>
  <si>
    <t>26.56245326726423</t>
  </si>
  <si>
    <t>-3.4378119522297634</t>
  </si>
  <si>
    <t>44.14</t>
  </si>
  <si>
    <t>3.561465873506318</t>
  </si>
  <si>
    <t>14.59682977529661</t>
  </si>
  <si>
    <t>51.34</t>
  </si>
  <si>
    <t>4.663794205000942</t>
  </si>
  <si>
    <t>16.206994360375482</t>
  </si>
  <si>
    <t>56.87</t>
  </si>
  <si>
    <t>6.996205209602729</t>
  </si>
  <si>
    <t>35.02525031674683</t>
  </si>
  <si>
    <t>58.460793151105506</t>
  </si>
  <si>
    <t>51.55</t>
  </si>
  <si>
    <t>6.746277037769775</t>
  </si>
  <si>
    <t>35.153670340756605</t>
  </si>
  <si>
    <t>58.57360444535451</t>
  </si>
  <si>
    <t>50.84</t>
  </si>
  <si>
    <t>4.3870029269275665</t>
  </si>
  <si>
    <t>23.700889965937577</t>
  </si>
  <si>
    <t>49.74</t>
  </si>
  <si>
    <t>4.618844914106115</t>
  </si>
  <si>
    <t>23.61343056306305</t>
  </si>
  <si>
    <t>51.24</t>
  </si>
  <si>
    <t>4.601399023115222</t>
  </si>
  <si>
    <t>32.755575472496766</t>
  </si>
  <si>
    <t>71.23726701805859</t>
  </si>
  <si>
    <t>89.86</t>
  </si>
  <si>
    <t>5.041595374162662</t>
  </si>
  <si>
    <t>32.7247066681875</t>
  </si>
  <si>
    <t>70.79208224354147</t>
  </si>
  <si>
    <t>92.5</t>
  </si>
  <si>
    <t>1.7789130253694898</t>
  </si>
  <si>
    <t>10.042052872666595</t>
  </si>
  <si>
    <t>25.22</t>
  </si>
  <si>
    <t>1.8976210722029212</t>
  </si>
  <si>
    <t>11.236276741085376</t>
  </si>
  <si>
    <t>29.17</t>
  </si>
  <si>
    <t>0.8579662291589131</t>
  </si>
  <si>
    <t>-3.3448233220294363</t>
  </si>
  <si>
    <t>2.93476927856054</t>
  </si>
  <si>
    <t>26.055027951819845</t>
  </si>
  <si>
    <t>51.310052851881885</t>
  </si>
  <si>
    <t>4.92</t>
  </si>
  <si>
    <t>2.7992889185421586</t>
  </si>
  <si>
    <t>26.220572526784494</t>
  </si>
  <si>
    <t>51.64114200181118</t>
  </si>
  <si>
    <t>2.94</t>
  </si>
  <si>
    <t>12.86935717093897</t>
  </si>
  <si>
    <t>18.436358270195875</t>
  </si>
  <si>
    <t>43.17</t>
  </si>
  <si>
    <t>6.499569546788452</t>
  </si>
  <si>
    <t>27.599660403099435</t>
  </si>
  <si>
    <t>33.74</t>
  </si>
  <si>
    <t>6.901992515768468</t>
  </si>
  <si>
    <t>28.1267262395287</t>
  </si>
  <si>
    <t>35.6</t>
  </si>
  <si>
    <t>-0.0</t>
  </si>
  <si>
    <t>-1.0603879106877139</t>
  </si>
  <si>
    <t>-1.450719024931868</t>
  </si>
  <si>
    <t>-3.15</t>
  </si>
  <si>
    <t>8.29142944668855</t>
  </si>
  <si>
    <t>44.66340921398151</t>
  </si>
  <si>
    <t>-5.386695925130169</t>
  </si>
  <si>
    <t>84.21395666630325</t>
  </si>
  <si>
    <t>165.38</t>
  </si>
  <si>
    <t>3.981607503125504</t>
  </si>
  <si>
    <t>23.11833886876389</t>
  </si>
  <si>
    <t>-3.65</t>
  </si>
  <si>
    <t>3.183667131852324</t>
  </si>
  <si>
    <t>22.203586952769005</t>
  </si>
  <si>
    <t>-2.12</t>
  </si>
  <si>
    <t>8.811689886731559</t>
  </si>
  <si>
    <t>44.80307872542073</t>
  </si>
  <si>
    <t>-5.084504709236781</t>
  </si>
  <si>
    <t>84.25355025315879</t>
  </si>
  <si>
    <t>167.32</t>
  </si>
  <si>
    <t>4.903290591470896</t>
  </si>
  <si>
    <t>15.990349891343437</t>
  </si>
  <si>
    <t>42.48342884934904</t>
  </si>
  <si>
    <t>4.992639924478554</t>
  </si>
  <si>
    <t>16.050329254993713</t>
  </si>
  <si>
    <t>42.79064309381562</t>
  </si>
  <si>
    <t>43.11</t>
  </si>
  <si>
    <t>1.0037163215496827</t>
  </si>
  <si>
    <t>10.19818307866122</t>
  </si>
  <si>
    <t>11.674085822829472</t>
  </si>
  <si>
    <t>20.2</t>
  </si>
  <si>
    <t>0.6525494053072988</t>
  </si>
  <si>
    <t>10.242581489840815</t>
  </si>
  <si>
    <t>11.593897619604165</t>
  </si>
  <si>
    <t>12.93</t>
  </si>
  <si>
    <t>11.626442012084842</t>
  </si>
  <si>
    <t>29.156682637824638</t>
  </si>
  <si>
    <t>46.87</t>
  </si>
  <si>
    <t>11.937398073964902</t>
  </si>
  <si>
    <t>29.17566911989933</t>
  </si>
  <si>
    <t>47.38</t>
  </si>
  <si>
    <t>3.3116593515260027</t>
  </si>
  <si>
    <t>17.028115065707883</t>
  </si>
  <si>
    <t>10.59</t>
  </si>
  <si>
    <t>3.448331639168857</t>
  </si>
  <si>
    <t>16.901574538870122</t>
  </si>
  <si>
    <t>11.47</t>
  </si>
  <si>
    <t>6.931688713985963</t>
  </si>
  <si>
    <t>34.19218648154513</t>
  </si>
  <si>
    <t>40.96692111959288</t>
  </si>
  <si>
    <t>70.76</t>
  </si>
  <si>
    <t>7.195884672443581</t>
  </si>
  <si>
    <t>33.99966867804866</t>
  </si>
  <si>
    <t>40.49859557812643</t>
  </si>
  <si>
    <t>70.67</t>
  </si>
  <si>
    <t>15.761559288263891</t>
  </si>
  <si>
    <t>43.840936223662766</t>
  </si>
  <si>
    <t>16.348029986717062</t>
  </si>
  <si>
    <t>45.861740509352366</t>
  </si>
  <si>
    <t>50.54</t>
  </si>
  <si>
    <t>35.22818342820874</t>
  </si>
  <si>
    <t>66.29498710781823</t>
  </si>
  <si>
    <t>167.7</t>
  </si>
  <si>
    <t>55.16088467946078</t>
  </si>
  <si>
    <t>140.13</t>
  </si>
  <si>
    <t>1.0030905931156606</t>
  </si>
  <si>
    <t>-2.9991222961521404</t>
  </si>
  <si>
    <t>-0.25</t>
  </si>
  <si>
    <t>0.29630876248051974</t>
  </si>
  <si>
    <t>1.755202870142954</t>
  </si>
  <si>
    <t>-0.91</t>
  </si>
  <si>
    <t>5.364666678052252</t>
  </si>
  <si>
    <t>35.08633303435467</t>
  </si>
  <si>
    <t>65.31008832207283</t>
  </si>
  <si>
    <t>41.04</t>
  </si>
  <si>
    <t>5.113893737323437</t>
  </si>
  <si>
    <t>34.92238571089459</t>
  </si>
  <si>
    <t>65.18375293158005</t>
  </si>
  <si>
    <t>39.48</t>
  </si>
  <si>
    <t>3.41384166665023</t>
  </si>
  <si>
    <t>13.660831070024349</t>
  </si>
  <si>
    <t>-4.001600661060767</t>
  </si>
  <si>
    <t>4.29</t>
  </si>
  <si>
    <t>3.098114913734659</t>
  </si>
  <si>
    <t>13.811348832037018</t>
  </si>
  <si>
    <t>-4.457984683140099</t>
  </si>
  <si>
    <t>2.05</t>
  </si>
  <si>
    <t>52.37713469061101</t>
  </si>
  <si>
    <t>40.96341127623189</t>
  </si>
  <si>
    <t>86.17</t>
  </si>
  <si>
    <t>40.82260236375647</t>
  </si>
  <si>
    <t>38.29370691291564</t>
  </si>
  <si>
    <t>78.32</t>
  </si>
  <si>
    <t>4.766536053209615</t>
  </si>
  <si>
    <t>43.984965013463615</t>
  </si>
  <si>
    <t>76.8421081835003</t>
  </si>
  <si>
    <t>78.39</t>
  </si>
  <si>
    <t>8.673977839954444</t>
  </si>
  <si>
    <t>43.540624421953765</t>
  </si>
  <si>
    <t>78.77907505417092</t>
  </si>
  <si>
    <t>83.9</t>
  </si>
  <si>
    <t>1.791540228567584</t>
  </si>
  <si>
    <t>13.768960446368073</t>
  </si>
  <si>
    <t>19.809650782968923</t>
  </si>
  <si>
    <t>1.44</t>
  </si>
  <si>
    <t>1.6464002082342488</t>
  </si>
  <si>
    <t>12.554693912047576</t>
  </si>
  <si>
    <t>19.9647930306448</t>
  </si>
  <si>
    <t>-0.67</t>
  </si>
  <si>
    <t>7.77863090525525</t>
  </si>
  <si>
    <t>31.020365052718045</t>
  </si>
  <si>
    <t>38.267087186441294</t>
  </si>
  <si>
    <t>45.4</t>
  </si>
  <si>
    <t>8.937047394761162</t>
  </si>
  <si>
    <t>31.008292775793244</t>
  </si>
  <si>
    <t>38.6720131634652</t>
  </si>
  <si>
    <t>43.31</t>
  </si>
  <si>
    <t>9.938485371900432</t>
  </si>
  <si>
    <t>87.2770547908068</t>
  </si>
  <si>
    <t>158.02996734553935</t>
  </si>
  <si>
    <t>89.07</t>
  </si>
  <si>
    <t>9.890987334459963</t>
  </si>
  <si>
    <t>87.17558559242786</t>
  </si>
  <si>
    <t>158.04322653578998</t>
  </si>
  <si>
    <t>88.4</t>
  </si>
  <si>
    <t>33.41836254654111</t>
  </si>
  <si>
    <t>59.11879888798026</t>
  </si>
  <si>
    <t>71.4</t>
  </si>
  <si>
    <t>33.599859664838284</t>
  </si>
  <si>
    <t>59.24643170185799</t>
  </si>
  <si>
    <t>71.91</t>
  </si>
  <si>
    <t>2.2922678652493125</t>
  </si>
  <si>
    <t>11.811169279673843</t>
  </si>
  <si>
    <t>10.346037578499617</t>
  </si>
  <si>
    <t>65.74532961806196</t>
  </si>
  <si>
    <t>85.49754613349376</t>
  </si>
  <si>
    <t>153.6</t>
  </si>
  <si>
    <t>10.34732561112155</t>
  </si>
  <si>
    <t>65.47088094286768</t>
  </si>
  <si>
    <t>85.53395908912805</t>
  </si>
  <si>
    <t>152.71</t>
  </si>
  <si>
    <t>3.913950755493156</t>
  </si>
  <si>
    <t>21.465042892992766</t>
  </si>
  <si>
    <t>34.51773319962459</t>
  </si>
  <si>
    <t>57.25</t>
  </si>
  <si>
    <t>4.129926736199927</t>
  </si>
  <si>
    <t>22.730135816912803</t>
  </si>
  <si>
    <t>34.02379395581123</t>
  </si>
  <si>
    <t>63.07</t>
  </si>
  <si>
    <t>2.5990730405568616</t>
  </si>
  <si>
    <t>11.706195525752538</t>
  </si>
  <si>
    <t>-4.503988669454414</t>
  </si>
  <si>
    <t>-10.696408977709215</t>
  </si>
  <si>
    <t>-15.57</t>
  </si>
  <si>
    <t>2.5671085619317187</t>
  </si>
  <si>
    <t>11.564967857475006</t>
  </si>
  <si>
    <t>-4.505056010865588</t>
  </si>
  <si>
    <t>-10.559010652611367</t>
  </si>
  <si>
    <t>-15.67</t>
  </si>
  <si>
    <t>29.91745602685184</t>
  </si>
  <si>
    <t>89.23739070398159</t>
  </si>
  <si>
    <t>161.43200004895232</t>
  </si>
  <si>
    <t>196.86</t>
  </si>
  <si>
    <t>6.928359830356999</t>
  </si>
  <si>
    <t>24.267404453242143</t>
  </si>
  <si>
    <t>33.428863706135644</t>
  </si>
  <si>
    <t>23.84</t>
  </si>
  <si>
    <t>27.168702873154718</t>
  </si>
  <si>
    <t>90.03164013017454</t>
  </si>
  <si>
    <t>162.275511063385</t>
  </si>
  <si>
    <t>198.69</t>
  </si>
  <si>
    <t>11.183976921423156</t>
  </si>
  <si>
    <t>14.679732052239935</t>
  </si>
  <si>
    <t>42.12446643728269</t>
  </si>
  <si>
    <t>42.95</t>
  </si>
  <si>
    <t>6.1572006891445445</t>
  </si>
  <si>
    <t>28.306784870177637</t>
  </si>
  <si>
    <t>53.416035193523385</t>
  </si>
  <si>
    <t>85.58</t>
  </si>
  <si>
    <t>1.1001847688163824</t>
  </si>
  <si>
    <t>7.799995578699315</t>
  </si>
  <si>
    <t>15.117122719352727</t>
  </si>
  <si>
    <t>0.8935301237373906</t>
  </si>
  <si>
    <t>8.475640607781642</t>
  </si>
  <si>
    <t>16.402240587558325</t>
  </si>
  <si>
    <t>5.94</t>
  </si>
  <si>
    <t>1.5927728813589626</t>
  </si>
  <si>
    <t>14.972964656002441</t>
  </si>
  <si>
    <t>24.426451779721848</t>
  </si>
  <si>
    <t>-2.61</t>
  </si>
  <si>
    <t>1.5747941499768268</t>
  </si>
  <si>
    <t>15.046203433650174</t>
  </si>
  <si>
    <t>24.616767400127348</t>
  </si>
  <si>
    <t>-3.03</t>
  </si>
  <si>
    <t>1.7385374587422981</t>
  </si>
  <si>
    <t>5.913491054264064</t>
  </si>
  <si>
    <t>-5.98</t>
  </si>
  <si>
    <t>4.051419243467046</t>
  </si>
  <si>
    <t>-2.8329364197949274</t>
  </si>
  <si>
    <t>-6.27</t>
  </si>
  <si>
    <t>1.901349777324643</t>
  </si>
  <si>
    <t>12.706133021474022</t>
  </si>
  <si>
    <t>0.29</t>
  </si>
  <si>
    <t>4.368077737586041</t>
  </si>
  <si>
    <t>25.551466518337108</t>
  </si>
  <si>
    <t>44.91978222363387</t>
  </si>
  <si>
    <t>44.88</t>
  </si>
  <si>
    <t>6.365407006568144</t>
  </si>
  <si>
    <t>15.122898308443695</t>
  </si>
  <si>
    <t>34.38806334538247</t>
  </si>
  <si>
    <t>45.99</t>
  </si>
  <si>
    <t>5.862089163467187</t>
  </si>
  <si>
    <t>17.20438641044315</t>
  </si>
  <si>
    <t>40.576082836594615</t>
  </si>
  <si>
    <t>2.3821101145859913</t>
  </si>
  <si>
    <t>8.2316492592301</t>
  </si>
  <si>
    <t>11.8008808603282</t>
  </si>
  <si>
    <t>5.29</t>
  </si>
  <si>
    <t>4.010311759585406</t>
  </si>
  <si>
    <t>12.830182712024408</t>
  </si>
  <si>
    <t>13.827262756763648</t>
  </si>
  <si>
    <t>15.42</t>
  </si>
  <si>
    <t>7.759859145523295</t>
  </si>
  <si>
    <t>70.40816326530613</t>
  </si>
  <si>
    <t>28.04</t>
  </si>
  <si>
    <t>7.89094036596177</t>
  </si>
  <si>
    <t>69.71544452271121</t>
  </si>
  <si>
    <t>28.54</t>
  </si>
  <si>
    <t>1.2864777781154457</t>
  </si>
  <si>
    <t>10.534425480702426</t>
  </si>
  <si>
    <t>2.83</t>
  </si>
  <si>
    <t>0.8755142095555822</t>
  </si>
  <si>
    <t>10.360973781107342</t>
  </si>
  <si>
    <t>11.198135915679398</t>
  </si>
  <si>
    <t>8.131774474093639</t>
  </si>
  <si>
    <t>54.21846689719884</t>
  </si>
  <si>
    <t>96.60772988784178</t>
  </si>
  <si>
    <t>105.21</t>
  </si>
  <si>
    <t>7.945336817403017</t>
  </si>
  <si>
    <t>55.140817721475045</t>
  </si>
  <si>
    <t>97.02311760376823</t>
  </si>
  <si>
    <t>107.66</t>
  </si>
  <si>
    <t>7.8910967416931355</t>
  </si>
  <si>
    <t>28.422646723820577</t>
  </si>
  <si>
    <t>49.51266684002596</t>
  </si>
  <si>
    <t>14.74</t>
  </si>
  <si>
    <t>6.820047819139267</t>
  </si>
  <si>
    <t>28.440375503160155</t>
  </si>
  <si>
    <t>49.951113705121756</t>
  </si>
  <si>
    <t>13.37</t>
  </si>
  <si>
    <t>7.779318986863116</t>
  </si>
  <si>
    <t>18.941130850183796</t>
  </si>
  <si>
    <t>33.325712957817814</t>
  </si>
  <si>
    <t>32.66</t>
  </si>
  <si>
    <t>7.470326861720475</t>
  </si>
  <si>
    <t>19.15456376672612</t>
  </si>
  <si>
    <t>33.390425865356455</t>
  </si>
  <si>
    <t>32.83</t>
  </si>
  <si>
    <t>3.7785234677845736</t>
  </si>
  <si>
    <t>20.611622568519948</t>
  </si>
  <si>
    <t>29.476766686642343</t>
  </si>
  <si>
    <t>15.5</t>
  </si>
  <si>
    <t>3.244672660320193</t>
  </si>
  <si>
    <t>20.659668872623538</t>
  </si>
  <si>
    <t>29.523168934941644</t>
  </si>
  <si>
    <t>18.83</t>
  </si>
  <si>
    <t>5.300767202103172</t>
  </si>
  <si>
    <t>52.411860581212636</t>
  </si>
  <si>
    <t>77.29610009585792</t>
  </si>
  <si>
    <t>83.05</t>
  </si>
  <si>
    <t>5.300466548652591</t>
  </si>
  <si>
    <t>52.759678448674464</t>
  </si>
  <si>
    <t>78.0235863058901</t>
  </si>
  <si>
    <t>83.47</t>
  </si>
  <si>
    <t>1.77088605580315</t>
  </si>
  <si>
    <t>12.546481892238836</t>
  </si>
  <si>
    <t>23.795355279542306</t>
  </si>
  <si>
    <t>8.16</t>
  </si>
  <si>
    <t>1.863856450422684</t>
  </si>
  <si>
    <t>13.094246292699252</t>
  </si>
  <si>
    <t>24.96350955118427</t>
  </si>
  <si>
    <t>9.14</t>
  </si>
  <si>
    <t>2.5943012703472443</t>
  </si>
  <si>
    <t>12.654672282078062</t>
  </si>
  <si>
    <t>10.32</t>
  </si>
  <si>
    <t>5.478752734810391</t>
  </si>
  <si>
    <t>21.81866564258266</t>
  </si>
  <si>
    <t>39.80754268415399</t>
  </si>
  <si>
    <t>28.32</t>
  </si>
  <si>
    <t>5.7297996285535655</t>
  </si>
  <si>
    <t>23.602671405697695</t>
  </si>
  <si>
    <t>45.84955615656649</t>
  </si>
  <si>
    <t>30.14</t>
  </si>
  <si>
    <t>1.6698825744450132</t>
  </si>
  <si>
    <t>13.786217045073723</t>
  </si>
  <si>
    <t>-19.52</t>
  </si>
  <si>
    <t>1.6829540443342836</t>
  </si>
  <si>
    <t>-19.31</t>
  </si>
  <si>
    <t>10.120997281261863</t>
  </si>
  <si>
    <t>19.275126722234816</t>
  </si>
  <si>
    <t>-1.9044691137227177</t>
  </si>
  <si>
    <t>22.790730152907912</t>
  </si>
  <si>
    <t>39.43</t>
  </si>
  <si>
    <t>6.920839621950742</t>
  </si>
  <si>
    <t>19.55087794393937</t>
  </si>
  <si>
    <t>-2.8249286231008863</t>
  </si>
  <si>
    <t>23.313150456673505</t>
  </si>
  <si>
    <t>38.75</t>
  </si>
  <si>
    <t>3.515161137183136</t>
  </si>
  <si>
    <t>27.77411931071889</t>
  </si>
  <si>
    <t>53.22940025314635</t>
  </si>
  <si>
    <t>44.39</t>
  </si>
  <si>
    <t>3.4002329783659833</t>
  </si>
  <si>
    <t>27.569449690657613</t>
  </si>
  <si>
    <t>52.938556875847745</t>
  </si>
  <si>
    <t>43.63</t>
  </si>
  <si>
    <t>3.954984798690001</t>
  </si>
  <si>
    <t>37.601181280297546</t>
  </si>
  <si>
    <t>68.57142857142857</t>
  </si>
  <si>
    <t>46.85</t>
  </si>
  <si>
    <t>46.89441000572266</t>
  </si>
  <si>
    <t>65.2173926564381</t>
  </si>
  <si>
    <t>112.42</t>
  </si>
  <si>
    <t>3.8483776624079957</t>
  </si>
  <si>
    <t>37.809428591851685</t>
  </si>
  <si>
    <t>68.76190185546875</t>
  </si>
  <si>
    <t>46.39</t>
  </si>
  <si>
    <t>38.396243066257775</t>
  </si>
  <si>
    <t>39.179801736174795</t>
  </si>
  <si>
    <t>-1.0204071702683226</t>
  </si>
  <si>
    <t>89.54</t>
  </si>
  <si>
    <t>2.084502311351543</t>
  </si>
  <si>
    <t>11.957283259330453</t>
  </si>
  <si>
    <t>20.918367346938773</t>
  </si>
  <si>
    <t>23.77</t>
  </si>
  <si>
    <t>3.5689009245011114</t>
  </si>
  <si>
    <t>-4.208306010028624</t>
  </si>
  <si>
    <t>3.9945135304227457</t>
  </si>
  <si>
    <t>-4.35379313161894</t>
  </si>
  <si>
    <t>9.56</t>
  </si>
  <si>
    <t>4.381421225927831</t>
  </si>
  <si>
    <t>34.662293720958104</t>
  </si>
  <si>
    <t>-3.27</t>
  </si>
  <si>
    <t>4.3986169875350924</t>
  </si>
  <si>
    <t>34.566739013100126</t>
  </si>
  <si>
    <t>10.82067409459767</t>
  </si>
  <si>
    <t>37.51777890786219</t>
  </si>
  <si>
    <t>63.066441602560694</t>
  </si>
  <si>
    <t>76.25</t>
  </si>
  <si>
    <t>14.762024644362791</t>
  </si>
  <si>
    <t>37.34734021764461</t>
  </si>
  <si>
    <t>62.78041265323879</t>
  </si>
  <si>
    <t>73.06</t>
  </si>
  <si>
    <t>7.16683921377932</t>
  </si>
  <si>
    <t>39.267109234029284</t>
  </si>
  <si>
    <t>-5.478999606762825</t>
  </si>
  <si>
    <t>69.79690136925163</t>
  </si>
  <si>
    <t>-6.271379921764342</t>
  </si>
  <si>
    <t>64.94</t>
  </si>
  <si>
    <t>5.997042595720277</t>
  </si>
  <si>
    <t>28.858224279120986</t>
  </si>
  <si>
    <t>53.21905226934525</t>
  </si>
  <si>
    <t>87.49</t>
  </si>
  <si>
    <t>8.184059240506215</t>
  </si>
  <si>
    <t>37.29924976360944</t>
  </si>
  <si>
    <t>-4.557548848009358</t>
  </si>
  <si>
    <t>66.02546135089973</t>
  </si>
  <si>
    <t>-5.584339158700457</t>
  </si>
  <si>
    <t>64.18</t>
  </si>
  <si>
    <t>12.540386796278332</t>
  </si>
  <si>
    <t>88.41305894128172</t>
  </si>
  <si>
    <t>171.76282833784055</t>
  </si>
  <si>
    <t>112.4</t>
  </si>
  <si>
    <t>13.566496885953077</t>
  </si>
  <si>
    <t>87.65607895234173</t>
  </si>
  <si>
    <t>169.5915893007745</t>
  </si>
  <si>
    <t>117.74</t>
  </si>
  <si>
    <t>3.1589250809902154</t>
  </si>
  <si>
    <t>9.871634399578443</t>
  </si>
  <si>
    <t>19.242896931575526</t>
  </si>
  <si>
    <t>16.09</t>
  </si>
  <si>
    <t>38.74678263600982</t>
  </si>
  <si>
    <t>352.87356731330624</t>
  </si>
  <si>
    <t>208.67</t>
  </si>
  <si>
    <t>8.174503147073104</t>
  </si>
  <si>
    <t>53.88054411957042</t>
  </si>
  <si>
    <t>111.75</t>
  </si>
  <si>
    <t>17.599853126930388</t>
  </si>
  <si>
    <t>85.64361906029376</t>
  </si>
  <si>
    <t>113.94</t>
  </si>
  <si>
    <t>16.013243844244084</t>
  </si>
  <si>
    <t>233.33334216365128</t>
  </si>
  <si>
    <t>74.72</t>
  </si>
  <si>
    <t>5.068543901774781</t>
  </si>
  <si>
    <t>12.708369155506608</t>
  </si>
  <si>
    <t>-2.5073017816925085</t>
  </si>
  <si>
    <t>-6.620711661713874</t>
  </si>
  <si>
    <t>32</t>
  </si>
  <si>
    <t>132.11</t>
  </si>
  <si>
    <t>5.356243074157899</t>
  </si>
  <si>
    <t>12.691400584943286</t>
  </si>
  <si>
    <t>-2.369459415719032</t>
  </si>
  <si>
    <t>-6.822453502398518</t>
  </si>
  <si>
    <t>138.59</t>
  </si>
  <si>
    <t>5.875147596253497</t>
  </si>
  <si>
    <t>12.50485200800648</t>
  </si>
  <si>
    <t>-2.1284319760716577</t>
  </si>
  <si>
    <t>42.41416035612606</t>
  </si>
  <si>
    <t>22</t>
  </si>
  <si>
    <t>80.6</t>
  </si>
  <si>
    <t>4.8395071386716095</t>
  </si>
  <si>
    <t>11.265025024161453</t>
  </si>
  <si>
    <t>-2.3277215429944746</t>
  </si>
  <si>
    <t>42.03317665484827</t>
  </si>
  <si>
    <t>82.43</t>
  </si>
  <si>
    <t>3.6981524110251174</t>
  </si>
  <si>
    <t>9.258882068872776</t>
  </si>
  <si>
    <t>-2.503650753081385</t>
  </si>
  <si>
    <t>-5.910821800595489</t>
  </si>
  <si>
    <t>31</t>
  </si>
  <si>
    <t>35.34</t>
  </si>
  <si>
    <t>3.339910718542081</t>
  </si>
  <si>
    <t>8.47037573205526</t>
  </si>
  <si>
    <t>-2.5361084309920416</t>
  </si>
  <si>
    <t>-6.045803450028453</t>
  </si>
  <si>
    <t>30</t>
  </si>
  <si>
    <t>3.2417450145884397</t>
  </si>
  <si>
    <t>8.803120100974285</t>
  </si>
  <si>
    <t>-2.7155498231226236</t>
  </si>
  <si>
    <t>34.985980964869334</t>
  </si>
  <si>
    <t>-5.813882100104706</t>
  </si>
  <si>
    <t>29</t>
  </si>
  <si>
    <t>47.08</t>
  </si>
  <si>
    <t>3.730960129619197</t>
  </si>
  <si>
    <t>9.515649789187755</t>
  </si>
  <si>
    <t>-2.5504560377489147</t>
  </si>
  <si>
    <t>35.14504746716962</t>
  </si>
  <si>
    <t>-6.088055444546359</t>
  </si>
  <si>
    <t>45.33</t>
  </si>
  <si>
    <t>4.764465023017326</t>
  </si>
  <si>
    <t>13.803348152151841</t>
  </si>
  <si>
    <t>-2.8971454476981777</t>
  </si>
  <si>
    <t>34.233414727192944</t>
  </si>
  <si>
    <t>-5.455889668883662</t>
  </si>
  <si>
    <t>15</t>
  </si>
  <si>
    <t>156.14</t>
  </si>
  <si>
    <t>4.077800207174351</t>
  </si>
  <si>
    <t>12.050152006568027</t>
  </si>
  <si>
    <t>-2.955061894736131</t>
  </si>
  <si>
    <t>32.325052552698885</t>
  </si>
  <si>
    <t>-5.477562947427749</t>
  </si>
  <si>
    <t>16</t>
  </si>
  <si>
    <t>147.99</t>
  </si>
  <si>
    <t>1.514279338269442</t>
  </si>
  <si>
    <t>5.444374768920435</t>
  </si>
  <si>
    <t>-3.5953569670589367</t>
  </si>
  <si>
    <t>10.59196765881303</t>
  </si>
  <si>
    <t>-13.993170198188887</t>
  </si>
  <si>
    <t>-40.73</t>
  </si>
  <si>
    <t>1.5114607967543185</t>
  </si>
  <si>
    <t>5.700442371295274</t>
  </si>
  <si>
    <t>-3.7714788127725796</t>
  </si>
  <si>
    <t>10.874043977567617</t>
  </si>
  <si>
    <t>-13.870250907354365</t>
  </si>
  <si>
    <t>-40.03</t>
  </si>
  <si>
    <t>3.679054133818466</t>
  </si>
  <si>
    <t>11.709400291681929</t>
  </si>
  <si>
    <t>-3.1827203041257834</t>
  </si>
  <si>
    <t>50.98870692524686</t>
  </si>
  <si>
    <t>-9.752791595108512</t>
  </si>
  <si>
    <t>25</t>
  </si>
  <si>
    <t>98.62</t>
  </si>
  <si>
    <t>3.1130862682083347</t>
  </si>
  <si>
    <t>10.675320402096055</t>
  </si>
  <si>
    <t>-3.4291758988869883</t>
  </si>
  <si>
    <t>50.473422737929226</t>
  </si>
  <si>
    <t>-9.592041316663646</t>
  </si>
  <si>
    <t>97.33</t>
  </si>
  <si>
    <t>3.7368683241682312</t>
  </si>
  <si>
    <t>8.784746679567505</t>
  </si>
  <si>
    <t>-2.350831208783053</t>
  </si>
  <si>
    <t>-6.202856581106431</t>
  </si>
  <si>
    <t>28</t>
  </si>
  <si>
    <t>-21.21</t>
  </si>
  <si>
    <t>3.725241689112153</t>
  </si>
  <si>
    <t>8.738266706711567</t>
  </si>
  <si>
    <t>-2.34569121575416</t>
  </si>
  <si>
    <t>-6.331669802409589</t>
  </si>
  <si>
    <t>-21.29</t>
  </si>
  <si>
    <t>3.7280957940168635</t>
  </si>
  <si>
    <t>17.108069840766056</t>
  </si>
  <si>
    <t>-4.588956611099535</t>
  </si>
  <si>
    <t>76.90215849288646</t>
  </si>
  <si>
    <t>37</t>
  </si>
  <si>
    <t>60.98</t>
  </si>
  <si>
    <t>4.589764505802725</t>
  </si>
  <si>
    <t>18.225478704179253</t>
  </si>
  <si>
    <t>-3.9708962586505767</t>
  </si>
  <si>
    <t>74.8322992720074</t>
  </si>
  <si>
    <t>38</t>
  </si>
  <si>
    <t>68.08</t>
  </si>
  <si>
    <t>4.431003818340221</t>
  </si>
  <si>
    <t>16.872507775285946</t>
  </si>
  <si>
    <t>-3.807829662761632</t>
  </si>
  <si>
    <t>57.79229869349278</t>
  </si>
  <si>
    <t>-12.718367345228732</t>
  </si>
  <si>
    <t>76.02</t>
  </si>
  <si>
    <t>4.965094657245816</t>
  </si>
  <si>
    <t>17.70037280066162</t>
  </si>
  <si>
    <t>-3.564961802859199</t>
  </si>
  <si>
    <t>62.8215647712024</t>
  </si>
  <si>
    <t>-12.5745477727643</t>
  </si>
  <si>
    <t>96.76</t>
  </si>
  <si>
    <t>2.5643013810931383</t>
  </si>
  <si>
    <t>9.806261067258804</t>
  </si>
  <si>
    <t>-3.8241452972577212</t>
  </si>
  <si>
    <t>23</t>
  </si>
  <si>
    <t>10.95</t>
  </si>
  <si>
    <t>2.5432122003107653</t>
  </si>
  <si>
    <t>9.968993590899894</t>
  </si>
  <si>
    <t>-3.9198434128625768</t>
  </si>
  <si>
    <t>24</t>
  </si>
  <si>
    <t>5.92</t>
  </si>
  <si>
    <t>4.797515921798816</t>
  </si>
  <si>
    <t>16.189833153801263</t>
  </si>
  <si>
    <t>-3.374628332182987</t>
  </si>
  <si>
    <t>74.18933346954387</t>
  </si>
  <si>
    <t>-9.056689167717892</t>
  </si>
  <si>
    <t>19</t>
  </si>
  <si>
    <t>180.57</t>
  </si>
  <si>
    <t>5.945163845169399</t>
  </si>
  <si>
    <t>17.635373718755513</t>
  </si>
  <si>
    <t>-2.9663393941757743</t>
  </si>
  <si>
    <t>74.66419291775364</t>
  </si>
  <si>
    <t>-8.934414183351457</t>
  </si>
  <si>
    <t>20</t>
  </si>
  <si>
    <t>166.47</t>
  </si>
  <si>
    <t>2.8748465214589167</t>
  </si>
  <si>
    <t>9.595512917309568</t>
  </si>
  <si>
    <t>-3.337747892169239</t>
  </si>
  <si>
    <t>-8.454445874002259</t>
  </si>
  <si>
    <t>34.95</t>
  </si>
  <si>
    <t>2.241099733758321</t>
  </si>
  <si>
    <t>8.70818429643334</t>
  </si>
  <si>
    <t>-3.8856745932630705</t>
  </si>
  <si>
    <t>26.132361818813443</t>
  </si>
  <si>
    <t>-11.271092598666632</t>
  </si>
  <si>
    <t>33</t>
  </si>
  <si>
    <t>13.58</t>
  </si>
  <si>
    <t>5.357392641642858</t>
  </si>
  <si>
    <t>21.133454593388333</t>
  </si>
  <si>
    <t>-3.9447275954946073</t>
  </si>
  <si>
    <t>46.54041410482037</t>
  </si>
  <si>
    <t>-10.587004382099863</t>
  </si>
  <si>
    <t>94.17</t>
  </si>
  <si>
    <t>3.2168976584776</t>
  </si>
  <si>
    <t>12.484772669233747</t>
  </si>
  <si>
    <t>-3.8809977794388955</t>
  </si>
  <si>
    <t>27.33990804735662</t>
  </si>
  <si>
    <t>-8.62488715167653</t>
  </si>
  <si>
    <t>25.84</t>
  </si>
  <si>
    <t>2.698206785773127</t>
  </si>
  <si>
    <t>11.642897875022907</t>
  </si>
  <si>
    <t>-4.315050253528595</t>
  </si>
  <si>
    <t>27.800989427876253</t>
  </si>
  <si>
    <t>-8.689552791495824</t>
  </si>
  <si>
    <t>25.05</t>
  </si>
  <si>
    <t>5.6477373212205055</t>
  </si>
  <si>
    <t>22.007169562688052</t>
  </si>
  <si>
    <t>-3.8966347602604485</t>
  </si>
  <si>
    <t>-7.158858583328587</t>
  </si>
  <si>
    <t>45.84</t>
  </si>
  <si>
    <t>5.037748314364548</t>
  </si>
  <si>
    <t>19.463261896983056</t>
  </si>
  <si>
    <t>-3.8634843748517262</t>
  </si>
  <si>
    <t>-11.452878113315224</t>
  </si>
  <si>
    <t>17</t>
  </si>
  <si>
    <t>234.34</t>
  </si>
  <si>
    <t>3.453013092893765</t>
  </si>
  <si>
    <t>17.67738009688705</t>
  </si>
  <si>
    <t>-5.11940720215245</t>
  </si>
  <si>
    <t>-11.163040185715856</t>
  </si>
  <si>
    <t>220.75</t>
  </si>
  <si>
    <t>4.55907908204159</t>
  </si>
  <si>
    <t>19.951946340542584</t>
  </si>
  <si>
    <t>-4.37631064991484</t>
  </si>
  <si>
    <t>44.78904191516511</t>
  </si>
  <si>
    <t>-8.038289016229704</t>
  </si>
  <si>
    <t>139.15</t>
  </si>
  <si>
    <t>4.430984125462583</t>
  </si>
  <si>
    <t>20.04302730741714</t>
  </si>
  <si>
    <t>-4.52338052674127</t>
  </si>
  <si>
    <t>44.3844893983641</t>
  </si>
  <si>
    <t>-11.407884212790442</t>
  </si>
  <si>
    <t>114.51</t>
  </si>
  <si>
    <t>3.9941809808908824</t>
  </si>
  <si>
    <t>10.218413221907586</t>
  </si>
  <si>
    <t>-2.5583250410522007</t>
  </si>
  <si>
    <t>-5.223410639970472</t>
  </si>
  <si>
    <t>26</t>
  </si>
  <si>
    <t>115.24</t>
  </si>
  <si>
    <t>4.090473354873525</t>
  </si>
  <si>
    <t>10.13440729092524</t>
  </si>
  <si>
    <t>-2.4775634533472206</t>
  </si>
  <si>
    <t>-6.142816143132579</t>
  </si>
  <si>
    <t>104.98</t>
  </si>
  <si>
    <t>2.579884371852044</t>
  </si>
  <si>
    <t>10.202004346761726</t>
  </si>
  <si>
    <t>-3.954442477372706</t>
  </si>
  <si>
    <t>61.24</t>
  </si>
  <si>
    <t>2.533269181369093</t>
  </si>
  <si>
    <t>10.15020203107845</t>
  </si>
  <si>
    <t>-4.006760160241962</t>
  </si>
  <si>
    <t>59.22</t>
  </si>
  <si>
    <t>5.58717311700471</t>
  </si>
  <si>
    <t>21.875890040638197</t>
  </si>
  <si>
    <t>-3.915377165253452</t>
  </si>
  <si>
    <t>-6.93765966146046</t>
  </si>
  <si>
    <t>50.33</t>
  </si>
  <si>
    <t>4.567393741945342</t>
  </si>
  <si>
    <t>10.752274891584294</t>
  </si>
  <si>
    <t>-2.3541379392889152</t>
  </si>
  <si>
    <t>43.202983036404774</t>
  </si>
  <si>
    <t>27</t>
  </si>
  <si>
    <t>73.03</t>
  </si>
  <si>
    <t>3.747581566585251</t>
  </si>
  <si>
    <t>9.212497015324125</t>
  </si>
  <si>
    <t>-2.4582512352675585</t>
  </si>
  <si>
    <t>70.62</t>
  </si>
  <si>
    <t>2.859176468732767</t>
  </si>
  <si>
    <t>10.042023649367874</t>
  </si>
  <si>
    <t>-3.5122084135711495</t>
  </si>
  <si>
    <t>-9.023411664705316</t>
  </si>
  <si>
    <t>19.29</t>
  </si>
  <si>
    <t>2.4178450395302464</t>
  </si>
  <si>
    <t>10.007947333810957</t>
  </si>
  <si>
    <t>-4.139201301236146</t>
  </si>
  <si>
    <t>-9.059431713708065</t>
  </si>
  <si>
    <t>22.53</t>
  </si>
  <si>
    <t>4.002417789629154</t>
  </si>
  <si>
    <t>14.11341193696411</t>
  </si>
  <si>
    <t>-3.5262215687562675</t>
  </si>
  <si>
    <t>23.28</t>
  </si>
  <si>
    <t>4.006286061281558</t>
  </si>
  <si>
    <t>13.50198038607845</t>
  </si>
  <si>
    <t>-3.370198777508001</t>
  </si>
  <si>
    <t>21.87</t>
  </si>
  <si>
    <t>7.984566904939272</t>
  </si>
  <si>
    <t>25.002538125368062</t>
  </si>
  <si>
    <t>-3.1313580840435358</t>
  </si>
  <si>
    <t>74.37</t>
  </si>
  <si>
    <t>8.091318467816032</t>
  </si>
  <si>
    <t>24.691181771174232</t>
  </si>
  <si>
    <t>-3.0515646948498807</t>
  </si>
  <si>
    <t>74.88</t>
  </si>
  <si>
    <t>10.454449334590826</t>
  </si>
  <si>
    <t>-6.315901376495772</t>
  </si>
  <si>
    <t>-11.577727407134663</t>
  </si>
  <si>
    <t>89.16</t>
  </si>
  <si>
    <t>4.381039938447185</t>
  </si>
  <si>
    <t>23.10654770218011</t>
  </si>
  <si>
    <t>-5.274215260947836</t>
  </si>
  <si>
    <t>40.55129715319295</t>
  </si>
  <si>
    <t>-12.499994900137201</t>
  </si>
  <si>
    <t>21</t>
  </si>
  <si>
    <t>146.64</t>
  </si>
  <si>
    <t>4.476458792751459</t>
  </si>
  <si>
    <t>23.28717446173812</t>
  </si>
  <si>
    <t>-5.202142036791684</t>
  </si>
  <si>
    <t>40.70595074551326</t>
  </si>
  <si>
    <t>-12.530660469795151</t>
  </si>
  <si>
    <t>152.27</t>
  </si>
  <si>
    <t>4.30343618126584</t>
  </si>
  <si>
    <t>16.060873184152317</t>
  </si>
  <si>
    <t>-3.7321044178766165</t>
  </si>
  <si>
    <t>59.306142657878766</t>
  </si>
  <si>
    <t>-13.315372966399808</t>
  </si>
  <si>
    <t>120.54</t>
  </si>
  <si>
    <t>4.165569536986422</t>
  </si>
  <si>
    <t>15.818057218424855</t>
  </si>
  <si>
    <t>-3.7973336126008874</t>
  </si>
  <si>
    <t>59.168505957779495</t>
  </si>
  <si>
    <t>-13.126817142257853</t>
  </si>
  <si>
    <t>3.041923180729184</t>
  </si>
  <si>
    <t>9.859161888222458</t>
  </si>
  <si>
    <t>-3.2410949594917455</t>
  </si>
  <si>
    <t>31.520806400988953</t>
  </si>
  <si>
    <t>-9.413972490105827</t>
  </si>
  <si>
    <t>147.36</t>
  </si>
  <si>
    <t>2.6596504665889484</t>
  </si>
  <si>
    <t>9.311008903839443</t>
  </si>
  <si>
    <t>-3.500839309828929</t>
  </si>
  <si>
    <t>31.35447178044992</t>
  </si>
  <si>
    <t>-9.562766391938238</t>
  </si>
  <si>
    <t>140.96</t>
  </si>
  <si>
    <t>3.4898231618628266</t>
  </si>
  <si>
    <t>10.278800091544596</t>
  </si>
  <si>
    <t>-2.9453641674089566</t>
  </si>
  <si>
    <t>-3.06</t>
  </si>
  <si>
    <t>3.1616267542812864</t>
  </si>
  <si>
    <t>10.123033545275183</t>
  </si>
  <si>
    <t>-3.2018433332040774</t>
  </si>
  <si>
    <t>-11.46</t>
  </si>
  <si>
    <t>8.340248694061161</t>
  </si>
  <si>
    <t>37.78330906342039</t>
  </si>
  <si>
    <t>-4.530237700264831</t>
  </si>
  <si>
    <t>162.4581146956558</t>
  </si>
  <si>
    <t>-10.12919786861326</t>
  </si>
  <si>
    <t>531.63</t>
  </si>
  <si>
    <t>6.8151388925812775</t>
  </si>
  <si>
    <t>37.73575897585981</t>
  </si>
  <si>
    <t>-5.537049144653184</t>
  </si>
  <si>
    <t>162.43653108355133</t>
  </si>
  <si>
    <t>520.81</t>
  </si>
  <si>
    <t>2.7121247211263753</t>
  </si>
  <si>
    <t>12.260449610769419</t>
  </si>
  <si>
    <t>-4.520606856781099</t>
  </si>
  <si>
    <t>36.07936995165948</t>
  </si>
  <si>
    <t>-13.616494791687783</t>
  </si>
  <si>
    <t>-32.83</t>
  </si>
  <si>
    <t>2.65409350463214</t>
  </si>
  <si>
    <t>12.35935587219935</t>
  </si>
  <si>
    <t>-4.656714562101446</t>
  </si>
  <si>
    <t>35.87757059272327</t>
  </si>
  <si>
    <t>-38.1</t>
  </si>
  <si>
    <t>2.6525984909526366</t>
  </si>
  <si>
    <t>8.959203246430574</t>
  </si>
  <si>
    <t>-3.3775195443216233</t>
  </si>
  <si>
    <t>21.159295222371078</t>
  </si>
  <si>
    <t>93.1</t>
  </si>
  <si>
    <t>2.7156203795371296</t>
  </si>
  <si>
    <t>9.33890499463992</t>
  </si>
  <si>
    <t>-3.4389582082278056</t>
  </si>
  <si>
    <t>20.43358991980897</t>
  </si>
  <si>
    <t>115.72</t>
  </si>
  <si>
    <t>2.9710616929580076</t>
  </si>
  <si>
    <t>13.383099037590577</t>
  </si>
  <si>
    <t>-4.504483723549436</t>
  </si>
  <si>
    <t>41.26555912895575</t>
  </si>
  <si>
    <t>-15.569388580574195</t>
  </si>
  <si>
    <t>15.44</t>
  </si>
  <si>
    <t>2.8649245696733328</t>
  </si>
  <si>
    <t>13.038724163775052</t>
  </si>
  <si>
    <t>-4.551157926388885</t>
  </si>
  <si>
    <t>41.06497673396496</t>
  </si>
  <si>
    <t>-15.926593744216222</t>
  </si>
  <si>
    <t>11.61</t>
  </si>
  <si>
    <t>2.866850636363402</t>
  </si>
  <si>
    <t>10.640137298892446</t>
  </si>
  <si>
    <t>-3.711437618664868</t>
  </si>
  <si>
    <t>-11.080422051465188</t>
  </si>
  <si>
    <t>12.18</t>
  </si>
  <si>
    <t>3.0063279419471</t>
  </si>
  <si>
    <t>10.55638629301721</t>
  </si>
  <si>
    <t>-3.511388809492349</t>
  </si>
  <si>
    <t>-10.881027973128132</t>
  </si>
  <si>
    <t>10.99</t>
  </si>
  <si>
    <t>4.402752041342152</t>
  </si>
  <si>
    <t>23.109138302342686</t>
  </si>
  <si>
    <t>-5.2487939555410446</t>
  </si>
  <si>
    <t>73.29318147365433</t>
  </si>
  <si>
    <t>-14.336917758749113</t>
  </si>
  <si>
    <t>108.28</t>
  </si>
  <si>
    <t>5.301240443742304</t>
  </si>
  <si>
    <t>25.947771095019718</t>
  </si>
  <si>
    <t>-4.894660291375581</t>
  </si>
  <si>
    <t>73.32667596878639</t>
  </si>
  <si>
    <t>-14.362418838262025</t>
  </si>
  <si>
    <t>96.28</t>
  </si>
  <si>
    <t>4.5782769772601135</t>
  </si>
  <si>
    <t>13.335980691591885</t>
  </si>
  <si>
    <t>-2.9128820204261325</t>
  </si>
  <si>
    <t>-1.39</t>
  </si>
  <si>
    <t>4.535656099863179</t>
  </si>
  <si>
    <t>12.966889100559793</t>
  </si>
  <si>
    <t>-2.8588783662304</t>
  </si>
  <si>
    <t>1.12</t>
  </si>
  <si>
    <t>2.7245340132081717</t>
  </si>
  <si>
    <t>8.844666895963806</t>
  </si>
  <si>
    <t>-3.2463044517286477</t>
  </si>
  <si>
    <t>-7.114982050209761</t>
  </si>
  <si>
    <t>-14.75</t>
  </si>
  <si>
    <t>2.6888423642720274</t>
  </si>
  <si>
    <t>8.827796565230024</t>
  </si>
  <si>
    <t>-3.283121644663631</t>
  </si>
  <si>
    <t>-6.848500797344714</t>
  </si>
  <si>
    <t>-15.35</t>
  </si>
  <si>
    <t>4.930775981241897</t>
  </si>
  <si>
    <t>14.998661803823998</t>
  </si>
  <si>
    <t>-3.0418461233857026</t>
  </si>
  <si>
    <t>38.70432925580318</t>
  </si>
  <si>
    <t>-8.89214142036635</t>
  </si>
  <si>
    <t>141.84</t>
  </si>
  <si>
    <t>4.54690657013753</t>
  </si>
  <si>
    <t>15.003113397167084</t>
  </si>
  <si>
    <t>-3.2996308953657008</t>
  </si>
  <si>
    <t>37.936541769863986</t>
  </si>
  <si>
    <t>-8.878474130063974</t>
  </si>
  <si>
    <t>136.67</t>
  </si>
  <si>
    <t>4.872310669670835</t>
  </si>
  <si>
    <t>16.05556024243543</t>
  </si>
  <si>
    <t>-3.2952661131356216</t>
  </si>
  <si>
    <t>-5.208416809920024</t>
  </si>
  <si>
    <t>312.38</t>
  </si>
  <si>
    <t>4.825522463872062</t>
  </si>
  <si>
    <t>16.229401114589184</t>
  </si>
  <si>
    <t>-3.3632422677743583</t>
  </si>
  <si>
    <t>-5.2281778750753904</t>
  </si>
  <si>
    <t>319.02</t>
  </si>
  <si>
    <t>7.25025828479894</t>
  </si>
  <si>
    <t>30.26306298619802</t>
  </si>
  <si>
    <t>-4.174066881127292</t>
  </si>
  <si>
    <t>-5.89543893294171</t>
  </si>
  <si>
    <t>144.19</t>
  </si>
  <si>
    <t>8.223715411128435</t>
  </si>
  <si>
    <t>29.694841878606223</t>
  </si>
  <si>
    <t>-3.6108790727878044</t>
  </si>
  <si>
    <t>-5.63814349703895</t>
  </si>
  <si>
    <t>159.36</t>
  </si>
  <si>
    <t>7.032628183809368</t>
  </si>
  <si>
    <t>45.03320118591604</t>
  </si>
  <si>
    <t>-6.403466813387379</t>
  </si>
  <si>
    <t>0.14</t>
  </si>
  <si>
    <t>6.761298182227181</t>
  </si>
  <si>
    <t>45.518378228495436</t>
  </si>
  <si>
    <t>-6.732195061023269</t>
  </si>
  <si>
    <t>-3.83</t>
  </si>
  <si>
    <t>8.187802652828422</t>
  </si>
  <si>
    <t>26.541177044902714</t>
  </si>
  <si>
    <t>-3.2415506540981713</t>
  </si>
  <si>
    <t>57.2015756669706</t>
  </si>
  <si>
    <t>-6.678537766477078</t>
  </si>
  <si>
    <t>88.27</t>
  </si>
  <si>
    <t>6.125860547811045</t>
  </si>
  <si>
    <t>21.807114936711823</t>
  </si>
  <si>
    <t>-3.5598451460838696</t>
  </si>
  <si>
    <t>57.1535420097343</t>
  </si>
  <si>
    <t>-8.447160516565312</t>
  </si>
  <si>
    <t>72.62</t>
  </si>
  <si>
    <t>5.262465700346087</t>
  </si>
  <si>
    <t>23.008282813501474</t>
  </si>
  <si>
    <t>-4.372148746164433</t>
  </si>
  <si>
    <t>75.92283211271884</t>
  </si>
  <si>
    <t>-8.677768333316116</t>
  </si>
  <si>
    <t>222.76</t>
  </si>
  <si>
    <t>5.8469401677121375</t>
  </si>
  <si>
    <t>23.507087910278237</t>
  </si>
  <si>
    <t>-4.020408493332741</t>
  </si>
  <si>
    <t>75.80291261346213</t>
  </si>
  <si>
    <t>-8.222861580918172</t>
  </si>
  <si>
    <t>228.37</t>
  </si>
  <si>
    <t>4.672635160809124</t>
  </si>
  <si>
    <t>19.970962279573307</t>
  </si>
  <si>
    <t>-4.274025596322202</t>
  </si>
  <si>
    <t>36.84</t>
  </si>
  <si>
    <t>5.310185489925598</t>
  </si>
  <si>
    <t>20.10733286844809</t>
  </si>
  <si>
    <t>-3.786559416162658</t>
  </si>
  <si>
    <t>-6.11179205992094</t>
  </si>
  <si>
    <t>37.72</t>
  </si>
  <si>
    <t>3.0737393631849925</t>
  </si>
  <si>
    <t>13.10060170290804</t>
  </si>
  <si>
    <t>-4.262105583777691</t>
  </si>
  <si>
    <t>-7.592806250973238</t>
  </si>
  <si>
    <t>16.9</t>
  </si>
  <si>
    <t>2.9996657064974777</t>
  </si>
  <si>
    <t>13.220794796940027</t>
  </si>
  <si>
    <t>-4.407422723239758</t>
  </si>
  <si>
    <t>-7.594609436444555</t>
  </si>
  <si>
    <t>20.19</t>
  </si>
  <si>
    <t>6.188805275142396</t>
  </si>
  <si>
    <t>21.595426458610277</t>
  </si>
  <si>
    <t>-3.489433824222785</t>
  </si>
  <si>
    <t>-8.295434786214406</t>
  </si>
  <si>
    <t>211.44</t>
  </si>
  <si>
    <t>6.5611338945129045</t>
  </si>
  <si>
    <t>21.252099106254704</t>
  </si>
  <si>
    <t>-3.239089378137504</t>
  </si>
  <si>
    <t>-8.210507341370278</t>
  </si>
  <si>
    <t>204.89</t>
  </si>
  <si>
    <t>1.7787846156787763</t>
  </si>
  <si>
    <t>7.694245265118626</t>
  </si>
  <si>
    <t>-4.325563194834882</t>
  </si>
  <si>
    <t>24.075240339275616</t>
  </si>
  <si>
    <t>-8.24156646625205</t>
  </si>
  <si>
    <t>5.44</t>
  </si>
  <si>
    <t>2.23286139243767</t>
  </si>
  <si>
    <t>8.712889631112088</t>
  </si>
  <si>
    <t>-3.902118447934652</t>
  </si>
  <si>
    <t>24.087177158357555</t>
  </si>
  <si>
    <t>-8.618829399988414</t>
  </si>
  <si>
    <t>5.37</t>
  </si>
  <si>
    <t>2.3184638494175385</t>
  </si>
  <si>
    <t>16.367377692826487</t>
  </si>
  <si>
    <t>-7.05957856402998</t>
  </si>
  <si>
    <t>-30.78</t>
  </si>
  <si>
    <t>2.450597012242446</t>
  </si>
  <si>
    <t>16.505742324985203</t>
  </si>
  <si>
    <t>-6.735396412599655</t>
  </si>
  <si>
    <t>-30.73</t>
  </si>
  <si>
    <t>7.565191286507209</t>
  </si>
  <si>
    <t>9.063290587774402</t>
  </si>
  <si>
    <t>-1.1980253035953112</t>
  </si>
  <si>
    <t>-3.0100252829466823</t>
  </si>
  <si>
    <t>38.71</t>
  </si>
  <si>
    <t>4.8651455060948905</t>
  </si>
  <si>
    <t>17.49835122046423</t>
  </si>
  <si>
    <t>-3.596675823681508</t>
  </si>
  <si>
    <t>47.94418342553654</t>
  </si>
  <si>
    <t>-9.505880813761413</t>
  </si>
  <si>
    <t>43.74</t>
  </si>
  <si>
    <t>5.518170711740059</t>
  </si>
  <si>
    <t>17.336094131912738</t>
  </si>
  <si>
    <t>-3.1416378792032877</t>
  </si>
  <si>
    <t>49.14</t>
  </si>
  <si>
    <t>6.979050158888606</t>
  </si>
  <si>
    <t>32.099978974200724</t>
  </si>
  <si>
    <t>-4.599476754486108</t>
  </si>
  <si>
    <t>53.02691754389648</t>
  </si>
  <si>
    <t>-17.1492484314559</t>
  </si>
  <si>
    <t>31.9</t>
  </si>
  <si>
    <t>4.3758259736801595</t>
  </si>
  <si>
    <t>17.93373184915385</t>
  </si>
  <si>
    <t>-4.098364961728863</t>
  </si>
  <si>
    <t>-11.710830426061737</t>
  </si>
  <si>
    <t>317.51</t>
  </si>
  <si>
    <t>3.7290061808454444</t>
  </si>
  <si>
    <t>15.769267332229168</t>
  </si>
  <si>
    <t>-4.2288123342970545</t>
  </si>
  <si>
    <t>34.73</t>
  </si>
  <si>
    <t>3.2877920094134407</t>
  </si>
  <si>
    <t>15.673026855144727</t>
  </si>
  <si>
    <t>-4.767037212290347</t>
  </si>
  <si>
    <t>22.829663983776662</t>
  </si>
  <si>
    <t>18</t>
  </si>
  <si>
    <t>30.9</t>
  </si>
  <si>
    <t>5.817009467685643</t>
  </si>
  <si>
    <t>26.054118410531512</t>
  </si>
  <si>
    <t>-4.478954100945861</t>
  </si>
  <si>
    <t>-10.614933731948051</t>
  </si>
  <si>
    <t>188.11</t>
  </si>
  <si>
    <t>4.8825449662263</t>
  </si>
  <si>
    <t>14.96056832454832</t>
  </si>
  <si>
    <t>-3.0640922772926933</t>
  </si>
  <si>
    <t>-6.665265189290559</t>
  </si>
  <si>
    <t>53.49</t>
  </si>
  <si>
    <t>4.84965611987097</t>
  </si>
  <si>
    <t>14.802802637170476</t>
  </si>
  <si>
    <t>-3.0523406755620273</t>
  </si>
  <si>
    <t>52.05</t>
  </si>
  <si>
    <t>2.908499888373606</t>
  </si>
  <si>
    <t>16.857920574965856</t>
  </si>
  <si>
    <t>-5.796087750373811</t>
  </si>
  <si>
    <t>56.66490943621368</t>
  </si>
  <si>
    <t>-19.033342600905456</t>
  </si>
  <si>
    <t>80.46</t>
  </si>
  <si>
    <t>2.6663441806088573</t>
  </si>
  <si>
    <t>16.747905800831333</t>
  </si>
  <si>
    <t>-6.281224278032615</t>
  </si>
  <si>
    <t>56.03480467120035</t>
  </si>
  <si>
    <t>-18.83543350690583</t>
  </si>
  <si>
    <t>67.66</t>
  </si>
  <si>
    <t>4.851580855804786</t>
  </si>
  <si>
    <t>15.526601210020427</t>
  </si>
  <si>
    <t>-3.2003179317197743</t>
  </si>
  <si>
    <t>37.30286120743398</t>
  </si>
  <si>
    <t>-8.036394124213341</t>
  </si>
  <si>
    <t>5.436499457901336</t>
  </si>
  <si>
    <t>18.012200740175796</t>
  </si>
  <si>
    <t>-3.3131982960095954</t>
  </si>
  <si>
    <t>36.97798760973314</t>
  </si>
  <si>
    <t>-8.246454856164231</t>
  </si>
  <si>
    <t>27.31</t>
  </si>
  <si>
    <t>7.008740759941381</t>
  </si>
  <si>
    <t>29.865486915423585</t>
  </si>
  <si>
    <t>-4.2611772839595465</t>
  </si>
  <si>
    <t>95.89574590329461</t>
  </si>
  <si>
    <t>-9.40511411959416</t>
  </si>
  <si>
    <t>34</t>
  </si>
  <si>
    <t>67.05</t>
  </si>
  <si>
    <t>4.835288007153744</t>
  </si>
  <si>
    <t>22.152237155422224</t>
  </si>
  <si>
    <t>-4.581368704955793</t>
  </si>
  <si>
    <t>96.78872802226466</t>
  </si>
  <si>
    <t>-9.286532344395704</t>
  </si>
  <si>
    <t>55.54</t>
  </si>
  <si>
    <t>3.889183943262893</t>
  </si>
  <si>
    <t>14.909943856758005</t>
  </si>
  <si>
    <t>-3.8336946964378007</t>
  </si>
  <si>
    <t>-9.942040371259964</t>
  </si>
  <si>
    <t>42.85</t>
  </si>
  <si>
    <t>4.279493541576813</t>
  </si>
  <si>
    <t>17.022806555980317</t>
  </si>
  <si>
    <t>-3.97776194556614</t>
  </si>
  <si>
    <t>-10.565114306765267</t>
  </si>
  <si>
    <t>33.15</t>
  </si>
  <si>
    <t>2.0036427591041006</t>
  </si>
  <si>
    <t>14.120298859645661</t>
  </si>
  <si>
    <t>-7.0473135969404765</t>
  </si>
  <si>
    <t>-18.634143153902116</t>
  </si>
  <si>
    <t>58.39</t>
  </si>
  <si>
    <t>2.0130543762549973</t>
  </si>
  <si>
    <t>14.412584829661679</t>
  </si>
  <si>
    <t>-7.159560615781404</t>
  </si>
  <si>
    <t>-18.731704195002486</t>
  </si>
  <si>
    <t>59.7</t>
  </si>
  <si>
    <t>5.42188025038968</t>
  </si>
  <si>
    <t>23.210255610798654</t>
  </si>
  <si>
    <t>-4.280849915327896</t>
  </si>
  <si>
    <t>86.33470254832447</t>
  </si>
  <si>
    <t>-14.944464761781006</t>
  </si>
  <si>
    <t>146.5</t>
  </si>
  <si>
    <t>4.854746543425396</t>
  </si>
  <si>
    <t>21.06390491657823</t>
  </si>
  <si>
    <t>-4.338826904383772</t>
  </si>
  <si>
    <t>62.62012985275271</t>
  </si>
  <si>
    <t>-15.041273931248867</t>
  </si>
  <si>
    <t>136.07</t>
  </si>
  <si>
    <t>3.0669487850265806</t>
  </si>
  <si>
    <t>12.324335879963517</t>
  </si>
  <si>
    <t>-4.018435501803368</t>
  </si>
  <si>
    <t>39.41127169022691</t>
  </si>
  <si>
    <t>-10.729124974177552</t>
  </si>
  <si>
    <t>90.32</t>
  </si>
  <si>
    <t>2.3169721120008164</t>
  </si>
  <si>
    <t>9.951119608797777</t>
  </si>
  <si>
    <t>-4.294881046368965</t>
  </si>
  <si>
    <t>39.4992397735465</t>
  </si>
  <si>
    <t>-11.079770486867247</t>
  </si>
  <si>
    <t>80.69</t>
  </si>
  <si>
    <t>3.83250900170482</t>
  </si>
  <si>
    <t>20.48233829182272</t>
  </si>
  <si>
    <t>-5.344367953920405</t>
  </si>
  <si>
    <t>-12.534819296687393</t>
  </si>
  <si>
    <t>0.68</t>
  </si>
  <si>
    <t>3.495037189077549</t>
  </si>
  <si>
    <t>20.400802660720966</t>
  </si>
  <si>
    <t>-5.8370774206569696</t>
  </si>
  <si>
    <t>-1.25</t>
  </si>
  <si>
    <t>5.0394887436072695</t>
  </si>
  <si>
    <t>20.328720733674444</t>
  </si>
  <si>
    <t>-4.033885532428659</t>
  </si>
  <si>
    <t>48.301591228048935</t>
  </si>
  <si>
    <t>-8.072629405967714</t>
  </si>
  <si>
    <t>38.32</t>
  </si>
  <si>
    <t>5.095414559643558</t>
  </si>
  <si>
    <t>21.191356691144325</t>
  </si>
  <si>
    <t>-4.158907276943278</t>
  </si>
  <si>
    <t>52.664488735577386</t>
  </si>
  <si>
    <t>-8.20715483954977</t>
  </si>
  <si>
    <t>39.86</t>
  </si>
  <si>
    <t>9.986466276650223</t>
  </si>
  <si>
    <t>-4.101892515474685</t>
  </si>
  <si>
    <t>-6.850616872169368</t>
  </si>
  <si>
    <t>46.9</t>
  </si>
  <si>
    <t>10.840559122770472</t>
  </si>
  <si>
    <t>-3.5324475868112875</t>
  </si>
  <si>
    <t>-6.931224620396337</t>
  </si>
  <si>
    <t>42.41</t>
  </si>
  <si>
    <t>3.762650470650226</t>
  </si>
  <si>
    <t>19.52865014096573</t>
  </si>
  <si>
    <t>-5.190131343130305</t>
  </si>
  <si>
    <t>-11.482042133862569</t>
  </si>
  <si>
    <t>14.86</t>
  </si>
  <si>
    <t>2.9441000035509353</t>
  </si>
  <si>
    <t>14.73555950680543</t>
  </si>
  <si>
    <t>-5.005115141820111</t>
  </si>
  <si>
    <t>-12.669682112387237</t>
  </si>
  <si>
    <t>31.56</t>
  </si>
  <si>
    <t>1.457085190495492</t>
  </si>
  <si>
    <t>7.23256162706583</t>
  </si>
  <si>
    <t>-4.963719125170949</t>
  </si>
  <si>
    <t>-34.94</t>
  </si>
  <si>
    <t>1.3827007289984041</t>
  </si>
  <si>
    <t>6.86838330251741</t>
  </si>
  <si>
    <t>-4.967367962185646</t>
  </si>
  <si>
    <t>-36.11</t>
  </si>
  <si>
    <t>7.924580690016888</t>
  </si>
  <si>
    <t>26.730282624002157</t>
  </si>
  <si>
    <t>-3.3730847939596402</t>
  </si>
  <si>
    <t>-7.023014817570816</t>
  </si>
  <si>
    <t>80.08</t>
  </si>
  <si>
    <t>8.948741213379806</t>
  </si>
  <si>
    <t>28.32123978335696</t>
  </si>
  <si>
    <t>-3.1648294556794374</t>
  </si>
  <si>
    <t>-7.897535516021104</t>
  </si>
  <si>
    <t>85.36</t>
  </si>
  <si>
    <t>4.61696488583296</t>
  </si>
  <si>
    <t>37.0832373940897</t>
  </si>
  <si>
    <t>-8.031951360054453</t>
  </si>
  <si>
    <t>-17.844442457084554</t>
  </si>
  <si>
    <t>209.26</t>
  </si>
  <si>
    <t>4.3516743978044925</t>
  </si>
  <si>
    <t>33.40887671198807</t>
  </si>
  <si>
    <t>-7.677246424696554</t>
  </si>
  <si>
    <t>-17.399068032700615</t>
  </si>
  <si>
    <t>258.04</t>
  </si>
  <si>
    <t>3.0169516041887166</t>
  </si>
  <si>
    <t>17.21757422684565</t>
  </si>
  <si>
    <t>-5.706944122981913</t>
  </si>
  <si>
    <t>-14.237074665801497</t>
  </si>
  <si>
    <t>-15.33</t>
  </si>
  <si>
    <t>2.825013735027435</t>
  </si>
  <si>
    <t>17.332297675927393</t>
  </si>
  <si>
    <t>-6.135296781400983</t>
  </si>
  <si>
    <t>-13.827000884013385</t>
  </si>
  <si>
    <t>-15.12</t>
  </si>
  <si>
    <t>1.1299356729431678</t>
  </si>
  <si>
    <t>8.27707263527997</t>
  </si>
  <si>
    <t>-7.325260042211519</t>
  </si>
  <si>
    <t>-13.893511273278758</t>
  </si>
  <si>
    <t>-50.06</t>
  </si>
  <si>
    <t>3.805745900739664</t>
  </si>
  <si>
    <t>18.18329219480245</t>
  </si>
  <si>
    <t>-4.77785240240775</t>
  </si>
  <si>
    <t>-11.072119989360473</t>
  </si>
  <si>
    <t>103.9</t>
  </si>
  <si>
    <t>3.0729311376691206</t>
  </si>
  <si>
    <t>16.35187038517021</t>
  </si>
  <si>
    <t>-5.321261574892768</t>
  </si>
  <si>
    <t>-11.309669384365906</t>
  </si>
  <si>
    <t>101.34</t>
  </si>
  <si>
    <t>3.8801489704661347</t>
  </si>
  <si>
    <t>18.572216091839604</t>
  </si>
  <si>
    <t>-4.7864698580396166</t>
  </si>
  <si>
    <t>55.843976577887155</t>
  </si>
  <si>
    <t>-11.333936205195661</t>
  </si>
  <si>
    <t>251.68</t>
  </si>
  <si>
    <t>3.626627103294669</t>
  </si>
  <si>
    <t>19.00303925953043</t>
  </si>
  <si>
    <t>-5.2398657811460145</t>
  </si>
  <si>
    <t>54.327866930316084</t>
  </si>
  <si>
    <t>-10.425559945063034</t>
  </si>
  <si>
    <t>308.07</t>
  </si>
  <si>
    <t>1.873171992028663</t>
  </si>
  <si>
    <t>7.02836963091935</t>
  </si>
  <si>
    <t>-3.7521218878078355</t>
  </si>
  <si>
    <t>-11.031655301478205</t>
  </si>
  <si>
    <t>-61.32</t>
  </si>
  <si>
    <t>1.899613967051655</t>
  </si>
  <si>
    <t>6.763827533135225</t>
  </si>
  <si>
    <t>-3.5606326603468803</t>
  </si>
  <si>
    <t>-57.77</t>
  </si>
  <si>
    <t>8.753518357542813</t>
  </si>
  <si>
    <t>31.984339162857328</t>
  </si>
  <si>
    <t>-3.653883827786431</t>
  </si>
  <si>
    <t>-16.27404948626513</t>
  </si>
  <si>
    <t>162.47</t>
  </si>
  <si>
    <t>5.9975076139473815</t>
  </si>
  <si>
    <t>19.361718332604184</t>
  </si>
  <si>
    <t>-3.228294081291024</t>
  </si>
  <si>
    <t>44.31794996570944</t>
  </si>
  <si>
    <t>-6.556410818173664</t>
  </si>
  <si>
    <t>39</t>
  </si>
  <si>
    <t>155.32</t>
  </si>
  <si>
    <t>7.203103956435941</t>
  </si>
  <si>
    <t>31.783969735480802</t>
  </si>
  <si>
    <t>-4.412537973588729</t>
  </si>
  <si>
    <t>-16.31625883730905</t>
  </si>
  <si>
    <t>163.25</t>
  </si>
  <si>
    <t>3.354226768328459</t>
  </si>
  <si>
    <t>35.03468877245232</t>
  </si>
  <si>
    <t>-10.444937445273405</t>
  </si>
  <si>
    <t>-17.919080497754038</t>
  </si>
  <si>
    <t>-23.89</t>
  </si>
  <si>
    <t>3.4633421415403673</t>
  </si>
  <si>
    <t>11.505057459940481</t>
  </si>
  <si>
    <t>-3.321952319392693</t>
  </si>
  <si>
    <t>-6.563496541111336</t>
  </si>
  <si>
    <t>24.65</t>
  </si>
  <si>
    <t>4.686629549484123</t>
  </si>
  <si>
    <t>24.30342515386899</t>
  </si>
  <si>
    <t>-5.185693662633133</t>
  </si>
  <si>
    <t>-14.133490654446613</t>
  </si>
  <si>
    <t>27.67</t>
  </si>
  <si>
    <t>3.154560115074699</t>
  </si>
  <si>
    <t>9.89753883377159</t>
  </si>
  <si>
    <t>-3.1375337520037143</t>
  </si>
  <si>
    <t>22.01160591149234</t>
  </si>
  <si>
    <t>-7.628899571242387</t>
  </si>
  <si>
    <t>28.3</t>
  </si>
  <si>
    <t>2.3648879659869837</t>
  </si>
  <si>
    <t>9.102308809948532</t>
  </si>
  <si>
    <t>-3.8489386985187233</t>
  </si>
  <si>
    <t>22.333046706327607</t>
  </si>
  <si>
    <t>22.63</t>
  </si>
  <si>
    <t>5.12417896476212</t>
  </si>
  <si>
    <t>28.017095981551936</t>
  </si>
  <si>
    <t>-5.4676263600899775</t>
  </si>
  <si>
    <t>105.25600271688025</t>
  </si>
  <si>
    <t>-21.541424444523706</t>
  </si>
  <si>
    <t>62.13</t>
  </si>
  <si>
    <t>6.164643669746287</t>
  </si>
  <si>
    <t>28.12684461921719</t>
  </si>
  <si>
    <t>-4.562606717603645</t>
  </si>
  <si>
    <t>105.19124478877613</t>
  </si>
  <si>
    <t>-21.680733266649433</t>
  </si>
  <si>
    <t>53.91</t>
  </si>
  <si>
    <t>2.860161573798412</t>
  </si>
  <si>
    <t>15.518066770293895</t>
  </si>
  <si>
    <t>-5.425590956977044</t>
  </si>
  <si>
    <t>39.578953793174335</t>
  </si>
  <si>
    <t>-16.625103485155535</t>
  </si>
  <si>
    <t>-20.52</t>
  </si>
  <si>
    <t>3.4093696659994452</t>
  </si>
  <si>
    <t>17.890543307449416</t>
  </si>
  <si>
    <t>-5.247463625275397</t>
  </si>
  <si>
    <t>39.36841462787828</t>
  </si>
  <si>
    <t>-16.236469814944932</t>
  </si>
  <si>
    <t>-22.97</t>
  </si>
  <si>
    <t>1.2758712116781845</t>
  </si>
  <si>
    <t>9.706762950081234</t>
  </si>
  <si>
    <t>-7.607948875430533</t>
  </si>
  <si>
    <t>-14.306450046554353</t>
  </si>
  <si>
    <t>-52.28</t>
  </si>
  <si>
    <t>3.344232375833306</t>
  </si>
  <si>
    <t>17.42194296696313</t>
  </si>
  <si>
    <t>-5.209549160776239</t>
  </si>
  <si>
    <t>93.0711168759216</t>
  </si>
  <si>
    <t>-10.9757790875325</t>
  </si>
  <si>
    <t>94.7</t>
  </si>
  <si>
    <t>4.345990739705529</t>
  </si>
  <si>
    <t>22.541852651815347</t>
  </si>
  <si>
    <t>-5.186815619709009</t>
  </si>
  <si>
    <t>-15.363730942281183</t>
  </si>
  <si>
    <t>181.68</t>
  </si>
  <si>
    <t>1.3101899932766206</t>
  </si>
  <si>
    <t>9.272965126962038</t>
  </si>
  <si>
    <t>-7.077572851683532</t>
  </si>
  <si>
    <t>-11.45311504627946</t>
  </si>
  <si>
    <t>-10.13</t>
  </si>
  <si>
    <t>1.6628381880200647</t>
  </si>
  <si>
    <t>10.56511125043324</t>
  </si>
  <si>
    <t>-6.353661665067411</t>
  </si>
  <si>
    <t>-11.937094448016172</t>
  </si>
  <si>
    <t>17.54</t>
  </si>
  <si>
    <t>4.158177186498667</t>
  </si>
  <si>
    <t>18.31961938572408</t>
  </si>
  <si>
    <t>-4.405685126936558</t>
  </si>
  <si>
    <t>66.86670235208095</t>
  </si>
  <si>
    <t>-12.754757933070671</t>
  </si>
  <si>
    <t>7.26</t>
  </si>
  <si>
    <t>3.7330686443050265</t>
  </si>
  <si>
    <t>18.276438364747783</t>
  </si>
  <si>
    <t>-4.895821670096894</t>
  </si>
  <si>
    <t>63.28695134564617</t>
  </si>
  <si>
    <t>-13.288711823037202</t>
  </si>
  <si>
    <t>17.49</t>
  </si>
  <si>
    <t>9.431909854429426</t>
  </si>
  <si>
    <t>45.51411977706734</t>
  </si>
  <si>
    <t>-4.82554652021965</t>
  </si>
  <si>
    <t>120.13603165981954</t>
  </si>
  <si>
    <t>-16.106915352663254</t>
  </si>
  <si>
    <t>97.19</t>
  </si>
  <si>
    <t>8.17090588491057</t>
  </si>
  <si>
    <t>37.127937222900876</t>
  </si>
  <si>
    <t>-4.543919333530207</t>
  </si>
  <si>
    <t>118.16940492028985</t>
  </si>
  <si>
    <t>-14.883406956640055</t>
  </si>
  <si>
    <t>102.94</t>
  </si>
  <si>
    <t>3.143138369562144</t>
  </si>
  <si>
    <t>13.925148698164048</t>
  </si>
  <si>
    <t>-4.430332699639913</t>
  </si>
  <si>
    <t>20.926652330570093</t>
  </si>
  <si>
    <t>-26.25</t>
  </si>
  <si>
    <t>2.800573024826877</t>
  </si>
  <si>
    <t>12.424333338029454</t>
  </si>
  <si>
    <t>-4.436353998945444</t>
  </si>
  <si>
    <t>15.06981525003872</t>
  </si>
  <si>
    <t>-36.19</t>
  </si>
  <si>
    <t>8.47449248300092</t>
  </si>
  <si>
    <t>34.647655873431475</t>
  </si>
  <si>
    <t>-4.088463815730747</t>
  </si>
  <si>
    <t>-17.420221664313683</t>
  </si>
  <si>
    <t>237.4</t>
  </si>
  <si>
    <t>8.014382151783062</t>
  </si>
  <si>
    <t>30.16406315431088</t>
  </si>
  <si>
    <t>-3.763741556496641</t>
  </si>
  <si>
    <t>-16.89993295340262</t>
  </si>
  <si>
    <t>225.79</t>
  </si>
  <si>
    <t>4.4113594688415425</t>
  </si>
  <si>
    <t>20.64695365871462</t>
  </si>
  <si>
    <t>-4.680406075394411</t>
  </si>
  <si>
    <t>-14.8</t>
  </si>
  <si>
    <t>4.712624383673668</t>
  </si>
  <si>
    <t>20.798913582629737</t>
  </si>
  <si>
    <t>-4.413446073632587</t>
  </si>
  <si>
    <t>-16.01</t>
  </si>
  <si>
    <t>5.513609255612436</t>
  </si>
  <si>
    <t>15.492298374777114</t>
  </si>
  <si>
    <t>-2.809828853759836</t>
  </si>
  <si>
    <t>-6.512505559239323</t>
  </si>
  <si>
    <t>126.46</t>
  </si>
  <si>
    <t>5.0432930788722725</t>
  </si>
  <si>
    <t>15.231328584845276</t>
  </si>
  <si>
    <t>-3.0201156955667434</t>
  </si>
  <si>
    <t>-6.580345139404065</t>
  </si>
  <si>
    <t>121.16</t>
  </si>
  <si>
    <t>4.943779555385464</t>
  </si>
  <si>
    <t>28.22856904588366</t>
  </si>
  <si>
    <t>-5.709916619387511</t>
  </si>
  <si>
    <t>87.43574585790978</t>
  </si>
  <si>
    <t>-13.856208562290384</t>
  </si>
  <si>
    <t>122.83</t>
  </si>
  <si>
    <t>5.120456512511249</t>
  </si>
  <si>
    <t>28.40705787836913</t>
  </si>
  <si>
    <t>-5.547758839267502</t>
  </si>
  <si>
    <t>86.62784084527601</t>
  </si>
  <si>
    <t>-13.122926036651606</t>
  </si>
  <si>
    <t>144.36</t>
  </si>
  <si>
    <t>5.047737458695132</t>
  </si>
  <si>
    <t>26.473721463463725</t>
  </si>
  <si>
    <t>-5.24467084116283</t>
  </si>
  <si>
    <t>-12.3324368634114</t>
  </si>
  <si>
    <t>293.86</t>
  </si>
  <si>
    <t>4.324752605858058</t>
  </si>
  <si>
    <t>25.08539681967162</t>
  </si>
  <si>
    <t>-5.800423539994497</t>
  </si>
  <si>
    <t>-12.466478952575544</t>
  </si>
  <si>
    <t>349.48</t>
  </si>
  <si>
    <t>4.805128501520839</t>
  </si>
  <si>
    <t>16.577855364004535</t>
  </si>
  <si>
    <t>-3.4500337210040457</t>
  </si>
  <si>
    <t>55.00593147223762</t>
  </si>
  <si>
    <t>32.95</t>
  </si>
  <si>
    <t>4.624421825314161</t>
  </si>
  <si>
    <t>17.236836431534744</t>
  </si>
  <si>
    <t>-3.7273495114956896</t>
  </si>
  <si>
    <t>54.55438163845949</t>
  </si>
  <si>
    <t>46.43</t>
  </si>
  <si>
    <t>4.013793849056764</t>
  </si>
  <si>
    <t>18.622590282512267</t>
  </si>
  <si>
    <t>-4.639647919857306</t>
  </si>
  <si>
    <t>36.52634428381487</t>
  </si>
  <si>
    <t>25.73</t>
  </si>
  <si>
    <t>9.856502876406017</t>
  </si>
  <si>
    <t>44.26526209415133</t>
  </si>
  <si>
    <t>-4.490970342037967</t>
  </si>
  <si>
    <t>89.15845499728867</t>
  </si>
  <si>
    <t>-11.860306718319935</t>
  </si>
  <si>
    <t>8.51</t>
  </si>
  <si>
    <t>10.66127959723381</t>
  </si>
  <si>
    <t>45.743456120998474</t>
  </si>
  <si>
    <t>-4.290615934401264</t>
  </si>
  <si>
    <t>90.02502555160005</t>
  </si>
  <si>
    <t>-11.63475799407081</t>
  </si>
  <si>
    <t>15.66</t>
  </si>
  <si>
    <t>8.10261761638684</t>
  </si>
  <si>
    <t>51.084447595975846</t>
  </si>
  <si>
    <t>-6.304684487721842</t>
  </si>
  <si>
    <t>106.30454902480926</t>
  </si>
  <si>
    <t>-19.279666591356246</t>
  </si>
  <si>
    <t>79.7</t>
  </si>
  <si>
    <t>8.319634368510302</t>
  </si>
  <si>
    <t>51.31197260699512</t>
  </si>
  <si>
    <t>-6.167575440720112</t>
  </si>
  <si>
    <t>104.65567645689795</t>
  </si>
  <si>
    <t>-19.57894794590628</t>
  </si>
  <si>
    <t>86.18</t>
  </si>
  <si>
    <t>4.887447421030419</t>
  </si>
  <si>
    <t>20.914720209813108</t>
  </si>
  <si>
    <t>-4.279272677148036</t>
  </si>
  <si>
    <t>60.85125648411691</t>
  </si>
  <si>
    <t>-14.743615702224478</t>
  </si>
  <si>
    <t>98.01</t>
  </si>
  <si>
    <t>4.854701458553827</t>
  </si>
  <si>
    <t>20.772462059324138</t>
  </si>
  <si>
    <t>-4.278834082108948</t>
  </si>
  <si>
    <t>61.79574025609871</t>
  </si>
  <si>
    <t>-14.63916062845344</t>
  </si>
  <si>
    <t>95.13</t>
  </si>
  <si>
    <t>3.4006030141213244</t>
  </si>
  <si>
    <t>20.458311357126885</t>
  </si>
  <si>
    <t>-6.016083404082106</t>
  </si>
  <si>
    <t>-12.05598580171181</t>
  </si>
  <si>
    <t>-11.55</t>
  </si>
  <si>
    <t>3.4939001957678246</t>
  </si>
  <si>
    <t>20.84695742153077</t>
  </si>
  <si>
    <t>-5.966672272660443</t>
  </si>
  <si>
    <t>-12.043013890221454</t>
  </si>
  <si>
    <t>-9.63</t>
  </si>
  <si>
    <t>10.759702118863753</t>
  </si>
  <si>
    <t>53.24232810556629</t>
  </si>
  <si>
    <t>-4.9483087465983475</t>
  </si>
  <si>
    <t>149.3278646986735</t>
  </si>
  <si>
    <t>-13.429360840089844</t>
  </si>
  <si>
    <t>388.44</t>
  </si>
  <si>
    <t>1.9628001703656086</t>
  </si>
  <si>
    <t>21.268920328413312</t>
  </si>
  <si>
    <t>-10.83600900872735</t>
  </si>
  <si>
    <t>-28.735632813895062</t>
  </si>
  <si>
    <t>34.67</t>
  </si>
  <si>
    <t>8.90657651905607</t>
  </si>
  <si>
    <t>46.36524683451533</t>
  </si>
  <si>
    <t>-5.205731600162481</t>
  </si>
  <si>
    <t>151.4316338629891</t>
  </si>
  <si>
    <t>-13.246532951742884</t>
  </si>
  <si>
    <t>387.29</t>
  </si>
  <si>
    <t>1.8490499998479701</t>
  </si>
  <si>
    <t>19.62218441218956</t>
  </si>
  <si>
    <t>-10.612035593306242</t>
  </si>
  <si>
    <t>-27.188940674427908</t>
  </si>
  <si>
    <t>28.61</t>
  </si>
  <si>
    <t>2.3766999015240633</t>
  </si>
  <si>
    <t>14.366116080105044</t>
  </si>
  <si>
    <t>-6.0445645960151495</t>
  </si>
  <si>
    <t>31.792474793821146</t>
  </si>
  <si>
    <t>-19.114312235238074</t>
  </si>
  <si>
    <t>-37.89</t>
  </si>
  <si>
    <t>2.305955192265446</t>
  </si>
  <si>
    <t>14.415102312336684</t>
  </si>
  <si>
    <t>-6.25124996387064</t>
  </si>
  <si>
    <t>32.833333333333336</t>
  </si>
  <si>
    <t>-18.64792750515948</t>
  </si>
  <si>
    <t>-41.08</t>
  </si>
  <si>
    <t>3.4951359551972834</t>
  </si>
  <si>
    <t>20.501630744103206</t>
  </si>
  <si>
    <t>-5.865760590404841</t>
  </si>
  <si>
    <t>38.36067706152069</t>
  </si>
  <si>
    <t>-15.580287926231195</t>
  </si>
  <si>
    <t>33.07</t>
  </si>
  <si>
    <t>2.95433634449541</t>
  </si>
  <si>
    <t>17.778153147512267</t>
  </si>
  <si>
    <t>-6.017646968544034</t>
  </si>
  <si>
    <t>39.55647784417307</t>
  </si>
  <si>
    <t>-15.501899618068116</t>
  </si>
  <si>
    <t>36.63</t>
  </si>
  <si>
    <t>4.078627558425772</t>
  </si>
  <si>
    <t>25.30549995904254</t>
  </si>
  <si>
    <t>-6.204415479605522</t>
  </si>
  <si>
    <t>-27.000455422693605</t>
  </si>
  <si>
    <t>33.82</t>
  </si>
  <si>
    <t>6.437705812801692</t>
  </si>
  <si>
    <t>29.244758164490246</t>
  </si>
  <si>
    <t>-4.5427298194235</t>
  </si>
  <si>
    <t>-16.653946045162705</t>
  </si>
  <si>
    <t>161.03</t>
  </si>
  <si>
    <t>3.5831959670416498</t>
  </si>
  <si>
    <t>17.086390323734236</t>
  </si>
  <si>
    <t>-4.768477772607302</t>
  </si>
  <si>
    <t>-14.997758961064655</t>
  </si>
  <si>
    <t>28.34</t>
  </si>
  <si>
    <t>4.873531127175391</t>
  </si>
  <si>
    <t>24.469106956876743</t>
  </si>
  <si>
    <t>-5.020816799637143</t>
  </si>
  <si>
    <t>-11.959387789493425</t>
  </si>
  <si>
    <t>48.1</t>
  </si>
  <si>
    <t>3.7897450039176954</t>
  </si>
  <si>
    <t>17.554449468486656</t>
  </si>
  <si>
    <t>-4.632092515549075</t>
  </si>
  <si>
    <t>-15.244575590558929</t>
  </si>
  <si>
    <t>29.22</t>
  </si>
  <si>
    <t>9.25469095880996</t>
  </si>
  <si>
    <t>64.718089519857</t>
  </si>
  <si>
    <t>-6.993003851549351</t>
  </si>
  <si>
    <t>-15.882366796537706</t>
  </si>
  <si>
    <t>59.92</t>
  </si>
  <si>
    <t>5.63444144492964</t>
  </si>
  <si>
    <t>40.867553260531636</t>
  </si>
  <si>
    <t>-7.253168510129396</t>
  </si>
  <si>
    <t>-14.371026129844733</t>
  </si>
  <si>
    <t>61.22</t>
  </si>
  <si>
    <t>3.054860783036154</t>
  </si>
  <si>
    <t>12.745551116256074</t>
  </si>
  <si>
    <t>-4.172219954190047</t>
  </si>
  <si>
    <t>46.28345021779121</t>
  </si>
  <si>
    <t>-9.893817066544086</t>
  </si>
  <si>
    <t>44.18</t>
  </si>
  <si>
    <t>9.069753139850592</t>
  </si>
  <si>
    <t>90.12128728709828</t>
  </si>
  <si>
    <t>-9.936465292657665</t>
  </si>
  <si>
    <t>-14.620945464177137</t>
  </si>
  <si>
    <t>53.31</t>
  </si>
  <si>
    <t>4.733944513996498</t>
  </si>
  <si>
    <t>28.049696132583108</t>
  </si>
  <si>
    <t>-5.92522705951679</t>
  </si>
  <si>
    <t>-20.481482611762146</t>
  </si>
  <si>
    <t>-8.4</t>
  </si>
  <si>
    <t>6.017676510302823</t>
  </si>
  <si>
    <t>34.007466146461276</t>
  </si>
  <si>
    <t>-5.651261926133338</t>
  </si>
  <si>
    <t>-19.385516160643014</t>
  </si>
  <si>
    <t>0.82</t>
  </si>
  <si>
    <t>4.964000265234303</t>
  </si>
  <si>
    <t>60.169383295785565</t>
  </si>
  <si>
    <t>-12.121148283811692</t>
  </si>
  <si>
    <t>-29.166667494508925</t>
  </si>
  <si>
    <t>-16.11</t>
  </si>
  <si>
    <t>14.658291677596198</t>
  </si>
  <si>
    <t>34.52705266235012</t>
  </si>
  <si>
    <t>53.39389342841749</t>
  </si>
  <si>
    <t>69.14</t>
  </si>
  <si>
    <t>14.02344525926841</t>
  </si>
  <si>
    <t>34.536069840289684</t>
  </si>
  <si>
    <t>53.38159946784447</t>
  </si>
  <si>
    <t>68.8</t>
  </si>
  <si>
    <t>3.6829707771909033</t>
  </si>
  <si>
    <t>7.881482409796481</t>
  </si>
  <si>
    <t>4.17</t>
  </si>
  <si>
    <t>2.3157717017124972</t>
  </si>
  <si>
    <t>6.201976355242297</t>
  </si>
  <si>
    <t>7.12</t>
  </si>
  <si>
    <t>10.988020188371856</t>
  </si>
  <si>
    <t>12.918397116339086</t>
  </si>
  <si>
    <t>-1.1756801402685868</t>
  </si>
  <si>
    <t>36.491738837068624</t>
  </si>
  <si>
    <t>37.95</t>
  </si>
  <si>
    <t>11.347008076907823</t>
  </si>
  <si>
    <t>12.882103667771114</t>
  </si>
  <si>
    <t>-1.135286375091893</t>
  </si>
  <si>
    <t>36.48523878426892</t>
  </si>
  <si>
    <t>37.86</t>
  </si>
  <si>
    <t>2.84603582737359</t>
  </si>
  <si>
    <t>9.752619087971226</t>
  </si>
  <si>
    <t>2.51</t>
  </si>
  <si>
    <t>2.9557358523383312</t>
  </si>
  <si>
    <t>9.773374054634372</t>
  </si>
  <si>
    <t>6.864090158604845</t>
  </si>
  <si>
    <t>18.19656556406093</t>
  </si>
  <si>
    <t>21.04</t>
  </si>
  <si>
    <t>6.695096256235536</t>
  </si>
  <si>
    <t>18.145746394601623</t>
  </si>
  <si>
    <t>20.44</t>
  </si>
  <si>
    <t>1.4152577447497834</t>
  </si>
  <si>
    <t>4.259131241934661</t>
  </si>
  <si>
    <t>1.1685022520037613</t>
  </si>
  <si>
    <t>4.254534855639208</t>
  </si>
  <si>
    <t>5.33</t>
  </si>
  <si>
    <t>0.8403321197761809</t>
  </si>
  <si>
    <t>3.3855848827421937</t>
  </si>
  <si>
    <t>-7.42</t>
  </si>
  <si>
    <t>0.8075342333784506</t>
  </si>
  <si>
    <t>3.289923021643015</t>
  </si>
  <si>
    <t>-8.0</t>
  </si>
  <si>
    <t>6.528344783988486</t>
  </si>
  <si>
    <t>13.3540420418093</t>
  </si>
  <si>
    <t>6.53</t>
  </si>
  <si>
    <t>6.587450285768986</t>
  </si>
  <si>
    <t>13.390849971688956</t>
  </si>
  <si>
    <t>6.61</t>
  </si>
  <si>
    <t>6.575214152600312</t>
  </si>
  <si>
    <t>37.631652982958464</t>
  </si>
  <si>
    <t>67.73163190895217</t>
  </si>
  <si>
    <t>6.626771989905622</t>
  </si>
  <si>
    <t>37.543245984060874</t>
  </si>
  <si>
    <t>67.57785853476483</t>
  </si>
  <si>
    <t>12.5</t>
  </si>
  <si>
    <t>1.4472724866718012</t>
  </si>
  <si>
    <t>7.897780786091069</t>
  </si>
  <si>
    <t>14.905573239062742</t>
  </si>
  <si>
    <t>1.425693438733945</t>
  </si>
  <si>
    <t>7.866566991522684</t>
  </si>
  <si>
    <t>14.78549032778147</t>
  </si>
  <si>
    <t>11.3</t>
  </si>
  <si>
    <t>8.611271063765736</t>
  </si>
  <si>
    <t>43.7718781001883</t>
  </si>
  <si>
    <t>22.65</t>
  </si>
  <si>
    <t>6.796992348028859</t>
  </si>
  <si>
    <t>43.88243191858561</t>
  </si>
  <si>
    <t>17.16</t>
  </si>
  <si>
    <t>6.069030365063566</t>
  </si>
  <si>
    <t>25.998228405919278</t>
  </si>
  <si>
    <t>38.350313402070114</t>
  </si>
  <si>
    <t>20.55</t>
  </si>
  <si>
    <t>6.089272423743849</t>
  </si>
  <si>
    <t>26.091198088819187</t>
  </si>
  <si>
    <t>38.2547574052535</t>
  </si>
  <si>
    <t>20.75</t>
  </si>
  <si>
    <t>3.574014014820204</t>
  </si>
  <si>
    <t>10.783270015795027</t>
  </si>
  <si>
    <t>22.05707647310886</t>
  </si>
  <si>
    <t>8.69</t>
  </si>
  <si>
    <t>3.5441344520478624</t>
  </si>
  <si>
    <t>10.693022920121374</t>
  </si>
  <si>
    <t>22.10899560757675</t>
  </si>
  <si>
    <t>8.41</t>
  </si>
  <si>
    <t>4.340491729032876</t>
  </si>
  <si>
    <t>18.18855212862473</t>
  </si>
  <si>
    <t>41.97</t>
  </si>
  <si>
    <t>2.5476106257621183</t>
  </si>
  <si>
    <t>11.13059993067334</t>
  </si>
  <si>
    <t>31.43</t>
  </si>
  <si>
    <t>2.692247721338823</t>
  </si>
  <si>
    <t>11.19516130903877</t>
  </si>
  <si>
    <t>27.18</t>
  </si>
  <si>
    <t>15.277155633031343</t>
  </si>
  <si>
    <t>25.54290202859265</t>
  </si>
  <si>
    <t>-1.6719671280539508</t>
  </si>
  <si>
    <t>33.266748484731565</t>
  </si>
  <si>
    <t>-2.2386918160868463</t>
  </si>
  <si>
    <t>41.89</t>
  </si>
  <si>
    <t>14.279923643662162</t>
  </si>
  <si>
    <t>25.526497312309502</t>
  </si>
  <si>
    <t>-1.7875793981320685</t>
  </si>
  <si>
    <t>33.21765265066414</t>
  </si>
  <si>
    <t>-2.9461844660911174</t>
  </si>
  <si>
    <t>40.86</t>
  </si>
  <si>
    <t>5.203357661805415</t>
  </si>
  <si>
    <t>33.8113899497593</t>
  </si>
  <si>
    <t>66.99</t>
  </si>
  <si>
    <t>5.2558467532630075</t>
  </si>
  <si>
    <t>33.870370832382946</t>
  </si>
  <si>
    <t>67.23</t>
  </si>
  <si>
    <t>38.60245749312334</t>
  </si>
  <si>
    <t>91.53</t>
  </si>
  <si>
    <t>38.9956444902012</t>
  </si>
  <si>
    <t>92.6</t>
  </si>
  <si>
    <t>7.132664011356155</t>
  </si>
  <si>
    <t>16.699103777123625</t>
  </si>
  <si>
    <t>32.29</t>
  </si>
  <si>
    <t>6.747319157136974</t>
  </si>
  <si>
    <t>16.795544246410774</t>
  </si>
  <si>
    <t>31.26</t>
  </si>
  <si>
    <t>3.0623929199083304</t>
  </si>
  <si>
    <t>20.722309504711312</t>
  </si>
  <si>
    <t>3.0597958536746233</t>
  </si>
  <si>
    <t>20.68114450763495</t>
  </si>
  <si>
    <t>7.37</t>
  </si>
  <si>
    <t>3.0591294801284485</t>
  </si>
  <si>
    <t>11.134170462530742</t>
  </si>
  <si>
    <t>4.06</t>
  </si>
  <si>
    <t>1.7759033901414025</t>
  </si>
  <si>
    <t>8.417776183292837</t>
  </si>
  <si>
    <t>6.18</t>
  </si>
  <si>
    <t>7.995003396069625</t>
  </si>
  <si>
    <t>17.98748585903338</t>
  </si>
  <si>
    <t>42.44853300206801</t>
  </si>
  <si>
    <t>48.69</t>
  </si>
  <si>
    <t>6.547838241891894</t>
  </si>
  <si>
    <t>17.835310766405033</t>
  </si>
  <si>
    <t>42.39106577005521</t>
  </si>
  <si>
    <t>41.88</t>
  </si>
  <si>
    <t>10.261685472849535</t>
  </si>
  <si>
    <t>44.48699255823003</t>
  </si>
  <si>
    <t>5.72</t>
  </si>
  <si>
    <t>10.52460992836423</t>
  </si>
  <si>
    <t>44.115303269575136</t>
  </si>
  <si>
    <t>6.55</t>
  </si>
  <si>
    <t>7.543399011169065</t>
  </si>
  <si>
    <t>46.652469643253106</t>
  </si>
  <si>
    <t>88.47091323790595</t>
  </si>
  <si>
    <t>62.37</t>
  </si>
  <si>
    <t>7.378565376518608</t>
  </si>
  <si>
    <t>46.3139609233272</t>
  </si>
  <si>
    <t>87.72806516663776</t>
  </si>
  <si>
    <t>61.26</t>
  </si>
  <si>
    <t>12.927189910011897</t>
  </si>
  <si>
    <t>68.9877314123739</t>
  </si>
  <si>
    <t>146.13</t>
  </si>
  <si>
    <t>95.74807509449985</t>
  </si>
  <si>
    <t>31.40403976017778</t>
  </si>
  <si>
    <t>39.86852423439058</t>
  </si>
  <si>
    <t>71.39</t>
  </si>
  <si>
    <t>85.75474923451536</t>
  </si>
  <si>
    <t>31.240345804923344</t>
  </si>
  <si>
    <t>39.65982634118674</t>
  </si>
  <si>
    <t>70.91</t>
  </si>
  <si>
    <t>18.648710739494803</t>
  </si>
  <si>
    <t>40.74</t>
  </si>
  <si>
    <t>17.64019284810101</t>
  </si>
  <si>
    <t>38.38</t>
  </si>
  <si>
    <t>6.3507304525515105</t>
  </si>
  <si>
    <t>21.00500822006893</t>
  </si>
  <si>
    <t>23.92</t>
  </si>
  <si>
    <t>5.552513183016136</t>
  </si>
  <si>
    <t>20.996645243034763</t>
  </si>
  <si>
    <t>-3.7814669773785834</t>
  </si>
  <si>
    <t>22.62</t>
  </si>
  <si>
    <t>8.147823871017502</t>
  </si>
  <si>
    <t>35.92478629777052</t>
  </si>
  <si>
    <t>51.24974187292288</t>
  </si>
  <si>
    <t>66.41</t>
  </si>
  <si>
    <t>5.4531062211561645</t>
  </si>
  <si>
    <t>35.9863848491007</t>
  </si>
  <si>
    <t>51.32631052086776</t>
  </si>
  <si>
    <t>58.86</t>
  </si>
  <si>
    <t>3.40782446272798</t>
  </si>
  <si>
    <t>17.46860642158322</t>
  </si>
  <si>
    <t>11.33</t>
  </si>
  <si>
    <t>2.9621688773701056</t>
  </si>
  <si>
    <t>17.659362250053753</t>
  </si>
  <si>
    <t>7.41</t>
  </si>
  <si>
    <t>1.7292998103185648</t>
  </si>
  <si>
    <t>7.7712831613609765</t>
  </si>
  <si>
    <t>11.497574006432965</t>
  </si>
  <si>
    <t>-1.21</t>
  </si>
  <si>
    <t>1.650181995637979</t>
  </si>
  <si>
    <t>8.394029738078737</t>
  </si>
  <si>
    <t>11.741881352872241</t>
  </si>
  <si>
    <t>2.79</t>
  </si>
  <si>
    <t>3.139251576912361</t>
  </si>
  <si>
    <t>8.506563865584758</t>
  </si>
  <si>
    <t>14.926892048465357</t>
  </si>
  <si>
    <t>13.98</t>
  </si>
  <si>
    <t>3.503994038136217</t>
  </si>
  <si>
    <t>8.515723916744799</t>
  </si>
  <si>
    <t>14.965391037589315</t>
  </si>
  <si>
    <t>15.31</t>
  </si>
  <si>
    <t>6.427562807194703</t>
  </si>
  <si>
    <t>25.45097670128693</t>
  </si>
  <si>
    <t>50.663710895239376</t>
  </si>
  <si>
    <t>39.26</t>
  </si>
  <si>
    <t>6.456403149987234</t>
  </si>
  <si>
    <t>25.38348396226335</t>
  </si>
  <si>
    <t>50.46934887690766</t>
  </si>
  <si>
    <t>39.25</t>
  </si>
  <si>
    <t>6.389886928693473</t>
  </si>
  <si>
    <t>22.806350962511935</t>
  </si>
  <si>
    <t>25.37</t>
  </si>
  <si>
    <t>5.787743789121636</t>
  </si>
  <si>
    <t>22.410270796790464</t>
  </si>
  <si>
    <t>27.62</t>
  </si>
  <si>
    <t>4.560715874660995</t>
  </si>
  <si>
    <t>14.135677220362963</t>
  </si>
  <si>
    <t>20.51</t>
  </si>
  <si>
    <t>4.662116201667036</t>
  </si>
  <si>
    <t>14.153087766187756</t>
  </si>
  <si>
    <t>20.72</t>
  </si>
  <si>
    <t>4.962328788757147</t>
  </si>
  <si>
    <t>13.56230539865062</t>
  </si>
  <si>
    <t>24.64196096351998</t>
  </si>
  <si>
    <t>55.55</t>
  </si>
  <si>
    <t>4.276152236439777</t>
  </si>
  <si>
    <t>13.669115950667255</t>
  </si>
  <si>
    <t>52.6</t>
  </si>
  <si>
    <t>13.563650216479875</t>
  </si>
  <si>
    <t>43.909531307999956</t>
  </si>
  <si>
    <t>90.49</t>
  </si>
  <si>
    <t>9.453094081246299</t>
  </si>
  <si>
    <t>43.42933052230982</t>
  </si>
  <si>
    <t>84.03</t>
  </si>
  <si>
    <t>41.04394029177045</t>
  </si>
  <si>
    <t>75.28504391293775</t>
  </si>
  <si>
    <t>165.97</t>
  </si>
  <si>
    <t>42.64257804052709</t>
  </si>
  <si>
    <t>75.85220935655911</t>
  </si>
  <si>
    <t>177.12</t>
  </si>
  <si>
    <t>7.320730317605139</t>
  </si>
  <si>
    <t>129.27462046231364</t>
  </si>
  <si>
    <t>26.12</t>
  </si>
  <si>
    <t>7.2745784912622495</t>
  </si>
  <si>
    <t>128.5418842513558</t>
  </si>
  <si>
    <t>25.66</t>
  </si>
  <si>
    <t>10.135889185891614</t>
  </si>
  <si>
    <t>-2.7936173728348295</t>
  </si>
  <si>
    <t>51.1</t>
  </si>
  <si>
    <t>7.425658410267149</t>
  </si>
  <si>
    <t>-3.5771175833428366</t>
  </si>
  <si>
    <t>43.53</t>
  </si>
  <si>
    <t>3.6217418855596177</t>
  </si>
  <si>
    <t>14.843873750649806</t>
  </si>
  <si>
    <t>4.718162493657857</t>
  </si>
  <si>
    <t>16.395927771438313</t>
  </si>
  <si>
    <t>57.86</t>
  </si>
  <si>
    <t>7.824211155656344</t>
  </si>
  <si>
    <t>39.17051402120146</t>
  </si>
  <si>
    <t>66.75132056001478</t>
  </si>
  <si>
    <t>59.47</t>
  </si>
  <si>
    <t>7.526385855192849</t>
  </si>
  <si>
    <t>39.218681019101666</t>
  </si>
  <si>
    <t>66.70362580204463</t>
  </si>
  <si>
    <t>58.57</t>
  </si>
  <si>
    <t>4.824227535124915</t>
  </si>
  <si>
    <t>26.06300654116926</t>
  </si>
  <si>
    <t>37.1013338079665</t>
  </si>
  <si>
    <t>57.9</t>
  </si>
  <si>
    <t>5.07376614545498</t>
  </si>
  <si>
    <t>25.939174576531077</t>
  </si>
  <si>
    <t>36.9634847111526</t>
  </si>
  <si>
    <t>59.36</t>
  </si>
  <si>
    <t>1.9083334633858875</t>
  </si>
  <si>
    <t>10.772637708928835</t>
  </si>
  <si>
    <t>27.77</t>
  </si>
  <si>
    <t>2.0025987088978408</t>
  </si>
  <si>
    <t>11.857874906708561</t>
  </si>
  <si>
    <t>31.41</t>
  </si>
  <si>
    <t>0.8414849969918381</t>
  </si>
  <si>
    <t>-3.4103346620120654</t>
  </si>
  <si>
    <t>-11.87</t>
  </si>
  <si>
    <t>2.824099204622889</t>
  </si>
  <si>
    <t>25.072493518554353</t>
  </si>
  <si>
    <t>49.3449839853509</t>
  </si>
  <si>
    <t>3.56</t>
  </si>
  <si>
    <t>2.6824844785288318</t>
  </si>
  <si>
    <t>25.12648064132992</t>
  </si>
  <si>
    <t>49.452958230902034</t>
  </si>
  <si>
    <t>1.45</t>
  </si>
  <si>
    <t>12.30762358229874</t>
  </si>
  <si>
    <t>16.751157504275184</t>
  </si>
  <si>
    <t>41.13</t>
  </si>
  <si>
    <t>6.734541344139042</t>
  </si>
  <si>
    <t>28.59744060446471</t>
  </si>
  <si>
    <t>36.19</t>
  </si>
  <si>
    <t>7.1537781421220865</t>
  </si>
  <si>
    <t>29.152793040864253</t>
  </si>
  <si>
    <t>38.16</t>
  </si>
  <si>
    <t>-0.8802583448120497</t>
  </si>
  <si>
    <t>-0.9706802723802754</t>
  </si>
  <si>
    <t>-2.62</t>
  </si>
  <si>
    <t>-0.8086643933080784</t>
  </si>
  <si>
    <t>-0.8801023496931237</t>
  </si>
  <si>
    <t>-2.41</t>
  </si>
  <si>
    <t>16.5828588933771</t>
  </si>
  <si>
    <t>-2.6933479625650847</t>
  </si>
  <si>
    <t>4.13225464213104</t>
  </si>
  <si>
    <t>23.993038749755648</t>
  </si>
  <si>
    <t>-2.96</t>
  </si>
  <si>
    <t>3.3188450716293376</t>
  </si>
  <si>
    <t>23.14634730290297</t>
  </si>
  <si>
    <t>-1.37</t>
  </si>
  <si>
    <t>17.623379773463117</t>
  </si>
  <si>
    <t>-2.5422523546183906</t>
  </si>
  <si>
    <t>5.195382894874807</t>
  </si>
  <si>
    <t>16.94290574029137</t>
  </si>
  <si>
    <t>46.29365224514077</t>
  </si>
  <si>
    <t>51.33</t>
  </si>
  <si>
    <t>5.278300802156116</t>
  </si>
  <si>
    <t>16.968671296749154</t>
  </si>
  <si>
    <t>46.46401126083739</t>
  </si>
  <si>
    <t>46.79</t>
  </si>
  <si>
    <t>1.077980364545034</t>
  </si>
  <si>
    <t>10.952737219475473</t>
  </si>
  <si>
    <t>13.93774824527223</t>
  </si>
  <si>
    <t>22.64</t>
  </si>
  <si>
    <t>0.7045620957895753</t>
  </si>
  <si>
    <t>11.05898591292002</t>
  </si>
  <si>
    <t>14.043110888841781</t>
  </si>
  <si>
    <t>11.603540386469335</t>
  </si>
  <si>
    <t>29.099250155103995</t>
  </si>
  <si>
    <t>46.73</t>
  </si>
  <si>
    <t>11.908500769764492</t>
  </si>
  <si>
    <t>29.105042490831224</t>
  </si>
  <si>
    <t>47.22</t>
  </si>
  <si>
    <t>3.4786763802941745</t>
  </si>
  <si>
    <t>17.886894572267508</t>
  </si>
  <si>
    <t>12.29</t>
  </si>
  <si>
    <t>3.6590816332716845</t>
  </si>
  <si>
    <t>17.93453978326115</t>
  </si>
  <si>
    <t>13.54</t>
  </si>
  <si>
    <t>7.352102463446061</t>
  </si>
  <si>
    <t>36.265976277088214</t>
  </si>
  <si>
    <t>45.11450071067906</t>
  </si>
  <si>
    <t>75.78</t>
  </si>
  <si>
    <t>7.6669861993819355</t>
  </si>
  <si>
    <t>36.225565361880264</t>
  </si>
  <si>
    <t>44.95038894578964</t>
  </si>
  <si>
    <t>76.08</t>
  </si>
  <si>
    <t>17.345779776141114</t>
  </si>
  <si>
    <t>48.593597687294434</t>
  </si>
  <si>
    <t>53.75</t>
  </si>
  <si>
    <t>17.386652850505104</t>
  </si>
  <si>
    <t>48.97760910071649</t>
  </si>
  <si>
    <t>53.76</t>
  </si>
  <si>
    <t>35.63394980012227</t>
  </si>
  <si>
    <t>67.0585881163577</t>
  </si>
  <si>
    <t>170.48</t>
  </si>
  <si>
    <t>55.928544148804264</t>
  </si>
  <si>
    <t>142.63</t>
  </si>
  <si>
    <t>0.37456597082657306</t>
  </si>
  <si>
    <t>2.2285190083199957</t>
  </si>
  <si>
    <t>0.46</t>
  </si>
  <si>
    <t>0.33607235894554216</t>
  </si>
  <si>
    <t>1.9907449380127895</t>
  </si>
  <si>
    <t>5.142429693080053</t>
  </si>
  <si>
    <t>33.632844619280114</t>
  </si>
  <si>
    <t>62.4031114919237</t>
  </si>
  <si>
    <t>38.56</t>
  </si>
  <si>
    <t>4.858975744065206</t>
  </si>
  <si>
    <t>33.181570406063756</t>
  </si>
  <si>
    <t>61.70212232191838</t>
  </si>
  <si>
    <t>36.54</t>
  </si>
  <si>
    <t>3.9572178235189095</t>
  </si>
  <si>
    <t>-3.4521301781352576</t>
  </si>
  <si>
    <t>7.24</t>
  </si>
  <si>
    <t>3.5474218535905577</t>
  </si>
  <si>
    <t>-3.8933482968927775</t>
  </si>
  <si>
    <t>5.02</t>
  </si>
  <si>
    <t>53.21535724010393</t>
  </si>
  <si>
    <t>41.618973197263145</t>
  </si>
  <si>
    <t>88.39</t>
  </si>
  <si>
    <t>41.32097520079959</t>
  </si>
  <si>
    <t>38.76120634337897</t>
  </si>
  <si>
    <t>79.83</t>
  </si>
  <si>
    <t>4.289512274180103</t>
  </si>
  <si>
    <t>39.58305259803672</t>
  </si>
  <si>
    <t>68.03828335264652</t>
  </si>
  <si>
    <t>69.51</t>
  </si>
  <si>
    <t>7.786000959724846</t>
  </si>
  <si>
    <t>39.08326142762333</t>
  </si>
  <si>
    <t>69.86434906551004</t>
  </si>
  <si>
    <t>74.73</t>
  </si>
  <si>
    <t>1.8534560714827075</t>
  </si>
  <si>
    <t>14.244817353462757</t>
  </si>
  <si>
    <t>20.761364597158295</t>
  </si>
  <si>
    <t>2.24</t>
  </si>
  <si>
    <t>1.6856489005301842</t>
  </si>
  <si>
    <t>12.853986463007638</t>
  </si>
  <si>
    <t>20.563378132564925</t>
  </si>
  <si>
    <t>-0.18</t>
  </si>
  <si>
    <t>8.019819559622862</t>
  </si>
  <si>
    <t>31.982200136061888</t>
  </si>
  <si>
    <t>40.19075735312898</t>
  </si>
  <si>
    <t>47.43</t>
  </si>
  <si>
    <t>9.25607252896257</t>
  </si>
  <si>
    <t>32.11519355937338</t>
  </si>
  <si>
    <t>40.88581473062547</t>
  </si>
  <si>
    <t>45.6</t>
  </si>
  <si>
    <t>1.6217159966954382</t>
  </si>
  <si>
    <t>12.928721748668536</t>
  </si>
  <si>
    <t>-9.1</t>
  </si>
  <si>
    <t>10.050244927056102</t>
  </si>
  <si>
    <t>88.25849657531612</t>
  </si>
  <si>
    <t>159.99285091455798</t>
  </si>
  <si>
    <t>90.51</t>
  </si>
  <si>
    <t>9.99936281066451</t>
  </si>
  <si>
    <t>88.13076784901352</t>
  </si>
  <si>
    <t>159.9535910489613</t>
  </si>
  <si>
    <t>89.79</t>
  </si>
  <si>
    <t>33.54895133835145</t>
  </si>
  <si>
    <t>59.37997647160094</t>
  </si>
  <si>
    <t>71.68</t>
  </si>
  <si>
    <t>33.63250750315686</t>
  </si>
  <si>
    <t>59.31172737849515</t>
  </si>
  <si>
    <t>71.98</t>
  </si>
  <si>
    <t>2.189463825733978</t>
  </si>
  <si>
    <t>11.281459845729556</t>
  </si>
  <si>
    <t>4.27</t>
  </si>
  <si>
    <t>10.459268153216955</t>
  </si>
  <si>
    <t>66.46486899737992</t>
  </si>
  <si>
    <t>86.9366248921297</t>
  </si>
  <si>
    <t>155.57</t>
  </si>
  <si>
    <t>10.442660236923762</t>
  </si>
  <si>
    <t>66.07409400199099</t>
  </si>
  <si>
    <t>86.74038520737464</t>
  </si>
  <si>
    <t>154.35</t>
  </si>
  <si>
    <t>4.161223735231052</t>
  </si>
  <si>
    <t>22.821147107871496</t>
  </si>
  <si>
    <t>38.586045844260774</t>
  </si>
  <si>
    <t>4.409097145210993</t>
  </si>
  <si>
    <t>24.26662343962627</t>
  </si>
  <si>
    <t>38.633256823951626</t>
  </si>
  <si>
    <t>68.68</t>
  </si>
  <si>
    <t>2.578403167919841</t>
  </si>
  <si>
    <t>-4.540095075665245</t>
  </si>
  <si>
    <t>-15.75</t>
  </si>
  <si>
    <t>2.5500773950843985</t>
  </si>
  <si>
    <t>-4.535143866522627</t>
  </si>
  <si>
    <t>-15.82</t>
  </si>
  <si>
    <t>29.988941449485555</t>
  </si>
  <si>
    <t>89.45061647369538</t>
  </si>
  <si>
    <t>161.8584515883799</t>
  </si>
  <si>
    <t>197.34</t>
  </si>
  <si>
    <t>6.725487854959209</t>
  </si>
  <si>
    <t>23.55682122723313</t>
  </si>
  <si>
    <t>32.00769725411761</t>
  </si>
  <si>
    <t>27.30363240176317</t>
  </si>
  <si>
    <t>90.47876956507346</t>
  </si>
  <si>
    <t>163.16976993318283</t>
  </si>
  <si>
    <t>199.71</t>
  </si>
  <si>
    <t>11.729675898812186</t>
  </si>
  <si>
    <t>15.395999157003677</t>
  </si>
  <si>
    <t>44.27326775157392</t>
  </si>
  <si>
    <t>45.11</t>
  </si>
  <si>
    <t>6.308022885914833</t>
  </si>
  <si>
    <t>29.000166764510094</t>
  </si>
  <si>
    <t>55.496180876520754</t>
  </si>
  <si>
    <t>88.09</t>
  </si>
  <si>
    <t>1.059310339827223</t>
  </si>
  <si>
    <t>7.510207559055759</t>
  </si>
  <si>
    <t>14.537546680065617</t>
  </si>
  <si>
    <t>6.93</t>
  </si>
  <si>
    <t>0.8755179206402708</t>
  </si>
  <si>
    <t>8.304784633315998</t>
  </si>
  <si>
    <t>16.060528638627037</t>
  </si>
  <si>
    <t>5.63</t>
  </si>
  <si>
    <t>1.4755338752464564</t>
  </si>
  <si>
    <t>13.870851783933901</t>
  </si>
  <si>
    <t>22.222226035584768</t>
  </si>
  <si>
    <t>-4.34</t>
  </si>
  <si>
    <t>1.4497451597220543</t>
  </si>
  <si>
    <t>13.851436138779583</t>
  </si>
  <si>
    <t>22.227232810386166</t>
  </si>
  <si>
    <t>-4.89</t>
  </si>
  <si>
    <t>4.135315112331869</t>
  </si>
  <si>
    <t>-2.8345142562828034</t>
  </si>
  <si>
    <t>-6.07</t>
  </si>
  <si>
    <t>4.180176946501947</t>
  </si>
  <si>
    <t>-2.745676384890914</t>
  </si>
  <si>
    <t>-5.78</t>
  </si>
  <si>
    <t>1.822040728430286</t>
  </si>
  <si>
    <t>12.176135155181255</t>
  </si>
  <si>
    <t>-1.22</t>
  </si>
  <si>
    <t>5.23655093768643</t>
  </si>
  <si>
    <t>30.6316791948408</t>
  </si>
  <si>
    <t>55.08020757664125</t>
  </si>
  <si>
    <t>55.04</t>
  </si>
  <si>
    <t>6.9098700877550225</t>
  </si>
  <si>
    <t>16.416430646752147</t>
  </si>
  <si>
    <t>38.26866036030783</t>
  </si>
  <si>
    <t>50.21</t>
  </si>
  <si>
    <t>6.33147654053294</t>
  </si>
  <si>
    <t>18.581970678787382</t>
  </si>
  <si>
    <t>44.70883564162731</t>
  </si>
  <si>
    <t>56.39</t>
  </si>
  <si>
    <t>2.3312669501456686</t>
  </si>
  <si>
    <t>8.055954989540625</t>
  </si>
  <si>
    <t>11.44949232094925</t>
  </si>
  <si>
    <t>4.96</t>
  </si>
  <si>
    <t>2.9750541649512625</t>
  </si>
  <si>
    <t>12.610327333255167</t>
  </si>
  <si>
    <t>-4.23868831761648</t>
  </si>
  <si>
    <t>11.34</t>
  </si>
  <si>
    <t>7.962290596873333</t>
  </si>
  <si>
    <t>72.24490107322225</t>
  </si>
  <si>
    <t>29.42</t>
  </si>
  <si>
    <t>8.051979266772186</t>
  </si>
  <si>
    <t>71.13820252553114</t>
  </si>
  <si>
    <t>29.61</t>
  </si>
  <si>
    <t>1.1848583730991409</t>
  </si>
  <si>
    <t>9.702306910332904</t>
  </si>
  <si>
    <t>1.27</t>
  </si>
  <si>
    <t>0.8039241333753585</t>
  </si>
  <si>
    <t>9.513765484319915</t>
  </si>
  <si>
    <t>5.71</t>
  </si>
  <si>
    <t>8.149028957812854</t>
  </si>
  <si>
    <t>54.333510871590754</t>
  </si>
  <si>
    <t>96.83781783662562</t>
  </si>
  <si>
    <t>105.45</t>
  </si>
  <si>
    <t>8.012672459010618</t>
  </si>
  <si>
    <t>55.60812860147585</t>
  </si>
  <si>
    <t>97.95773936376983</t>
  </si>
  <si>
    <t>108.64</t>
  </si>
  <si>
    <t>8.05345753495487</t>
  </si>
  <si>
    <t>29.007448003000867</t>
  </si>
  <si>
    <t>50.68226939838654</t>
  </si>
  <si>
    <t>15.63</t>
  </si>
  <si>
    <t>6.960695350921438</t>
  </si>
  <si>
    <t>29.026891715884073</t>
  </si>
  <si>
    <t>51.12414613056959</t>
  </si>
  <si>
    <t>14.26</t>
  </si>
  <si>
    <t>8.002505618127174</t>
  </si>
  <si>
    <t>19.4845469504778</t>
  </si>
  <si>
    <t>34.41254515840582</t>
  </si>
  <si>
    <t>7.641792398634093</t>
  </si>
  <si>
    <t>19.594216223894698</t>
  </si>
  <si>
    <t>34.26973077969362</t>
  </si>
  <si>
    <t>33.7</t>
  </si>
  <si>
    <t>3.6472562381266473</t>
  </si>
  <si>
    <t>19.895567576036132</t>
  </si>
  <si>
    <t>28.044656701674707</t>
  </si>
  <si>
    <t>14.22</t>
  </si>
  <si>
    <t>3.098613461458131</t>
  </si>
  <si>
    <t>19.729672228834794</t>
  </si>
  <si>
    <t>27.663175647364156</t>
  </si>
  <si>
    <t>17.12</t>
  </si>
  <si>
    <t>5.155861111287535</t>
  </si>
  <si>
    <t>50.97908725998768</t>
  </si>
  <si>
    <t>74.43055345340801</t>
  </si>
  <si>
    <t>80.09</t>
  </si>
  <si>
    <t>5.174515905163789</t>
  </si>
  <si>
    <t>51.50599344002894</t>
  </si>
  <si>
    <t>75.51621628859905</t>
  </si>
  <si>
    <t>80.89</t>
  </si>
  <si>
    <t>1.823601661909201</t>
  </si>
  <si>
    <t>12.919964644153103</t>
  </si>
  <si>
    <t>24.54232078337084</t>
  </si>
  <si>
    <t>8.82</t>
  </si>
  <si>
    <t>1.9168394320321849</t>
  </si>
  <si>
    <t>13.466470350168391</t>
  </si>
  <si>
    <t>25.70795766612255</t>
  </si>
  <si>
    <t>9.79</t>
  </si>
  <si>
    <t>1.8997940771877593</t>
  </si>
  <si>
    <t>15.684320496464</t>
  </si>
  <si>
    <t>-18.18</t>
  </si>
  <si>
    <t>1.902469182446054</t>
  </si>
  <si>
    <t>15.58441429762276</t>
  </si>
  <si>
    <t>-18.03</t>
  </si>
  <si>
    <t>10.19461130399333</t>
  </si>
  <si>
    <t>19.415322354863775</t>
  </si>
  <si>
    <t>39.77</t>
  </si>
  <si>
    <t>7.004279074926184</t>
  </si>
  <si>
    <t>19.786588442945575</t>
  </si>
  <si>
    <t>39.31</t>
  </si>
  <si>
    <t>3.6701928954876735</t>
  </si>
  <si>
    <t>28.999061890606214</t>
  </si>
  <si>
    <t>55.679285412921</t>
  </si>
  <si>
    <t>46.7</t>
  </si>
  <si>
    <t>3.592426772948545</t>
  </si>
  <si>
    <t>29.12777736535326</t>
  </si>
  <si>
    <t>56.05521222523904</t>
  </si>
  <si>
    <t>46.56</t>
  </si>
  <si>
    <t>3.9750192475366974</t>
  </si>
  <si>
    <t>37.791654564337726</t>
  </si>
  <si>
    <t>47.18</t>
  </si>
  <si>
    <t>49.06832620407822</t>
  </si>
  <si>
    <t>69.56522505314919</t>
  </si>
  <si>
    <t>118.01</t>
  </si>
  <si>
    <t>3.8871524939891833</t>
  </si>
  <si>
    <t>38.19038242602207</t>
  </si>
  <si>
    <t>69.52380952380952</t>
  </si>
  <si>
    <t>47.05</t>
  </si>
  <si>
    <t>27.310342856096245</t>
  </si>
  <si>
    <t>98.34</t>
  </si>
  <si>
    <t>2.0746197098687054</t>
  </si>
  <si>
    <t>11.900593916926823</t>
  </si>
  <si>
    <t>20.74829931972788</t>
  </si>
  <si>
    <t>23.6</t>
  </si>
  <si>
    <t>3.52814369385103</t>
  </si>
  <si>
    <t>-4.256920497867027</t>
  </si>
  <si>
    <t>3.9900611999799356</t>
  </si>
  <si>
    <t>-4.35865133422037</t>
  </si>
  <si>
    <t>9.53</t>
  </si>
  <si>
    <t>4.790511563837105</t>
  </si>
  <si>
    <t>37.89868865306474</t>
  </si>
  <si>
    <t>-0.95</t>
  </si>
  <si>
    <t>4.756228183884436</t>
  </si>
  <si>
    <t>37.37704346274884</t>
  </si>
  <si>
    <t>-1.08</t>
  </si>
  <si>
    <t>12.098149194479689</t>
  </si>
  <si>
    <t>41.94708044108194</t>
  </si>
  <si>
    <t>71.9250446690002</t>
  </si>
  <si>
    <t>85.83</t>
  </si>
  <si>
    <t>16.585850223250038</t>
  </si>
  <si>
    <t>41.96154701063732</t>
  </si>
  <si>
    <t>72.0088262392242</t>
  </si>
  <si>
    <t>82.87</t>
  </si>
  <si>
    <t>6.165929714459156</t>
  </si>
  <si>
    <t>29.67092191676979</t>
  </si>
  <si>
    <t>55.65714518229166</t>
  </si>
  <si>
    <t>90.48</t>
  </si>
  <si>
    <t>11.57888346239945</t>
  </si>
  <si>
    <t>81.63420496241552</t>
  </si>
  <si>
    <t>158.20512038010816</t>
  </si>
  <si>
    <t>101.8</t>
  </si>
  <si>
    <t>12.524493147977514</t>
  </si>
  <si>
    <t>80.92346679074579</t>
  </si>
  <si>
    <t>156.12636497758263</t>
  </si>
  <si>
    <t>106.86</t>
  </si>
  <si>
    <t>2.9696505133797904</t>
  </si>
  <si>
    <t>9.280151763971677</t>
  </si>
  <si>
    <t>18.059931660361993</t>
  </si>
  <si>
    <t>14.94</t>
  </si>
  <si>
    <t>41.14479266603259</t>
  </si>
  <si>
    <t>374.71265423044304</t>
  </si>
  <si>
    <t>223.55</t>
  </si>
  <si>
    <t>8.171173663413544</t>
  </si>
  <si>
    <t>53.85859851774158</t>
  </si>
  <si>
    <t>111.63</t>
  </si>
  <si>
    <t>17.157047690200347</t>
  </si>
  <si>
    <t>250.00001986821547</t>
  </si>
  <si>
    <t>83.45</t>
  </si>
  <si>
    <t>8.830265519870029</t>
  </si>
  <si>
    <t>25.599175662080185</t>
  </si>
  <si>
    <t>-2.8990267172007953</t>
  </si>
  <si>
    <t>53.63988592646993</t>
  </si>
  <si>
    <t>95.66</t>
  </si>
  <si>
    <t>8.701004442647385</t>
  </si>
  <si>
    <t>25.606645653219</t>
  </si>
  <si>
    <t>-2.9429528305616945</t>
  </si>
  <si>
    <t>53.557314440313064</t>
  </si>
  <si>
    <t>3.0054589737712094</t>
  </si>
  <si>
    <t>6.224053320667572</t>
  </si>
  <si>
    <t>-2.0709160813656737</t>
  </si>
  <si>
    <t>5.03</t>
  </si>
  <si>
    <t>2.3433973557462258</t>
  </si>
  <si>
    <t>5.51643825165983</t>
  </si>
  <si>
    <t>-2.354034512385625</t>
  </si>
  <si>
    <t>4.361802892325578</t>
  </si>
  <si>
    <t>10.75976655241679</t>
  </si>
  <si>
    <t>-2.4668163183962717</t>
  </si>
  <si>
    <t>36.57794517417277</t>
  </si>
  <si>
    <t>-4.399858602075579</t>
  </si>
  <si>
    <t>42.22</t>
  </si>
  <si>
    <t>4.428903661360306</t>
  </si>
  <si>
    <t>10.659052425984367</t>
  </si>
  <si>
    <t>-2.4067022543250616</t>
  </si>
  <si>
    <t>36.55709581124058</t>
  </si>
  <si>
    <t>-4.257007313320971</t>
  </si>
  <si>
    <t>41.96</t>
  </si>
  <si>
    <t>2.108624807754418</t>
  </si>
  <si>
    <t>7.139395184627177</t>
  </si>
  <si>
    <t>-3.385806312423253</t>
  </si>
  <si>
    <t>17.32</t>
  </si>
  <si>
    <t>2.175392651729621</t>
  </si>
  <si>
    <t>7.133112409512705</t>
  </si>
  <si>
    <t>-3.2789999560958702</t>
  </si>
  <si>
    <t>18.22</t>
  </si>
  <si>
    <t>1.6904413174351405</t>
  </si>
  <si>
    <t>5.993589262042489</t>
  </si>
  <si>
    <t>-3.545576649260085</t>
  </si>
  <si>
    <t>17.94707413279115</t>
  </si>
  <si>
    <t>-3.9302362048175943</t>
  </si>
  <si>
    <t>23.42</t>
  </si>
  <si>
    <t>1.2541253732198878</t>
  </si>
  <si>
    <t>4.376054287142769</t>
  </si>
  <si>
    <t>-3.489327606782666</t>
  </si>
  <si>
    <t>17.94462621480768</t>
  </si>
  <si>
    <t>-3.946816142573062</t>
  </si>
  <si>
    <t>19.24</t>
  </si>
  <si>
    <t>1.0249148328821773</t>
  </si>
  <si>
    <t>4.03298789531907</t>
  </si>
  <si>
    <t>-3.9349492913258444</t>
  </si>
  <si>
    <t>-6.836354629330765</t>
  </si>
  <si>
    <t>-4.83</t>
  </si>
  <si>
    <t>1.034242474513782</t>
  </si>
  <si>
    <t>4.252785346465709</t>
  </si>
  <si>
    <t>-4.111980943796597</t>
  </si>
  <si>
    <t>-7.073686524452782</t>
  </si>
  <si>
    <t>-4.87</t>
  </si>
  <si>
    <t>1.2733953141514007</t>
  </si>
  <si>
    <t>5.4144018243375545</t>
  </si>
  <si>
    <t>-4.251941061951959</t>
  </si>
  <si>
    <t>12.250803173346192</t>
  </si>
  <si>
    <t>-3.34</t>
  </si>
  <si>
    <t>1.2772522398232884</t>
  </si>
  <si>
    <t>5.363540095522486</t>
  </si>
  <si>
    <t>-4.199280242612491</t>
  </si>
  <si>
    <t>12.443818232686588</t>
  </si>
  <si>
    <t>-3.22</t>
  </si>
  <si>
    <t>4.782273489652247</t>
  </si>
  <si>
    <t>10.486090485385569</t>
  </si>
  <si>
    <t>-2.1926998755037928</t>
  </si>
  <si>
    <t>13.966531334856613</t>
  </si>
  <si>
    <t>4.4</t>
  </si>
  <si>
    <t>5.456839218302178</t>
  </si>
  <si>
    <t>10.450587984142967</t>
  </si>
  <si>
    <t>-1.9151357711057</t>
  </si>
  <si>
    <t>13.960314825550046</t>
  </si>
  <si>
    <t>4.38</t>
  </si>
  <si>
    <t>5.068065192768904</t>
  </si>
  <si>
    <t>23.21818303183857</t>
  </si>
  <si>
    <t>-4.581271579727543</t>
  </si>
  <si>
    <t>67.36299095970173</t>
  </si>
  <si>
    <t>4.95</t>
  </si>
  <si>
    <t>5.331315129066911</t>
  </si>
  <si>
    <t>23.06444124395842</t>
  </si>
  <si>
    <t>-4.326219832365297</t>
  </si>
  <si>
    <t>67.36285761655677</t>
  </si>
  <si>
    <t>8.6</t>
  </si>
  <si>
    <t>1.9717792334871764</t>
  </si>
  <si>
    <t>7.955443185106717</t>
  </si>
  <si>
    <t>-4.034652079704265</t>
  </si>
  <si>
    <t>15.07856043610969</t>
  </si>
  <si>
    <t>-10.32</t>
  </si>
  <si>
    <t>2.137978413796657</t>
  </si>
  <si>
    <t>7.904957807392104</t>
  </si>
  <si>
    <t>-3.6973983256240417</t>
  </si>
  <si>
    <t>14.900662775389728</t>
  </si>
  <si>
    <t>-7.87</t>
  </si>
  <si>
    <t>8.43654106416415</t>
  </si>
  <si>
    <t>30.839404839576524</t>
  </si>
  <si>
    <t>-3.655456022204752</t>
  </si>
  <si>
    <t>43.817944065616096</t>
  </si>
  <si>
    <t>20.76</t>
  </si>
  <si>
    <t>7.627162616105343</t>
  </si>
  <si>
    <t>30.981311894276576</t>
  </si>
  <si>
    <t>-4.061970807972173</t>
  </si>
  <si>
    <t>43.83636595315779</t>
  </si>
  <si>
    <t>16.1</t>
  </si>
  <si>
    <t>2.556314596643925</t>
  </si>
  <si>
    <t>9.487533905469537</t>
  </si>
  <si>
    <t>-3.7114109186425295</t>
  </si>
  <si>
    <t>36.97754109865781</t>
  </si>
  <si>
    <t>26.77</t>
  </si>
  <si>
    <t>3.266230213695447</t>
  </si>
  <si>
    <t>11.229179607794096</t>
  </si>
  <si>
    <t>-3.4379633011505595</t>
  </si>
  <si>
    <t>36.96700893463494</t>
  </si>
  <si>
    <t>23.88</t>
  </si>
  <si>
    <t>2.965734581404763</t>
  </si>
  <si>
    <t>10.956943879505252</t>
  </si>
  <si>
    <t>-3.6945126338026304</t>
  </si>
  <si>
    <t>22.476732148079815</t>
  </si>
  <si>
    <t>31.2</t>
  </si>
  <si>
    <t>2.2076372590853683</t>
  </si>
  <si>
    <t>8.548523978453092</t>
  </si>
  <si>
    <t>-3.872250272671505</t>
  </si>
  <si>
    <t>22.48629350093434</t>
  </si>
  <si>
    <t>12.72</t>
  </si>
  <si>
    <t>5.3437063008247225</t>
  </si>
  <si>
    <t>15.037821179954141</t>
  </si>
  <si>
    <t>-2.8141182043693673</t>
  </si>
  <si>
    <t>-3.651218969826675</t>
  </si>
  <si>
    <t>52.28</t>
  </si>
  <si>
    <t>5.843026358518195</t>
  </si>
  <si>
    <t>10.613409564422764</t>
  </si>
  <si>
    <t>-1.8164233589242869</t>
  </si>
  <si>
    <t>-3.7829089332739096</t>
  </si>
  <si>
    <t>61.46</t>
  </si>
  <si>
    <t>3.246110549531048</t>
  </si>
  <si>
    <t>9.515083433957338</t>
  </si>
  <si>
    <t>-2.931225936015008</t>
  </si>
  <si>
    <t>-3.8037807727840267</t>
  </si>
  <si>
    <t>64.81</t>
  </si>
  <si>
    <t>16.950030493325063</t>
  </si>
  <si>
    <t>25.40951164161018</t>
  </si>
  <si>
    <t>-1.4990835356677659</t>
  </si>
  <si>
    <t>28.7</t>
  </si>
  <si>
    <t>15.575004610297338</t>
  </si>
  <si>
    <t>-1.6389399522509793</t>
  </si>
  <si>
    <t>-2.34091697135822</t>
  </si>
  <si>
    <t>14</t>
  </si>
  <si>
    <t>28.72</t>
  </si>
  <si>
    <t>5.054020259006394</t>
  </si>
  <si>
    <t>23.882440766106082</t>
  </si>
  <si>
    <t>-4.725434316086676</t>
  </si>
  <si>
    <t>29.39</t>
  </si>
  <si>
    <t>4.099219523786289</t>
  </si>
  <si>
    <t>22.773421673052724</t>
  </si>
  <si>
    <t>-5.555550645899004</t>
  </si>
  <si>
    <t>-6.451011750858903</t>
  </si>
  <si>
    <t>60.17</t>
  </si>
  <si>
    <t>4.567090857800993</t>
  </si>
  <si>
    <t>22.79308790236721</t>
  </si>
  <si>
    <t>-4.990723550733528</t>
  </si>
  <si>
    <t>62.15</t>
  </si>
  <si>
    <t>8.70793442599494</t>
  </si>
  <si>
    <t>26.933396805399923</t>
  </si>
  <si>
    <t>-3.092971936605115</t>
  </si>
  <si>
    <t>-7.151998396764703</t>
  </si>
  <si>
    <t>75.75</t>
  </si>
  <si>
    <t>8.603192913739312</t>
  </si>
  <si>
    <t>26.417561540830324</t>
  </si>
  <si>
    <t>-3.07066943699954</t>
  </si>
  <si>
    <t>-7.030613846540823</t>
  </si>
  <si>
    <t>73.55</t>
  </si>
  <si>
    <t>5.35329327891661</t>
  </si>
  <si>
    <t>12.125653655781619</t>
  </si>
  <si>
    <t>-2.2650830104035675</t>
  </si>
  <si>
    <t>57.33</t>
  </si>
  <si>
    <t>5.5634101580616315</t>
  </si>
  <si>
    <t>11.997621862090865</t>
  </si>
  <si>
    <t>-2.1565229816294904</t>
  </si>
  <si>
    <t>54.37</t>
  </si>
  <si>
    <t>3.2930436241977925</t>
  </si>
  <si>
    <t>14.512248909146399</t>
  </si>
  <si>
    <t>-4.406940983869195</t>
  </si>
  <si>
    <t>26.95</t>
  </si>
  <si>
    <t>2.327720905307092</t>
  </si>
  <si>
    <t>11.756101652282677</t>
  </si>
  <si>
    <t>-5.050477325472881</t>
  </si>
  <si>
    <t>29.46</t>
  </si>
  <si>
    <t>5.047950960948882</t>
  </si>
  <si>
    <t>23.9152035689886</t>
  </si>
  <si>
    <t>-4.737606160201914</t>
  </si>
  <si>
    <t>29.41</t>
  </si>
  <si>
    <t>3.961992210973503</t>
  </si>
  <si>
    <t>12.474580100533302</t>
  </si>
  <si>
    <t>-3.148562499941959</t>
  </si>
  <si>
    <t>31.61</t>
  </si>
  <si>
    <t>2.9823742046934894</t>
  </si>
  <si>
    <t>10.243807004969556</t>
  </si>
  <si>
    <t>-3.4347825932937726</t>
  </si>
  <si>
    <t>31.74</t>
  </si>
  <si>
    <t>6.031847327436449</t>
  </si>
  <si>
    <t>17.533885840177188</t>
  </si>
  <si>
    <t>-2.9068848875571818</t>
  </si>
  <si>
    <t>42.61764526367187</t>
  </si>
  <si>
    <t>-5.858086760599102</t>
  </si>
  <si>
    <t>45.88</t>
  </si>
  <si>
    <t>5.136534270836564</t>
  </si>
  <si>
    <t>17.33133167561825</t>
  </si>
  <si>
    <t>-3.3741294736451892</t>
  </si>
  <si>
    <t>42.35432537832693</t>
  </si>
  <si>
    <t>-6.77025697820528</t>
  </si>
  <si>
    <t>49.21</t>
  </si>
  <si>
    <t>7.347342793191325</t>
  </si>
  <si>
    <t>25.43840407053956</t>
  </si>
  <si>
    <t>-3.4622590488241483</t>
  </si>
  <si>
    <t>45.36460543406689</t>
  </si>
  <si>
    <t>3.75</t>
  </si>
  <si>
    <t>7.859808844277446</t>
  </si>
  <si>
    <t>25.224043791986805</t>
  </si>
  <si>
    <t>-3.209243925868741</t>
  </si>
  <si>
    <t>44.927530596799194</t>
  </si>
  <si>
    <t>6.46</t>
  </si>
  <si>
    <t>7.387254829375402</t>
  </si>
  <si>
    <t>32.96967697766072</t>
  </si>
  <si>
    <t>-4.463048553104852</t>
  </si>
  <si>
    <t>50.72</t>
  </si>
  <si>
    <t>7.5761229695709975</t>
  </si>
  <si>
    <t>32.60589061456536</t>
  </si>
  <si>
    <t>-4.303769981760432</t>
  </si>
  <si>
    <t>10.94612620342358</t>
  </si>
  <si>
    <t>69.13465355549943</t>
  </si>
  <si>
    <t>98.19</t>
  </si>
  <si>
    <t>8.362014161063227</t>
  </si>
  <si>
    <t>31.98408615019973</t>
  </si>
  <si>
    <t>-3.8249260924634654</t>
  </si>
  <si>
    <t>41.028617014434474</t>
  </si>
  <si>
    <t>-9.495271322654641</t>
  </si>
  <si>
    <t>47.88</t>
  </si>
  <si>
    <t>8.408167374373347</t>
  </si>
  <si>
    <t>31.89748230543141</t>
  </si>
  <si>
    <t>-3.7936307503403732</t>
  </si>
  <si>
    <t>40.974099342202884</t>
  </si>
  <si>
    <t>-9.566620831673678</t>
  </si>
  <si>
    <t>5.969251273278055</t>
  </si>
  <si>
    <t>12.684275666429347</t>
  </si>
  <si>
    <t>-2.1249357893864786</t>
  </si>
  <si>
    <t>-3.5541450827139554</t>
  </si>
  <si>
    <t>53.42</t>
  </si>
  <si>
    <t>5.785907368838753</t>
  </si>
  <si>
    <t>12.236847698180293</t>
  </si>
  <si>
    <t>-2.114940132654813</t>
  </si>
  <si>
    <t>-3.468553922730655</t>
  </si>
  <si>
    <t>51.22</t>
  </si>
  <si>
    <t>1.21006163187268</t>
  </si>
  <si>
    <t>6.584697783777015</t>
  </si>
  <si>
    <t>-5.441621823498856</t>
  </si>
  <si>
    <t>3.63</t>
  </si>
  <si>
    <t>1.1017865339520612</t>
  </si>
  <si>
    <t>6.086522017544419</t>
  </si>
  <si>
    <t>-5.524229812205387</t>
  </si>
  <si>
    <t>6.79</t>
  </si>
  <si>
    <t>4.778829969289632</t>
  </si>
  <si>
    <t>15.517712987587254</t>
  </si>
  <si>
    <t>-3.247178302494396</t>
  </si>
  <si>
    <t>17.72</t>
  </si>
  <si>
    <t>4.542232284231808</t>
  </si>
  <si>
    <t>15.358713539206935</t>
  </si>
  <si>
    <t>-3.3813139835503665</t>
  </si>
  <si>
    <t>6.679257591850654</t>
  </si>
  <si>
    <t>24.81408542133398</t>
  </si>
  <si>
    <t>-3.715096338193273</t>
  </si>
  <si>
    <t>52.502827803487875</t>
  </si>
  <si>
    <t>66.08</t>
  </si>
  <si>
    <t>4.794899638751268</t>
  </si>
  <si>
    <t>24.8940137396683</t>
  </si>
  <si>
    <t>-5.191769508266794</t>
  </si>
  <si>
    <t>52.545988508761134</t>
  </si>
  <si>
    <t>58.66</t>
  </si>
  <si>
    <t>4.1996793570091375</t>
  </si>
  <si>
    <t>18.1224034278708</t>
  </si>
  <si>
    <t>-4.31518739582465</t>
  </si>
  <si>
    <t>-25.32</t>
  </si>
  <si>
    <t>3.9728460110948194</t>
  </si>
  <si>
    <t>18.315132804120438</t>
  </si>
  <si>
    <t>-4.61007870754931</t>
  </si>
  <si>
    <t>-28.54</t>
  </si>
  <si>
    <t>2.041884533768003</t>
  </si>
  <si>
    <t>7.9848082244175655</t>
  </si>
  <si>
    <t>-3.910509185199985</t>
  </si>
  <si>
    <t>11.517197892247722</t>
  </si>
  <si>
    <t>14.31</t>
  </si>
  <si>
    <t>1.943437532676469</t>
  </si>
  <si>
    <t>8.69721330776905</t>
  </si>
  <si>
    <t>-4.475169981816394</t>
  </si>
  <si>
    <t>11.505341181600182</t>
  </si>
  <si>
    <t>24.44</t>
  </si>
  <si>
    <t>3.143830535703977</t>
  </si>
  <si>
    <t>8.838968996904965</t>
  </si>
  <si>
    <t>-2.8115284512069647</t>
  </si>
  <si>
    <t>15.165494592510619</t>
  </si>
  <si>
    <t>-6.119413628666315</t>
  </si>
  <si>
    <t>-0.74</t>
  </si>
  <si>
    <t>3.0384021503421272</t>
  </si>
  <si>
    <t>8.80330539101198</t>
  </si>
  <si>
    <t>-2.89734701182354</t>
  </si>
  <si>
    <t>15.180121932277114</t>
  </si>
  <si>
    <t>-6.102237945045763</t>
  </si>
  <si>
    <t>-1.64</t>
  </si>
  <si>
    <t>4.100108154158802</t>
  </si>
  <si>
    <t>17.243241955708374</t>
  </si>
  <si>
    <t>-4.2055578310094806</t>
  </si>
  <si>
    <t>50.16592666886039</t>
  </si>
  <si>
    <t>-1.81</t>
  </si>
  <si>
    <t>4.317811183859779</t>
  </si>
  <si>
    <t>17.200663905537724</t>
  </si>
  <si>
    <t>-3.983653562674249</t>
  </si>
  <si>
    <t>50.19325832850967</t>
  </si>
  <si>
    <t>-3.44</t>
  </si>
  <si>
    <t>6.0631261340736575</t>
  </si>
  <si>
    <t>22.840786224219922</t>
  </si>
  <si>
    <t>-3.767163294832164</t>
  </si>
  <si>
    <t>10.57</t>
  </si>
  <si>
    <t>5.582378048328982</t>
  </si>
  <si>
    <t>22.076721371181197</t>
  </si>
  <si>
    <t>-3.954716284001869</t>
  </si>
  <si>
    <t>11.99</t>
  </si>
  <si>
    <t>3.6598844674131703</t>
  </si>
  <si>
    <t>12.703737604660576</t>
  </si>
  <si>
    <t>-3.4710761276133013</t>
  </si>
  <si>
    <t>-5.3768893287165165</t>
  </si>
  <si>
    <t>6.22</t>
  </si>
  <si>
    <t>3.546167679267954</t>
  </si>
  <si>
    <t>12.646929491896046</t>
  </si>
  <si>
    <t>-3.5663653373849455</t>
  </si>
  <si>
    <t>-5.4448650405022665</t>
  </si>
  <si>
    <t>5.23</t>
  </si>
  <si>
    <t>4.42799784564607</t>
  </si>
  <si>
    <t>12.153107031819337</t>
  </si>
  <si>
    <t>-2.7446054527260344</t>
  </si>
  <si>
    <t>24.317239702591586</t>
  </si>
  <si>
    <t>-4.073362270232705</t>
  </si>
  <si>
    <t>80.74</t>
  </si>
  <si>
    <t>3.4879617668982963</t>
  </si>
  <si>
    <t>12.395621366866338</t>
  </si>
  <si>
    <t>-3.5538294841715725</t>
  </si>
  <si>
    <t>-4.374137858763882</t>
  </si>
  <si>
    <t>82.61</t>
  </si>
  <si>
    <t>8.425384393908521</t>
  </si>
  <si>
    <t>29.35091701537776</t>
  </si>
  <si>
    <t>-3.4836294278274376</t>
  </si>
  <si>
    <t>-5.0613329347574005</t>
  </si>
  <si>
    <t>64.96</t>
  </si>
  <si>
    <t>8.54960146875937</t>
  </si>
  <si>
    <t>29.334929182289983</t>
  </si>
  <si>
    <t>-3.431145801296252</t>
  </si>
  <si>
    <t>-5.098659410344631</t>
  </si>
  <si>
    <t>65.88</t>
  </si>
  <si>
    <t>6.442320437533707</t>
  </si>
  <si>
    <t>33.998551517085914</t>
  </si>
  <si>
    <t>-5.277376660590555</t>
  </si>
  <si>
    <t>74.85342547375404</t>
  </si>
  <si>
    <t>169.04</t>
  </si>
  <si>
    <t>7.221891811874355</t>
  </si>
  <si>
    <t>33.465934326344545</t>
  </si>
  <si>
    <t>-4.633956752345597</t>
  </si>
  <si>
    <t>75.24726153534536</t>
  </si>
  <si>
    <t>167.56</t>
  </si>
  <si>
    <t>5.193865131264192</t>
  </si>
  <si>
    <t>74.32723299832055</t>
  </si>
  <si>
    <t>-14.310582027036428</t>
  </si>
  <si>
    <t>5.280330801985801</t>
  </si>
  <si>
    <t>73.82692829526448</t>
  </si>
  <si>
    <t>-13.981496815976001</t>
  </si>
  <si>
    <t>45.31</t>
  </si>
  <si>
    <t>7.739038477908494</t>
  </si>
  <si>
    <t>24.4804328717475</t>
  </si>
  <si>
    <t>-3.163239586109854</t>
  </si>
  <si>
    <t>-6.380093707346979</t>
  </si>
  <si>
    <t>103.67</t>
  </si>
  <si>
    <t>5.648963341263427</t>
  </si>
  <si>
    <t>23.465573576444317</t>
  </si>
  <si>
    <t>-4.153961029457856</t>
  </si>
  <si>
    <t>95.45</t>
  </si>
  <si>
    <t>2.581024601986869</t>
  </si>
  <si>
    <t>11.54706546990289</t>
  </si>
  <si>
    <t>-4.473830067723483</t>
  </si>
  <si>
    <t>38.08</t>
  </si>
  <si>
    <t>3.075822540124487</t>
  </si>
  <si>
    <t>12.317351230767565</t>
  </si>
  <si>
    <t>-4.004571482940316</t>
  </si>
  <si>
    <t>41.99</t>
  </si>
  <si>
    <t>8.200286787014683</t>
  </si>
  <si>
    <t>38.86426866536639</t>
  </si>
  <si>
    <t>-4.739379204018661</t>
  </si>
  <si>
    <t>66.13882984834463</t>
  </si>
  <si>
    <t>45.35</t>
  </si>
  <si>
    <t>8.466880844623736</t>
  </si>
  <si>
    <t>38.92324168557893</t>
  </si>
  <si>
    <t>-4.597116978479064</t>
  </si>
  <si>
    <t>66.11274713499915</t>
  </si>
  <si>
    <t>46.62</t>
  </si>
  <si>
    <t>4.229676477675997</t>
  </si>
  <si>
    <t>16.794991284743563</t>
  </si>
  <si>
    <t>-3.9707508064474</t>
  </si>
  <si>
    <t>36.48929488411656</t>
  </si>
  <si>
    <t>-7.250912025624501</t>
  </si>
  <si>
    <t>50.78</t>
  </si>
  <si>
    <t>3.8840479641539347</t>
  </si>
  <si>
    <t>16.856324298622667</t>
  </si>
  <si>
    <t>-4.339885720822836</t>
  </si>
  <si>
    <t>36.38898538693254</t>
  </si>
  <si>
    <t>-7.038676426296853</t>
  </si>
  <si>
    <t>53.51</t>
  </si>
  <si>
    <t>2.0047250910626135</t>
  </si>
  <si>
    <t>8.596020048585478</t>
  </si>
  <si>
    <t>-4.287879713237449</t>
  </si>
  <si>
    <t>-7.463901078329849</t>
  </si>
  <si>
    <t>2.380302993843761</t>
  </si>
  <si>
    <t>9.36233263265715</t>
  </si>
  <si>
    <t>-3.9332524711648866</t>
  </si>
  <si>
    <t>-6.989684486761805</t>
  </si>
  <si>
    <t>7.34</t>
  </si>
  <si>
    <t>0.8309268661909922</t>
  </si>
  <si>
    <t>-3.453667909378634</t>
  </si>
  <si>
    <t>-12.1</t>
  </si>
  <si>
    <t>3.1900278279237777</t>
  </si>
  <si>
    <t>26.16419659350857</t>
  </si>
  <si>
    <t>-8.201870956886754</t>
  </si>
  <si>
    <t>51.528390135259336</t>
  </si>
  <si>
    <t>-16.31</t>
  </si>
  <si>
    <t>3.7122334888992294</t>
  </si>
  <si>
    <t>26.87702598860551</t>
  </si>
  <si>
    <t>-7.240122710216491</t>
  </si>
  <si>
    <t>52.954048925453215</t>
  </si>
  <si>
    <t>-15.86</t>
  </si>
  <si>
    <t>6.988527450536367</t>
  </si>
  <si>
    <t>13.03459705106401</t>
  </si>
  <si>
    <t>-1.8651421409332247</t>
  </si>
  <si>
    <t>16.998037700842495</t>
  </si>
  <si>
    <t>31.08</t>
  </si>
  <si>
    <t>5.414304472022464</t>
  </si>
  <si>
    <t>25.90630712312046</t>
  </si>
  <si>
    <t>-4.784789488102688</t>
  </si>
  <si>
    <t>6.2890404271945854</t>
  </si>
  <si>
    <t>25.354188863715308</t>
  </si>
  <si>
    <t>-4.031487658129954</t>
  </si>
  <si>
    <t>32.5</t>
  </si>
  <si>
    <t>-5.163734968946053</t>
  </si>
  <si>
    <t>-17.193435223850095</t>
  </si>
  <si>
    <t>-28.16</t>
  </si>
  <si>
    <t>-4.727443233576705</t>
  </si>
  <si>
    <t>-29.6</t>
  </si>
  <si>
    <t>19.420349220891016</t>
  </si>
  <si>
    <t>26.198386006259</t>
  </si>
  <si>
    <t>-1.3490172451727418</t>
  </si>
  <si>
    <t>-2.3538395922438338</t>
  </si>
  <si>
    <t>236.1</t>
  </si>
  <si>
    <t>4.485240808388981</t>
  </si>
  <si>
    <t>24.658369522164314</t>
  </si>
  <si>
    <t>-5.497669038425869</t>
  </si>
  <si>
    <t>-11.74</t>
  </si>
  <si>
    <t>3.933952652653949</t>
  </si>
  <si>
    <t>23.724021851442423</t>
  </si>
  <si>
    <t>-6.030581439620929</t>
  </si>
  <si>
    <t>17.446461678378363</t>
  </si>
  <si>
    <t>-1.4933754987591974</t>
  </si>
  <si>
    <t>-2.8984615448564677</t>
  </si>
  <si>
    <t>226.8</t>
  </si>
  <si>
    <t>4.777748146061369</t>
  </si>
  <si>
    <t>16.766506641925044</t>
  </si>
  <si>
    <t>-3.5092905966060277</t>
  </si>
  <si>
    <t>45.58805585167547</t>
  </si>
  <si>
    <t>38.41</t>
  </si>
  <si>
    <t>5.153064535684307</t>
  </si>
  <si>
    <t>16.762632695698937</t>
  </si>
  <si>
    <t>-3.252944452688273</t>
  </si>
  <si>
    <t>45.63985685663652</t>
  </si>
  <si>
    <t>36.29</t>
  </si>
  <si>
    <t>1.3185602980888091</t>
  </si>
  <si>
    <t>9.113869031252126</t>
  </si>
  <si>
    <t>-6.911985022195988</t>
  </si>
  <si>
    <t>14.39543044104148</t>
  </si>
  <si>
    <t>22.34</t>
  </si>
  <si>
    <t>0.943121561429759</t>
  </si>
  <si>
    <t>9.17196951526839</t>
  </si>
  <si>
    <t>-9.725119104862594</t>
  </si>
  <si>
    <t>14.370905306619953</t>
  </si>
  <si>
    <t>7.035590674500063</t>
  </si>
  <si>
    <t>16.71196880828978</t>
  </si>
  <si>
    <t>-2.3753469440541752</t>
  </si>
  <si>
    <t>-4.002640460820672</t>
  </si>
  <si>
    <t>49.29</t>
  </si>
  <si>
    <t>8.36526659364084</t>
  </si>
  <si>
    <t>22.285992111301155</t>
  </si>
  <si>
    <t>-2.66411020639111</t>
  </si>
  <si>
    <t>-3.9978933800579375</t>
  </si>
  <si>
    <t>41.92</t>
  </si>
  <si>
    <t>4.6443580175603625</t>
  </si>
  <si>
    <t>17.901570964537903</t>
  </si>
  <si>
    <t>-3.8544769582473815</t>
  </si>
  <si>
    <t>-17.05</t>
  </si>
  <si>
    <t>4.411447154194431</t>
  </si>
  <si>
    <t>17.75138960011097</t>
  </si>
  <si>
    <t>-4.023937945903497</t>
  </si>
  <si>
    <t>-7.666820474582215</t>
  </si>
  <si>
    <t>-15.7</t>
  </si>
  <si>
    <t>7.501160337711275</t>
  </si>
  <si>
    <t>36.50770966310127</t>
  </si>
  <si>
    <t>-4.866941648955654</t>
  </si>
  <si>
    <t>45.59796748270515</t>
  </si>
  <si>
    <t>37.12</t>
  </si>
  <si>
    <t>8.021122586662454</t>
  </si>
  <si>
    <t>37.22801744602157</t>
  </si>
  <si>
    <t>-4.641247785930167</t>
  </si>
  <si>
    <t>45.58635942688441</t>
  </si>
  <si>
    <t>40.54</t>
  </si>
  <si>
    <t>1.637284307022704</t>
  </si>
  <si>
    <t>14.372511871134279</t>
  </si>
  <si>
    <t>-8.77826276687997</t>
  </si>
  <si>
    <t>49.17556287875486</t>
  </si>
  <si>
    <t>21.76</t>
  </si>
  <si>
    <t>1.62480015126053</t>
  </si>
  <si>
    <t>14.430766169436392</t>
  </si>
  <si>
    <t>-8.881563777699624</t>
  </si>
  <si>
    <t>49.269725031264166</t>
  </si>
  <si>
    <t>7.720990931304092</t>
  </si>
  <si>
    <t>28.510306147370933</t>
  </si>
  <si>
    <t>-3.692570863123068</t>
  </si>
  <si>
    <t>-6.489227319038071</t>
  </si>
  <si>
    <t>138.1</t>
  </si>
  <si>
    <t>7.607775965924226</t>
  </si>
  <si>
    <t>23.584447962278425</t>
  </si>
  <si>
    <t>-3.10004501550977</t>
  </si>
  <si>
    <t>-6.767980165771514</t>
  </si>
  <si>
    <t>106.82</t>
  </si>
  <si>
    <t>0.44569302103052993</t>
  </si>
  <si>
    <t>2.864508098818436</t>
  </si>
  <si>
    <t>-6.427087622317105</t>
  </si>
  <si>
    <t>4.748162242159681</t>
  </si>
  <si>
    <t>-14.33</t>
  </si>
  <si>
    <t>0.4447422381115935</t>
  </si>
  <si>
    <t>2.8571681177820327</t>
  </si>
  <si>
    <t>-6.42432373842828</t>
  </si>
  <si>
    <t>5.3102373372946765</t>
  </si>
  <si>
    <t>-14.38</t>
  </si>
  <si>
    <t>4.328405898107329</t>
  </si>
  <si>
    <t>34.79563239421001</t>
  </si>
  <si>
    <t>-8.038902361126762</t>
  </si>
  <si>
    <t>64.7286870417835</t>
  </si>
  <si>
    <t>22.93</t>
  </si>
  <si>
    <t>4.251629500176699</t>
  </si>
  <si>
    <t>34.24539870189389</t>
  </si>
  <si>
    <t>-8.054652622123035</t>
  </si>
  <si>
    <t>63.829778913578664</t>
  </si>
  <si>
    <t>22.11</t>
  </si>
  <si>
    <t>3.6097085106146913</t>
  </si>
  <si>
    <t>-3.784469308215158</t>
  </si>
  <si>
    <t>-7.52459762774802</t>
  </si>
  <si>
    <t>-13.21</t>
  </si>
  <si>
    <t>3.532717650820601</t>
  </si>
  <si>
    <t>-3.9095535497519407</t>
  </si>
  <si>
    <t>-7.661130070311217</t>
  </si>
  <si>
    <t>-14.19</t>
  </si>
  <si>
    <t>11.257737105906315</t>
  </si>
  <si>
    <t>41.5255885680448</t>
  </si>
  <si>
    <t>-3.688626602077838</t>
  </si>
  <si>
    <t>58.16</t>
  </si>
  <si>
    <t>12.34002058111231</t>
  </si>
  <si>
    <t>38.82291718128497</t>
  </si>
  <si>
    <t>-3.1460982521137364</t>
  </si>
  <si>
    <t>52.71</t>
  </si>
  <si>
    <t>7.047260566369258</t>
  </si>
  <si>
    <t>-5.616799921792856</t>
  </si>
  <si>
    <t>47.81</t>
  </si>
  <si>
    <t>4.836628834577181</t>
  </si>
  <si>
    <t>26.48809668146831</t>
  </si>
  <si>
    <t>-5.476561792814086</t>
  </si>
  <si>
    <t>-6.118286625811975</t>
  </si>
  <si>
    <t>57.38</t>
  </si>
  <si>
    <t>2.132571351153049</t>
  </si>
  <si>
    <t>14.315313278607888</t>
  </si>
  <si>
    <t>-6.712700736070479</t>
  </si>
  <si>
    <t>20.902356447448554</t>
  </si>
  <si>
    <t>-8.17</t>
  </si>
  <si>
    <t>1.9397846730511734</t>
  </si>
  <si>
    <t>12.942014632021726</t>
  </si>
  <si>
    <t>-6.671882096926076</t>
  </si>
  <si>
    <t>20.7394344705931</t>
  </si>
  <si>
    <t>-10.29</t>
  </si>
  <si>
    <t>8.789029533923287</t>
  </si>
  <si>
    <t>28.50141146106854</t>
  </si>
  <si>
    <t>-3.2428394228351114</t>
  </si>
  <si>
    <t>40.36994339993236</t>
  </si>
  <si>
    <t>-6.189498780339742</t>
  </si>
  <si>
    <t>41.76</t>
  </si>
  <si>
    <t>8.965867131195132</t>
  </si>
  <si>
    <t>29.394038006301514</t>
  </si>
  <si>
    <t>-3.278437832747957</t>
  </si>
  <si>
    <t>40.74843731578204</t>
  </si>
  <si>
    <t>-6.644613784390662</t>
  </si>
  <si>
    <t>39.47</t>
  </si>
  <si>
    <t>1.6665643212632293</t>
  </si>
  <si>
    <t>13.286263704481062</t>
  </si>
  <si>
    <t>-8.52</t>
  </si>
  <si>
    <t>5.407099425368549</t>
  </si>
  <si>
    <t>47.36922302661702</t>
  </si>
  <si>
    <t>-8.760560755434662</t>
  </si>
  <si>
    <t>165.72089770033392</t>
  </si>
  <si>
    <t>119.25</t>
  </si>
  <si>
    <t>5.4024757046961644</t>
  </si>
  <si>
    <t>47.43569355019771</t>
  </si>
  <si>
    <t>-8.780362215967706</t>
  </si>
  <si>
    <t>165.9703653108456</t>
  </si>
  <si>
    <t>119.48</t>
  </si>
  <si>
    <t>3.864050906234209</t>
  </si>
  <si>
    <t>-8.648530611391367</t>
  </si>
  <si>
    <t>-9.429117331606808</t>
  </si>
  <si>
    <t>30.66</t>
  </si>
  <si>
    <t>3.960673887225403</t>
  </si>
  <si>
    <t>-8.491612402534273</t>
  </si>
  <si>
    <t>-9.487181293880697</t>
  </si>
  <si>
    <t>31.77</t>
  </si>
  <si>
    <t>1.261554279855513</t>
  </si>
  <si>
    <t>9.888130479895462</t>
  </si>
  <si>
    <t>-7.838053929021555</t>
  </si>
  <si>
    <t>-4.51</t>
  </si>
  <si>
    <t>9.802248771446427</t>
  </si>
  <si>
    <t>66.36447147904043</t>
  </si>
  <si>
    <t>-6.77033128075239</t>
  </si>
  <si>
    <t>86.73582985545072</t>
  </si>
  <si>
    <t>-10.555999287234153</t>
  </si>
  <si>
    <t>91.56</t>
  </si>
  <si>
    <t>9.673350792725415</t>
  </si>
  <si>
    <t>66.29750776123224</t>
  </si>
  <si>
    <t>-6.853623856077824</t>
  </si>
  <si>
    <t>87.18721272585717</t>
  </si>
  <si>
    <t>-10.329179319220005</t>
  </si>
  <si>
    <t>90.41</t>
  </si>
  <si>
    <t>4.034512891621932</t>
  </si>
  <si>
    <t>19.61596040607863</t>
  </si>
  <si>
    <t>-4.862039342299074</t>
  </si>
  <si>
    <t>39.61116996715446</t>
  </si>
  <si>
    <t>-9.7214741986983</t>
  </si>
  <si>
    <t>47.25</t>
  </si>
  <si>
    <t>4.104291016017015</t>
  </si>
  <si>
    <t>21.160811749553737</t>
  </si>
  <si>
    <t>-5.155777615908221</t>
  </si>
  <si>
    <t>40.00833998451145</t>
  </si>
  <si>
    <t>52.95</t>
  </si>
  <si>
    <t>1.3207488186520195</t>
  </si>
  <si>
    <t>-5.321503628595052</t>
  </si>
  <si>
    <t>-41.1</t>
  </si>
  <si>
    <t>1.4229332381451807</t>
  </si>
  <si>
    <t>-4.753439832463255</t>
  </si>
  <si>
    <t>-37.05</t>
  </si>
  <si>
    <t>11.21730667913566</t>
  </si>
  <si>
    <t>37.070589987275426</t>
  </si>
  <si>
    <t>-3.304767449768242</t>
  </si>
  <si>
    <t>160.20499520203205</t>
  </si>
  <si>
    <t>-10.292605593477111</t>
  </si>
  <si>
    <t>168.67</t>
  </si>
  <si>
    <t>4.065230418153023</t>
  </si>
  <si>
    <t>12.794600396196408</t>
  </si>
  <si>
    <t>-3.1473247713248798</t>
  </si>
  <si>
    <t>32.1922116723796</t>
  </si>
  <si>
    <t>14.62</t>
  </si>
  <si>
    <t>12.67260369685523</t>
  </si>
  <si>
    <t>37.62650099698831</t>
  </si>
  <si>
    <t>-2.9691215709937744</t>
  </si>
  <si>
    <t>161.20838880941673</t>
  </si>
  <si>
    <t>-10.56049076583998</t>
  </si>
  <si>
    <t>171.46</t>
  </si>
  <si>
    <t>5.457439054959667</t>
  </si>
  <si>
    <t>-12.575030325088353</t>
  </si>
  <si>
    <t>-14.31</t>
  </si>
  <si>
    <t>8.362839208418544</t>
  </si>
  <si>
    <t>15.227068819692763</t>
  </si>
  <si>
    <t>-1.8208013379432508</t>
  </si>
  <si>
    <t>43.76647673964118</t>
  </si>
  <si>
    <t>-2.3290345120412614</t>
  </si>
  <si>
    <t>41.23</t>
  </si>
  <si>
    <t>5.765102131517697</t>
  </si>
  <si>
    <t>29.178283036327443</t>
  </si>
  <si>
    <t>-5.061191002464702</t>
  </si>
  <si>
    <t>56.030529691972795</t>
  </si>
  <si>
    <t>16.23</t>
  </si>
  <si>
    <t>1.9433426593413279</t>
  </si>
  <si>
    <t>5.408036861890472</t>
  </si>
  <si>
    <t>-2.7828529548790226</t>
  </si>
  <si>
    <t>13.764790910375236</t>
  </si>
  <si>
    <t>-4.47</t>
  </si>
  <si>
    <t>1.4487413122387245</t>
  </si>
  <si>
    <t>5.799227534874089</t>
  </si>
  <si>
    <t>-4.002942061417856</t>
  </si>
  <si>
    <t>15.32828555573349</t>
  </si>
  <si>
    <t>-8.06</t>
  </si>
  <si>
    <t>1.3511827826030434</t>
  </si>
  <si>
    <t>13.71340414618729</t>
  </si>
  <si>
    <t>-10.149185086394102</t>
  </si>
  <si>
    <t>21.907330760091547</t>
  </si>
  <si>
    <t>-25.96</t>
  </si>
  <si>
    <t>1.7445738612862498</t>
  </si>
  <si>
    <t>-7.939724677846035</t>
  </si>
  <si>
    <t>-29.5</t>
  </si>
  <si>
    <t>1.6691445741546402</t>
  </si>
  <si>
    <t>6.861859348687626</t>
  </si>
  <si>
    <t>-4.111003597254542</t>
  </si>
  <si>
    <t>-12.030082376424367</t>
  </si>
  <si>
    <t>-18.97</t>
  </si>
  <si>
    <t>1.4391515883764148</t>
  </si>
  <si>
    <t>6.314621994814917</t>
  </si>
  <si>
    <t>-4.387739308225887</t>
  </si>
  <si>
    <t>-15.162453315862546</t>
  </si>
  <si>
    <t>-21.93</t>
  </si>
  <si>
    <t>1.2127146591674982</t>
  </si>
  <si>
    <t>10.365169491146048</t>
  </si>
  <si>
    <t>-8.547080232592808</t>
  </si>
  <si>
    <t>-6.49</t>
  </si>
  <si>
    <t>1.1860374855899036</t>
  </si>
  <si>
    <t>6.225141577213877</t>
  </si>
  <si>
    <t>-5.248688724300865</t>
  </si>
  <si>
    <t>-8.28</t>
  </si>
  <si>
    <t>0.9948448441774438</t>
  </si>
  <si>
    <t>5.72616765214572</t>
  </si>
  <si>
    <t>-5.755839903739182</t>
  </si>
  <si>
    <t>-7.671821219994812</t>
  </si>
  <si>
    <t>-17.89</t>
  </si>
  <si>
    <t>10.506204905456995</t>
  </si>
  <si>
    <t>22.231461588637316</t>
  </si>
  <si>
    <t>-2.116031601200748</t>
  </si>
  <si>
    <t>55.01335857969239</t>
  </si>
  <si>
    <t>-2.5936699983186373</t>
  </si>
  <si>
    <t>62.85</t>
  </si>
  <si>
    <t>1.6950858483642939</t>
  </si>
  <si>
    <t>12.221245177538002</t>
  </si>
  <si>
    <t>-7.209808983616453</t>
  </si>
  <si>
    <t>37.4925391353778</t>
  </si>
  <si>
    <t>13.48</t>
  </si>
  <si>
    <t>2.188905431977201</t>
  </si>
  <si>
    <t>13.815859209432613</t>
  </si>
  <si>
    <t>-6.311766149236051</t>
  </si>
  <si>
    <t>15.4</t>
  </si>
  <si>
    <t>3.8727897874518233</t>
  </si>
  <si>
    <t>16.07818862999595</t>
  </si>
  <si>
    <t>-4.151577935391868</t>
  </si>
  <si>
    <t>31.507728945771163</t>
  </si>
  <si>
    <t>4.881941669139364</t>
  </si>
  <si>
    <t>19.2458321091573</t>
  </si>
  <si>
    <t>-3.942249501016701</t>
  </si>
  <si>
    <t>31.950098580078222</t>
  </si>
  <si>
    <t>26.06</t>
  </si>
  <si>
    <t>5.6497057138762905</t>
  </si>
  <si>
    <t>35.820520252990356</t>
  </si>
  <si>
    <t>-6.3402453272939985</t>
  </si>
  <si>
    <t>6.246067754609735</t>
  </si>
  <si>
    <t>35.336522515298654</t>
  </si>
  <si>
    <t>-5.6574030099528665</t>
  </si>
  <si>
    <t>-9.090919507554574</t>
  </si>
  <si>
    <t>1.3810008549398127</t>
  </si>
  <si>
    <t>9.833692880622591</t>
  </si>
  <si>
    <t>-7.120700067235777</t>
  </si>
  <si>
    <t>-10.43</t>
  </si>
  <si>
    <t>1.4625450497333174</t>
  </si>
  <si>
    <t>9.542976950370875</t>
  </si>
  <si>
    <t>-6.5249114563075885</t>
  </si>
  <si>
    <t>-8.66</t>
  </si>
  <si>
    <t>6.044115957833458</t>
  </si>
  <si>
    <t>54.07946859307644</t>
  </si>
  <si>
    <t>-8.947457158393348</t>
  </si>
  <si>
    <t>96.329733279597</t>
  </si>
  <si>
    <t>64.56</t>
  </si>
  <si>
    <t>7.58607333558116</t>
  </si>
  <si>
    <t>55.04928096368877</t>
  </si>
  <si>
    <t>-7.256623885441455</t>
  </si>
  <si>
    <t>96.84004408819568</t>
  </si>
  <si>
    <t>63.58</t>
  </si>
  <si>
    <t>8.187330003717646</t>
  </si>
  <si>
    <t>29.397305607711523</t>
  </si>
  <si>
    <t>-3.590585159552992</t>
  </si>
  <si>
    <t>51.46198460780784</t>
  </si>
  <si>
    <t>4.26</t>
  </si>
  <si>
    <t>8.373218698830042</t>
  </si>
  <si>
    <t>29.515650254578375</t>
  </si>
  <si>
    <t>-3.5250064898821383</t>
  </si>
  <si>
    <t>52.1016632079582</t>
  </si>
  <si>
    <t>1.28</t>
  </si>
  <si>
    <t>12.036993776564609</t>
  </si>
  <si>
    <t>21.096350314508626</t>
  </si>
  <si>
    <t>-1.75262617112772</t>
  </si>
  <si>
    <t>33.851965756629966</t>
  </si>
  <si>
    <t>59.91</t>
  </si>
  <si>
    <t>10.131148963931413</t>
  </si>
  <si>
    <t>19.818891064986637</t>
  </si>
  <si>
    <t>-1.956233309326041</t>
  </si>
  <si>
    <t>33.60739793199763</t>
  </si>
  <si>
    <t>53.5</t>
  </si>
  <si>
    <t>3.0880509385248716</t>
  </si>
  <si>
    <t>20.03088695171833</t>
  </si>
  <si>
    <t>-6.486579188776875</t>
  </si>
  <si>
    <t>28.315295453039102</t>
  </si>
  <si>
    <t>-9.539536843079466</t>
  </si>
  <si>
    <t>-4.29</t>
  </si>
  <si>
    <t>2.8639488903473604</t>
  </si>
  <si>
    <t>19.938214178654558</t>
  </si>
  <si>
    <t>-6.96179119880743</t>
  </si>
  <si>
    <t>28.080259547003685</t>
  </si>
  <si>
    <t>-9.059960699221792</t>
  </si>
  <si>
    <t>4.75435688301578</t>
  </si>
  <si>
    <t>25.81785389498474</t>
  </si>
  <si>
    <t>-5.43035672967991</t>
  </si>
  <si>
    <t>74.35708479782946</t>
  </si>
  <si>
    <t>165.48</t>
  </si>
  <si>
    <t>3.2675292458373484</t>
  </si>
  <si>
    <t>25.995517198489154</t>
  </si>
  <si>
    <t>-7.955710643326607</t>
  </si>
  <si>
    <t>74.77875319494946</t>
  </si>
  <si>
    <t>176.62</t>
  </si>
  <si>
    <t>2.4723288833737764</t>
  </si>
  <si>
    <t>13.179392731729001</t>
  </si>
  <si>
    <t>-5.330760328999679</t>
  </si>
  <si>
    <t>25.061176958522637</t>
  </si>
  <si>
    <t>-9.04</t>
  </si>
  <si>
    <t>2.2986240260004793</t>
  </si>
  <si>
    <t>13.504819606089292</t>
  </si>
  <si>
    <t>-5.875175519498584</t>
  </si>
  <si>
    <t>25.78465617796435</t>
  </si>
  <si>
    <t>-6.26</t>
  </si>
  <si>
    <t>3.9680469428356755</t>
  </si>
  <si>
    <t>-5.498590605631908</t>
  </si>
  <si>
    <t>-18.09</t>
  </si>
  <si>
    <t>4.351392566692173</t>
  </si>
  <si>
    <t>-5.424165033135564</t>
  </si>
  <si>
    <t>-15.93</t>
  </si>
  <si>
    <t>2.345694536000367</t>
  </si>
  <si>
    <t>15.884117650600714</t>
  </si>
  <si>
    <t>-6.771605341966073</t>
  </si>
  <si>
    <t>-11.079542724718362</t>
  </si>
  <si>
    <t>-29.37</t>
  </si>
  <si>
    <t>2.4609633982869124</t>
  </si>
  <si>
    <t>15.784219073532357</t>
  </si>
  <si>
    <t>-6.413837395761279</t>
  </si>
  <si>
    <t>-27.47</t>
  </si>
  <si>
    <t>5.343582381564933</t>
  </si>
  <si>
    <t>19.205031422626483</t>
  </si>
  <si>
    <t>-3.594036743755049</t>
  </si>
  <si>
    <t>-8.750573765523729</t>
  </si>
  <si>
    <t>13.75</t>
  </si>
  <si>
    <t>5.610990750492854</t>
  </si>
  <si>
    <t>19.63358409067595</t>
  </si>
  <si>
    <t>-3.4991296481733443</t>
  </si>
  <si>
    <t>-9.16991968651255</t>
  </si>
  <si>
    <t>19.38</t>
  </si>
  <si>
    <t>2.4987480759554326</t>
  </si>
  <si>
    <t>19.743199381360185</t>
  </si>
  <si>
    <t>55.233840934435975</t>
  </si>
  <si>
    <t>48.74</t>
  </si>
  <si>
    <t>2.471541722392864</t>
  </si>
  <si>
    <t>20.039522470197394</t>
  </si>
  <si>
    <t>55.164736841926484</t>
  </si>
  <si>
    <t>49.73</t>
  </si>
  <si>
    <t>4.481551898554704</t>
  </si>
  <si>
    <t>38.458325590658404</t>
  </si>
  <si>
    <t>-8.58147500267958</t>
  </si>
  <si>
    <t>70.28571719215029</t>
  </si>
  <si>
    <t>1.4854169087930598</t>
  </si>
  <si>
    <t>38.01524621251464</t>
  </si>
  <si>
    <t>-25.592307444112123</t>
  </si>
  <si>
    <t>39.66</t>
  </si>
  <si>
    <t>4.77569659283832</t>
  </si>
  <si>
    <t>38.285619068042166</t>
  </si>
  <si>
    <t>-8.01676118316554</t>
  </si>
  <si>
    <t>69.7142828078497</t>
  </si>
  <si>
    <t>40.78</t>
  </si>
  <si>
    <t>1.028534629301137</t>
  </si>
  <si>
    <t>25.363710766477528</t>
  </si>
  <si>
    <t>-24.660045509319914</t>
  </si>
  <si>
    <t>34.41</t>
  </si>
  <si>
    <t>2.1569747222256814</t>
  </si>
  <si>
    <t>12.373005103623727</t>
  </si>
  <si>
    <t>22.165532879818596</t>
  </si>
  <si>
    <t>2.630397425622051</t>
  </si>
  <si>
    <t>-5.709793913071123</t>
  </si>
  <si>
    <t>-11.7202745660001</t>
  </si>
  <si>
    <t>-31.41</t>
  </si>
  <si>
    <t>3.010117118739213</t>
  </si>
  <si>
    <t>-5.777610932360603</t>
  </si>
  <si>
    <t>-12.900875927140099</t>
  </si>
  <si>
    <t>-29.41</t>
  </si>
  <si>
    <t>3.8541603789709877</t>
  </si>
  <si>
    <t>37.66416707372278</t>
  </si>
  <si>
    <t>-9.772340372555705</t>
  </si>
  <si>
    <t>-26.05</t>
  </si>
  <si>
    <t>3.8659526930529022</t>
  </si>
  <si>
    <t>37.611235500219564</t>
  </si>
  <si>
    <t>-9.728840078102033</t>
  </si>
  <si>
    <t>-25.85</t>
  </si>
  <si>
    <t>4.257855662851861</t>
  </si>
  <si>
    <t>20.963864974554888</t>
  </si>
  <si>
    <t>-4.923573421583187</t>
  </si>
  <si>
    <t>70.35775127768314</t>
  </si>
  <si>
    <t>-11.242266971008396</t>
  </si>
  <si>
    <t>50.01</t>
  </si>
  <si>
    <t>5.432048296832663</t>
  </si>
  <si>
    <t>28.3527475557157</t>
  </si>
  <si>
    <t>-5.219531566434656</t>
  </si>
  <si>
    <t>69.66348510727727</t>
  </si>
  <si>
    <t>-10.42805072810088</t>
  </si>
  <si>
    <t>49.93</t>
  </si>
  <si>
    <t>5.7113190023892</t>
  </si>
  <si>
    <t>29.6963164170178</t>
  </si>
  <si>
    <t>-5.199554849693218</t>
  </si>
  <si>
    <t>55.73332868303571</t>
  </si>
  <si>
    <t>-11.708407133340703</t>
  </si>
  <si>
    <t>29.45</t>
  </si>
  <si>
    <t>8.01278224877886</t>
  </si>
  <si>
    <t>60.19885353394621</t>
  </si>
  <si>
    <t>-7.512852797556112</t>
  </si>
  <si>
    <t>68.43</t>
  </si>
  <si>
    <t>5.804504311379817</t>
  </si>
  <si>
    <t>44.83337627334689</t>
  </si>
  <si>
    <t>-7.723894043019383</t>
  </si>
  <si>
    <t>-15.440066343781012</t>
  </si>
  <si>
    <t>79.85</t>
  </si>
  <si>
    <t>1.8589927847639751</t>
  </si>
  <si>
    <t>5.3673577916386</t>
  </si>
  <si>
    <t>-2.887239711540925</t>
  </si>
  <si>
    <t>17.981074529194775</t>
  </si>
  <si>
    <t>-7.336515498398633</t>
  </si>
  <si>
    <t>2.3</t>
  </si>
  <si>
    <t>40.01271857160454</t>
  </si>
  <si>
    <t>-9.364838671480872</t>
  </si>
  <si>
    <t>188.9</t>
  </si>
  <si>
    <t>5.370222858995116</t>
  </si>
  <si>
    <t>38.14212164648362</t>
  </si>
  <si>
    <t>-7.1025211891524425</t>
  </si>
  <si>
    <t>-9.887358051723162</t>
  </si>
  <si>
    <t>150.78</t>
  </si>
  <si>
    <t>17.537808209762943</t>
  </si>
  <si>
    <t>-14.254918110522246</t>
  </si>
  <si>
    <t>58.03</t>
  </si>
  <si>
    <t>8.562067921634839</t>
  </si>
  <si>
    <t>24.82166365930728</t>
  </si>
  <si>
    <t>50.52983791537831</t>
  </si>
  <si>
    <t>91.7</t>
  </si>
  <si>
    <t>8.443965387653007</t>
  </si>
  <si>
    <t>24.850191838758395</t>
  </si>
  <si>
    <t>50.53149918247064</t>
  </si>
  <si>
    <t>91.28</t>
  </si>
  <si>
    <t>2.9826921643970543</t>
  </si>
  <si>
    <t>6.1769051690132475</t>
  </si>
  <si>
    <t>4.84</t>
  </si>
  <si>
    <t>2.337533021112008</t>
  </si>
  <si>
    <t>5.502633405538702</t>
  </si>
  <si>
    <t>7.56</t>
  </si>
  <si>
    <t>4.38626679075629</t>
  </si>
  <si>
    <t>10.82011449627726</t>
  </si>
  <si>
    <t>36.87968489347511</t>
  </si>
  <si>
    <t>42.54</t>
  </si>
  <si>
    <t>4.458760710292102</t>
  </si>
  <si>
    <t>10.730909452956015</t>
  </si>
  <si>
    <t>36.91638094609881</t>
  </si>
  <si>
    <t>42.34</t>
  </si>
  <si>
    <t>1.8565833390961863</t>
  </si>
  <si>
    <t>4.826132227271818</t>
  </si>
  <si>
    <t>-2.5994697494275987</t>
  </si>
  <si>
    <t>11.180520505824187</t>
  </si>
  <si>
    <t>-6.806888745979034</t>
  </si>
  <si>
    <t>-16.44</t>
  </si>
  <si>
    <t>1.717590560481046</t>
  </si>
  <si>
    <t>4.926086232138757</t>
  </si>
  <si>
    <t>-2.8680212534232297</t>
  </si>
  <si>
    <t>11.399461670904088</t>
  </si>
  <si>
    <t>-6.981417570589265</t>
  </si>
  <si>
    <t>-18.93</t>
  </si>
  <si>
    <t>1.7220184024350407</t>
  </si>
  <si>
    <t>6.1055482372698355</t>
  </si>
  <si>
    <t>18.506869008927886</t>
  </si>
  <si>
    <t>24.01</t>
  </si>
  <si>
    <t>1.2809342568709414</t>
  </si>
  <si>
    <t>4.469599264973415</t>
  </si>
  <si>
    <t>18.505896081791562</t>
  </si>
  <si>
    <t>19.81</t>
  </si>
  <si>
    <t>2.051862127237606</t>
  </si>
  <si>
    <t>6.384114270263683</t>
  </si>
  <si>
    <t>-3.1113758500228905</t>
  </si>
  <si>
    <t>12.506671492310883</t>
  </si>
  <si>
    <t>-5.167518258710779</t>
  </si>
  <si>
    <t>23.19</t>
  </si>
  <si>
    <t>2.0004895763774515</t>
  </si>
  <si>
    <t>6.3265412451313745</t>
  </si>
  <si>
    <t>-3.1624964807803053</t>
  </si>
  <si>
    <t>12.545089393601728</t>
  </si>
  <si>
    <t>-5.076342396108102</t>
  </si>
  <si>
    <t>22.44</t>
  </si>
  <si>
    <t>1.062465898632412</t>
  </si>
  <si>
    <t>4.180749434881486</t>
  </si>
  <si>
    <t>-3.86</t>
  </si>
  <si>
    <t>1.0676237806698357</t>
  </si>
  <si>
    <t>4.390048641258442</t>
  </si>
  <si>
    <t>-3.97</t>
  </si>
  <si>
    <t>1.6137405884079956</t>
  </si>
  <si>
    <t>6.198606320692716</t>
  </si>
  <si>
    <t>-3.8411417332000246</t>
  </si>
  <si>
    <t>-4.16</t>
  </si>
  <si>
    <t>1.624434464410331</t>
  </si>
  <si>
    <t>6.153751307819095</t>
  </si>
  <si>
    <t>-3.788242273013399</t>
  </si>
  <si>
    <t>-3.9</t>
  </si>
  <si>
    <t>5.270122012260463</t>
  </si>
  <si>
    <t>11.555795880173314</t>
  </si>
  <si>
    <t>16.105942124432104</t>
  </si>
  <si>
    <t>6.36</t>
  </si>
  <si>
    <t>6.013234059906594</t>
  </si>
  <si>
    <t>11.516159648158274</t>
  </si>
  <si>
    <t>16.09145815358066</t>
  </si>
  <si>
    <t>6.33</t>
  </si>
  <si>
    <t>4.9862574547762755</t>
  </si>
  <si>
    <t>22.843399566771147</t>
  </si>
  <si>
    <t>65.86385709943204</t>
  </si>
  <si>
    <t>5.244345067109043</t>
  </si>
  <si>
    <t>22.688189637094254</t>
  </si>
  <si>
    <t>65.8578511891001</t>
  </si>
  <si>
    <t>7.63</t>
  </si>
  <si>
    <t>1.9682064677910796</t>
  </si>
  <si>
    <t>7.941028318560664</t>
  </si>
  <si>
    <t>15.03531583647153</t>
  </si>
  <si>
    <t>-10.36</t>
  </si>
  <si>
    <t>2.1340848138774047</t>
  </si>
  <si>
    <t>7.89056161757001</t>
  </si>
  <si>
    <t>14.857474205923449</t>
  </si>
  <si>
    <t>-7.9</t>
  </si>
  <si>
    <t>9.20274175986727</t>
  </si>
  <si>
    <t>33.640217786901964</t>
  </si>
  <si>
    <t>49.419569960266976</t>
  </si>
  <si>
    <t>25.47</t>
  </si>
  <si>
    <t>8.32802410609091</t>
  </si>
  <si>
    <t>33.82819080702983</t>
  </si>
  <si>
    <t>49.53012377866428</t>
  </si>
  <si>
    <t>20.7</t>
  </si>
  <si>
    <t>2.555807343176412</t>
  </si>
  <si>
    <t>9.48565127941169</t>
  </si>
  <si>
    <t>36.96624534231072</t>
  </si>
  <si>
    <t>26.76</t>
  </si>
  <si>
    <t>3.2562087578594636</t>
  </si>
  <si>
    <t>11.194726210405884</t>
  </si>
  <si>
    <t>36.79474194769388</t>
  </si>
  <si>
    <t>23.72</t>
  </si>
  <si>
    <t>2.9666987660672874</t>
  </si>
  <si>
    <t>10.960506071922268</t>
  </si>
  <si>
    <t>22.498105302581916</t>
  </si>
  <si>
    <t>31.22</t>
  </si>
  <si>
    <t>2.2065610054372105</t>
  </si>
  <si>
    <t>8.544356454970549</t>
  </si>
  <si>
    <t>22.457120836556534</t>
  </si>
  <si>
    <t>5.7165876573726715</t>
  </si>
  <si>
    <t>16.08715339348567</t>
  </si>
  <si>
    <t>57.73</t>
  </si>
  <si>
    <t>2.7004226386492522</t>
  </si>
  <si>
    <t>11.270654410320388</t>
  </si>
  <si>
    <t>-4.173663132952386</t>
  </si>
  <si>
    <t>-15.88</t>
  </si>
  <si>
    <t>2.6780413286487144</t>
  </si>
  <si>
    <t>11.172508955637566</t>
  </si>
  <si>
    <t>-4.171895644820011</t>
  </si>
  <si>
    <t>-16.1</t>
  </si>
  <si>
    <t>5.96410138928528</t>
  </si>
  <si>
    <t>10.833333078490574</t>
  </si>
  <si>
    <t>63.37</t>
  </si>
  <si>
    <t>3.3060918741915915</t>
  </si>
  <si>
    <t>9.69090224847886</t>
  </si>
  <si>
    <t>66.63</t>
  </si>
  <si>
    <t>17.977624848092823</t>
  </si>
  <si>
    <t>-1.4133964779171468</t>
  </si>
  <si>
    <t>30.16</t>
  </si>
  <si>
    <t>16.707177554902735</t>
  </si>
  <si>
    <t>-1.527876101658998</t>
  </si>
  <si>
    <t>30.47</t>
  </si>
  <si>
    <t>4.156362731447982</t>
  </si>
  <si>
    <t>23.090883657286383</t>
  </si>
  <si>
    <t>61.37</t>
  </si>
  <si>
    <t>4.640321307049902</t>
  </si>
  <si>
    <t>23.158560830064534</t>
  </si>
  <si>
    <t>63.54</t>
  </si>
  <si>
    <t>8.76183049262472</t>
  </si>
  <si>
    <t>27.10009582697923</t>
  </si>
  <si>
    <t>76.42</t>
  </si>
  <si>
    <t>8.65840489428115</t>
  </si>
  <si>
    <t>26.587099282036363</t>
  </si>
  <si>
    <t>74.23</t>
  </si>
  <si>
    <t>1.8874628602385661</t>
  </si>
  <si>
    <t>11.198362207044449</t>
  </si>
  <si>
    <t>-5.933023871859937</t>
  </si>
  <si>
    <t>40.3851607459899</t>
  </si>
  <si>
    <t>1.15</t>
  </si>
  <si>
    <t>2.3598667719279054</t>
  </si>
  <si>
    <t>11.362849815082392</t>
  </si>
  <si>
    <t>-4.81503869212051</t>
  </si>
  <si>
    <t>40.82712660931522</t>
  </si>
  <si>
    <t>3.81</t>
  </si>
  <si>
    <t>5.505578937189593</t>
  </si>
  <si>
    <t>12.470593313063878</t>
  </si>
  <si>
    <t>60.34</t>
  </si>
  <si>
    <t>5.725313124878847</t>
  </si>
  <si>
    <t>12.346769330826186</t>
  </si>
  <si>
    <t>57.36</t>
  </si>
  <si>
    <t>3.451828052474044</t>
  </si>
  <si>
    <t>15.21200251371725</t>
  </si>
  <si>
    <t>30.43</t>
  </si>
  <si>
    <t>2.4364114688217606</t>
  </si>
  <si>
    <t>12.30504087880638</t>
  </si>
  <si>
    <t>3.9622978952154537</t>
  </si>
  <si>
    <t>12.475542566474331</t>
  </si>
  <si>
    <t>2.9912353015473245</t>
  </si>
  <si>
    <t>10.2742429462006</t>
  </si>
  <si>
    <t>31.97</t>
  </si>
  <si>
    <t>6.115953235014692</t>
  </si>
  <si>
    <t>17.778372031870667</t>
  </si>
  <si>
    <t>43.59559003044578</t>
  </si>
  <si>
    <t>46.88</t>
  </si>
  <si>
    <t>5.216022747262926</t>
  </si>
  <si>
    <t>17.59953608674359</t>
  </si>
  <si>
    <t>43.42714302282828</t>
  </si>
  <si>
    <t>50.34</t>
  </si>
  <si>
    <t>7.992564208586866</t>
  </si>
  <si>
    <t>27.672327754487892</t>
  </si>
  <si>
    <t>49.832452801963555</t>
  </si>
  <si>
    <t>8.514868880669647</t>
  </si>
  <si>
    <t>27.326291234857834</t>
  </si>
  <si>
    <t>49.13202548254125</t>
  </si>
  <si>
    <t>7.88651714392101</t>
  </si>
  <si>
    <t>35.19790892821327</t>
  </si>
  <si>
    <t>95.1556090895636</t>
  </si>
  <si>
    <t>56.06</t>
  </si>
  <si>
    <t>8.137198389819796</t>
  </si>
  <si>
    <t>35.02063016573576</t>
  </si>
  <si>
    <t>94.97228382014897</t>
  </si>
  <si>
    <t>57.08</t>
  </si>
  <si>
    <t>5.263729138074436</t>
  </si>
  <si>
    <t>9.446785478556771</t>
  </si>
  <si>
    <t>-1.7946944515485785</t>
  </si>
  <si>
    <t>19.563983697372976</t>
  </si>
  <si>
    <t>39.69</t>
  </si>
  <si>
    <t>5.132817072902982</t>
  </si>
  <si>
    <t>8.035127731302264</t>
  </si>
  <si>
    <t>-1.5654420598234597</t>
  </si>
  <si>
    <t>21.197885140115513</t>
  </si>
  <si>
    <t>30.25</t>
  </si>
  <si>
    <t>10.41321166163862</t>
  </si>
  <si>
    <t>65.76881786748518</t>
  </si>
  <si>
    <t>8.579377175507219</t>
  </si>
  <si>
    <t>32.81548361568307</t>
  </si>
  <si>
    <t>42.69141194540116</t>
  </si>
  <si>
    <t>49.62</t>
  </si>
  <si>
    <t>8.627238793139433</t>
  </si>
  <si>
    <t>32.72855837618312</t>
  </si>
  <si>
    <t>42.63625148370631</t>
  </si>
  <si>
    <t>5.980390193148379</t>
  </si>
  <si>
    <t>12.707945155916907</t>
  </si>
  <si>
    <t>53.55</t>
  </si>
  <si>
    <t>5.795777173665992</t>
  </si>
  <si>
    <t>12.257721744510892</t>
  </si>
  <si>
    <t>51.32</t>
  </si>
  <si>
    <t>4.71301377603329</t>
  </si>
  <si>
    <t>15.303996072892483</t>
  </si>
  <si>
    <t>16.71</t>
  </si>
  <si>
    <t>4.481679442139128</t>
  </si>
  <si>
    <t>15.153965367495237</t>
  </si>
  <si>
    <t>13.27</t>
  </si>
  <si>
    <t>6.972896024725392</t>
  </si>
  <si>
    <t>25.90498048805973</t>
  </si>
  <si>
    <t>55.775513003665125</t>
  </si>
  <si>
    <t>69.65</t>
  </si>
  <si>
    <t>5.005004681336602</t>
  </si>
  <si>
    <t>25.98483069329593</t>
  </si>
  <si>
    <t>55.81843936964401</t>
  </si>
  <si>
    <t>62.06</t>
  </si>
  <si>
    <t>4.327140681899145</t>
  </si>
  <si>
    <t>18.672422930491273</t>
  </si>
  <si>
    <t>-24.62</t>
  </si>
  <si>
    <t>4.097030270922606</t>
  </si>
  <si>
    <t>18.88763201616529</t>
  </si>
  <si>
    <t>-27.84</t>
  </si>
  <si>
    <t>2.027200114263529</t>
  </si>
  <si>
    <t>7.927384667065989</t>
  </si>
  <si>
    <t>11.17265654813826</t>
  </si>
  <si>
    <t>13.95</t>
  </si>
  <si>
    <t>1.9243170970288734</t>
  </si>
  <si>
    <t>8.611646108119679</t>
  </si>
  <si>
    <t>11.212341017257366</t>
  </si>
  <si>
    <t>23.87</t>
  </si>
  <si>
    <t>3.152317343527354</t>
  </si>
  <si>
    <t>8.862829898560316</t>
  </si>
  <si>
    <t>15.237077297476675</t>
  </si>
  <si>
    <t>-0.68</t>
  </si>
  <si>
    <t>3.0310821059628505</t>
  </si>
  <si>
    <t>8.782096682303267</t>
  </si>
  <si>
    <t>15.116495806150976</t>
  </si>
  <si>
    <t>-1.69</t>
  </si>
  <si>
    <t>2.6644727326883477</t>
  </si>
  <si>
    <t>8.614571664779707</t>
  </si>
  <si>
    <t>-3.2331243473030193</t>
  </si>
  <si>
    <t>-5.257467106074931</t>
  </si>
  <si>
    <t>2.989748928412171</t>
  </si>
  <si>
    <t>8.675220080075091</t>
  </si>
  <si>
    <t>-2.9016550512428556</t>
  </si>
  <si>
    <t>-5.72610945556703</t>
  </si>
  <si>
    <t>2.37</t>
  </si>
  <si>
    <t>4.442048719548186</t>
  </si>
  <si>
    <t>18.68129277822151</t>
  </si>
  <si>
    <t>54.48007913639981</t>
  </si>
  <si>
    <t>1.01</t>
  </si>
  <si>
    <t>4.641238544929229</t>
  </si>
  <si>
    <t>18.48908646472837</t>
  </si>
  <si>
    <t>54.05852600608161</t>
  </si>
  <si>
    <t>5.752793036705484</t>
  </si>
  <si>
    <t>21.67171077064296</t>
  </si>
  <si>
    <t>8.36</t>
  </si>
  <si>
    <t>5.36586947923504</t>
  </si>
  <si>
    <t>21.220491407359443</t>
  </si>
  <si>
    <t>10.34</t>
  </si>
  <si>
    <t>3.662163208811069</t>
  </si>
  <si>
    <t>12.711647289527827</t>
  </si>
  <si>
    <t>6.25</t>
  </si>
  <si>
    <t>3.547276268885429</t>
  </si>
  <si>
    <t>12.650883127481194</t>
  </si>
  <si>
    <t>4.3966489215515026</t>
  </si>
  <si>
    <t>12.067066603812293</t>
  </si>
  <si>
    <t>23.800997134549327</t>
  </si>
  <si>
    <t>79.99</t>
  </si>
  <si>
    <t>3.4523532117369293</t>
  </si>
  <si>
    <t>12.269074633645124</t>
  </si>
  <si>
    <t>81.5</t>
  </si>
  <si>
    <t>1.625177890616345</t>
  </si>
  <si>
    <t>3.410605489863583</t>
  </si>
  <si>
    <t>-2.0986044109732003</t>
  </si>
  <si>
    <t>5.287948839972079</t>
  </si>
  <si>
    <t>-3.4853031039216997</t>
  </si>
  <si>
    <t>-2.71</t>
  </si>
  <si>
    <t>1.3882407412661333</t>
  </si>
  <si>
    <t>2.5968224999203926</t>
  </si>
  <si>
    <t>-1.8705851389665906</t>
  </si>
  <si>
    <t>4.816588140488864</t>
  </si>
  <si>
    <t>-3.4254117337428225</t>
  </si>
  <si>
    <t>2.65</t>
  </si>
  <si>
    <t>2.63604783922054</t>
  </si>
  <si>
    <t>8.647186346582924</t>
  </si>
  <si>
    <t>-3.2803601732584005</t>
  </si>
  <si>
    <t>23.11097508377806</t>
  </si>
  <si>
    <t>-6.47978585353809</t>
  </si>
  <si>
    <t>20.42</t>
  </si>
  <si>
    <t>8.471478808247655</t>
  </si>
  <si>
    <t>29.511492873628043</t>
  </si>
  <si>
    <t>65.6</t>
  </si>
  <si>
    <t>8.551861798249444</t>
  </si>
  <si>
    <t>29.342684702329393</t>
  </si>
  <si>
    <t>65.91</t>
  </si>
  <si>
    <t>6.394611615698542</t>
  </si>
  <si>
    <t>33.74677409422875</t>
  </si>
  <si>
    <t>73.84631578232539</t>
  </si>
  <si>
    <t>167.49</t>
  </si>
  <si>
    <t>7.16102110915786</t>
  </si>
  <si>
    <t>33.183862122471425</t>
  </si>
  <si>
    <t>74.11897271985286</t>
  </si>
  <si>
    <t>165.84</t>
  </si>
  <si>
    <t>4.7955945328812675</t>
  </si>
  <si>
    <t>68.62774893120482</t>
  </si>
  <si>
    <t>117.87565232808217</t>
  </si>
  <si>
    <t>36.97</t>
  </si>
  <si>
    <t>4.873529162570402</t>
  </si>
  <si>
    <t>68.13923246904426</t>
  </si>
  <si>
    <t>117.16649259891537</t>
  </si>
  <si>
    <t>7.414587044690283</t>
  </si>
  <si>
    <t>-3.301658301965498</t>
  </si>
  <si>
    <t>102.24</t>
  </si>
  <si>
    <t>5.320579585632926</t>
  </si>
  <si>
    <t>-4.41034161763279</t>
  </si>
  <si>
    <t>93.43</t>
  </si>
  <si>
    <t>2.7881901382602887</t>
  </si>
  <si>
    <t>12.473888875078975</t>
  </si>
  <si>
    <t>24.975785799586593</t>
  </si>
  <si>
    <t>44.51</t>
  </si>
  <si>
    <t>3.298817726089267</t>
  </si>
  <si>
    <t>13.210351393315095</t>
  </si>
  <si>
    <t>48.35</t>
  </si>
  <si>
    <t>8.428756260303013</t>
  </si>
  <si>
    <t>39.947072135822204</t>
  </si>
  <si>
    <t>68.30443678925626</t>
  </si>
  <si>
    <t>8.717993724885483</t>
  </si>
  <si>
    <t>40.077636970944994</t>
  </si>
  <si>
    <t>68.4215377057313</t>
  </si>
  <si>
    <t>48.66</t>
  </si>
  <si>
    <t>4.498945276347402</t>
  </si>
  <si>
    <t>17.864190584219166</t>
  </si>
  <si>
    <t>41.83529138149458</t>
  </si>
  <si>
    <t>56.68</t>
  </si>
  <si>
    <t>4.125778294867484</t>
  </si>
  <si>
    <t>17.90540630917618</t>
  </si>
  <si>
    <t>41.634395439700086</t>
  </si>
  <si>
    <t>59.41</t>
  </si>
  <si>
    <t>5.073418667726442</t>
  </si>
  <si>
    <t>23.723221478040116</t>
  </si>
  <si>
    <t>-4.675983401281416</t>
  </si>
  <si>
    <t>67.33292193657614</t>
  </si>
  <si>
    <t>-7.358923573804055</t>
  </si>
  <si>
    <t>112.55</t>
  </si>
  <si>
    <t>5.15856932571647</t>
  </si>
  <si>
    <t>23.830230892176765</t>
  </si>
  <si>
    <t>-4.619542626553148</t>
  </si>
  <si>
    <t>67.1489071628786</t>
  </si>
  <si>
    <t>-7.28014332196798</t>
  </si>
  <si>
    <t>114.27</t>
  </si>
  <si>
    <t>1.973269317672759</t>
  </si>
  <si>
    <t>8.461141476002926</t>
  </si>
  <si>
    <t>5.65</t>
  </si>
  <si>
    <t>2.384944295391933</t>
  </si>
  <si>
    <t>9.38058804344092</t>
  </si>
  <si>
    <t>0.7969911444028575</t>
  </si>
  <si>
    <t>-3.600724390676298</t>
  </si>
  <si>
    <t>-12.88</t>
  </si>
  <si>
    <t>3.110165540086166</t>
  </si>
  <si>
    <t>25.50917641434273</t>
  </si>
  <si>
    <t>50.21834977692765</t>
  </si>
  <si>
    <t>-17.03</t>
  </si>
  <si>
    <t>3.561118386400938</t>
  </si>
  <si>
    <t>25.782934103150936</t>
  </si>
  <si>
    <t>50.765865154544066</t>
  </si>
  <si>
    <t>-17.06</t>
  </si>
  <si>
    <t>7.122808595959194</t>
  </si>
  <si>
    <t>13.285050474124908</t>
  </si>
  <si>
    <t>17.749397970025193</t>
  </si>
  <si>
    <t>31.92</t>
  </si>
  <si>
    <t>5.51470851713975</t>
  </si>
  <si>
    <t>26.38671934276064</t>
  </si>
  <si>
    <t>26.68</t>
  </si>
  <si>
    <t>6.389929183225232</t>
  </si>
  <si>
    <t>25.76092063849694</t>
  </si>
  <si>
    <t>33.95</t>
  </si>
  <si>
    <t>0.1174942705556162</t>
  </si>
  <si>
    <t>0.7131549505884793</t>
  </si>
  <si>
    <t>-6.069699800816293</t>
  </si>
  <si>
    <t>-27.18</t>
  </si>
  <si>
    <t>0.20107307204379615</t>
  </si>
  <si>
    <t>1.0930047429603684</t>
  </si>
  <si>
    <t>-5.435858376512488</t>
  </si>
  <si>
    <t>-28.49</t>
  </si>
  <si>
    <t>12.40488194114156</t>
  </si>
  <si>
    <t>-2.1119415832060784</t>
  </si>
  <si>
    <t>228.41</t>
  </si>
  <si>
    <t>4.2719750173655315</t>
  </si>
  <si>
    <t>23.485904785899294</t>
  </si>
  <si>
    <t>-12.57</t>
  </si>
  <si>
    <t>3.7002229679546184</t>
  </si>
  <si>
    <t>22.314495953006187</t>
  </si>
  <si>
    <t>-10.87</t>
  </si>
  <si>
    <t>12.619738205191695</t>
  </si>
  <si>
    <t>-2.064553003152869</t>
  </si>
  <si>
    <t>219.33</t>
  </si>
  <si>
    <t>4.762667843193143</t>
  </si>
  <si>
    <t>16.713585476875608</t>
  </si>
  <si>
    <t>45.37637119147773</t>
  </si>
  <si>
    <t>38.21</t>
  </si>
  <si>
    <t>5.144016091638485</t>
  </si>
  <si>
    <t>16.73319860983462</t>
  </si>
  <si>
    <t>45.52212051317925</t>
  </si>
  <si>
    <t>36.18</t>
  </si>
  <si>
    <t>1.5306290337179425</t>
  </si>
  <si>
    <t>10.579684955596736</t>
  </si>
  <si>
    <t>20.25869413841992</t>
  </si>
  <si>
    <t>1.096708516617854</t>
  </si>
  <si>
    <t>10.665620947425808</t>
  </si>
  <si>
    <t>20.34551103524962</t>
  </si>
  <si>
    <t>20.94</t>
  </si>
  <si>
    <t>7.061631051322535</t>
  </si>
  <si>
    <t>16.773823737797056</t>
  </si>
  <si>
    <t>49.58</t>
  </si>
  <si>
    <t>8.405032531786246</t>
  </si>
  <si>
    <t>22.391932952981048</t>
  </si>
  <si>
    <t>42.27</t>
  </si>
  <si>
    <t>4.549144215480399</t>
  </si>
  <si>
    <t>17.53457155831356</t>
  </si>
  <si>
    <t>-17.59</t>
  </si>
  <si>
    <t>4.327699702580918</t>
  </si>
  <si>
    <t>17.414395051690633</t>
  </si>
  <si>
    <t>-16.2</t>
  </si>
  <si>
    <t>2.00822465954455</t>
  </si>
  <si>
    <t>5.681654486793031</t>
  </si>
  <si>
    <t>-2.829192670147566</t>
  </si>
  <si>
    <t>14.088496155418785</t>
  </si>
  <si>
    <t>-5.671647716894701</t>
  </si>
  <si>
    <t>-9.64</t>
  </si>
  <si>
    <t>2.6868527057174214</t>
  </si>
  <si>
    <t>7.165216338990454</t>
  </si>
  <si>
    <t>-2.66676931107664</t>
  </si>
  <si>
    <t>13.500169728925538</t>
  </si>
  <si>
    <t>-5.166669515290289</t>
  </si>
  <si>
    <t>-11.45</t>
  </si>
  <si>
    <t>7.519459319629323</t>
  </si>
  <si>
    <t>36.5967697403317</t>
  </si>
  <si>
    <t>45.77608763716603</t>
  </si>
  <si>
    <t>37.29</t>
  </si>
  <si>
    <t>8.040306526870404</t>
  </si>
  <si>
    <t>37.31705486603714</t>
  </si>
  <si>
    <t>45.76443426691554</t>
  </si>
  <si>
    <t>40.71</t>
  </si>
  <si>
    <t>1.687006012238081</t>
  </si>
  <si>
    <t>14.808982064732202</t>
  </si>
  <si>
    <t>50.92144365314655</t>
  </si>
  <si>
    <t>1.6905796070975292</t>
  </si>
  <si>
    <t>15.014990601715077</t>
  </si>
  <si>
    <t>51.606622760378905</t>
  </si>
  <si>
    <t>23.48</t>
  </si>
  <si>
    <t>7.688745078943434</t>
  </si>
  <si>
    <t>28.391236052487397</t>
  </si>
  <si>
    <t>137.14</t>
  </si>
  <si>
    <t>7.550518493764968</t>
  </si>
  <si>
    <t>23.406947221110425</t>
  </si>
  <si>
    <t>105.58</t>
  </si>
  <si>
    <t>0.6703584674218072</t>
  </si>
  <si>
    <t>4.308452608482161</t>
  </si>
  <si>
    <t>6.468865466021656</t>
  </si>
  <si>
    <t>-9.42</t>
  </si>
  <si>
    <t>0.6666236849261639</t>
  </si>
  <si>
    <t>4.2826063636696885</t>
  </si>
  <si>
    <t>6.725147786058994</t>
  </si>
  <si>
    <t>-9.54</t>
  </si>
  <si>
    <t>4.087330130997114</t>
  </si>
  <si>
    <t>32.85764784077726</t>
  </si>
  <si>
    <t>60.852717934918</t>
  </si>
  <si>
    <t>20.04</t>
  </si>
  <si>
    <t>4.0355049808492085</t>
  </si>
  <si>
    <t>32.504590775587644</t>
  </si>
  <si>
    <t>60.34816306096617</t>
  </si>
  <si>
    <t>19.51</t>
  </si>
  <si>
    <t>2.5285363636681617</t>
  </si>
  <si>
    <t>10.548962391772136</t>
  </si>
  <si>
    <t>-4.17196388525285</t>
  </si>
  <si>
    <t>-9.19</t>
  </si>
  <si>
    <t>2.45808457426443</t>
  </si>
  <si>
    <t>10.606771841536844</t>
  </si>
  <si>
    <t>-4.3150556952300425</t>
  </si>
  <si>
    <t>-10.35</t>
  </si>
  <si>
    <t>11.22330586051415</t>
  </si>
  <si>
    <t>41.398584560348596</t>
  </si>
  <si>
    <t>57.8</t>
  </si>
  <si>
    <t>12.277015052104138</t>
  </si>
  <si>
    <t>38.62469559659886</t>
  </si>
  <si>
    <t>52.16</t>
  </si>
  <si>
    <t>6.544666397626008</t>
  </si>
  <si>
    <t>36.76008171034609</t>
  </si>
  <si>
    <t>62.392341577265256</t>
  </si>
  <si>
    <t>4.470964549465875</t>
  </si>
  <si>
    <t>24.485513628631054</t>
  </si>
  <si>
    <t>63.85659990699828</t>
  </si>
  <si>
    <t>51.81</t>
  </si>
  <si>
    <t>4.111051826379068</t>
  </si>
  <si>
    <t>20.127836409232547</t>
  </si>
  <si>
    <t>-4.896030811404472</t>
  </si>
  <si>
    <t>37.400757306610544</t>
  </si>
  <si>
    <t>-5.545362845961465</t>
  </si>
  <si>
    <t>53.98</t>
  </si>
  <si>
    <t>4.394990356482361</t>
  </si>
  <si>
    <t>19.829388291791474</t>
  </si>
  <si>
    <t>-4.511816109572176</t>
  </si>
  <si>
    <t>38.008166163678325</t>
  </si>
  <si>
    <t>-4.637641743365107</t>
  </si>
  <si>
    <t>53.74</t>
  </si>
  <si>
    <t>2.0433042357198876</t>
  </si>
  <si>
    <t>13.716089847132817</t>
  </si>
  <si>
    <t>19.703909584498412</t>
  </si>
  <si>
    <t>-9.08</t>
  </si>
  <si>
    <t>1.8342334444949715</t>
  </si>
  <si>
    <t>12.23778927990905</t>
  </si>
  <si>
    <t>19.330983766367748</t>
  </si>
  <si>
    <t>-11.34</t>
  </si>
  <si>
    <t>8.779820215409517</t>
  </si>
  <si>
    <t>28.47154711993464</t>
  </si>
  <si>
    <t>40.28035037653066</t>
  </si>
  <si>
    <t>41.67</t>
  </si>
  <si>
    <t>8.961032839460472</t>
  </si>
  <si>
    <t>29.37818908138406</t>
  </si>
  <si>
    <t>40.70089054102968</t>
  </si>
  <si>
    <t>5.809184006349779</t>
  </si>
  <si>
    <t>50.89170942712657</t>
  </si>
  <si>
    <t>183.33332970288168</t>
  </si>
  <si>
    <t>133.78</t>
  </si>
  <si>
    <t>5.8002082058848305</t>
  </si>
  <si>
    <t>50.927928975697</t>
  </si>
  <si>
    <t>183.43154243834206</t>
  </si>
  <si>
    <t>133.88</t>
  </si>
  <si>
    <t>3.762131492041092</t>
  </si>
  <si>
    <t>32.53690937299686</t>
  </si>
  <si>
    <t>57.35589254089175</t>
  </si>
  <si>
    <t>29.21</t>
  </si>
  <si>
    <t>3.8491841618315155</t>
  </si>
  <si>
    <t>32.68577996824698</t>
  </si>
  <si>
    <t>57.4182723086754</t>
  </si>
  <si>
    <t>30.21</t>
  </si>
  <si>
    <t>1.4152803349250047</t>
  </si>
  <si>
    <t>11.093043589825875</t>
  </si>
  <si>
    <t>-0.05</t>
  </si>
  <si>
    <t>9.668781370650041</t>
  </si>
  <si>
    <t>65.46085296046795</t>
  </si>
  <si>
    <t>84.92859281830576</t>
  </si>
  <si>
    <t>89.7</t>
  </si>
  <si>
    <t>9.495692823364138</t>
  </si>
  <si>
    <t>65.07990686419545</t>
  </si>
  <si>
    <t>84.75201093178359</t>
  </si>
  <si>
    <t>87.93</t>
  </si>
  <si>
    <t>4.448335701410636</t>
  </si>
  <si>
    <t>21.62798318801206</t>
  </si>
  <si>
    <t>47.65926109488818</t>
  </si>
  <si>
    <t>55.73</t>
  </si>
  <si>
    <t>4.474028098579601</t>
  </si>
  <si>
    <t>23.067093923601128</t>
  </si>
  <si>
    <t>47.63346868070102</t>
  </si>
  <si>
    <t>61.28</t>
  </si>
  <si>
    <t>0.9556880649881443</t>
  </si>
  <si>
    <t>5.475885470359671</t>
  </si>
  <si>
    <t>-5.729783253521746</t>
  </si>
  <si>
    <t>-39.2</t>
  </si>
  <si>
    <t>1.0328052969468426</t>
  </si>
  <si>
    <t>5.275454766733678</t>
  </si>
  <si>
    <t>-5.107888952863494</t>
  </si>
  <si>
    <t>-35.04</t>
  </si>
  <si>
    <t>10.597903942633643</t>
  </si>
  <si>
    <t>35.023607985386185</t>
  </si>
  <si>
    <t>149.97008519258586</t>
  </si>
  <si>
    <t>158.1</t>
  </si>
  <si>
    <t>4.4169889975319725</t>
  </si>
  <si>
    <t>13.901698886601825</t>
  </si>
  <si>
    <t>36.620605634001265</t>
  </si>
  <si>
    <t>18.46</t>
  </si>
  <si>
    <t>12.030236785069864</t>
  </si>
  <si>
    <t>35.719235542713726</t>
  </si>
  <si>
    <t>151.6720615380438</t>
  </si>
  <si>
    <t>161.54</t>
  </si>
  <si>
    <t>4.84938873920792</t>
  </si>
  <si>
    <t>-13.250856544681493</t>
  </si>
  <si>
    <t>-19.84</t>
  </si>
  <si>
    <t>8.366549423059393</t>
  </si>
  <si>
    <t>15.233824383474877</t>
  </si>
  <si>
    <t>43.78674343098752</t>
  </si>
  <si>
    <t>41.25</t>
  </si>
  <si>
    <t>5.923469805599358</t>
  </si>
  <si>
    <t>29.979812083470808</t>
  </si>
  <si>
    <t>58.4351168334029</t>
  </si>
  <si>
    <t>18.02</t>
  </si>
  <si>
    <t>1.2759662918058212</t>
  </si>
  <si>
    <t>6.679282505163446</t>
  </si>
  <si>
    <t>-5.2346857029510865</t>
  </si>
  <si>
    <t>12.614036899273717</t>
  </si>
  <si>
    <t>-10.353718303856807</t>
  </si>
  <si>
    <t>-25.51</t>
  </si>
  <si>
    <t>1.6604988010282264</t>
  </si>
  <si>
    <t>7.862910157959013</t>
  </si>
  <si>
    <t>-4.735270000249373</t>
  </si>
  <si>
    <t>-10.147601476014756</t>
  </si>
  <si>
    <t>-28.72</t>
  </si>
  <si>
    <t>2.0879709501317527</t>
  </si>
  <si>
    <t>5.810516128275708</t>
  </si>
  <si>
    <t>14.972228709530944</t>
  </si>
  <si>
    <t>-3.45</t>
  </si>
  <si>
    <t>1.5137819961440901</t>
  </si>
  <si>
    <t>6.059581624182261</t>
  </si>
  <si>
    <t>16.109347823658005</t>
  </si>
  <si>
    <t>-7.44</t>
  </si>
  <si>
    <t>1.173890696548457</t>
  </si>
  <si>
    <t>11.914033950466385</t>
  </si>
  <si>
    <t>18.308590368649735</t>
  </si>
  <si>
    <t>-28.15</t>
  </si>
  <si>
    <t>1.5401478068992607</t>
  </si>
  <si>
    <t>12.22834954996851</t>
  </si>
  <si>
    <t>18.98105963276402</t>
  </si>
  <si>
    <t>-31.37</t>
  </si>
  <si>
    <t>3.3956701714486575</t>
  </si>
  <si>
    <t>13.505797223093813</t>
  </si>
  <si>
    <t>-3.9773583832295416</t>
  </si>
  <si>
    <t>21.601573776389806</t>
  </si>
  <si>
    <t>-5.521584621345832</t>
  </si>
  <si>
    <t>28.82</t>
  </si>
  <si>
    <t>4.590790076189608</t>
  </si>
  <si>
    <t>13.198459843163695</t>
  </si>
  <si>
    <t>-2.8749865761926805</t>
  </si>
  <si>
    <t>20.754723636686954</t>
  </si>
  <si>
    <t>-5.014186806108367</t>
  </si>
  <si>
    <t>32.25</t>
  </si>
  <si>
    <t>1.5794312790710845</t>
  </si>
  <si>
    <t>6.493047669877571</t>
  </si>
  <si>
    <t>-19.55</t>
  </si>
  <si>
    <t>1.451083751701335</t>
  </si>
  <si>
    <t>6.366977216867841</t>
  </si>
  <si>
    <t>-21.85</t>
  </si>
  <si>
    <t>1.3723884271168931</t>
  </si>
  <si>
    <t>11.729913996849934</t>
  </si>
  <si>
    <t>-1.6</t>
  </si>
  <si>
    <t>1.1369655362027928</t>
  </si>
  <si>
    <t>-5.036359915771785</t>
  </si>
  <si>
    <t>11.474958637003153</t>
  </si>
  <si>
    <t>24.281375098370134</t>
  </si>
  <si>
    <t>61.16309910889084</t>
  </si>
  <si>
    <t>69.31</t>
  </si>
  <si>
    <t>1.8958901611877677</t>
  </si>
  <si>
    <t>13.669005916081613</t>
  </si>
  <si>
    <t>43.28358208955223</t>
  </si>
  <si>
    <t>18.26</t>
  </si>
  <si>
    <t>2.441884298720512</t>
  </si>
  <si>
    <t>15.412602657015139</t>
  </si>
  <si>
    <t>50.40701411289918</t>
  </si>
  <si>
    <t>20.52</t>
  </si>
  <si>
    <t>4.443958768520471</t>
  </si>
  <si>
    <t>16.1432610230332</t>
  </si>
  <si>
    <t>-3.6326306934678843</t>
  </si>
  <si>
    <t>14.18</t>
  </si>
  <si>
    <t>5.627517780482391</t>
  </si>
  <si>
    <t>19.411944266810654</t>
  </si>
  <si>
    <t>-3.4494683133896133</t>
  </si>
  <si>
    <t>26.62</t>
  </si>
  <si>
    <t>5.794553248403794</t>
  </si>
  <si>
    <t>36.73888915694842</t>
  </si>
  <si>
    <t>25.18</t>
  </si>
  <si>
    <t>6.389775250332348</t>
  </si>
  <si>
    <t>36.149533734152556</t>
  </si>
  <si>
    <t>71.34146696041903</t>
  </si>
  <si>
    <t>28.89</t>
  </si>
  <si>
    <t>1.356399368144246</t>
  </si>
  <si>
    <t>9.658513071943299</t>
  </si>
  <si>
    <t>-10.72</t>
  </si>
  <si>
    <t>1.4647838482189892</t>
  </si>
  <si>
    <t>9.557584912258399</t>
  </si>
  <si>
    <t>-8.64</t>
  </si>
  <si>
    <t>6.000723903577014</t>
  </si>
  <si>
    <t>53.69122004660223</t>
  </si>
  <si>
    <t>95.55323618664858</t>
  </si>
  <si>
    <t>63.91</t>
  </si>
  <si>
    <t>7.550886387429377</t>
  </si>
  <si>
    <t>54.79394251527475</t>
  </si>
  <si>
    <t>96.32936719136764</t>
  </si>
  <si>
    <t>63.15</t>
  </si>
  <si>
    <t>3.4233162293317494</t>
  </si>
  <si>
    <t>7.080434644591892</t>
  </si>
  <si>
    <t>-2.068296987559935</t>
  </si>
  <si>
    <t>-3.3966655895978692</t>
  </si>
  <si>
    <t>31.45</t>
  </si>
  <si>
    <t>12.602713984887032</t>
  </si>
  <si>
    <t>22.08784635715033</t>
  </si>
  <si>
    <t>36.82645388455508</t>
  </si>
  <si>
    <t>63.46</t>
  </si>
  <si>
    <t>10.637062253725494</t>
  </si>
  <si>
    <t>20.80857549411254</t>
  </si>
  <si>
    <t>36.576451219375336</t>
  </si>
  <si>
    <t>56.92</t>
  </si>
  <si>
    <t>3.3505542837824382</t>
  </si>
  <si>
    <t>21.73363568805037</t>
  </si>
  <si>
    <t>31.72079292570318</t>
  </si>
  <si>
    <t>-1.75</t>
  </si>
  <si>
    <t>3.1262630781352034</t>
  </si>
  <si>
    <t>21.764390782518284</t>
  </si>
  <si>
    <t>31.732612754731136</t>
  </si>
  <si>
    <t>2.6</t>
  </si>
  <si>
    <t>4.316870862855478</t>
  </si>
  <si>
    <t>23.44214874126637</t>
  </si>
  <si>
    <t>60.10285387551924</t>
  </si>
  <si>
    <t>143.78</t>
  </si>
  <si>
    <t>2.9739916976214795</t>
  </si>
  <si>
    <t>23.66021740193217</t>
  </si>
  <si>
    <t>60.76695441560753</t>
  </si>
  <si>
    <t>154.44</t>
  </si>
  <si>
    <t>2.45554756089747</t>
  </si>
  <si>
    <t>13.089935523604156</t>
  </si>
  <si>
    <t>24.882262542272947</t>
  </si>
  <si>
    <t>-9.17</t>
  </si>
  <si>
    <t>2.2894090709959682</t>
  </si>
  <si>
    <t>13.45068012803351</t>
  </si>
  <si>
    <t>25.676377221852785</t>
  </si>
  <si>
    <t>-6.34</t>
  </si>
  <si>
    <t>4.102392342408955</t>
  </si>
  <si>
    <t>19.03364892037167</t>
  </si>
  <si>
    <t>-4.639646170262441</t>
  </si>
  <si>
    <t>36.52633630475282</t>
  </si>
  <si>
    <t>-9.026710040230634</t>
  </si>
  <si>
    <t>27.5</t>
  </si>
  <si>
    <t>3.570176922093625</t>
  </si>
  <si>
    <t>24.175829117413183</t>
  </si>
  <si>
    <t>-24.32</t>
  </si>
  <si>
    <t>3.753747005573143</t>
  </si>
  <si>
    <t>24.075922918571948</t>
  </si>
  <si>
    <t>-22.27</t>
  </si>
  <si>
    <t>7.763199042921255</t>
  </si>
  <si>
    <t>27.901222609343023</t>
  </si>
  <si>
    <t>33.011715065778134</t>
  </si>
  <si>
    <t>30.86</t>
  </si>
  <si>
    <t>8.078611160899476</t>
  </si>
  <si>
    <t>28.268107829167434</t>
  </si>
  <si>
    <t>33.22306520166136</t>
  </si>
  <si>
    <t>37.16</t>
  </si>
  <si>
    <t>3.0155213204857625</t>
  </si>
  <si>
    <t>23.826346978307722</t>
  </si>
  <si>
    <t>67.48328372527858</t>
  </si>
  <si>
    <t>60.47</t>
  </si>
  <si>
    <t>2.984058507946362</t>
  </si>
  <si>
    <t>24.195062936052455</t>
  </si>
  <si>
    <t>67.63135823949168</t>
  </si>
  <si>
    <t>61.76</t>
  </si>
  <si>
    <t>4.659121380504568</t>
  </si>
  <si>
    <t>39.98213366124993</t>
  </si>
  <si>
    <t>73.33333333333334</t>
  </si>
  <si>
    <t>40.89</t>
  </si>
  <si>
    <t>1.542046191377034</t>
  </si>
  <si>
    <t>39.46452022274322</t>
  </si>
  <si>
    <t>43.24</t>
  </si>
  <si>
    <t>5.025173719708682</t>
  </si>
  <si>
    <t>40.28561761482415</t>
  </si>
  <si>
    <t>73.71427990141368</t>
  </si>
  <si>
    <t>44.1</t>
  </si>
  <si>
    <t>1.0802584593892282</t>
  </si>
  <si>
    <t>26.639222770366185</t>
  </si>
  <si>
    <t>41.03</t>
  </si>
  <si>
    <t>2.2399884138318793</t>
  </si>
  <si>
    <t>12.849194657136104</t>
  </si>
  <si>
    <t>23.594101540355727</t>
  </si>
  <si>
    <t>26.51</t>
  </si>
  <si>
    <t>2.7484665305624203</t>
  </si>
  <si>
    <t>-5.464511589559501</t>
  </si>
  <si>
    <t>-29.47</t>
  </si>
  <si>
    <t>3.178999034833012</t>
  </si>
  <si>
    <t>-5.470679727283092</t>
  </si>
  <si>
    <t>-26.9</t>
  </si>
  <si>
    <t>3.767766339486082</t>
  </si>
  <si>
    <t>36.819895113716264</t>
  </si>
  <si>
    <t>-26.5</t>
  </si>
  <si>
    <t>3.7792943030960946</t>
  </si>
  <si>
    <t>36.76814988290398</t>
  </si>
  <si>
    <t>-26.3</t>
  </si>
  <si>
    <t>4.224120033654414</t>
  </si>
  <si>
    <t>20.79776512727795</t>
  </si>
  <si>
    <t>69.69335188857538</t>
  </si>
  <si>
    <t>49.42</t>
  </si>
  <si>
    <t>5.840756659577181</t>
  </si>
  <si>
    <t>30.369334615182492</t>
  </si>
  <si>
    <t>57.75238327752976</t>
  </si>
  <si>
    <t>31.13</t>
  </si>
  <si>
    <t>7.441113044826285</t>
  </si>
  <si>
    <t>55.90398695575444</t>
  </si>
  <si>
    <t>145.32052064553284</t>
  </si>
  <si>
    <t>60.03</t>
  </si>
  <si>
    <t>5.390362110855311</t>
  </si>
  <si>
    <t>41.63458579775273</t>
  </si>
  <si>
    <t>143.33120307520596</t>
  </si>
  <si>
    <t>70.87</t>
  </si>
  <si>
    <t>2.036538305865579</t>
  </si>
  <si>
    <t>5.879974270769377</t>
  </si>
  <si>
    <t>20.031540445717887</t>
  </si>
  <si>
    <t>4.07</t>
  </si>
  <si>
    <t>42.46748415850028</t>
  </si>
  <si>
    <t>397.7011379280247</t>
  </si>
  <si>
    <t>202.89</t>
  </si>
  <si>
    <t>5.4258364522126135</t>
  </si>
  <si>
    <t>38.5371183707158</t>
  </si>
  <si>
    <t>155.33</t>
  </si>
  <si>
    <t>9.603659053877603</t>
  </si>
  <si>
    <t>49.33653961841737</t>
  </si>
  <si>
    <t>-5.137264801013224</t>
  </si>
  <si>
    <t>154.23</t>
  </si>
  <si>
    <t>18.706994246777615</t>
  </si>
  <si>
    <t>266.66667108182565</t>
  </si>
  <si>
    <t>65.56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</si>
</sst>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5">
    <font>
      <sz val="10.0"/>
      <color rgb="FF000000"/>
      <name val="Arial"/>
    </font>
    <font>
      <color theme="1"/>
      <name val="Calibri"/>
    </font>
    <font>
      <u/>
      <color rgb="FF0000FF"/>
    </font>
    <font>
      <b/>
      <sz val="11.0"/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1" fillId="0" fontId="3" numFmtId="0" xfId="0" applyAlignment="1" applyBorder="1" applyFont="1">
      <alignment horizontal="center" vertical="top"/>
    </xf>
    <xf borderId="0" fillId="0" fontId="4" numFmtId="164" xfId="0" applyFont="1" applyNumberFormat="1"/>
    <xf borderId="0" fillId="0" fontId="4" numFmtId="164" xfId="0" applyAlignment="1" applyFont="1" applyNumberFormat="1">
      <alignment vertical="top"/>
    </xf>
    <xf borderId="0" fillId="0" fontId="1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://emamiltd.bo" TargetMode="External"/><Relationship Id="rId194" Type="http://schemas.openxmlformats.org/officeDocument/2006/relationships/hyperlink" Target="http://hexaware.bo" TargetMode="External"/><Relationship Id="rId193" Type="http://schemas.openxmlformats.org/officeDocument/2006/relationships/hyperlink" Target="http://hatsun.bo" TargetMode="External"/><Relationship Id="rId192" Type="http://schemas.openxmlformats.org/officeDocument/2006/relationships/hyperlink" Target="http://oil.bo" TargetMode="External"/><Relationship Id="rId191" Type="http://schemas.openxmlformats.org/officeDocument/2006/relationships/hyperlink" Target="http://cumminsind.bo" TargetMode="External"/><Relationship Id="rId187" Type="http://schemas.openxmlformats.org/officeDocument/2006/relationships/hyperlink" Target="http://federalbnk.bo" TargetMode="External"/><Relationship Id="rId186" Type="http://schemas.openxmlformats.org/officeDocument/2006/relationships/hyperlink" Target="http://jkcement.bo" TargetMode="External"/><Relationship Id="rId185" Type="http://schemas.openxmlformats.org/officeDocument/2006/relationships/hyperlink" Target="http://gspl.bo" TargetMode="External"/><Relationship Id="rId184" Type="http://schemas.openxmlformats.org/officeDocument/2006/relationships/hyperlink" Target="http://jubilant.bo" TargetMode="External"/><Relationship Id="rId189" Type="http://schemas.openxmlformats.org/officeDocument/2006/relationships/hyperlink" Target="http://schaeffler.bo" TargetMode="External"/><Relationship Id="rId188" Type="http://schemas.openxmlformats.org/officeDocument/2006/relationships/hyperlink" Target="http://castrolind.bo" TargetMode="External"/><Relationship Id="rId183" Type="http://schemas.openxmlformats.org/officeDocument/2006/relationships/hyperlink" Target="http://glenmark.bo" TargetMode="External"/><Relationship Id="rId182" Type="http://schemas.openxmlformats.org/officeDocument/2006/relationships/hyperlink" Target="http://amarajabat.bo" TargetMode="External"/><Relationship Id="rId181" Type="http://schemas.openxmlformats.org/officeDocument/2006/relationships/hyperlink" Target="http://godrejind.bo" TargetMode="External"/><Relationship Id="rId180" Type="http://schemas.openxmlformats.org/officeDocument/2006/relationships/hyperlink" Target="http://endurance.bo" TargetMode="External"/><Relationship Id="rId176" Type="http://schemas.openxmlformats.org/officeDocument/2006/relationships/hyperlink" Target="http://bankbaroda.bo" TargetMode="External"/><Relationship Id="rId297" Type="http://schemas.openxmlformats.org/officeDocument/2006/relationships/hyperlink" Target="http://shriramcit.bo" TargetMode="External"/><Relationship Id="rId175" Type="http://schemas.openxmlformats.org/officeDocument/2006/relationships/hyperlink" Target="http://wabcoindia.bo" TargetMode="External"/><Relationship Id="rId296" Type="http://schemas.openxmlformats.org/officeDocument/2006/relationships/hyperlink" Target="http://sparc.bo" TargetMode="External"/><Relationship Id="rId174" Type="http://schemas.openxmlformats.org/officeDocument/2006/relationships/hyperlink" Target="http://tatapower.bo" TargetMode="External"/><Relationship Id="rId295" Type="http://schemas.openxmlformats.org/officeDocument/2006/relationships/hyperlink" Target="http://aplapollo.bo" TargetMode="External"/><Relationship Id="rId173" Type="http://schemas.openxmlformats.org/officeDocument/2006/relationships/hyperlink" Target="http://ajantpharm.bo" TargetMode="External"/><Relationship Id="rId294" Type="http://schemas.openxmlformats.org/officeDocument/2006/relationships/hyperlink" Target="http://carboruniv.bo" TargetMode="External"/><Relationship Id="rId179" Type="http://schemas.openxmlformats.org/officeDocument/2006/relationships/hyperlink" Target="http://crisil.bo" TargetMode="External"/><Relationship Id="rId178" Type="http://schemas.openxmlformats.org/officeDocument/2006/relationships/hyperlink" Target="http://iti.bo" TargetMode="External"/><Relationship Id="rId299" Type="http://schemas.openxmlformats.org/officeDocument/2006/relationships/hyperlink" Target="http://nbcc.bo" TargetMode="External"/><Relationship Id="rId177" Type="http://schemas.openxmlformats.org/officeDocument/2006/relationships/hyperlink" Target="http://bhel.bo" TargetMode="External"/><Relationship Id="rId298" Type="http://schemas.openxmlformats.org/officeDocument/2006/relationships/hyperlink" Target="http://jyothylab.bo" TargetMode="External"/><Relationship Id="rId198" Type="http://schemas.openxmlformats.org/officeDocument/2006/relationships/hyperlink" Target="http://mgl.bo" TargetMode="External"/><Relationship Id="rId197" Type="http://schemas.openxmlformats.org/officeDocument/2006/relationships/hyperlink" Target="http://fortis.bo" TargetMode="External"/><Relationship Id="rId196" Type="http://schemas.openxmlformats.org/officeDocument/2006/relationships/hyperlink" Target="http://niittech.bo" TargetMode="External"/><Relationship Id="rId195" Type="http://schemas.openxmlformats.org/officeDocument/2006/relationships/hyperlink" Target="http://motilalofs.bo" TargetMode="External"/><Relationship Id="rId199" Type="http://schemas.openxmlformats.org/officeDocument/2006/relationships/hyperlink" Target="http://abfrl.bo" TargetMode="External"/><Relationship Id="rId150" Type="http://schemas.openxmlformats.org/officeDocument/2006/relationships/hyperlink" Target="http://torntpower.bo" TargetMode="External"/><Relationship Id="rId271" Type="http://schemas.openxmlformats.org/officeDocument/2006/relationships/hyperlink" Target="http://grindwell.bo" TargetMode="External"/><Relationship Id="rId392" Type="http://schemas.openxmlformats.org/officeDocument/2006/relationships/hyperlink" Target="http://karurvysya.bo" TargetMode="External"/><Relationship Id="rId270" Type="http://schemas.openxmlformats.org/officeDocument/2006/relationships/hyperlink" Target="http://strtech.bo" TargetMode="External"/><Relationship Id="rId391" Type="http://schemas.openxmlformats.org/officeDocument/2006/relationships/hyperlink" Target="http://icra.bo" TargetMode="External"/><Relationship Id="rId390" Type="http://schemas.openxmlformats.org/officeDocument/2006/relationships/hyperlink" Target="http://inoxleisur.bo" TargetMode="External"/><Relationship Id="rId1" Type="http://schemas.openxmlformats.org/officeDocument/2006/relationships/hyperlink" Target="http://reliance.bo" TargetMode="External"/><Relationship Id="rId2" Type="http://schemas.openxmlformats.org/officeDocument/2006/relationships/hyperlink" Target="http://tcs.bo" TargetMode="External"/><Relationship Id="rId3" Type="http://schemas.openxmlformats.org/officeDocument/2006/relationships/hyperlink" Target="http://hdfcbank.bo" TargetMode="External"/><Relationship Id="rId149" Type="http://schemas.openxmlformats.org/officeDocument/2006/relationships/hyperlink" Target="http://relaxo.bo" TargetMode="External"/><Relationship Id="rId4" Type="http://schemas.openxmlformats.org/officeDocument/2006/relationships/hyperlink" Target="http://infy.bo" TargetMode="External"/><Relationship Id="rId148" Type="http://schemas.openxmlformats.org/officeDocument/2006/relationships/hyperlink" Target="http://bankindia.bo" TargetMode="External"/><Relationship Id="rId269" Type="http://schemas.openxmlformats.org/officeDocument/2006/relationships/hyperlink" Target="http://eris.bo" TargetMode="External"/><Relationship Id="rId9" Type="http://schemas.openxmlformats.org/officeDocument/2006/relationships/hyperlink" Target="http://itc.bo" TargetMode="External"/><Relationship Id="rId143" Type="http://schemas.openxmlformats.org/officeDocument/2006/relationships/hyperlink" Target="http://ramcocem.bo" TargetMode="External"/><Relationship Id="rId264" Type="http://schemas.openxmlformats.org/officeDocument/2006/relationships/hyperlink" Target="http://jchac.bo" TargetMode="External"/><Relationship Id="rId385" Type="http://schemas.openxmlformats.org/officeDocument/2006/relationships/hyperlink" Target="http://sonatsoftw.bo" TargetMode="External"/><Relationship Id="rId142" Type="http://schemas.openxmlformats.org/officeDocument/2006/relationships/hyperlink" Target="http://srtransfin.bo" TargetMode="External"/><Relationship Id="rId263" Type="http://schemas.openxmlformats.org/officeDocument/2006/relationships/hyperlink" Target="http://pvr.bo" TargetMode="External"/><Relationship Id="rId384" Type="http://schemas.openxmlformats.org/officeDocument/2006/relationships/hyperlink" Target="http://tciexp.bo" TargetMode="External"/><Relationship Id="rId141" Type="http://schemas.openxmlformats.org/officeDocument/2006/relationships/hyperlink" Target="http://gillette.bo" TargetMode="External"/><Relationship Id="rId262" Type="http://schemas.openxmlformats.org/officeDocument/2006/relationships/hyperlink" Target="http://galaxysurf.bo" TargetMode="External"/><Relationship Id="rId383" Type="http://schemas.openxmlformats.org/officeDocument/2006/relationships/hyperlink" Target="http://shardacrop.bo" TargetMode="External"/><Relationship Id="rId140" Type="http://schemas.openxmlformats.org/officeDocument/2006/relationships/hyperlink" Target="http://aartiind.bo" TargetMode="External"/><Relationship Id="rId261" Type="http://schemas.openxmlformats.org/officeDocument/2006/relationships/hyperlink" Target="http://rallis.bo" TargetMode="External"/><Relationship Id="rId382" Type="http://schemas.openxmlformats.org/officeDocument/2006/relationships/hyperlink" Target="http://cgcl.bo" TargetMode="External"/><Relationship Id="rId5" Type="http://schemas.openxmlformats.org/officeDocument/2006/relationships/hyperlink" Target="http://hdfc.bo" TargetMode="External"/><Relationship Id="rId147" Type="http://schemas.openxmlformats.org/officeDocument/2006/relationships/hyperlink" Target="http://mancredit.bo" TargetMode="External"/><Relationship Id="rId268" Type="http://schemas.openxmlformats.org/officeDocument/2006/relationships/hyperlink" Target="http://lindeindia.bo" TargetMode="External"/><Relationship Id="rId389" Type="http://schemas.openxmlformats.org/officeDocument/2006/relationships/hyperlink" Target="http://irbinvit.bo" TargetMode="External"/><Relationship Id="rId6" Type="http://schemas.openxmlformats.org/officeDocument/2006/relationships/hyperlink" Target="http://bhartiartl.bo" TargetMode="External"/><Relationship Id="rId146" Type="http://schemas.openxmlformats.org/officeDocument/2006/relationships/hyperlink" Target="http://crompton.bo" TargetMode="External"/><Relationship Id="rId267" Type="http://schemas.openxmlformats.org/officeDocument/2006/relationships/hyperlink" Target="http://jbchepharm.bo" TargetMode="External"/><Relationship Id="rId388" Type="http://schemas.openxmlformats.org/officeDocument/2006/relationships/hyperlink" Target="http://responind.bo" TargetMode="External"/><Relationship Id="rId7" Type="http://schemas.openxmlformats.org/officeDocument/2006/relationships/hyperlink" Target="http://kotakbank.bo" TargetMode="External"/><Relationship Id="rId145" Type="http://schemas.openxmlformats.org/officeDocument/2006/relationships/hyperlink" Target="http://aiaeng.bo" TargetMode="External"/><Relationship Id="rId266" Type="http://schemas.openxmlformats.org/officeDocument/2006/relationships/hyperlink" Target="http://tataelxsi.bo" TargetMode="External"/><Relationship Id="rId387" Type="http://schemas.openxmlformats.org/officeDocument/2006/relationships/hyperlink" Target="http://dcbbank.bo" TargetMode="External"/><Relationship Id="rId8" Type="http://schemas.openxmlformats.org/officeDocument/2006/relationships/hyperlink" Target="http://icicibank.bo" TargetMode="External"/><Relationship Id="rId144" Type="http://schemas.openxmlformats.org/officeDocument/2006/relationships/hyperlink" Target="http://lalpathlab.bo" TargetMode="External"/><Relationship Id="rId265" Type="http://schemas.openxmlformats.org/officeDocument/2006/relationships/hyperlink" Target="http://finolexind.bo" TargetMode="External"/><Relationship Id="rId386" Type="http://schemas.openxmlformats.org/officeDocument/2006/relationships/hyperlink" Target="http://gnfc.bo" TargetMode="External"/><Relationship Id="rId260" Type="http://schemas.openxmlformats.org/officeDocument/2006/relationships/hyperlink" Target="http://basf.bo" TargetMode="External"/><Relationship Id="rId381" Type="http://schemas.openxmlformats.org/officeDocument/2006/relationships/hyperlink" Target="http://elgiequip.bo" TargetMode="External"/><Relationship Id="rId380" Type="http://schemas.openxmlformats.org/officeDocument/2006/relationships/hyperlink" Target="http://dcal.bo" TargetMode="External"/><Relationship Id="rId139" Type="http://schemas.openxmlformats.org/officeDocument/2006/relationships/hyperlink" Target="http://bataindia.bo" TargetMode="External"/><Relationship Id="rId138" Type="http://schemas.openxmlformats.org/officeDocument/2006/relationships/hyperlink" Target="http://mindtree.bo" TargetMode="External"/><Relationship Id="rId259" Type="http://schemas.openxmlformats.org/officeDocument/2006/relationships/hyperlink" Target="http://gmm.bo" TargetMode="External"/><Relationship Id="rId137" Type="http://schemas.openxmlformats.org/officeDocument/2006/relationships/hyperlink" Target="http://jindalstel.bo" TargetMode="External"/><Relationship Id="rId258" Type="http://schemas.openxmlformats.org/officeDocument/2006/relationships/hyperlink" Target="http://persistent.bo" TargetMode="External"/><Relationship Id="rId379" Type="http://schemas.openxmlformats.org/officeDocument/2006/relationships/hyperlink" Target="http://sudarschem.bo" TargetMode="External"/><Relationship Id="rId132" Type="http://schemas.openxmlformats.org/officeDocument/2006/relationships/hyperlink" Target="http://bharatforg.bo" TargetMode="External"/><Relationship Id="rId253" Type="http://schemas.openxmlformats.org/officeDocument/2006/relationships/hyperlink" Target="http://avanti.bo" TargetMode="External"/><Relationship Id="rId374" Type="http://schemas.openxmlformats.org/officeDocument/2006/relationships/hyperlink" Target="http://beml.bo" TargetMode="External"/><Relationship Id="rId495" Type="http://schemas.openxmlformats.org/officeDocument/2006/relationships/hyperlink" Target="http://triveni.bo" TargetMode="External"/><Relationship Id="rId131" Type="http://schemas.openxmlformats.org/officeDocument/2006/relationships/hyperlink" Target="http://tatacomm.bo" TargetMode="External"/><Relationship Id="rId252" Type="http://schemas.openxmlformats.org/officeDocument/2006/relationships/hyperlink" Target="http://indigrid.bo" TargetMode="External"/><Relationship Id="rId373" Type="http://schemas.openxmlformats.org/officeDocument/2006/relationships/hyperlink" Target="http://centuryply.bo" TargetMode="External"/><Relationship Id="rId494" Type="http://schemas.openxmlformats.org/officeDocument/2006/relationships/hyperlink" Target="http://shoperstop.bo" TargetMode="External"/><Relationship Id="rId130" Type="http://schemas.openxmlformats.org/officeDocument/2006/relationships/hyperlink" Target="http://syngene.bo" TargetMode="External"/><Relationship Id="rId251" Type="http://schemas.openxmlformats.org/officeDocument/2006/relationships/hyperlink" Target="http://tv18brdcst.bo" TargetMode="External"/><Relationship Id="rId372" Type="http://schemas.openxmlformats.org/officeDocument/2006/relationships/hyperlink" Target="http://sci.bo" TargetMode="External"/><Relationship Id="rId493" Type="http://schemas.openxmlformats.org/officeDocument/2006/relationships/hyperlink" Target="http://vrllog.bo" TargetMode="External"/><Relationship Id="rId250" Type="http://schemas.openxmlformats.org/officeDocument/2006/relationships/hyperlink" Target="http://nationalum.bo" TargetMode="External"/><Relationship Id="rId371" Type="http://schemas.openxmlformats.org/officeDocument/2006/relationships/hyperlink" Target="http://mmtc.bo" TargetMode="External"/><Relationship Id="rId492" Type="http://schemas.openxmlformats.org/officeDocument/2006/relationships/hyperlink" Target="http://matrimony.bo" TargetMode="External"/><Relationship Id="rId136" Type="http://schemas.openxmlformats.org/officeDocument/2006/relationships/hyperlink" Target="http://yesbank.bo" TargetMode="External"/><Relationship Id="rId257" Type="http://schemas.openxmlformats.org/officeDocument/2006/relationships/hyperlink" Target="http://symphony.bo" TargetMode="External"/><Relationship Id="rId378" Type="http://schemas.openxmlformats.org/officeDocument/2006/relationships/hyperlink" Target="http://rcf.bo" TargetMode="External"/><Relationship Id="rId499" Type="http://schemas.openxmlformats.org/officeDocument/2006/relationships/hyperlink" Target="http://niitltd.bo" TargetMode="External"/><Relationship Id="rId135" Type="http://schemas.openxmlformats.org/officeDocument/2006/relationships/hyperlink" Target="http://cholafin.bo" TargetMode="External"/><Relationship Id="rId256" Type="http://schemas.openxmlformats.org/officeDocument/2006/relationships/hyperlink" Target="http://krbl.bo" TargetMode="External"/><Relationship Id="rId377" Type="http://schemas.openxmlformats.org/officeDocument/2006/relationships/hyperlink" Target="http://balramchin.bo" TargetMode="External"/><Relationship Id="rId498" Type="http://schemas.openxmlformats.org/officeDocument/2006/relationships/hyperlink" Target="http://tci.bo" TargetMode="External"/><Relationship Id="rId134" Type="http://schemas.openxmlformats.org/officeDocument/2006/relationships/hyperlink" Target="http://iob.bo" TargetMode="External"/><Relationship Id="rId255" Type="http://schemas.openxmlformats.org/officeDocument/2006/relationships/hyperlink" Target="http://nh.bo" TargetMode="External"/><Relationship Id="rId376" Type="http://schemas.openxmlformats.org/officeDocument/2006/relationships/hyperlink" Target="http://sequent.bo" TargetMode="External"/><Relationship Id="rId497" Type="http://schemas.openxmlformats.org/officeDocument/2006/relationships/hyperlink" Target="http://bomdyeing.bo" TargetMode="External"/><Relationship Id="rId133" Type="http://schemas.openxmlformats.org/officeDocument/2006/relationships/hyperlink" Target="http://sanofi.bo" TargetMode="External"/><Relationship Id="rId254" Type="http://schemas.openxmlformats.org/officeDocument/2006/relationships/hyperlink" Target="http://esselpro.bo" TargetMode="External"/><Relationship Id="rId375" Type="http://schemas.openxmlformats.org/officeDocument/2006/relationships/hyperlink" Target="http://iifl.bo" TargetMode="External"/><Relationship Id="rId496" Type="http://schemas.openxmlformats.org/officeDocument/2006/relationships/hyperlink" Target="http://dbcorp.bo" TargetMode="External"/><Relationship Id="rId172" Type="http://schemas.openxmlformats.org/officeDocument/2006/relationships/hyperlink" Target="http://exideind.bo" TargetMode="External"/><Relationship Id="rId293" Type="http://schemas.openxmlformats.org/officeDocument/2006/relationships/hyperlink" Target="http://den.bo" TargetMode="External"/><Relationship Id="rId171" Type="http://schemas.openxmlformats.org/officeDocument/2006/relationships/hyperlink" Target="http://gmrinfra.bo" TargetMode="External"/><Relationship Id="rId292" Type="http://schemas.openxmlformats.org/officeDocument/2006/relationships/hyperlink" Target="http://amber.bo" TargetMode="External"/><Relationship Id="rId170" Type="http://schemas.openxmlformats.org/officeDocument/2006/relationships/hyperlink" Target="http://natcopharm.bo" TargetMode="External"/><Relationship Id="rId291" Type="http://schemas.openxmlformats.org/officeDocument/2006/relationships/hyperlink" Target="http://fdc.bo" TargetMode="External"/><Relationship Id="rId290" Type="http://schemas.openxmlformats.org/officeDocument/2006/relationships/hyperlink" Target="http://network18.bo" TargetMode="External"/><Relationship Id="rId165" Type="http://schemas.openxmlformats.org/officeDocument/2006/relationships/hyperlink" Target="http://astral.bo" TargetMode="External"/><Relationship Id="rId286" Type="http://schemas.openxmlformats.org/officeDocument/2006/relationships/hyperlink" Target="http://alkylamine.bo" TargetMode="External"/><Relationship Id="rId164" Type="http://schemas.openxmlformats.org/officeDocument/2006/relationships/hyperlink" Target="http://sundarmfin.bo" TargetMode="External"/><Relationship Id="rId285" Type="http://schemas.openxmlformats.org/officeDocument/2006/relationships/hyperlink" Target="http://sunteck.bo" TargetMode="External"/><Relationship Id="rId163" Type="http://schemas.openxmlformats.org/officeDocument/2006/relationships/hyperlink" Target="http://oberoirlty.bo" TargetMode="External"/><Relationship Id="rId284" Type="http://schemas.openxmlformats.org/officeDocument/2006/relationships/hyperlink" Target="http://ratnamani.bo" TargetMode="External"/><Relationship Id="rId162" Type="http://schemas.openxmlformats.org/officeDocument/2006/relationships/hyperlink" Target="http://sail.bo" TargetMode="External"/><Relationship Id="rId283" Type="http://schemas.openxmlformats.org/officeDocument/2006/relationships/hyperlink" Target="http://infibeam.bo" TargetMode="External"/><Relationship Id="rId169" Type="http://schemas.openxmlformats.org/officeDocument/2006/relationships/hyperlink" Target="http://adanipower.bo" TargetMode="External"/><Relationship Id="rId168" Type="http://schemas.openxmlformats.org/officeDocument/2006/relationships/hyperlink" Target="http://ucobank.bo" TargetMode="External"/><Relationship Id="rId289" Type="http://schemas.openxmlformats.org/officeDocument/2006/relationships/hyperlink" Target="http://bajajelec.bo" TargetMode="External"/><Relationship Id="rId167" Type="http://schemas.openxmlformats.org/officeDocument/2006/relationships/hyperlink" Target="http://lichsgfin.bo" TargetMode="External"/><Relationship Id="rId288" Type="http://schemas.openxmlformats.org/officeDocument/2006/relationships/hyperlink" Target="http://godfryphlp.bo" TargetMode="External"/><Relationship Id="rId166" Type="http://schemas.openxmlformats.org/officeDocument/2006/relationships/hyperlink" Target="http://rajeshexpo.bo" TargetMode="External"/><Relationship Id="rId287" Type="http://schemas.openxmlformats.org/officeDocument/2006/relationships/hyperlink" Target="http://bluestarco.bo" TargetMode="External"/><Relationship Id="rId161" Type="http://schemas.openxmlformats.org/officeDocument/2006/relationships/hyperlink" Target="http://abcapital.bo" TargetMode="External"/><Relationship Id="rId282" Type="http://schemas.openxmlformats.org/officeDocument/2006/relationships/hyperlink" Target="http://quess.bo" TargetMode="External"/><Relationship Id="rId160" Type="http://schemas.openxmlformats.org/officeDocument/2006/relationships/hyperlink" Target="http://supremeind.bo" TargetMode="External"/><Relationship Id="rId281" Type="http://schemas.openxmlformats.org/officeDocument/2006/relationships/hyperlink" Target="http://vstind.bo" TargetMode="External"/><Relationship Id="rId280" Type="http://schemas.openxmlformats.org/officeDocument/2006/relationships/hyperlink" Target="http://sis.bo" TargetMode="External"/><Relationship Id="rId159" Type="http://schemas.openxmlformats.org/officeDocument/2006/relationships/hyperlink" Target="http://zeel.bo" TargetMode="External"/><Relationship Id="rId154" Type="http://schemas.openxmlformats.org/officeDocument/2006/relationships/hyperlink" Target="http://ltts.bo" TargetMode="External"/><Relationship Id="rId275" Type="http://schemas.openxmlformats.org/officeDocument/2006/relationships/hyperlink" Target="http://radico.bo" TargetMode="External"/><Relationship Id="rId396" Type="http://schemas.openxmlformats.org/officeDocument/2006/relationships/hyperlink" Target="http://fairchem.bo" TargetMode="External"/><Relationship Id="rId153" Type="http://schemas.openxmlformats.org/officeDocument/2006/relationships/hyperlink" Target="http://mfsl.bo" TargetMode="External"/><Relationship Id="rId274" Type="http://schemas.openxmlformats.org/officeDocument/2006/relationships/hyperlink" Target="http://bluedart.bo" TargetMode="External"/><Relationship Id="rId395" Type="http://schemas.openxmlformats.org/officeDocument/2006/relationships/hyperlink" Target="http://gujalkali.bo" TargetMode="External"/><Relationship Id="rId152" Type="http://schemas.openxmlformats.org/officeDocument/2006/relationships/hyperlink" Target="http://manappuram.bo" TargetMode="External"/><Relationship Id="rId273" Type="http://schemas.openxmlformats.org/officeDocument/2006/relationships/hyperlink" Target="http://canfinhome.bo" TargetMode="External"/><Relationship Id="rId394" Type="http://schemas.openxmlformats.org/officeDocument/2006/relationships/hyperlink" Target="http://justdial.bo" TargetMode="External"/><Relationship Id="rId151" Type="http://schemas.openxmlformats.org/officeDocument/2006/relationships/hyperlink" Target="http://escorts.bo" TargetMode="External"/><Relationship Id="rId272" Type="http://schemas.openxmlformats.org/officeDocument/2006/relationships/hyperlink" Target="http://dcmshriram.bo" TargetMode="External"/><Relationship Id="rId393" Type="http://schemas.openxmlformats.org/officeDocument/2006/relationships/hyperlink" Target="http://ibrealest.bo" TargetMode="External"/><Relationship Id="rId158" Type="http://schemas.openxmlformats.org/officeDocument/2006/relationships/hyperlink" Target="http://atul.bo" TargetMode="External"/><Relationship Id="rId279" Type="http://schemas.openxmlformats.org/officeDocument/2006/relationships/hyperlink" Target="http://eidparry.bo" TargetMode="External"/><Relationship Id="rId157" Type="http://schemas.openxmlformats.org/officeDocument/2006/relationships/hyperlink" Target="http://canbk.bo" TargetMode="External"/><Relationship Id="rId278" Type="http://schemas.openxmlformats.org/officeDocument/2006/relationships/hyperlink" Target="http://westlife.bo" TargetMode="External"/><Relationship Id="rId399" Type="http://schemas.openxmlformats.org/officeDocument/2006/relationships/hyperlink" Target="http://allcargo.bo" TargetMode="External"/><Relationship Id="rId156" Type="http://schemas.openxmlformats.org/officeDocument/2006/relationships/hyperlink" Target="http://ashokley.bo" TargetMode="External"/><Relationship Id="rId277" Type="http://schemas.openxmlformats.org/officeDocument/2006/relationships/hyperlink" Target="http://fretail.bo" TargetMode="External"/><Relationship Id="rId398" Type="http://schemas.openxmlformats.org/officeDocument/2006/relationships/hyperlink" Target="http://deltacorp.bo" TargetMode="External"/><Relationship Id="rId155" Type="http://schemas.openxmlformats.org/officeDocument/2006/relationships/hyperlink" Target="http://suntv.bo" TargetMode="External"/><Relationship Id="rId276" Type="http://schemas.openxmlformats.org/officeDocument/2006/relationships/hyperlink" Target="http://iex.bo" TargetMode="External"/><Relationship Id="rId397" Type="http://schemas.openxmlformats.org/officeDocument/2006/relationships/hyperlink" Target="http://gsfc.bo" TargetMode="External"/><Relationship Id="rId40" Type="http://schemas.openxmlformats.org/officeDocument/2006/relationships/hyperlink" Target="http://icicipruli.bo" TargetMode="External"/><Relationship Id="rId42" Type="http://schemas.openxmlformats.org/officeDocument/2006/relationships/hyperlink" Target="http://adaniports.bo" TargetMode="External"/><Relationship Id="rId41" Type="http://schemas.openxmlformats.org/officeDocument/2006/relationships/hyperlink" Target="http://techm.bo" TargetMode="External"/><Relationship Id="rId44" Type="http://schemas.openxmlformats.org/officeDocument/2006/relationships/hyperlink" Target="http://icicigi.bo" TargetMode="External"/><Relationship Id="rId43" Type="http://schemas.openxmlformats.org/officeDocument/2006/relationships/hyperlink" Target="http://divislab.bo" TargetMode="External"/><Relationship Id="rId46" Type="http://schemas.openxmlformats.org/officeDocument/2006/relationships/hyperlink" Target="http://heromotoco.bo" TargetMode="External"/><Relationship Id="rId45" Type="http://schemas.openxmlformats.org/officeDocument/2006/relationships/hyperlink" Target="http://eichermot.bo" TargetMode="External"/><Relationship Id="rId509" Type="http://schemas.openxmlformats.org/officeDocument/2006/relationships/hyperlink" Target="http://maithanall.bo" TargetMode="External"/><Relationship Id="rId508" Type="http://schemas.openxmlformats.org/officeDocument/2006/relationships/hyperlink" Target="http://carerating.bo" TargetMode="External"/><Relationship Id="rId503" Type="http://schemas.openxmlformats.org/officeDocument/2006/relationships/hyperlink" Target="http://newgen.bo" TargetMode="External"/><Relationship Id="rId502" Type="http://schemas.openxmlformats.org/officeDocument/2006/relationships/hyperlink" Target="http://forbesco.bo" TargetMode="External"/><Relationship Id="rId501" Type="http://schemas.openxmlformats.org/officeDocument/2006/relationships/hyperlink" Target="http://gmdcltd.bo" TargetMode="External"/><Relationship Id="rId500" Type="http://schemas.openxmlformats.org/officeDocument/2006/relationships/hyperlink" Target="http://mjco.bo" TargetMode="External"/><Relationship Id="rId507" Type="http://schemas.openxmlformats.org/officeDocument/2006/relationships/hyperlink" Target="http://jmcproject.bo" TargetMode="External"/><Relationship Id="rId506" Type="http://schemas.openxmlformats.org/officeDocument/2006/relationships/hyperlink" Target="http://southbank.bo" TargetMode="External"/><Relationship Id="rId505" Type="http://schemas.openxmlformats.org/officeDocument/2006/relationships/hyperlink" Target="http://diamondyd.bo" TargetMode="External"/><Relationship Id="rId504" Type="http://schemas.openxmlformats.org/officeDocument/2006/relationships/hyperlink" Target="http://chennpetro.bo" TargetMode="External"/><Relationship Id="rId48" Type="http://schemas.openxmlformats.org/officeDocument/2006/relationships/hyperlink" Target="http://muthootfin.bo" TargetMode="External"/><Relationship Id="rId47" Type="http://schemas.openxmlformats.org/officeDocument/2006/relationships/hyperlink" Target="http://cipla.bo" TargetMode="External"/><Relationship Id="rId49" Type="http://schemas.openxmlformats.org/officeDocument/2006/relationships/hyperlink" Target="http://bergepaint.bo" TargetMode="External"/><Relationship Id="rId31" Type="http://schemas.openxmlformats.org/officeDocument/2006/relationships/hyperlink" Target="http://sbilife.bo" TargetMode="External"/><Relationship Id="rId30" Type="http://schemas.openxmlformats.org/officeDocument/2006/relationships/hyperlink" Target="http://ioc.bo" TargetMode="External"/><Relationship Id="rId33" Type="http://schemas.openxmlformats.org/officeDocument/2006/relationships/hyperlink" Target="http://hindzinc.bo" TargetMode="External"/><Relationship Id="rId32" Type="http://schemas.openxmlformats.org/officeDocument/2006/relationships/hyperlink" Target="http://bajaj-auto.bo" TargetMode="External"/><Relationship Id="rId35" Type="http://schemas.openxmlformats.org/officeDocument/2006/relationships/hyperlink" Target="http://coalindia.bo" TargetMode="External"/><Relationship Id="rId34" Type="http://schemas.openxmlformats.org/officeDocument/2006/relationships/hyperlink" Target="http://dabur.bo" TargetMode="External"/><Relationship Id="rId37" Type="http://schemas.openxmlformats.org/officeDocument/2006/relationships/hyperlink" Target="http://pidilitind.bo" TargetMode="External"/><Relationship Id="rId36" Type="http://schemas.openxmlformats.org/officeDocument/2006/relationships/hyperlink" Target="http://shreecem.bo" TargetMode="External"/><Relationship Id="rId39" Type="http://schemas.openxmlformats.org/officeDocument/2006/relationships/hyperlink" Target="http://drreddy.bo" TargetMode="External"/><Relationship Id="rId38" Type="http://schemas.openxmlformats.org/officeDocument/2006/relationships/hyperlink" Target="http://godrejcp.bo" TargetMode="External"/><Relationship Id="rId20" Type="http://schemas.openxmlformats.org/officeDocument/2006/relationships/hyperlink" Target="http://hdfclife.bo" TargetMode="External"/><Relationship Id="rId22" Type="http://schemas.openxmlformats.org/officeDocument/2006/relationships/hyperlink" Target="http://ultracemco.bo" TargetMode="External"/><Relationship Id="rId21" Type="http://schemas.openxmlformats.org/officeDocument/2006/relationships/hyperlink" Target="http://sunpharma.bo" TargetMode="External"/><Relationship Id="rId24" Type="http://schemas.openxmlformats.org/officeDocument/2006/relationships/hyperlink" Target="http://bajajfinsv.bo" TargetMode="External"/><Relationship Id="rId23" Type="http://schemas.openxmlformats.org/officeDocument/2006/relationships/hyperlink" Target="http://ongc.bo" TargetMode="External"/><Relationship Id="rId409" Type="http://schemas.openxmlformats.org/officeDocument/2006/relationships/hyperlink" Target="http://suprajit.bo" TargetMode="External"/><Relationship Id="rId404" Type="http://schemas.openxmlformats.org/officeDocument/2006/relationships/hyperlink" Target="http://goodyear.bo" TargetMode="External"/><Relationship Id="rId525" Type="http://schemas.openxmlformats.org/officeDocument/2006/relationships/hyperlink" Target="http://prajind.bo" TargetMode="External"/><Relationship Id="rId403" Type="http://schemas.openxmlformats.org/officeDocument/2006/relationships/hyperlink" Target="http://hawkincook.bo" TargetMode="External"/><Relationship Id="rId524" Type="http://schemas.openxmlformats.org/officeDocument/2006/relationships/hyperlink" Target="http://aparinds.bo" TargetMode="External"/><Relationship Id="rId402" Type="http://schemas.openxmlformats.org/officeDocument/2006/relationships/hyperlink" Target="http://sobha.bo" TargetMode="External"/><Relationship Id="rId523" Type="http://schemas.openxmlformats.org/officeDocument/2006/relationships/hyperlink" Target="http://deepakfert.bo" TargetMode="External"/><Relationship Id="rId401" Type="http://schemas.openxmlformats.org/officeDocument/2006/relationships/hyperlink" Target="http://mahlog.bo" TargetMode="External"/><Relationship Id="rId522" Type="http://schemas.openxmlformats.org/officeDocument/2006/relationships/hyperlink" Target="http://forcemot.bo" TargetMode="External"/><Relationship Id="rId408" Type="http://schemas.openxmlformats.org/officeDocument/2006/relationships/hyperlink" Target="http://laopala.bo" TargetMode="External"/><Relationship Id="rId529" Type="http://schemas.openxmlformats.org/officeDocument/2006/relationships/hyperlink" Target="http://bfinvest.bo" TargetMode="External"/><Relationship Id="rId407" Type="http://schemas.openxmlformats.org/officeDocument/2006/relationships/hyperlink" Target="http://nirlon.bo" TargetMode="External"/><Relationship Id="rId528" Type="http://schemas.openxmlformats.org/officeDocument/2006/relationships/hyperlink" Target="http://mastek.bo" TargetMode="External"/><Relationship Id="rId406" Type="http://schemas.openxmlformats.org/officeDocument/2006/relationships/hyperlink" Target="http://mhril.bo" TargetMode="External"/><Relationship Id="rId527" Type="http://schemas.openxmlformats.org/officeDocument/2006/relationships/hyperlink" Target="http://amrutanjan.bo" TargetMode="External"/><Relationship Id="rId405" Type="http://schemas.openxmlformats.org/officeDocument/2006/relationships/hyperlink" Target="http://nfl.bo" TargetMode="External"/><Relationship Id="rId526" Type="http://schemas.openxmlformats.org/officeDocument/2006/relationships/hyperlink" Target="http://wstcstpapr.bo" TargetMode="External"/><Relationship Id="rId26" Type="http://schemas.openxmlformats.org/officeDocument/2006/relationships/hyperlink" Target="http://powergrid.bo" TargetMode="External"/><Relationship Id="rId25" Type="http://schemas.openxmlformats.org/officeDocument/2006/relationships/hyperlink" Target="http://bpcl.bo" TargetMode="External"/><Relationship Id="rId28" Type="http://schemas.openxmlformats.org/officeDocument/2006/relationships/hyperlink" Target="http://britannia.bo" TargetMode="External"/><Relationship Id="rId27" Type="http://schemas.openxmlformats.org/officeDocument/2006/relationships/hyperlink" Target="http://titan.bo" TargetMode="External"/><Relationship Id="rId400" Type="http://schemas.openxmlformats.org/officeDocument/2006/relationships/hyperlink" Target="http://valiantorg.bo" TargetMode="External"/><Relationship Id="rId521" Type="http://schemas.openxmlformats.org/officeDocument/2006/relationships/hyperlink" Target="http://jamnaauto.bo" TargetMode="External"/><Relationship Id="rId29" Type="http://schemas.openxmlformats.org/officeDocument/2006/relationships/hyperlink" Target="http://ntpc.bo" TargetMode="External"/><Relationship Id="rId520" Type="http://schemas.openxmlformats.org/officeDocument/2006/relationships/hyperlink" Target="http://omaxe.bo" TargetMode="External"/><Relationship Id="rId11" Type="http://schemas.openxmlformats.org/officeDocument/2006/relationships/hyperlink" Target="http://hcltech.bo" TargetMode="External"/><Relationship Id="rId10" Type="http://schemas.openxmlformats.org/officeDocument/2006/relationships/hyperlink" Target="http://bajfinance.bo" TargetMode="External"/><Relationship Id="rId13" Type="http://schemas.openxmlformats.org/officeDocument/2006/relationships/hyperlink" Target="http://sbin.bo" TargetMode="External"/><Relationship Id="rId12" Type="http://schemas.openxmlformats.org/officeDocument/2006/relationships/hyperlink" Target="http://maruti.bo" TargetMode="External"/><Relationship Id="rId519" Type="http://schemas.openxmlformats.org/officeDocument/2006/relationships/hyperlink" Target="http://vsttillers.bo" TargetMode="External"/><Relationship Id="rId514" Type="http://schemas.openxmlformats.org/officeDocument/2006/relationships/hyperlink" Target="http://ineosstyro.bo" TargetMode="External"/><Relationship Id="rId513" Type="http://schemas.openxmlformats.org/officeDocument/2006/relationships/hyperlink" Target="http://ifci.bo" TargetMode="External"/><Relationship Id="rId512" Type="http://schemas.openxmlformats.org/officeDocument/2006/relationships/hyperlink" Target="http://rupa.bo" TargetMode="External"/><Relationship Id="rId511" Type="http://schemas.openxmlformats.org/officeDocument/2006/relationships/hyperlink" Target="http://icil.bo" TargetMode="External"/><Relationship Id="rId518" Type="http://schemas.openxmlformats.org/officeDocument/2006/relationships/hyperlink" Target="http://vishal.bo" TargetMode="External"/><Relationship Id="rId517" Type="http://schemas.openxmlformats.org/officeDocument/2006/relationships/hyperlink" Target="http://tvtoday.bo" TargetMode="External"/><Relationship Id="rId516" Type="http://schemas.openxmlformats.org/officeDocument/2006/relationships/hyperlink" Target="http://lumaxind.bo" TargetMode="External"/><Relationship Id="rId515" Type="http://schemas.openxmlformats.org/officeDocument/2006/relationships/hyperlink" Target="http://panaceabio.bo" TargetMode="External"/><Relationship Id="rId15" Type="http://schemas.openxmlformats.org/officeDocument/2006/relationships/hyperlink" Target="http://asianpaint.bo" TargetMode="External"/><Relationship Id="rId14" Type="http://schemas.openxmlformats.org/officeDocument/2006/relationships/hyperlink" Target="http://nestleind.bo" TargetMode="External"/><Relationship Id="rId17" Type="http://schemas.openxmlformats.org/officeDocument/2006/relationships/hyperlink" Target="http://dmart.bo" TargetMode="External"/><Relationship Id="rId16" Type="http://schemas.openxmlformats.org/officeDocument/2006/relationships/hyperlink" Target="http://wipro.bo" TargetMode="External"/><Relationship Id="rId19" Type="http://schemas.openxmlformats.org/officeDocument/2006/relationships/hyperlink" Target="http://axisbank.bo" TargetMode="External"/><Relationship Id="rId510" Type="http://schemas.openxmlformats.org/officeDocument/2006/relationships/hyperlink" Target="http://gabriel.bo" TargetMode="External"/><Relationship Id="rId18" Type="http://schemas.openxmlformats.org/officeDocument/2006/relationships/hyperlink" Target="http://lt.bo" TargetMode="External"/><Relationship Id="rId84" Type="http://schemas.openxmlformats.org/officeDocument/2006/relationships/hyperlink" Target="http://mothersumi.bo" TargetMode="External"/><Relationship Id="rId83" Type="http://schemas.openxmlformats.org/officeDocument/2006/relationships/hyperlink" Target="http://pnb.bo" TargetMode="External"/><Relationship Id="rId86" Type="http://schemas.openxmlformats.org/officeDocument/2006/relationships/hyperlink" Target="http://alkem.bo" TargetMode="External"/><Relationship Id="rId85" Type="http://schemas.openxmlformats.org/officeDocument/2006/relationships/hyperlink" Target="http://bajajhldng.bo" TargetMode="External"/><Relationship Id="rId88" Type="http://schemas.openxmlformats.org/officeDocument/2006/relationships/hyperlink" Target="http://whirlpool.bo" TargetMode="External"/><Relationship Id="rId87" Type="http://schemas.openxmlformats.org/officeDocument/2006/relationships/hyperlink" Target="http://igl.bo" TargetMode="External"/><Relationship Id="rId89" Type="http://schemas.openxmlformats.org/officeDocument/2006/relationships/hyperlink" Target="http://concor.bo" TargetMode="External"/><Relationship Id="rId80" Type="http://schemas.openxmlformats.org/officeDocument/2006/relationships/hyperlink" Target="http://tatamtrdvr.bo" TargetMode="External"/><Relationship Id="rId82" Type="http://schemas.openxmlformats.org/officeDocument/2006/relationships/hyperlink" Target="http://abbotindia.bo" TargetMode="External"/><Relationship Id="rId81" Type="http://schemas.openxmlformats.org/officeDocument/2006/relationships/hyperlink" Target="http://pel.bo" TargetMode="External"/><Relationship Id="rId73" Type="http://schemas.openxmlformats.org/officeDocument/2006/relationships/hyperlink" Target="http://petronet.bo" TargetMode="External"/><Relationship Id="rId72" Type="http://schemas.openxmlformats.org/officeDocument/2006/relationships/hyperlink" Target="http://infratel.bo" TargetMode="External"/><Relationship Id="rId75" Type="http://schemas.openxmlformats.org/officeDocument/2006/relationships/hyperlink" Target="http://hindalco.bo" TargetMode="External"/><Relationship Id="rId74" Type="http://schemas.openxmlformats.org/officeDocument/2006/relationships/hyperlink" Target="http://pghh.bo" TargetMode="External"/><Relationship Id="rId77" Type="http://schemas.openxmlformats.org/officeDocument/2006/relationships/hyperlink" Target="http://upl.bo" TargetMode="External"/><Relationship Id="rId76" Type="http://schemas.openxmlformats.org/officeDocument/2006/relationships/hyperlink" Target="http://hindpetro.bo" TargetMode="External"/><Relationship Id="rId79" Type="http://schemas.openxmlformats.org/officeDocument/2006/relationships/hyperlink" Target="http://tatamotors.bo" TargetMode="External"/><Relationship Id="rId78" Type="http://schemas.openxmlformats.org/officeDocument/2006/relationships/hyperlink" Target="http://dlf.bo" TargetMode="External"/><Relationship Id="rId71" Type="http://schemas.openxmlformats.org/officeDocument/2006/relationships/hyperlink" Target="http://indusindbk.bo" TargetMode="External"/><Relationship Id="rId70" Type="http://schemas.openxmlformats.org/officeDocument/2006/relationships/hyperlink" Target="http://indigo.bo" TargetMode="External"/><Relationship Id="rId62" Type="http://schemas.openxmlformats.org/officeDocument/2006/relationships/hyperlink" Target="http://torntpharm.bo" TargetMode="External"/><Relationship Id="rId61" Type="http://schemas.openxmlformats.org/officeDocument/2006/relationships/hyperlink" Target="http://lti.bo" TargetMode="External"/><Relationship Id="rId64" Type="http://schemas.openxmlformats.org/officeDocument/2006/relationships/hyperlink" Target="http://naukri.bo" TargetMode="External"/><Relationship Id="rId63" Type="http://schemas.openxmlformats.org/officeDocument/2006/relationships/hyperlink" Target="http://boschltd.bo" TargetMode="External"/><Relationship Id="rId66" Type="http://schemas.openxmlformats.org/officeDocument/2006/relationships/hyperlink" Target="http://grasim.bo" TargetMode="External"/><Relationship Id="rId65" Type="http://schemas.openxmlformats.org/officeDocument/2006/relationships/hyperlink" Target="http://lupin.bo" TargetMode="External"/><Relationship Id="rId68" Type="http://schemas.openxmlformats.org/officeDocument/2006/relationships/hyperlink" Target="http://colpal.bo" TargetMode="External"/><Relationship Id="rId67" Type="http://schemas.openxmlformats.org/officeDocument/2006/relationships/hyperlink" Target="http://havells.bo" TargetMode="External"/><Relationship Id="rId60" Type="http://schemas.openxmlformats.org/officeDocument/2006/relationships/hyperlink" Target="http://idbi.bo" TargetMode="External"/><Relationship Id="rId69" Type="http://schemas.openxmlformats.org/officeDocument/2006/relationships/hyperlink" Target="http://cadilahc.bo" TargetMode="External"/><Relationship Id="rId51" Type="http://schemas.openxmlformats.org/officeDocument/2006/relationships/hyperlink" Target="http://jswsteel.bo" TargetMode="External"/><Relationship Id="rId50" Type="http://schemas.openxmlformats.org/officeDocument/2006/relationships/hyperlink" Target="http://biocon.bo" TargetMode="External"/><Relationship Id="rId53" Type="http://schemas.openxmlformats.org/officeDocument/2006/relationships/hyperlink" Target="http://marico.bo" TargetMode="External"/><Relationship Id="rId52" Type="http://schemas.openxmlformats.org/officeDocument/2006/relationships/hyperlink" Target="http://auropharma.bo" TargetMode="External"/><Relationship Id="rId55" Type="http://schemas.openxmlformats.org/officeDocument/2006/relationships/hyperlink" Target="http://unitdspr.bo" TargetMode="External"/><Relationship Id="rId54" Type="http://schemas.openxmlformats.org/officeDocument/2006/relationships/hyperlink" Target="http://gail.bo" TargetMode="External"/><Relationship Id="rId57" Type="http://schemas.openxmlformats.org/officeDocument/2006/relationships/hyperlink" Target="http://vedl.bo" TargetMode="External"/><Relationship Id="rId56" Type="http://schemas.openxmlformats.org/officeDocument/2006/relationships/hyperlink" Target="http://tatasteel.bo" TargetMode="External"/><Relationship Id="rId59" Type="http://schemas.openxmlformats.org/officeDocument/2006/relationships/hyperlink" Target="http://ambujacem.bo" TargetMode="External"/><Relationship Id="rId58" Type="http://schemas.openxmlformats.org/officeDocument/2006/relationships/hyperlink" Target="http://siemens.bo" TargetMode="External"/><Relationship Id="rId107" Type="http://schemas.openxmlformats.org/officeDocument/2006/relationships/hyperlink" Target="http://coromandel.bo" TargetMode="External"/><Relationship Id="rId228" Type="http://schemas.openxmlformats.org/officeDocument/2006/relationships/hyperlink" Target="http://ttkprestig.bo" TargetMode="External"/><Relationship Id="rId349" Type="http://schemas.openxmlformats.org/officeDocument/2006/relationships/hyperlink" Target="http://vakrangee.bo" TargetMode="External"/><Relationship Id="rId106" Type="http://schemas.openxmlformats.org/officeDocument/2006/relationships/hyperlink" Target="http://idea.bo" TargetMode="External"/><Relationship Id="rId227" Type="http://schemas.openxmlformats.org/officeDocument/2006/relationships/hyperlink" Target="http://edelweiss.bo" TargetMode="External"/><Relationship Id="rId348" Type="http://schemas.openxmlformats.org/officeDocument/2006/relationships/hyperlink" Target="http://sunclayltd.bo" TargetMode="External"/><Relationship Id="rId469" Type="http://schemas.openxmlformats.org/officeDocument/2006/relationships/hyperlink" Target="http://novartind.bo" TargetMode="External"/><Relationship Id="rId105" Type="http://schemas.openxmlformats.org/officeDocument/2006/relationships/hyperlink" Target="http://aubank.bo" TargetMode="External"/><Relationship Id="rId226" Type="http://schemas.openxmlformats.org/officeDocument/2006/relationships/hyperlink" Target="http://cesc.bo" TargetMode="External"/><Relationship Id="rId347" Type="http://schemas.openxmlformats.org/officeDocument/2006/relationships/hyperlink" Target="http://zensartech.bo" TargetMode="External"/><Relationship Id="rId468" Type="http://schemas.openxmlformats.org/officeDocument/2006/relationships/hyperlink" Target="http://ifbind.bo" TargetMode="External"/><Relationship Id="rId104" Type="http://schemas.openxmlformats.org/officeDocument/2006/relationships/hyperlink" Target="http://3mindia.bo" TargetMode="External"/><Relationship Id="rId225" Type="http://schemas.openxmlformats.org/officeDocument/2006/relationships/hyperlink" Target="http://mcx.bo" TargetMode="External"/><Relationship Id="rId346" Type="http://schemas.openxmlformats.org/officeDocument/2006/relationships/hyperlink" Target="http://kei.bo" TargetMode="External"/><Relationship Id="rId467" Type="http://schemas.openxmlformats.org/officeDocument/2006/relationships/hyperlink" Target="http://tinplate.bo" TargetMode="External"/><Relationship Id="rId109" Type="http://schemas.openxmlformats.org/officeDocument/2006/relationships/hyperlink" Target="http://jublfood.bo" TargetMode="External"/><Relationship Id="rId108" Type="http://schemas.openxmlformats.org/officeDocument/2006/relationships/hyperlink" Target="http://kansainer.bo" TargetMode="External"/><Relationship Id="rId229" Type="http://schemas.openxmlformats.org/officeDocument/2006/relationships/hyperlink" Target="http://jswenergy.bo" TargetMode="External"/><Relationship Id="rId220" Type="http://schemas.openxmlformats.org/officeDocument/2006/relationships/hyperlink" Target="http://mindaind.bo" TargetMode="External"/><Relationship Id="rId341" Type="http://schemas.openxmlformats.org/officeDocument/2006/relationships/hyperlink" Target="http://ccl.bo" TargetMode="External"/><Relationship Id="rId462" Type="http://schemas.openxmlformats.org/officeDocument/2006/relationships/hyperlink" Target="http://mindacorp.bo" TargetMode="External"/><Relationship Id="rId340" Type="http://schemas.openxmlformats.org/officeDocument/2006/relationships/hyperlink" Target="http://jklakshmi.bo" TargetMode="External"/><Relationship Id="rId461" Type="http://schemas.openxmlformats.org/officeDocument/2006/relationships/hyperlink" Target="http://hfcl.bo" TargetMode="External"/><Relationship Id="rId460" Type="http://schemas.openxmlformats.org/officeDocument/2006/relationships/hyperlink" Target="http://jktyre.bo" TargetMode="External"/><Relationship Id="rId103" Type="http://schemas.openxmlformats.org/officeDocument/2006/relationships/hyperlink" Target="http://balkrisind.bo" TargetMode="External"/><Relationship Id="rId224" Type="http://schemas.openxmlformats.org/officeDocument/2006/relationships/hyperlink" Target="http://rblbank.bo" TargetMode="External"/><Relationship Id="rId345" Type="http://schemas.openxmlformats.org/officeDocument/2006/relationships/hyperlink" Target="http://swanenergy.bo" TargetMode="External"/><Relationship Id="rId466" Type="http://schemas.openxmlformats.org/officeDocument/2006/relationships/hyperlink" Target="http://tatacoffee.bo" TargetMode="External"/><Relationship Id="rId102" Type="http://schemas.openxmlformats.org/officeDocument/2006/relationships/hyperlink" Target="http://honaut.bo" TargetMode="External"/><Relationship Id="rId223" Type="http://schemas.openxmlformats.org/officeDocument/2006/relationships/hyperlink" Target="http://tatachem.bo" TargetMode="External"/><Relationship Id="rId344" Type="http://schemas.openxmlformats.org/officeDocument/2006/relationships/hyperlink" Target="http://rain.bo" TargetMode="External"/><Relationship Id="rId465" Type="http://schemas.openxmlformats.org/officeDocument/2006/relationships/hyperlink" Target="http://ramcoind.bo" TargetMode="External"/><Relationship Id="rId101" Type="http://schemas.openxmlformats.org/officeDocument/2006/relationships/hyperlink" Target="http://gujgas.bo" TargetMode="External"/><Relationship Id="rId222" Type="http://schemas.openxmlformats.org/officeDocument/2006/relationships/hyperlink" Target="http://skfindia.bo" TargetMode="External"/><Relationship Id="rId343" Type="http://schemas.openxmlformats.org/officeDocument/2006/relationships/hyperlink" Target="http://vmart.bo" TargetMode="External"/><Relationship Id="rId464" Type="http://schemas.openxmlformats.org/officeDocument/2006/relationships/hyperlink" Target="http://bengalasm.bo" TargetMode="External"/><Relationship Id="rId100" Type="http://schemas.openxmlformats.org/officeDocument/2006/relationships/hyperlink" Target="http://bel.bo" TargetMode="External"/><Relationship Id="rId221" Type="http://schemas.openxmlformats.org/officeDocument/2006/relationships/hyperlink" Target="http://lauruslabs.bo" TargetMode="External"/><Relationship Id="rId342" Type="http://schemas.openxmlformats.org/officeDocument/2006/relationships/hyperlink" Target="http://gepil.bo" TargetMode="External"/><Relationship Id="rId463" Type="http://schemas.openxmlformats.org/officeDocument/2006/relationships/hyperlink" Target="http://banarisug.bo" TargetMode="External"/><Relationship Id="rId217" Type="http://schemas.openxmlformats.org/officeDocument/2006/relationships/hyperlink" Target="http://sundrmfast.bo" TargetMode="External"/><Relationship Id="rId338" Type="http://schemas.openxmlformats.org/officeDocument/2006/relationships/hyperlink" Target="http://polymed.bo" TargetMode="External"/><Relationship Id="rId459" Type="http://schemas.openxmlformats.org/officeDocument/2006/relationships/hyperlink" Target="http://ashoka.bo" TargetMode="External"/><Relationship Id="rId216" Type="http://schemas.openxmlformats.org/officeDocument/2006/relationships/hyperlink" Target="http://astrazen.bo" TargetMode="External"/><Relationship Id="rId337" Type="http://schemas.openxmlformats.org/officeDocument/2006/relationships/hyperlink" Target="http://hindcopper.bo" TargetMode="External"/><Relationship Id="rId458" Type="http://schemas.openxmlformats.org/officeDocument/2006/relationships/hyperlink" Target="http://kirloseng.bo" TargetMode="External"/><Relationship Id="rId215" Type="http://schemas.openxmlformats.org/officeDocument/2006/relationships/hyperlink" Target="http://hathway.bo" TargetMode="External"/><Relationship Id="rId336" Type="http://schemas.openxmlformats.org/officeDocument/2006/relationships/hyperlink" Target="http://centurytex.bo" TargetMode="External"/><Relationship Id="rId457" Type="http://schemas.openxmlformats.org/officeDocument/2006/relationships/hyperlink" Target="http://jindalpoly.bo" TargetMode="External"/><Relationship Id="rId214" Type="http://schemas.openxmlformats.org/officeDocument/2006/relationships/hyperlink" Target="http://bbtc.bo" TargetMode="External"/><Relationship Id="rId335" Type="http://schemas.openxmlformats.org/officeDocument/2006/relationships/hyperlink" Target="http://graphite.bo" TargetMode="External"/><Relationship Id="rId456" Type="http://schemas.openxmlformats.org/officeDocument/2006/relationships/hyperlink" Target="http://eclerx.bo" TargetMode="External"/><Relationship Id="rId219" Type="http://schemas.openxmlformats.org/officeDocument/2006/relationships/hyperlink" Target="http://deepakni.bo" TargetMode="External"/><Relationship Id="rId218" Type="http://schemas.openxmlformats.org/officeDocument/2006/relationships/hyperlink" Target="http://akzoindia.bo" TargetMode="External"/><Relationship Id="rId339" Type="http://schemas.openxmlformats.org/officeDocument/2006/relationships/hyperlink" Target="http://moil.bo" TargetMode="External"/><Relationship Id="rId330" Type="http://schemas.openxmlformats.org/officeDocument/2006/relationships/hyperlink" Target="http://starcement.bo" TargetMode="External"/><Relationship Id="rId451" Type="http://schemas.openxmlformats.org/officeDocument/2006/relationships/hyperlink" Target="http://jslhisar.bo" TargetMode="External"/><Relationship Id="rId450" Type="http://schemas.openxmlformats.org/officeDocument/2006/relationships/hyperlink" Target="http://raymond.bo" TargetMode="External"/><Relationship Id="rId213" Type="http://schemas.openxmlformats.org/officeDocument/2006/relationships/hyperlink" Target="http://sjvn.bo" TargetMode="External"/><Relationship Id="rId334" Type="http://schemas.openxmlformats.org/officeDocument/2006/relationships/hyperlink" Target="http://ceatltd.bo" TargetMode="External"/><Relationship Id="rId455" Type="http://schemas.openxmlformats.org/officeDocument/2006/relationships/hyperlink" Target="http://kennamet.bo" TargetMode="External"/><Relationship Id="rId212" Type="http://schemas.openxmlformats.org/officeDocument/2006/relationships/hyperlink" Target="http://godrejagro.bo" TargetMode="External"/><Relationship Id="rId333" Type="http://schemas.openxmlformats.org/officeDocument/2006/relationships/hyperlink" Target="http://cyient.bo" TargetMode="External"/><Relationship Id="rId454" Type="http://schemas.openxmlformats.org/officeDocument/2006/relationships/hyperlink" Target="http://kiriindus.bo" TargetMode="External"/><Relationship Id="rId211" Type="http://schemas.openxmlformats.org/officeDocument/2006/relationships/hyperlink" Target="http://thermax.bo" TargetMode="External"/><Relationship Id="rId332" Type="http://schemas.openxmlformats.org/officeDocument/2006/relationships/hyperlink" Target="http://eihotel.bo" TargetMode="External"/><Relationship Id="rId453" Type="http://schemas.openxmlformats.org/officeDocument/2006/relationships/hyperlink" Target="http://jaicorpltd.bo" TargetMode="External"/><Relationship Id="rId210" Type="http://schemas.openxmlformats.org/officeDocument/2006/relationships/hyperlink" Target="http://dixon.bo" TargetMode="External"/><Relationship Id="rId331" Type="http://schemas.openxmlformats.org/officeDocument/2006/relationships/hyperlink" Target="http://kscl.bo" TargetMode="External"/><Relationship Id="rId452" Type="http://schemas.openxmlformats.org/officeDocument/2006/relationships/hyperlink" Target="http://renuka.bo" TargetMode="External"/><Relationship Id="rId370" Type="http://schemas.openxmlformats.org/officeDocument/2006/relationships/hyperlink" Target="http://brigade.bo" TargetMode="External"/><Relationship Id="rId491" Type="http://schemas.openxmlformats.org/officeDocument/2006/relationships/hyperlink" Target="http://paisalo.bo" TargetMode="External"/><Relationship Id="rId490" Type="http://schemas.openxmlformats.org/officeDocument/2006/relationships/hyperlink" Target="http://orientcem.bo" TargetMode="External"/><Relationship Id="rId129" Type="http://schemas.openxmlformats.org/officeDocument/2006/relationships/hyperlink" Target="http://aplltd.bo" TargetMode="External"/><Relationship Id="rId128" Type="http://schemas.openxmlformats.org/officeDocument/2006/relationships/hyperlink" Target="http://adanient.bo" TargetMode="External"/><Relationship Id="rId249" Type="http://schemas.openxmlformats.org/officeDocument/2006/relationships/hyperlink" Target="http://apollotyre.bo" TargetMode="External"/><Relationship Id="rId127" Type="http://schemas.openxmlformats.org/officeDocument/2006/relationships/hyperlink" Target="http://tvsmotor.bo" TargetMode="External"/><Relationship Id="rId248" Type="http://schemas.openxmlformats.org/officeDocument/2006/relationships/hyperlink" Target="http://mrpl.bo" TargetMode="External"/><Relationship Id="rId369" Type="http://schemas.openxmlformats.org/officeDocument/2006/relationships/hyperlink" Target="http://cera.bo" TargetMode="External"/><Relationship Id="rId126" Type="http://schemas.openxmlformats.org/officeDocument/2006/relationships/hyperlink" Target="http://trent.bo" TargetMode="External"/><Relationship Id="rId247" Type="http://schemas.openxmlformats.org/officeDocument/2006/relationships/hyperlink" Target="http://aegislog.bo" TargetMode="External"/><Relationship Id="rId368" Type="http://schemas.openxmlformats.org/officeDocument/2006/relationships/hyperlink" Target="http://gulfoillub.bo" TargetMode="External"/><Relationship Id="rId489" Type="http://schemas.openxmlformats.org/officeDocument/2006/relationships/hyperlink" Target="http://ktkbank.bo" TargetMode="External"/><Relationship Id="rId121" Type="http://schemas.openxmlformats.org/officeDocument/2006/relationships/hyperlink" Target="http://pfizer.bo" TargetMode="External"/><Relationship Id="rId242" Type="http://schemas.openxmlformats.org/officeDocument/2006/relationships/hyperlink" Target="http://ibventures.bo" TargetMode="External"/><Relationship Id="rId363" Type="http://schemas.openxmlformats.org/officeDocument/2006/relationships/hyperlink" Target="http://kamahold.bo" TargetMode="External"/><Relationship Id="rId484" Type="http://schemas.openxmlformats.org/officeDocument/2006/relationships/hyperlink" Target="http://heritgfood.bo" TargetMode="External"/><Relationship Id="rId120" Type="http://schemas.openxmlformats.org/officeDocument/2006/relationships/hyperlink" Target="http://vbl.bo" TargetMode="External"/><Relationship Id="rId241" Type="http://schemas.openxmlformats.org/officeDocument/2006/relationships/hyperlink" Target="http://nlcindia.bo" TargetMode="External"/><Relationship Id="rId362" Type="http://schemas.openxmlformats.org/officeDocument/2006/relationships/hyperlink" Target="http://ujjivan.bo" TargetMode="External"/><Relationship Id="rId483" Type="http://schemas.openxmlformats.org/officeDocument/2006/relationships/hyperlink" Target="http://ghcl.bo" TargetMode="External"/><Relationship Id="rId240" Type="http://schemas.openxmlformats.org/officeDocument/2006/relationships/hyperlink" Target="http://kiocl.bo" TargetMode="External"/><Relationship Id="rId361" Type="http://schemas.openxmlformats.org/officeDocument/2006/relationships/hyperlink" Target="http://cappl.bo" TargetMode="External"/><Relationship Id="rId482" Type="http://schemas.openxmlformats.org/officeDocument/2006/relationships/hyperlink" Target="http://hndfds.bo" TargetMode="External"/><Relationship Id="rId360" Type="http://schemas.openxmlformats.org/officeDocument/2006/relationships/hyperlink" Target="http://spicejet.bo" TargetMode="External"/><Relationship Id="rId481" Type="http://schemas.openxmlformats.org/officeDocument/2006/relationships/hyperlink" Target="http://accelya.bo" TargetMode="External"/><Relationship Id="rId125" Type="http://schemas.openxmlformats.org/officeDocument/2006/relationships/hyperlink" Target="http://abb.bo" TargetMode="External"/><Relationship Id="rId246" Type="http://schemas.openxmlformats.org/officeDocument/2006/relationships/hyperlink" Target="http://aloktext.bo" TargetMode="External"/><Relationship Id="rId367" Type="http://schemas.openxmlformats.org/officeDocument/2006/relationships/hyperlink" Target="http://knrcon.bo" TargetMode="External"/><Relationship Id="rId488" Type="http://schemas.openxmlformats.org/officeDocument/2006/relationships/hyperlink" Target="http://tatametali.bo" TargetMode="External"/><Relationship Id="rId124" Type="http://schemas.openxmlformats.org/officeDocument/2006/relationships/hyperlink" Target="http://niacl.bo" TargetMode="External"/><Relationship Id="rId245" Type="http://schemas.openxmlformats.org/officeDocument/2006/relationships/hyperlink" Target="http://kajariacer.bo" TargetMode="External"/><Relationship Id="rId366" Type="http://schemas.openxmlformats.org/officeDocument/2006/relationships/hyperlink" Target="http://wockpharma.bo" TargetMode="External"/><Relationship Id="rId487" Type="http://schemas.openxmlformats.org/officeDocument/2006/relationships/hyperlink" Target="http://dishtv.bo" TargetMode="External"/><Relationship Id="rId123" Type="http://schemas.openxmlformats.org/officeDocument/2006/relationships/hyperlink" Target="http://unionbank.bo" TargetMode="External"/><Relationship Id="rId244" Type="http://schemas.openxmlformats.org/officeDocument/2006/relationships/hyperlink" Target="http://asterdm.bo" TargetMode="External"/><Relationship Id="rId365" Type="http://schemas.openxmlformats.org/officeDocument/2006/relationships/hyperlink" Target="http://luxind.bo" TargetMode="External"/><Relationship Id="rId486" Type="http://schemas.openxmlformats.org/officeDocument/2006/relationships/hyperlink" Target="http://jppower.bo" TargetMode="External"/><Relationship Id="rId122" Type="http://schemas.openxmlformats.org/officeDocument/2006/relationships/hyperlink" Target="http://voltas.bo" TargetMode="External"/><Relationship Id="rId243" Type="http://schemas.openxmlformats.org/officeDocument/2006/relationships/hyperlink" Target="http://chamblfert.bo" TargetMode="External"/><Relationship Id="rId364" Type="http://schemas.openxmlformats.org/officeDocument/2006/relationships/hyperlink" Target="http://tastybit.bo" TargetMode="External"/><Relationship Id="rId485" Type="http://schemas.openxmlformats.org/officeDocument/2006/relationships/hyperlink" Target="http://daawat.bo" TargetMode="External"/><Relationship Id="rId95" Type="http://schemas.openxmlformats.org/officeDocument/2006/relationships/hyperlink" Target="http://bayercrop.bo" TargetMode="External"/><Relationship Id="rId94" Type="http://schemas.openxmlformats.org/officeDocument/2006/relationships/hyperlink" Target="http://nmdc.bo" TargetMode="External"/><Relationship Id="rId97" Type="http://schemas.openxmlformats.org/officeDocument/2006/relationships/hyperlink" Target="http://adanitrans.bo" TargetMode="External"/><Relationship Id="rId96" Type="http://schemas.openxmlformats.org/officeDocument/2006/relationships/hyperlink" Target="http://ofss.bo" TargetMode="External"/><Relationship Id="rId99" Type="http://schemas.openxmlformats.org/officeDocument/2006/relationships/hyperlink" Target="http://glaxo.bo" TargetMode="External"/><Relationship Id="rId480" Type="http://schemas.openxmlformats.org/officeDocument/2006/relationships/hyperlink" Target="http://tidewater.bo" TargetMode="External"/><Relationship Id="rId98" Type="http://schemas.openxmlformats.org/officeDocument/2006/relationships/hyperlink" Target="http://acc.bo" TargetMode="External"/><Relationship Id="rId91" Type="http://schemas.openxmlformats.org/officeDocument/2006/relationships/hyperlink" Target="http://gicre.bo" TargetMode="External"/><Relationship Id="rId90" Type="http://schemas.openxmlformats.org/officeDocument/2006/relationships/hyperlink" Target="http://piind.bo" TargetMode="External"/><Relationship Id="rId93" Type="http://schemas.openxmlformats.org/officeDocument/2006/relationships/hyperlink" Target="http://ubl.bo" TargetMode="External"/><Relationship Id="rId92" Type="http://schemas.openxmlformats.org/officeDocument/2006/relationships/hyperlink" Target="http://mrf.bo" TargetMode="External"/><Relationship Id="rId118" Type="http://schemas.openxmlformats.org/officeDocument/2006/relationships/hyperlink" Target="http://mphasis.bo" TargetMode="External"/><Relationship Id="rId239" Type="http://schemas.openxmlformats.org/officeDocument/2006/relationships/hyperlink" Target="http://indianb.bo" TargetMode="External"/><Relationship Id="rId117" Type="http://schemas.openxmlformats.org/officeDocument/2006/relationships/hyperlink" Target="http://apollohosp.bo" TargetMode="External"/><Relationship Id="rId238" Type="http://schemas.openxmlformats.org/officeDocument/2006/relationships/hyperlink" Target="http://kec.bo" TargetMode="External"/><Relationship Id="rId359" Type="http://schemas.openxmlformats.org/officeDocument/2006/relationships/hyperlink" Target="http://kprmill.bo" TargetMode="External"/><Relationship Id="rId116" Type="http://schemas.openxmlformats.org/officeDocument/2006/relationships/hyperlink" Target="http://recltd.bo" TargetMode="External"/><Relationship Id="rId237" Type="http://schemas.openxmlformats.org/officeDocument/2006/relationships/hyperlink" Target="http://hudco.bo" TargetMode="External"/><Relationship Id="rId358" Type="http://schemas.openxmlformats.org/officeDocument/2006/relationships/hyperlink" Target="http://laxmimach.bo" TargetMode="External"/><Relationship Id="rId479" Type="http://schemas.openxmlformats.org/officeDocument/2006/relationships/hyperlink" Target="http://ptc.bo" TargetMode="External"/><Relationship Id="rId115" Type="http://schemas.openxmlformats.org/officeDocument/2006/relationships/hyperlink" Target="http://pageind.bo" TargetMode="External"/><Relationship Id="rId236" Type="http://schemas.openxmlformats.org/officeDocument/2006/relationships/hyperlink" Target="http://prestige.bo" TargetMode="External"/><Relationship Id="rId357" Type="http://schemas.openxmlformats.org/officeDocument/2006/relationships/hyperlink" Target="http://idfc.bo" TargetMode="External"/><Relationship Id="rId478" Type="http://schemas.openxmlformats.org/officeDocument/2006/relationships/hyperlink" Target="http://unichemlab.bo" TargetMode="External"/><Relationship Id="rId119" Type="http://schemas.openxmlformats.org/officeDocument/2006/relationships/hyperlink" Target="http://nhpc.bo" TargetMode="External"/><Relationship Id="rId110" Type="http://schemas.openxmlformats.org/officeDocument/2006/relationships/hyperlink" Target="http://godrejprop.bo" TargetMode="External"/><Relationship Id="rId231" Type="http://schemas.openxmlformats.org/officeDocument/2006/relationships/hyperlink" Target="http://jmfinancil.bo" TargetMode="External"/><Relationship Id="rId352" Type="http://schemas.openxmlformats.org/officeDocument/2006/relationships/hyperlink" Target="http://nesco.bo" TargetMode="External"/><Relationship Id="rId473" Type="http://schemas.openxmlformats.org/officeDocument/2006/relationships/hyperlink" Target="http://hgs.bo" TargetMode="External"/><Relationship Id="rId230" Type="http://schemas.openxmlformats.org/officeDocument/2006/relationships/hyperlink" Target="http://granules.bo" TargetMode="External"/><Relationship Id="rId351" Type="http://schemas.openxmlformats.org/officeDocument/2006/relationships/hyperlink" Target="http://teamlease.bo" TargetMode="External"/><Relationship Id="rId472" Type="http://schemas.openxmlformats.org/officeDocument/2006/relationships/hyperlink" Target="http://megh.bo" TargetMode="External"/><Relationship Id="rId350" Type="http://schemas.openxmlformats.org/officeDocument/2006/relationships/hyperlink" Target="http://thyrocare.bo" TargetMode="External"/><Relationship Id="rId471" Type="http://schemas.openxmlformats.org/officeDocument/2006/relationships/hyperlink" Target="http://venkys.bo" TargetMode="External"/><Relationship Id="rId470" Type="http://schemas.openxmlformats.org/officeDocument/2006/relationships/hyperlink" Target="http://atfl.bo" TargetMode="External"/><Relationship Id="rId114" Type="http://schemas.openxmlformats.org/officeDocument/2006/relationships/hyperlink" Target="http://srf.bo" TargetMode="External"/><Relationship Id="rId235" Type="http://schemas.openxmlformats.org/officeDocument/2006/relationships/hyperlink" Target="http://vguard.bo" TargetMode="External"/><Relationship Id="rId356" Type="http://schemas.openxmlformats.org/officeDocument/2006/relationships/hyperlink" Target="http://fsl.bo" TargetMode="External"/><Relationship Id="rId477" Type="http://schemas.openxmlformats.org/officeDocument/2006/relationships/hyperlink" Target="http://ahlucont.bo" TargetMode="External"/><Relationship Id="rId113" Type="http://schemas.openxmlformats.org/officeDocument/2006/relationships/hyperlink" Target="http://ruchisoya.bo" TargetMode="External"/><Relationship Id="rId234" Type="http://schemas.openxmlformats.org/officeDocument/2006/relationships/hyperlink" Target="http://mahabank.bo" TargetMode="External"/><Relationship Id="rId355" Type="http://schemas.openxmlformats.org/officeDocument/2006/relationships/hyperlink" Target="http://heg.bo" TargetMode="External"/><Relationship Id="rId476" Type="http://schemas.openxmlformats.org/officeDocument/2006/relationships/hyperlink" Target="http://marksans.bo" TargetMode="External"/><Relationship Id="rId112" Type="http://schemas.openxmlformats.org/officeDocument/2006/relationships/hyperlink" Target="http://pfc.bo" TargetMode="External"/><Relationship Id="rId233" Type="http://schemas.openxmlformats.org/officeDocument/2006/relationships/hyperlink" Target="http://sfl.bo" TargetMode="External"/><Relationship Id="rId354" Type="http://schemas.openxmlformats.org/officeDocument/2006/relationships/hyperlink" Target="http://geship.bo" TargetMode="External"/><Relationship Id="rId475" Type="http://schemas.openxmlformats.org/officeDocument/2006/relationships/hyperlink" Target="http://pspproject.bo" TargetMode="External"/><Relationship Id="rId111" Type="http://schemas.openxmlformats.org/officeDocument/2006/relationships/hyperlink" Target="http://ipcalab.bo" TargetMode="External"/><Relationship Id="rId232" Type="http://schemas.openxmlformats.org/officeDocument/2006/relationships/hyperlink" Target="http://timken.bo" TargetMode="External"/><Relationship Id="rId353" Type="http://schemas.openxmlformats.org/officeDocument/2006/relationships/hyperlink" Target="http://fact.bo" TargetMode="External"/><Relationship Id="rId474" Type="http://schemas.openxmlformats.org/officeDocument/2006/relationships/hyperlink" Target="http://mahseamles.bo" TargetMode="External"/><Relationship Id="rId305" Type="http://schemas.openxmlformats.org/officeDocument/2006/relationships/hyperlink" Target="http://irb.bo" TargetMode="External"/><Relationship Id="rId426" Type="http://schemas.openxmlformats.org/officeDocument/2006/relationships/hyperlink" Target="http://ncc.bo" TargetMode="External"/><Relationship Id="rId547" Type="http://schemas.openxmlformats.org/officeDocument/2006/relationships/hyperlink" Target="http://gtpl.bo" TargetMode="External"/><Relationship Id="rId304" Type="http://schemas.openxmlformats.org/officeDocument/2006/relationships/hyperlink" Target="http://birlacorpn.bo" TargetMode="External"/><Relationship Id="rId425" Type="http://schemas.openxmlformats.org/officeDocument/2006/relationships/hyperlink" Target="http://polyplex.bo" TargetMode="External"/><Relationship Id="rId546" Type="http://schemas.openxmlformats.org/officeDocument/2006/relationships/hyperlink" Target="http://shk.bo" TargetMode="External"/><Relationship Id="rId303" Type="http://schemas.openxmlformats.org/officeDocument/2006/relationships/hyperlink" Target="http://iolcp.bo" TargetMode="External"/><Relationship Id="rId424" Type="http://schemas.openxmlformats.org/officeDocument/2006/relationships/hyperlink" Target="http://equitas.bo" TargetMode="External"/><Relationship Id="rId545" Type="http://schemas.openxmlformats.org/officeDocument/2006/relationships/hyperlink" Target="http://tvssrichak.bo" TargetMode="External"/><Relationship Id="rId302" Type="http://schemas.openxmlformats.org/officeDocument/2006/relationships/hyperlink" Target="http://vaibhavgbl.bo" TargetMode="External"/><Relationship Id="rId423" Type="http://schemas.openxmlformats.org/officeDocument/2006/relationships/hyperlink" Target="http://fmgoetze.bo" TargetMode="External"/><Relationship Id="rId544" Type="http://schemas.openxmlformats.org/officeDocument/2006/relationships/hyperlink" Target="http://mahlife.bo" TargetMode="External"/><Relationship Id="rId309" Type="http://schemas.openxmlformats.org/officeDocument/2006/relationships/hyperlink" Target="http://dhanuka.bo" TargetMode="External"/><Relationship Id="rId308" Type="http://schemas.openxmlformats.org/officeDocument/2006/relationships/hyperlink" Target="http://shilpamed.bo" TargetMode="External"/><Relationship Id="rId429" Type="http://schemas.openxmlformats.org/officeDocument/2006/relationships/hyperlink" Target="http://itdc.bo" TargetMode="External"/><Relationship Id="rId307" Type="http://schemas.openxmlformats.org/officeDocument/2006/relationships/hyperlink" Target="http://fincables.bo" TargetMode="External"/><Relationship Id="rId428" Type="http://schemas.openxmlformats.org/officeDocument/2006/relationships/hyperlink" Target="http://hscl.bo" TargetMode="External"/><Relationship Id="rId549" Type="http://schemas.openxmlformats.org/officeDocument/2006/relationships/hyperlink" Target="http://voltamp.bo" TargetMode="External"/><Relationship Id="rId306" Type="http://schemas.openxmlformats.org/officeDocument/2006/relationships/hyperlink" Target="http://asahiindia.bo" TargetMode="External"/><Relationship Id="rId427" Type="http://schemas.openxmlformats.org/officeDocument/2006/relationships/hyperlink" Target="http://indoco.bo" TargetMode="External"/><Relationship Id="rId548" Type="http://schemas.openxmlformats.org/officeDocument/2006/relationships/hyperlink" Target="http://sagcem.bo" TargetMode="External"/><Relationship Id="rId301" Type="http://schemas.openxmlformats.org/officeDocument/2006/relationships/hyperlink" Target="http://enginersin.bo" TargetMode="External"/><Relationship Id="rId422" Type="http://schemas.openxmlformats.org/officeDocument/2006/relationships/hyperlink" Target="http://ingerrand.bo" TargetMode="External"/><Relationship Id="rId543" Type="http://schemas.openxmlformats.org/officeDocument/2006/relationships/hyperlink" Target="http://blissgvs.bo" TargetMode="External"/><Relationship Id="rId300" Type="http://schemas.openxmlformats.org/officeDocument/2006/relationships/hyperlink" Target="http://cochinship.bo" TargetMode="External"/><Relationship Id="rId421" Type="http://schemas.openxmlformats.org/officeDocument/2006/relationships/hyperlink" Target="http://greavescot.bo" TargetMode="External"/><Relationship Id="rId542" Type="http://schemas.openxmlformats.org/officeDocument/2006/relationships/hyperlink" Target="http://orissamine.bo" TargetMode="External"/><Relationship Id="rId420" Type="http://schemas.openxmlformats.org/officeDocument/2006/relationships/hyperlink" Target="http://uflex.bo" TargetMode="External"/><Relationship Id="rId541" Type="http://schemas.openxmlformats.org/officeDocument/2006/relationships/hyperlink" Target="http://koltepatil.bo" TargetMode="External"/><Relationship Id="rId540" Type="http://schemas.openxmlformats.org/officeDocument/2006/relationships/hyperlink" Target="http://gipcl.bo" TargetMode="External"/><Relationship Id="rId415" Type="http://schemas.openxmlformats.org/officeDocument/2006/relationships/hyperlink" Target="http://esabindia.bo" TargetMode="External"/><Relationship Id="rId536" Type="http://schemas.openxmlformats.org/officeDocument/2006/relationships/hyperlink" Target="http://hcg.bo" TargetMode="External"/><Relationship Id="rId414" Type="http://schemas.openxmlformats.org/officeDocument/2006/relationships/hyperlink" Target="http://alembicltd.bo" TargetMode="External"/><Relationship Id="rId535" Type="http://schemas.openxmlformats.org/officeDocument/2006/relationships/hyperlink" Target="http://subros.bo" TargetMode="External"/><Relationship Id="rId413" Type="http://schemas.openxmlformats.org/officeDocument/2006/relationships/hyperlink" Target="http://astec.bo" TargetMode="External"/><Relationship Id="rId534" Type="http://schemas.openxmlformats.org/officeDocument/2006/relationships/hyperlink" Target="http://rtnpower.bo" TargetMode="External"/><Relationship Id="rId412" Type="http://schemas.openxmlformats.org/officeDocument/2006/relationships/hyperlink" Target="http://flfl.bo" TargetMode="External"/><Relationship Id="rId533" Type="http://schemas.openxmlformats.org/officeDocument/2006/relationships/hyperlink" Target="http://thomascook.bo" TargetMode="External"/><Relationship Id="rId419" Type="http://schemas.openxmlformats.org/officeDocument/2006/relationships/hyperlink" Target="http://balmlawrie.bo" TargetMode="External"/><Relationship Id="rId418" Type="http://schemas.openxmlformats.org/officeDocument/2006/relationships/hyperlink" Target="http://intellect.bo" TargetMode="External"/><Relationship Id="rId539" Type="http://schemas.openxmlformats.org/officeDocument/2006/relationships/hyperlink" Target="http://gtlinfra.bo" TargetMode="External"/><Relationship Id="rId417" Type="http://schemas.openxmlformats.org/officeDocument/2006/relationships/hyperlink" Target="http://orientref.bo" TargetMode="External"/><Relationship Id="rId538" Type="http://schemas.openxmlformats.org/officeDocument/2006/relationships/hyperlink" Target="http://jagran.bo" TargetMode="External"/><Relationship Id="rId416" Type="http://schemas.openxmlformats.org/officeDocument/2006/relationships/hyperlink" Target="http://triturbine.bo" TargetMode="External"/><Relationship Id="rId537" Type="http://schemas.openxmlformats.org/officeDocument/2006/relationships/hyperlink" Target="http://hesterbio.bo" TargetMode="External"/><Relationship Id="rId411" Type="http://schemas.openxmlformats.org/officeDocument/2006/relationships/hyperlink" Target="http://welcorp.bo" TargetMode="External"/><Relationship Id="rId532" Type="http://schemas.openxmlformats.org/officeDocument/2006/relationships/hyperlink" Target="http://pilaniinvs.bo" TargetMode="External"/><Relationship Id="rId410" Type="http://schemas.openxmlformats.org/officeDocument/2006/relationships/hyperlink" Target="http://jswhl.bo" TargetMode="External"/><Relationship Id="rId531" Type="http://schemas.openxmlformats.org/officeDocument/2006/relationships/hyperlink" Target="http://5paisa.bo" TargetMode="External"/><Relationship Id="rId530" Type="http://schemas.openxmlformats.org/officeDocument/2006/relationships/hyperlink" Target="http://rsystemint.bo" TargetMode="External"/><Relationship Id="rId206" Type="http://schemas.openxmlformats.org/officeDocument/2006/relationships/hyperlink" Target="http://ibulhsgfin.bo" TargetMode="External"/><Relationship Id="rId327" Type="http://schemas.openxmlformats.org/officeDocument/2006/relationships/hyperlink" Target="http://welspunind.bo" TargetMode="External"/><Relationship Id="rId448" Type="http://schemas.openxmlformats.org/officeDocument/2006/relationships/hyperlink" Target="http://hikal.bo" TargetMode="External"/><Relationship Id="rId205" Type="http://schemas.openxmlformats.org/officeDocument/2006/relationships/hyperlink" Target="http://cub.bo" TargetMode="External"/><Relationship Id="rId326" Type="http://schemas.openxmlformats.org/officeDocument/2006/relationships/hyperlink" Target="http://masfin.bo" TargetMode="External"/><Relationship Id="rId447" Type="http://schemas.openxmlformats.org/officeDocument/2006/relationships/hyperlink" Target="http://grnlamind.bo" TargetMode="External"/><Relationship Id="rId204" Type="http://schemas.openxmlformats.org/officeDocument/2006/relationships/hyperlink" Target="http://indhotel.bo" TargetMode="External"/><Relationship Id="rId325" Type="http://schemas.openxmlformats.org/officeDocument/2006/relationships/hyperlink" Target="http://indiacem.bo" TargetMode="External"/><Relationship Id="rId446" Type="http://schemas.openxmlformats.org/officeDocument/2006/relationships/hyperlink" Target="http://elantas.bo" TargetMode="External"/><Relationship Id="rId203" Type="http://schemas.openxmlformats.org/officeDocument/2006/relationships/hyperlink" Target="http://zyduswell.bo" TargetMode="External"/><Relationship Id="rId324" Type="http://schemas.openxmlformats.org/officeDocument/2006/relationships/hyperlink" Target="http://suzlon.bo" TargetMode="External"/><Relationship Id="rId445" Type="http://schemas.openxmlformats.org/officeDocument/2006/relationships/hyperlink" Target="http://swarajeng.bo" TargetMode="External"/><Relationship Id="rId209" Type="http://schemas.openxmlformats.org/officeDocument/2006/relationships/hyperlink" Target="http://phoenixltd.bo" TargetMode="External"/><Relationship Id="rId208" Type="http://schemas.openxmlformats.org/officeDocument/2006/relationships/hyperlink" Target="http://navinfluor.bo" TargetMode="External"/><Relationship Id="rId329" Type="http://schemas.openxmlformats.org/officeDocument/2006/relationships/hyperlink" Target="http://mahscooter.bo" TargetMode="External"/><Relationship Id="rId207" Type="http://schemas.openxmlformats.org/officeDocument/2006/relationships/hyperlink" Target="http://solarinds.bo" TargetMode="External"/><Relationship Id="rId328" Type="http://schemas.openxmlformats.org/officeDocument/2006/relationships/hyperlink" Target="http://trident.bo" TargetMode="External"/><Relationship Id="rId449" Type="http://schemas.openxmlformats.org/officeDocument/2006/relationships/hyperlink" Target="http://paperprod.bo" TargetMode="External"/><Relationship Id="rId440" Type="http://schemas.openxmlformats.org/officeDocument/2006/relationships/hyperlink" Target="http://nocil.bo" TargetMode="External"/><Relationship Id="rId561" Type="http://schemas.openxmlformats.org/officeDocument/2006/relationships/drawing" Target="../drawings/drawing1.xml"/><Relationship Id="rId560" Type="http://schemas.openxmlformats.org/officeDocument/2006/relationships/hyperlink" Target="http://mayuruniq.bo" TargetMode="External"/><Relationship Id="rId202" Type="http://schemas.openxmlformats.org/officeDocument/2006/relationships/hyperlink" Target="http://tiindia.bo" TargetMode="External"/><Relationship Id="rId323" Type="http://schemas.openxmlformats.org/officeDocument/2006/relationships/hyperlink" Target="http://aartidrugs.bo" TargetMode="External"/><Relationship Id="rId444" Type="http://schemas.openxmlformats.org/officeDocument/2006/relationships/hyperlink" Target="http://navnetedul.bo" TargetMode="External"/><Relationship Id="rId201" Type="http://schemas.openxmlformats.org/officeDocument/2006/relationships/hyperlink" Target="http://centralbk.bo" TargetMode="External"/><Relationship Id="rId322" Type="http://schemas.openxmlformats.org/officeDocument/2006/relationships/hyperlink" Target="http://pnbhousing.bo" TargetMode="External"/><Relationship Id="rId443" Type="http://schemas.openxmlformats.org/officeDocument/2006/relationships/hyperlink" Target="http://tanla.bo" TargetMode="External"/><Relationship Id="rId200" Type="http://schemas.openxmlformats.org/officeDocument/2006/relationships/hyperlink" Target="http://vinatiorga.bo" TargetMode="External"/><Relationship Id="rId321" Type="http://schemas.openxmlformats.org/officeDocument/2006/relationships/hyperlink" Target="http://tatainvest.bo" TargetMode="External"/><Relationship Id="rId442" Type="http://schemas.openxmlformats.org/officeDocument/2006/relationships/hyperlink" Target="http://nilkamal.bo" TargetMode="External"/><Relationship Id="rId320" Type="http://schemas.openxmlformats.org/officeDocument/2006/relationships/hyperlink" Target="http://vtl.bo" TargetMode="External"/><Relationship Id="rId441" Type="http://schemas.openxmlformats.org/officeDocument/2006/relationships/hyperlink" Target="http://jkpaper.bo" TargetMode="External"/><Relationship Id="rId316" Type="http://schemas.openxmlformats.org/officeDocument/2006/relationships/hyperlink" Target="http://gppl.bo" TargetMode="External"/><Relationship Id="rId437" Type="http://schemas.openxmlformats.org/officeDocument/2006/relationships/hyperlink" Target="http://jindalsaw.bo" TargetMode="External"/><Relationship Id="rId558" Type="http://schemas.openxmlformats.org/officeDocument/2006/relationships/hyperlink" Target="http://religare.bo" TargetMode="External"/><Relationship Id="rId315" Type="http://schemas.openxmlformats.org/officeDocument/2006/relationships/hyperlink" Target="http://kalpatpowr.bo" TargetMode="External"/><Relationship Id="rId436" Type="http://schemas.openxmlformats.org/officeDocument/2006/relationships/hyperlink" Target="http://vesuvius.bo" TargetMode="External"/><Relationship Id="rId557" Type="http://schemas.openxmlformats.org/officeDocument/2006/relationships/hyperlink" Target="http://seamecltd.bo" TargetMode="External"/><Relationship Id="rId314" Type="http://schemas.openxmlformats.org/officeDocument/2006/relationships/hyperlink" Target="http://heidelberg.bo" TargetMode="External"/><Relationship Id="rId435" Type="http://schemas.openxmlformats.org/officeDocument/2006/relationships/hyperlink" Target="http://gael.bo" TargetMode="External"/><Relationship Id="rId556" Type="http://schemas.openxmlformats.org/officeDocument/2006/relationships/hyperlink" Target="http://hondapower.bo" TargetMode="External"/><Relationship Id="rId313" Type="http://schemas.openxmlformats.org/officeDocument/2006/relationships/hyperlink" Target="http://bharatras.bo" TargetMode="External"/><Relationship Id="rId434" Type="http://schemas.openxmlformats.org/officeDocument/2006/relationships/hyperlink" Target="http://jsl.bo" TargetMode="External"/><Relationship Id="rId555" Type="http://schemas.openxmlformats.org/officeDocument/2006/relationships/hyperlink" Target="http://wheels.bo" TargetMode="External"/><Relationship Id="rId319" Type="http://schemas.openxmlformats.org/officeDocument/2006/relationships/hyperlink" Target="http://star.bo" TargetMode="External"/><Relationship Id="rId318" Type="http://schemas.openxmlformats.org/officeDocument/2006/relationships/hyperlink" Target="http://redington.bo" TargetMode="External"/><Relationship Id="rId439" Type="http://schemas.openxmlformats.org/officeDocument/2006/relationships/hyperlink" Target="http://advenzymes.bo" TargetMode="External"/><Relationship Id="rId317" Type="http://schemas.openxmlformats.org/officeDocument/2006/relationships/hyperlink" Target="http://pncinfra.bo" TargetMode="External"/><Relationship Id="rId438" Type="http://schemas.openxmlformats.org/officeDocument/2006/relationships/hyperlink" Target="http://suppetro.bo" TargetMode="External"/><Relationship Id="rId559" Type="http://schemas.openxmlformats.org/officeDocument/2006/relationships/hyperlink" Target="http://agcnet.bo" TargetMode="External"/><Relationship Id="rId550" Type="http://schemas.openxmlformats.org/officeDocument/2006/relationships/hyperlink" Target="http://natperox.bo" TargetMode="External"/><Relationship Id="rId312" Type="http://schemas.openxmlformats.org/officeDocument/2006/relationships/hyperlink" Target="http://dbl.bo" TargetMode="External"/><Relationship Id="rId433" Type="http://schemas.openxmlformats.org/officeDocument/2006/relationships/hyperlink" Target="http://fconsumer.bo" TargetMode="External"/><Relationship Id="rId554" Type="http://schemas.openxmlformats.org/officeDocument/2006/relationships/hyperlink" Target="http://rcom.bo" TargetMode="External"/><Relationship Id="rId311" Type="http://schemas.openxmlformats.org/officeDocument/2006/relationships/hyperlink" Target="http://mahindcie.bo" TargetMode="External"/><Relationship Id="rId432" Type="http://schemas.openxmlformats.org/officeDocument/2006/relationships/hyperlink" Target="http://schneider.bo" TargetMode="External"/><Relationship Id="rId553" Type="http://schemas.openxmlformats.org/officeDocument/2006/relationships/hyperlink" Target="http://rpower.bo" TargetMode="External"/><Relationship Id="rId310" Type="http://schemas.openxmlformats.org/officeDocument/2006/relationships/hyperlink" Target="http://vipind.bo" TargetMode="External"/><Relationship Id="rId431" Type="http://schemas.openxmlformats.org/officeDocument/2006/relationships/hyperlink" Target="http://isgec.bo" TargetMode="External"/><Relationship Id="rId552" Type="http://schemas.openxmlformats.org/officeDocument/2006/relationships/hyperlink" Target="http://greenply.bo" TargetMode="External"/><Relationship Id="rId430" Type="http://schemas.openxmlformats.org/officeDocument/2006/relationships/hyperlink" Target="http://balamines.bo" TargetMode="External"/><Relationship Id="rId551" Type="http://schemas.openxmlformats.org/officeDocument/2006/relationships/hyperlink" Target="http://kirlfer.bo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6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10</v>
      </c>
      <c r="B2" s="1" t="s">
        <v>11</v>
      </c>
      <c r="C2" s="2">
        <v>2146.15</v>
      </c>
      <c r="D2" s="3">
        <f>+88.35</f>
        <v>88.35</v>
      </c>
      <c r="E2" s="3">
        <f>+4.29%</f>
        <v>0.0429</v>
      </c>
      <c r="F2" s="1" t="s">
        <v>12</v>
      </c>
      <c r="G2" s="1" t="s">
        <v>13</v>
      </c>
      <c r="H2" s="1" t="s">
        <v>14</v>
      </c>
      <c r="I2" s="1">
        <v>33.8</v>
      </c>
    </row>
    <row r="3">
      <c r="A3" s="4" t="s">
        <v>15</v>
      </c>
      <c r="B3" s="1" t="s">
        <v>11</v>
      </c>
      <c r="C3" s="2">
        <v>2146.2</v>
      </c>
      <c r="D3" s="3">
        <f>+85.55</f>
        <v>85.55</v>
      </c>
      <c r="E3" s="3">
        <f>+4.15%</f>
        <v>0.0415</v>
      </c>
      <c r="F3" s="1" t="s">
        <v>16</v>
      </c>
      <c r="G3" s="1" t="s">
        <v>17</v>
      </c>
      <c r="H3" s="1" t="s">
        <v>18</v>
      </c>
      <c r="I3" s="1">
        <v>33.8</v>
      </c>
    </row>
    <row r="4">
      <c r="A4" s="4" t="s">
        <v>19</v>
      </c>
      <c r="B4" s="1" t="s">
        <v>20</v>
      </c>
      <c r="C4" s="2">
        <v>2157.05</v>
      </c>
      <c r="D4" s="1">
        <v>-13.7</v>
      </c>
      <c r="E4" s="5">
        <v>-0.0063</v>
      </c>
      <c r="F4" s="6">
        <v>106972.0</v>
      </c>
      <c r="G4" s="6">
        <v>187645.0</v>
      </c>
      <c r="H4" s="1" t="s">
        <v>21</v>
      </c>
      <c r="I4" s="1">
        <v>25.93</v>
      </c>
    </row>
    <row r="5">
      <c r="A5" s="1" t="s">
        <v>22</v>
      </c>
      <c r="B5" s="1" t="s">
        <v>20</v>
      </c>
      <c r="C5" s="2">
        <v>2157.4</v>
      </c>
      <c r="D5" s="1">
        <v>-13.8</v>
      </c>
      <c r="E5" s="5">
        <v>-0.0064</v>
      </c>
      <c r="F5" s="1" t="s">
        <v>23</v>
      </c>
      <c r="G5" s="1" t="s">
        <v>24</v>
      </c>
      <c r="H5" s="1" t="s">
        <v>25</v>
      </c>
      <c r="I5" s="1">
        <v>25.93</v>
      </c>
    </row>
    <row r="6">
      <c r="A6" s="1" t="s">
        <v>26</v>
      </c>
      <c r="B6" s="1" t="s">
        <v>27</v>
      </c>
      <c r="C6" s="2">
        <v>1119.1</v>
      </c>
      <c r="D6" s="1">
        <v>-11.3</v>
      </c>
      <c r="E6" s="5">
        <v>-0.01</v>
      </c>
      <c r="F6" s="1" t="s">
        <v>28</v>
      </c>
      <c r="G6" s="1" t="s">
        <v>29</v>
      </c>
      <c r="H6" s="1" t="s">
        <v>30</v>
      </c>
      <c r="I6" s="1">
        <v>21.62</v>
      </c>
    </row>
    <row r="7">
      <c r="A7" s="4" t="s">
        <v>31</v>
      </c>
      <c r="B7" s="1" t="s">
        <v>27</v>
      </c>
      <c r="C7" s="2">
        <v>1118.8</v>
      </c>
      <c r="D7" s="1">
        <v>-11.9</v>
      </c>
      <c r="E7" s="5">
        <v>-0.0105</v>
      </c>
      <c r="F7" s="6">
        <v>687842.0</v>
      </c>
      <c r="G7" s="6">
        <v>824627.0</v>
      </c>
      <c r="H7" s="1" t="s">
        <v>32</v>
      </c>
      <c r="I7" s="1">
        <v>21.61</v>
      </c>
    </row>
    <row r="8">
      <c r="A8" s="1" t="s">
        <v>33</v>
      </c>
      <c r="B8" s="1" t="s">
        <v>34</v>
      </c>
      <c r="C8" s="1">
        <v>922.85</v>
      </c>
      <c r="D8" s="3">
        <f>+14.9</f>
        <v>14.9</v>
      </c>
      <c r="E8" s="3">
        <f>+1.64%</f>
        <v>0.0164</v>
      </c>
      <c r="F8" s="1" t="s">
        <v>35</v>
      </c>
      <c r="G8" s="1" t="s">
        <v>36</v>
      </c>
      <c r="H8" s="1" t="s">
        <v>37</v>
      </c>
      <c r="I8" s="2">
        <v>1677.91</v>
      </c>
    </row>
    <row r="9">
      <c r="A9" s="4" t="s">
        <v>38</v>
      </c>
      <c r="B9" s="1" t="s">
        <v>34</v>
      </c>
      <c r="C9" s="1">
        <v>922.6</v>
      </c>
      <c r="D9" s="3">
        <f>+13.75</f>
        <v>13.75</v>
      </c>
      <c r="E9" s="3">
        <f>+1.51%</f>
        <v>0.0151</v>
      </c>
      <c r="F9" s="6">
        <v>845525.0</v>
      </c>
      <c r="G9" s="6">
        <v>465040.0</v>
      </c>
      <c r="H9" s="1" t="s">
        <v>39</v>
      </c>
      <c r="I9" s="2">
        <v>1677.45</v>
      </c>
    </row>
    <row r="10">
      <c r="A10" s="1" t="s">
        <v>40</v>
      </c>
      <c r="B10" s="1" t="s">
        <v>41</v>
      </c>
      <c r="C10" s="2">
        <v>1841.3</v>
      </c>
      <c r="D10" s="1">
        <v>-34.5</v>
      </c>
      <c r="E10" s="5">
        <v>-0.0184</v>
      </c>
      <c r="F10" s="1" t="s">
        <v>42</v>
      </c>
      <c r="G10" s="1" t="s">
        <v>43</v>
      </c>
      <c r="H10" s="1" t="s">
        <v>44</v>
      </c>
      <c r="I10" s="1">
        <v>14.95</v>
      </c>
    </row>
    <row r="11">
      <c r="A11" s="4" t="s">
        <v>45</v>
      </c>
      <c r="B11" s="1" t="s">
        <v>41</v>
      </c>
      <c r="C11" s="2">
        <v>1840.95</v>
      </c>
      <c r="D11" s="1">
        <v>-33.65</v>
      </c>
      <c r="E11" s="5">
        <v>-0.018</v>
      </c>
      <c r="F11" s="6">
        <v>102568.0</v>
      </c>
      <c r="G11" s="6">
        <v>275538.0</v>
      </c>
      <c r="H11" s="1" t="s">
        <v>46</v>
      </c>
      <c r="I11" s="1">
        <v>14.94</v>
      </c>
    </row>
    <row r="12">
      <c r="A12" s="4" t="s">
        <v>47</v>
      </c>
      <c r="B12" s="1" t="s">
        <v>48</v>
      </c>
      <c r="C12" s="1">
        <v>559.8</v>
      </c>
      <c r="D12" s="1">
        <v>-7.3</v>
      </c>
      <c r="E12" s="5">
        <v>-0.0129</v>
      </c>
      <c r="F12" s="6">
        <v>329748.0</v>
      </c>
      <c r="G12" s="1" t="s">
        <v>49</v>
      </c>
      <c r="H12" s="1" t="s">
        <v>50</v>
      </c>
      <c r="I12" s="1" t="s">
        <v>51</v>
      </c>
    </row>
    <row r="13">
      <c r="A13" s="1" t="s">
        <v>52</v>
      </c>
      <c r="B13" s="1" t="s">
        <v>48</v>
      </c>
      <c r="C13" s="1">
        <v>559.45</v>
      </c>
      <c r="D13" s="1">
        <v>-7.75</v>
      </c>
      <c r="E13" s="5">
        <v>-0.0137</v>
      </c>
      <c r="F13" s="1" t="s">
        <v>53</v>
      </c>
      <c r="G13" s="1" t="s">
        <v>54</v>
      </c>
      <c r="H13" s="1" t="s">
        <v>55</v>
      </c>
      <c r="I13" s="1" t="s">
        <v>51</v>
      </c>
    </row>
    <row r="14">
      <c r="A14" s="4" t="s">
        <v>56</v>
      </c>
      <c r="B14" s="1" t="s">
        <v>57</v>
      </c>
      <c r="C14" s="2">
        <v>1349.9</v>
      </c>
      <c r="D14" s="1">
        <v>-24.3</v>
      </c>
      <c r="E14" s="5">
        <v>-0.0177</v>
      </c>
      <c r="F14" s="6">
        <v>216515.0</v>
      </c>
      <c r="G14" s="1" t="s">
        <v>58</v>
      </c>
      <c r="H14" s="1" t="s">
        <v>59</v>
      </c>
      <c r="I14" s="1">
        <v>30.21</v>
      </c>
    </row>
    <row r="15">
      <c r="A15" s="1" t="s">
        <v>60</v>
      </c>
      <c r="B15" s="1" t="s">
        <v>57</v>
      </c>
      <c r="C15" s="2">
        <v>1350.0</v>
      </c>
      <c r="D15" s="1">
        <v>-24.05</v>
      </c>
      <c r="E15" s="5">
        <v>-0.0175</v>
      </c>
      <c r="F15" s="1" t="s">
        <v>61</v>
      </c>
      <c r="G15" s="1" t="s">
        <v>62</v>
      </c>
      <c r="H15" s="1" t="s">
        <v>59</v>
      </c>
      <c r="I15" s="1">
        <v>30.21</v>
      </c>
    </row>
    <row r="16">
      <c r="A16" s="4" t="s">
        <v>63</v>
      </c>
      <c r="B16" s="1" t="s">
        <v>64</v>
      </c>
      <c r="C16" s="1">
        <v>381.85</v>
      </c>
      <c r="D16" s="1">
        <v>-10.45</v>
      </c>
      <c r="E16" s="5">
        <v>-0.0266</v>
      </c>
      <c r="F16" s="1" t="s">
        <v>65</v>
      </c>
      <c r="G16" s="1" t="s">
        <v>66</v>
      </c>
      <c r="H16" s="1" t="s">
        <v>67</v>
      </c>
      <c r="I16" s="1">
        <v>26.25</v>
      </c>
    </row>
    <row r="17">
      <c r="A17" s="1" t="s">
        <v>68</v>
      </c>
      <c r="B17" s="1" t="s">
        <v>64</v>
      </c>
      <c r="C17" s="1">
        <v>381.8</v>
      </c>
      <c r="D17" s="1">
        <v>-10.45</v>
      </c>
      <c r="E17" s="5">
        <v>-0.0266</v>
      </c>
      <c r="F17" s="1" t="s">
        <v>69</v>
      </c>
      <c r="G17" s="1" t="s">
        <v>70</v>
      </c>
      <c r="H17" s="1" t="s">
        <v>67</v>
      </c>
      <c r="I17" s="1">
        <v>26.25</v>
      </c>
    </row>
    <row r="18">
      <c r="A18" s="4" t="s">
        <v>71</v>
      </c>
      <c r="B18" s="1" t="s">
        <v>72</v>
      </c>
      <c r="C18" s="1">
        <v>199.7</v>
      </c>
      <c r="D18" s="1">
        <v>-0.95</v>
      </c>
      <c r="E18" s="5">
        <v>-0.0047</v>
      </c>
      <c r="F18" s="6">
        <v>936745.0</v>
      </c>
      <c r="G18" s="1" t="s">
        <v>73</v>
      </c>
      <c r="H18" s="1" t="s">
        <v>74</v>
      </c>
      <c r="I18" s="1">
        <v>16.04</v>
      </c>
    </row>
    <row r="19">
      <c r="A19" s="1" t="s">
        <v>75</v>
      </c>
      <c r="B19" s="1" t="s">
        <v>72</v>
      </c>
      <c r="C19" s="1">
        <v>199.6</v>
      </c>
      <c r="D19" s="1">
        <v>-1.1</v>
      </c>
      <c r="E19" s="5">
        <v>-0.0055</v>
      </c>
      <c r="F19" s="1" t="s">
        <v>76</v>
      </c>
      <c r="G19" s="1" t="s">
        <v>77</v>
      </c>
      <c r="H19" s="1" t="s">
        <v>78</v>
      </c>
      <c r="I19" s="1">
        <v>16.03</v>
      </c>
    </row>
    <row r="20">
      <c r="A20" s="1" t="s">
        <v>79</v>
      </c>
      <c r="B20" s="1" t="s">
        <v>80</v>
      </c>
      <c r="C20" s="2">
        <v>3251.85</v>
      </c>
      <c r="D20" s="1">
        <v>-45.95</v>
      </c>
      <c r="E20" s="5">
        <v>-0.0139</v>
      </c>
      <c r="F20" s="1" t="s">
        <v>81</v>
      </c>
      <c r="G20" s="1" t="s">
        <v>82</v>
      </c>
      <c r="H20" s="1" t="s">
        <v>83</v>
      </c>
      <c r="I20" s="1">
        <v>38.56</v>
      </c>
    </row>
    <row r="21">
      <c r="A21" s="4" t="s">
        <v>84</v>
      </c>
      <c r="B21" s="1" t="s">
        <v>80</v>
      </c>
      <c r="C21" s="2">
        <v>3251.35</v>
      </c>
      <c r="D21" s="1">
        <v>-46.9</v>
      </c>
      <c r="E21" s="5">
        <v>-0.0142</v>
      </c>
      <c r="F21" s="6">
        <v>342526.0</v>
      </c>
      <c r="G21" s="6">
        <v>544679.0</v>
      </c>
      <c r="H21" s="1" t="s">
        <v>85</v>
      </c>
      <c r="I21" s="1">
        <v>38.56</v>
      </c>
    </row>
    <row r="22">
      <c r="A22" s="4" t="s">
        <v>86</v>
      </c>
      <c r="B22" s="1" t="s">
        <v>87</v>
      </c>
      <c r="C22" s="1">
        <v>680.65</v>
      </c>
      <c r="D22" s="3">
        <f>+28</f>
        <v>28</v>
      </c>
      <c r="E22" s="3">
        <f>+4.29%</f>
        <v>0.0429</v>
      </c>
      <c r="F22" s="6">
        <v>371379.0</v>
      </c>
      <c r="G22" s="6">
        <v>171801.0</v>
      </c>
      <c r="H22" s="1" t="s">
        <v>88</v>
      </c>
      <c r="I22" s="2">
        <v>1153.64</v>
      </c>
    </row>
    <row r="23">
      <c r="A23" s="1" t="s">
        <v>89</v>
      </c>
      <c r="B23" s="1" t="s">
        <v>87</v>
      </c>
      <c r="C23" s="1">
        <v>679.95</v>
      </c>
      <c r="D23" s="3">
        <f>+27.1</f>
        <v>27.1</v>
      </c>
      <c r="E23" s="3">
        <f>+4.15%</f>
        <v>0.0415</v>
      </c>
      <c r="F23" s="1" t="s">
        <v>90</v>
      </c>
      <c r="G23" s="1" t="s">
        <v>91</v>
      </c>
      <c r="H23" s="1" t="s">
        <v>92</v>
      </c>
      <c r="I23" s="2">
        <v>1152.46</v>
      </c>
    </row>
    <row r="24">
      <c r="A24" s="1" t="s">
        <v>93</v>
      </c>
      <c r="B24" s="1" t="s">
        <v>94</v>
      </c>
      <c r="C24" s="2">
        <v>6000.7</v>
      </c>
      <c r="D24" s="1">
        <v>-65.25</v>
      </c>
      <c r="E24" s="5">
        <v>-0.0108</v>
      </c>
      <c r="F24" s="6">
        <v>793160.0</v>
      </c>
      <c r="G24" s="1" t="s">
        <v>95</v>
      </c>
      <c r="H24" s="1" t="s">
        <v>96</v>
      </c>
      <c r="I24" s="1">
        <v>31.93</v>
      </c>
    </row>
    <row r="25">
      <c r="A25" s="4" t="s">
        <v>97</v>
      </c>
      <c r="B25" s="1" t="s">
        <v>94</v>
      </c>
      <c r="C25" s="2">
        <v>6000.6</v>
      </c>
      <c r="D25" s="1">
        <v>-63.15</v>
      </c>
      <c r="E25" s="5">
        <v>-0.0104</v>
      </c>
      <c r="F25" s="6">
        <v>22525.0</v>
      </c>
      <c r="G25" s="6">
        <v>55487.0</v>
      </c>
      <c r="H25" s="1" t="s">
        <v>98</v>
      </c>
      <c r="I25" s="1">
        <v>31.93</v>
      </c>
    </row>
    <row r="26">
      <c r="A26" s="1" t="s">
        <v>99</v>
      </c>
      <c r="B26" s="1" t="s">
        <v>100</v>
      </c>
      <c r="C26" s="1">
        <v>191.95</v>
      </c>
      <c r="D26" s="1">
        <v>-6.3</v>
      </c>
      <c r="E26" s="5">
        <v>-0.0318</v>
      </c>
      <c r="F26" s="1" t="s">
        <v>101</v>
      </c>
      <c r="G26" s="1" t="s">
        <v>102</v>
      </c>
      <c r="H26" s="1" t="s">
        <v>103</v>
      </c>
      <c r="I26" s="1">
        <v>8.67</v>
      </c>
    </row>
    <row r="27">
      <c r="A27" s="4" t="s">
        <v>104</v>
      </c>
      <c r="B27" s="1" t="s">
        <v>100</v>
      </c>
      <c r="C27" s="1">
        <v>191.9</v>
      </c>
      <c r="D27" s="1">
        <v>-6.4</v>
      </c>
      <c r="E27" s="5">
        <v>-0.0323</v>
      </c>
      <c r="F27" s="1" t="s">
        <v>105</v>
      </c>
      <c r="G27" s="1" t="s">
        <v>106</v>
      </c>
      <c r="H27" s="1" t="s">
        <v>107</v>
      </c>
      <c r="I27" s="1">
        <v>8.66</v>
      </c>
    </row>
    <row r="28">
      <c r="A28" s="1" t="s">
        <v>108</v>
      </c>
      <c r="B28" s="1" t="s">
        <v>109</v>
      </c>
      <c r="C28" s="2">
        <v>17251.85</v>
      </c>
      <c r="D28" s="1">
        <v>-4.55</v>
      </c>
      <c r="E28" s="5">
        <v>-3.0E-4</v>
      </c>
      <c r="F28" s="6">
        <v>207238.0</v>
      </c>
      <c r="G28" s="6">
        <v>167078.0</v>
      </c>
      <c r="H28" s="1" t="s">
        <v>110</v>
      </c>
      <c r="I28" s="1">
        <v>81.84</v>
      </c>
    </row>
    <row r="29">
      <c r="A29" s="4" t="s">
        <v>111</v>
      </c>
      <c r="B29" s="1" t="s">
        <v>109</v>
      </c>
      <c r="C29" s="2">
        <v>17231.4</v>
      </c>
      <c r="D29" s="1">
        <v>-28.7</v>
      </c>
      <c r="E29" s="5">
        <v>-0.0017</v>
      </c>
      <c r="F29" s="6">
        <v>4877.0</v>
      </c>
      <c r="G29" s="6">
        <v>5302.0</v>
      </c>
      <c r="H29" s="1" t="s">
        <v>112</v>
      </c>
      <c r="I29" s="1">
        <v>81.75</v>
      </c>
    </row>
    <row r="30">
      <c r="A30" s="1" t="s">
        <v>113</v>
      </c>
      <c r="B30" s="1" t="s">
        <v>114</v>
      </c>
      <c r="C30" s="2">
        <v>1712.05</v>
      </c>
      <c r="D30" s="1">
        <v>-15.75</v>
      </c>
      <c r="E30" s="5">
        <v>-0.0091</v>
      </c>
      <c r="F30" s="1" t="s">
        <v>115</v>
      </c>
      <c r="G30" s="1" t="s">
        <v>116</v>
      </c>
      <c r="H30" s="1" t="s">
        <v>117</v>
      </c>
      <c r="I30" s="1">
        <v>60.71</v>
      </c>
    </row>
    <row r="31">
      <c r="A31" s="4" t="s">
        <v>118</v>
      </c>
      <c r="B31" s="1" t="s">
        <v>114</v>
      </c>
      <c r="C31" s="2">
        <v>1710.95</v>
      </c>
      <c r="D31" s="1">
        <v>-16.45</v>
      </c>
      <c r="E31" s="5">
        <v>-0.0095</v>
      </c>
      <c r="F31" s="6">
        <v>92677.0</v>
      </c>
      <c r="G31" s="6">
        <v>79523.0</v>
      </c>
      <c r="H31" s="1" t="s">
        <v>119</v>
      </c>
      <c r="I31" s="1">
        <v>60.67</v>
      </c>
    </row>
    <row r="32">
      <c r="A32" s="4" t="s">
        <v>120</v>
      </c>
      <c r="B32" s="1" t="s">
        <v>121</v>
      </c>
      <c r="C32" s="1">
        <v>270.45</v>
      </c>
      <c r="D32" s="3">
        <f>+3.85</f>
        <v>3.85</v>
      </c>
      <c r="E32" s="3">
        <f>+1.44%</f>
        <v>0.0144</v>
      </c>
      <c r="F32" s="1" t="s">
        <v>122</v>
      </c>
      <c r="G32" s="6">
        <v>570834.0</v>
      </c>
      <c r="H32" s="1" t="s">
        <v>123</v>
      </c>
      <c r="I32" s="1">
        <v>16.04</v>
      </c>
    </row>
    <row r="33">
      <c r="A33" s="1" t="s">
        <v>124</v>
      </c>
      <c r="B33" s="1" t="s">
        <v>121</v>
      </c>
      <c r="C33" s="1">
        <v>270.55</v>
      </c>
      <c r="D33" s="3">
        <f>+3.95</f>
        <v>3.95</v>
      </c>
      <c r="E33" s="3">
        <f>+1.48%</f>
        <v>0.0148</v>
      </c>
      <c r="F33" s="1" t="s">
        <v>125</v>
      </c>
      <c r="G33" s="1" t="s">
        <v>126</v>
      </c>
      <c r="H33" s="1" t="s">
        <v>127</v>
      </c>
      <c r="I33" s="1">
        <v>16.05</v>
      </c>
    </row>
    <row r="34">
      <c r="A34" s="4" t="s">
        <v>128</v>
      </c>
      <c r="B34" s="1" t="s">
        <v>129</v>
      </c>
      <c r="C34" s="2">
        <v>2035.85</v>
      </c>
      <c r="D34" s="1">
        <v>-64.2</v>
      </c>
      <c r="E34" s="5">
        <v>-0.0306</v>
      </c>
      <c r="F34" s="6">
        <v>55261.0</v>
      </c>
      <c r="G34" s="6">
        <v>35944.0</v>
      </c>
      <c r="H34" s="1" t="s">
        <v>130</v>
      </c>
      <c r="I34" s="1">
        <v>127.86</v>
      </c>
    </row>
    <row r="35">
      <c r="A35" s="1" t="s">
        <v>131</v>
      </c>
      <c r="B35" s="1" t="s">
        <v>129</v>
      </c>
      <c r="C35" s="2">
        <v>2031.4</v>
      </c>
      <c r="D35" s="1">
        <v>-68.95</v>
      </c>
      <c r="E35" s="5">
        <v>-0.0328</v>
      </c>
      <c r="F35" s="1" t="s">
        <v>132</v>
      </c>
      <c r="G35" s="6">
        <v>634680.0</v>
      </c>
      <c r="H35" s="1" t="s">
        <v>133</v>
      </c>
      <c r="I35" s="1">
        <v>127.58</v>
      </c>
    </row>
    <row r="36">
      <c r="A36" s="4" t="s">
        <v>134</v>
      </c>
      <c r="B36" s="1" t="s">
        <v>135</v>
      </c>
      <c r="C36" s="1">
        <v>904.55</v>
      </c>
      <c r="D36" s="1">
        <v>-11.8</v>
      </c>
      <c r="E36" s="5">
        <v>-0.0129</v>
      </c>
      <c r="F36" s="6">
        <v>255758.0</v>
      </c>
      <c r="G36" s="6">
        <v>251942.0</v>
      </c>
      <c r="H36" s="1" t="s">
        <v>136</v>
      </c>
      <c r="I36" s="1">
        <v>15.17</v>
      </c>
    </row>
    <row r="37">
      <c r="A37" s="1" t="s">
        <v>137</v>
      </c>
      <c r="B37" s="1" t="s">
        <v>135</v>
      </c>
      <c r="C37" s="1">
        <v>904.4</v>
      </c>
      <c r="D37" s="1">
        <v>-12.15</v>
      </c>
      <c r="E37" s="5">
        <v>-0.0133</v>
      </c>
      <c r="F37" s="1" t="s">
        <v>138</v>
      </c>
      <c r="G37" s="1" t="s">
        <v>139</v>
      </c>
      <c r="H37" s="1" t="s">
        <v>136</v>
      </c>
      <c r="I37" s="1">
        <v>15.16</v>
      </c>
    </row>
    <row r="38">
      <c r="A38" s="1" t="s">
        <v>140</v>
      </c>
      <c r="B38" s="1" t="s">
        <v>141</v>
      </c>
      <c r="C38" s="1">
        <v>445.6</v>
      </c>
      <c r="D38" s="1">
        <v>-15.25</v>
      </c>
      <c r="E38" s="5">
        <v>-0.0331</v>
      </c>
      <c r="F38" s="1" t="s">
        <v>142</v>
      </c>
      <c r="G38" s="1" t="s">
        <v>143</v>
      </c>
      <c r="H38" s="1" t="s">
        <v>144</v>
      </c>
      <c r="I38" s="1">
        <v>73.25</v>
      </c>
    </row>
    <row r="39">
      <c r="A39" s="4" t="s">
        <v>145</v>
      </c>
      <c r="B39" s="1" t="s">
        <v>141</v>
      </c>
      <c r="C39" s="1">
        <v>445.55</v>
      </c>
      <c r="D39" s="1">
        <v>-15.3</v>
      </c>
      <c r="E39" s="5">
        <v>-0.0332</v>
      </c>
      <c r="F39" s="1" t="s">
        <v>146</v>
      </c>
      <c r="G39" s="1" t="s">
        <v>147</v>
      </c>
      <c r="H39" s="1" t="s">
        <v>144</v>
      </c>
      <c r="I39" s="1">
        <v>73.25</v>
      </c>
    </row>
    <row r="40">
      <c r="A40" s="1" t="s">
        <v>148</v>
      </c>
      <c r="B40" s="1" t="s">
        <v>149</v>
      </c>
      <c r="C40" s="1">
        <v>622.4</v>
      </c>
      <c r="D40" s="1">
        <v>-0.3</v>
      </c>
      <c r="E40" s="5">
        <v>-5.0E-4</v>
      </c>
      <c r="F40" s="1" t="s">
        <v>150</v>
      </c>
      <c r="G40" s="1" t="s">
        <v>151</v>
      </c>
      <c r="H40" s="1" t="s">
        <v>152</v>
      </c>
      <c r="I40" s="1">
        <v>95.05</v>
      </c>
    </row>
    <row r="41">
      <c r="A41" s="4" t="s">
        <v>153</v>
      </c>
      <c r="B41" s="1" t="s">
        <v>149</v>
      </c>
      <c r="C41" s="1">
        <v>622.45</v>
      </c>
      <c r="D41" s="3">
        <f>+0.1</f>
        <v>0.1</v>
      </c>
      <c r="E41" s="3">
        <f>+0.02%</f>
        <v>0.0002</v>
      </c>
      <c r="F41" s="6">
        <v>72310.0</v>
      </c>
      <c r="G41" s="1" t="s">
        <v>154</v>
      </c>
      <c r="H41" s="1" t="s">
        <v>144</v>
      </c>
      <c r="I41" s="1">
        <v>95.06</v>
      </c>
    </row>
    <row r="42">
      <c r="A42" s="1" t="s">
        <v>155</v>
      </c>
      <c r="B42" s="1" t="s">
        <v>156</v>
      </c>
      <c r="C42" s="1">
        <v>485.6</v>
      </c>
      <c r="D42" s="3">
        <f>+9.6</f>
        <v>9.6</v>
      </c>
      <c r="E42" s="3">
        <f>+2.02%</f>
        <v>0.0202</v>
      </c>
      <c r="F42" s="1" t="s">
        <v>157</v>
      </c>
      <c r="G42" s="1" t="s">
        <v>158</v>
      </c>
      <c r="H42" s="1" t="s">
        <v>159</v>
      </c>
      <c r="I42" s="1">
        <v>30.95</v>
      </c>
    </row>
    <row r="43">
      <c r="A43" s="4" t="s">
        <v>160</v>
      </c>
      <c r="B43" s="1" t="s">
        <v>156</v>
      </c>
      <c r="C43" s="1">
        <v>485.4</v>
      </c>
      <c r="D43" s="3">
        <f>+9.3</f>
        <v>9.3</v>
      </c>
      <c r="E43" s="3">
        <f>+1.95%</f>
        <v>0.0195</v>
      </c>
      <c r="F43" s="6">
        <v>942558.0</v>
      </c>
      <c r="G43" s="6">
        <v>355770.0</v>
      </c>
      <c r="H43" s="1" t="s">
        <v>161</v>
      </c>
      <c r="I43" s="1">
        <v>30.94</v>
      </c>
    </row>
    <row r="44">
      <c r="A44" s="4" t="s">
        <v>162</v>
      </c>
      <c r="B44" s="1" t="s">
        <v>163</v>
      </c>
      <c r="C44" s="2">
        <v>3783.85</v>
      </c>
      <c r="D44" s="1">
        <v>-53.75</v>
      </c>
      <c r="E44" s="5">
        <v>-0.014</v>
      </c>
      <c r="F44" s="6">
        <v>18519.0</v>
      </c>
      <c r="G44" s="6">
        <v>19281.0</v>
      </c>
      <c r="H44" s="1" t="s">
        <v>164</v>
      </c>
      <c r="I44" s="1">
        <v>18.77</v>
      </c>
    </row>
    <row r="45">
      <c r="A45" s="1" t="s">
        <v>165</v>
      </c>
      <c r="B45" s="1" t="s">
        <v>163</v>
      </c>
      <c r="C45" s="2">
        <v>3782.5</v>
      </c>
      <c r="D45" s="1">
        <v>-55.4</v>
      </c>
      <c r="E45" s="5">
        <v>-0.0144</v>
      </c>
      <c r="F45" s="6">
        <v>594451.0</v>
      </c>
      <c r="G45" s="6">
        <v>571669.0</v>
      </c>
      <c r="H45" s="1" t="s">
        <v>166</v>
      </c>
      <c r="I45" s="1">
        <v>18.77</v>
      </c>
    </row>
    <row r="46">
      <c r="A46" s="1" t="s">
        <v>167</v>
      </c>
      <c r="B46" s="1" t="s">
        <v>168</v>
      </c>
      <c r="C46" s="1">
        <v>81.0</v>
      </c>
      <c r="D46" s="1">
        <v>-1.65</v>
      </c>
      <c r="E46" s="5">
        <v>-0.02</v>
      </c>
      <c r="F46" s="1" t="s">
        <v>169</v>
      </c>
      <c r="G46" s="1" t="s">
        <v>170</v>
      </c>
      <c r="H46" s="1" t="s">
        <v>171</v>
      </c>
      <c r="I46" s="1">
        <v>9.34</v>
      </c>
    </row>
    <row r="47">
      <c r="A47" s="4" t="s">
        <v>172</v>
      </c>
      <c r="B47" s="1" t="s">
        <v>168</v>
      </c>
      <c r="C47" s="1">
        <v>81.0</v>
      </c>
      <c r="D47" s="1">
        <v>-1.65</v>
      </c>
      <c r="E47" s="5">
        <v>-0.02</v>
      </c>
      <c r="F47" s="6">
        <v>335603.0</v>
      </c>
      <c r="G47" s="1" t="s">
        <v>173</v>
      </c>
      <c r="H47" s="1" t="s">
        <v>171</v>
      </c>
      <c r="I47" s="1">
        <v>9.34</v>
      </c>
    </row>
    <row r="48">
      <c r="A48" s="1" t="s">
        <v>174</v>
      </c>
      <c r="B48" s="1" t="s">
        <v>175</v>
      </c>
      <c r="C48" s="2">
        <v>6270.3</v>
      </c>
      <c r="D48" s="1">
        <v>-111.05</v>
      </c>
      <c r="E48" s="5">
        <v>-0.0174</v>
      </c>
      <c r="F48" s="6">
        <v>874363.0</v>
      </c>
      <c r="G48" s="1" t="s">
        <v>176</v>
      </c>
      <c r="H48" s="1" t="s">
        <v>177</v>
      </c>
      <c r="I48" s="1">
        <v>26.68</v>
      </c>
    </row>
    <row r="49">
      <c r="A49" s="4" t="s">
        <v>178</v>
      </c>
      <c r="B49" s="1" t="s">
        <v>175</v>
      </c>
      <c r="C49" s="2">
        <v>6269.65</v>
      </c>
      <c r="D49" s="1">
        <v>-109.55</v>
      </c>
      <c r="E49" s="5">
        <v>-0.0172</v>
      </c>
      <c r="F49" s="6">
        <v>34236.0</v>
      </c>
      <c r="G49" s="6">
        <v>46440.0</v>
      </c>
      <c r="H49" s="1" t="s">
        <v>179</v>
      </c>
      <c r="I49" s="1">
        <v>26.68</v>
      </c>
    </row>
    <row r="50">
      <c r="A50" s="4" t="s">
        <v>180</v>
      </c>
      <c r="B50" s="1" t="s">
        <v>181</v>
      </c>
      <c r="C50" s="1">
        <v>448.3</v>
      </c>
      <c r="D50" s="1">
        <v>-8.9</v>
      </c>
      <c r="E50" s="5">
        <v>-0.0195</v>
      </c>
      <c r="F50" s="6">
        <v>785567.0</v>
      </c>
      <c r="G50" s="6">
        <v>395357.0</v>
      </c>
      <c r="H50" s="1" t="s">
        <v>182</v>
      </c>
      <c r="I50" s="1">
        <v>28.87</v>
      </c>
    </row>
    <row r="51">
      <c r="A51" s="1" t="s">
        <v>183</v>
      </c>
      <c r="B51" s="1" t="s">
        <v>181</v>
      </c>
      <c r="C51" s="1">
        <v>448.4</v>
      </c>
      <c r="D51" s="1">
        <v>-9.15</v>
      </c>
      <c r="E51" s="5">
        <v>-0.02</v>
      </c>
      <c r="F51" s="1" t="s">
        <v>184</v>
      </c>
      <c r="G51" s="1" t="s">
        <v>185</v>
      </c>
      <c r="H51" s="1" t="s">
        <v>186</v>
      </c>
      <c r="I51" s="1">
        <v>28.87</v>
      </c>
    </row>
    <row r="52">
      <c r="A52" s="4" t="s">
        <v>187</v>
      </c>
      <c r="B52" s="1" t="s">
        <v>188</v>
      </c>
      <c r="C52" s="1">
        <v>181.95</v>
      </c>
      <c r="D52" s="3">
        <f>+0.1</f>
        <v>0.1</v>
      </c>
      <c r="E52" s="3">
        <f>+0.05%</f>
        <v>0.0005</v>
      </c>
      <c r="F52" s="6">
        <v>291687.0</v>
      </c>
      <c r="G52" s="6">
        <v>555742.0</v>
      </c>
      <c r="H52" s="1" t="s">
        <v>189</v>
      </c>
      <c r="I52" s="1">
        <v>8.61</v>
      </c>
    </row>
    <row r="53">
      <c r="A53" s="1" t="s">
        <v>190</v>
      </c>
      <c r="B53" s="1" t="s">
        <v>188</v>
      </c>
      <c r="C53" s="1">
        <v>182.0</v>
      </c>
      <c r="D53" s="3">
        <f>+0.25</f>
        <v>0.25</v>
      </c>
      <c r="E53" s="3">
        <f>+0.14%</f>
        <v>0.0014</v>
      </c>
      <c r="F53" s="1" t="s">
        <v>191</v>
      </c>
      <c r="G53" s="1" t="s">
        <v>192</v>
      </c>
      <c r="H53" s="1" t="s">
        <v>193</v>
      </c>
      <c r="I53" s="1">
        <v>8.61</v>
      </c>
    </row>
    <row r="54">
      <c r="A54" s="1" t="s">
        <v>194</v>
      </c>
      <c r="B54" s="1" t="s">
        <v>195</v>
      </c>
      <c r="C54" s="2">
        <v>1057.6</v>
      </c>
      <c r="D54" s="1">
        <v>-12.6</v>
      </c>
      <c r="E54" s="5">
        <v>-0.0118</v>
      </c>
      <c r="F54" s="1" t="s">
        <v>196</v>
      </c>
      <c r="G54" s="1" t="s">
        <v>197</v>
      </c>
      <c r="H54" s="1" t="s">
        <v>198</v>
      </c>
      <c r="I54" s="1">
        <v>62.54</v>
      </c>
    </row>
    <row r="55">
      <c r="A55" s="4" t="s">
        <v>199</v>
      </c>
      <c r="B55" s="1" t="s">
        <v>195</v>
      </c>
      <c r="C55" s="2">
        <v>1057.6</v>
      </c>
      <c r="D55" s="1">
        <v>-12.5</v>
      </c>
      <c r="E55" s="5">
        <v>-0.0117</v>
      </c>
      <c r="F55" s="6">
        <v>125182.0</v>
      </c>
      <c r="G55" s="6">
        <v>131309.0</v>
      </c>
      <c r="H55" s="1" t="s">
        <v>200</v>
      </c>
      <c r="I55" s="1">
        <v>62.54</v>
      </c>
    </row>
    <row r="56">
      <c r="A56" s="1" t="s">
        <v>201</v>
      </c>
      <c r="B56" s="1" t="s">
        <v>202</v>
      </c>
      <c r="C56" s="2">
        <v>3818.45</v>
      </c>
      <c r="D56" s="1">
        <v>-9.15</v>
      </c>
      <c r="E56" s="5">
        <v>-0.0024</v>
      </c>
      <c r="F56" s="6">
        <v>665061.0</v>
      </c>
      <c r="G56" s="1" t="s">
        <v>203</v>
      </c>
      <c r="H56" s="1" t="s">
        <v>204</v>
      </c>
      <c r="I56" s="1">
        <v>54.09</v>
      </c>
    </row>
    <row r="57">
      <c r="A57" s="4" t="s">
        <v>205</v>
      </c>
      <c r="B57" s="1" t="s">
        <v>202</v>
      </c>
      <c r="C57" s="2">
        <v>3817.6</v>
      </c>
      <c r="D57" s="1">
        <v>-9.95</v>
      </c>
      <c r="E57" s="5">
        <v>-0.0026</v>
      </c>
      <c r="F57" s="6">
        <v>16873.0</v>
      </c>
      <c r="G57" s="6">
        <v>31394.0</v>
      </c>
      <c r="H57" s="1" t="s">
        <v>206</v>
      </c>
      <c r="I57" s="1">
        <v>54.08</v>
      </c>
    </row>
    <row r="58">
      <c r="A58" s="1" t="s">
        <v>207</v>
      </c>
      <c r="B58" s="1" t="s">
        <v>208</v>
      </c>
      <c r="C58" s="1">
        <v>89.4</v>
      </c>
      <c r="D58" s="1">
        <v>-1.15</v>
      </c>
      <c r="E58" s="5">
        <v>-0.0127</v>
      </c>
      <c r="F58" s="1" t="s">
        <v>209</v>
      </c>
      <c r="G58" s="1" t="s">
        <v>210</v>
      </c>
      <c r="H58" s="1" t="s">
        <v>211</v>
      </c>
      <c r="I58" s="1">
        <v>7.63</v>
      </c>
    </row>
    <row r="59">
      <c r="A59" s="4" t="s">
        <v>212</v>
      </c>
      <c r="B59" s="1" t="s">
        <v>208</v>
      </c>
      <c r="C59" s="1">
        <v>89.35</v>
      </c>
      <c r="D59" s="1">
        <v>-1.3</v>
      </c>
      <c r="E59" s="5">
        <v>-0.0143</v>
      </c>
      <c r="F59" s="6">
        <v>547016.0</v>
      </c>
      <c r="G59" s="6">
        <v>733564.0</v>
      </c>
      <c r="H59" s="1" t="s">
        <v>213</v>
      </c>
      <c r="I59" s="1">
        <v>7.62</v>
      </c>
    </row>
    <row r="60">
      <c r="A60" s="1" t="s">
        <v>214</v>
      </c>
      <c r="B60" s="1" t="s">
        <v>215</v>
      </c>
      <c r="C60" s="1">
        <v>92.8</v>
      </c>
      <c r="D60" s="1">
        <v>-1.5</v>
      </c>
      <c r="E60" s="5">
        <v>-0.0159</v>
      </c>
      <c r="F60" s="1" t="s">
        <v>216</v>
      </c>
      <c r="G60" s="1" t="s">
        <v>217</v>
      </c>
      <c r="H60" s="1" t="s">
        <v>218</v>
      </c>
      <c r="I60" s="1" t="s">
        <v>51</v>
      </c>
    </row>
    <row r="61">
      <c r="A61" s="4" t="s">
        <v>219</v>
      </c>
      <c r="B61" s="1" t="s">
        <v>215</v>
      </c>
      <c r="C61" s="1">
        <v>92.75</v>
      </c>
      <c r="D61" s="1">
        <v>-1.55</v>
      </c>
      <c r="E61" s="5">
        <v>-0.0164</v>
      </c>
      <c r="F61" s="6">
        <v>782468.0</v>
      </c>
      <c r="G61" s="1" t="s">
        <v>220</v>
      </c>
      <c r="H61" s="1" t="s">
        <v>221</v>
      </c>
      <c r="I61" s="1" t="s">
        <v>51</v>
      </c>
    </row>
    <row r="62">
      <c r="A62" s="1" t="s">
        <v>222</v>
      </c>
      <c r="B62" s="1" t="s">
        <v>223</v>
      </c>
      <c r="C62" s="1">
        <v>867.4</v>
      </c>
      <c r="D62" s="1">
        <v>-10.4</v>
      </c>
      <c r="E62" s="5">
        <v>-0.0118</v>
      </c>
      <c r="F62" s="6">
        <v>783802.0</v>
      </c>
      <c r="G62" s="1" t="s">
        <v>224</v>
      </c>
      <c r="H62" s="1" t="s">
        <v>225</v>
      </c>
      <c r="I62" s="1">
        <v>60.19</v>
      </c>
    </row>
    <row r="63">
      <c r="A63" s="4" t="s">
        <v>226</v>
      </c>
      <c r="B63" s="1" t="s">
        <v>223</v>
      </c>
      <c r="C63" s="1">
        <v>866.8</v>
      </c>
      <c r="D63" s="1">
        <v>-10.9</v>
      </c>
      <c r="E63" s="5">
        <v>-0.0124</v>
      </c>
      <c r="F63" s="6">
        <v>9758.0</v>
      </c>
      <c r="G63" s="6">
        <v>54134.0</v>
      </c>
      <c r="H63" s="1" t="s">
        <v>227</v>
      </c>
      <c r="I63" s="1">
        <v>60.15</v>
      </c>
    </row>
    <row r="64">
      <c r="A64" s="4" t="s">
        <v>228</v>
      </c>
      <c r="B64" s="1" t="s">
        <v>229</v>
      </c>
      <c r="C64" s="2">
        <v>2986.15</v>
      </c>
      <c r="D64" s="1">
        <v>-43.6</v>
      </c>
      <c r="E64" s="5">
        <v>-0.0144</v>
      </c>
      <c r="F64" s="6">
        <v>20539.0</v>
      </c>
      <c r="G64" s="6">
        <v>27752.0</v>
      </c>
      <c r="H64" s="1" t="s">
        <v>230</v>
      </c>
      <c r="I64" s="1">
        <v>18.79</v>
      </c>
    </row>
    <row r="65">
      <c r="A65" s="1" t="s">
        <v>231</v>
      </c>
      <c r="B65" s="1" t="s">
        <v>229</v>
      </c>
      <c r="C65" s="2">
        <v>2985.5</v>
      </c>
      <c r="D65" s="1">
        <v>-46.6</v>
      </c>
      <c r="E65" s="5">
        <v>-0.0154</v>
      </c>
      <c r="F65" s="6">
        <v>543476.0</v>
      </c>
      <c r="G65" s="6">
        <v>956611.0</v>
      </c>
      <c r="H65" s="1" t="s">
        <v>232</v>
      </c>
      <c r="I65" s="1">
        <v>18.79</v>
      </c>
    </row>
    <row r="66">
      <c r="A66" s="4" t="s">
        <v>233</v>
      </c>
      <c r="B66" s="1" t="s">
        <v>234</v>
      </c>
      <c r="C66" s="1">
        <v>200.35</v>
      </c>
      <c r="D66" s="1">
        <v>-7.0</v>
      </c>
      <c r="E66" s="5">
        <v>-0.0338</v>
      </c>
      <c r="F66" s="6">
        <v>197953.0</v>
      </c>
      <c r="G66" s="6">
        <v>132237.0</v>
      </c>
      <c r="H66" s="1" t="s">
        <v>235</v>
      </c>
      <c r="I66" s="1">
        <v>13.22</v>
      </c>
    </row>
    <row r="67">
      <c r="A67" s="1" t="s">
        <v>236</v>
      </c>
      <c r="B67" s="1" t="s">
        <v>234</v>
      </c>
      <c r="C67" s="1">
        <v>200.2</v>
      </c>
      <c r="D67" s="1">
        <v>-7.2</v>
      </c>
      <c r="E67" s="5">
        <v>-0.0347</v>
      </c>
      <c r="F67" s="1" t="s">
        <v>237</v>
      </c>
      <c r="G67" s="1" t="s">
        <v>238</v>
      </c>
      <c r="H67" s="1" t="s">
        <v>239</v>
      </c>
      <c r="I67" s="1">
        <v>13.21</v>
      </c>
    </row>
    <row r="68">
      <c r="A68" s="1" t="s">
        <v>240</v>
      </c>
      <c r="B68" s="1" t="s">
        <v>241</v>
      </c>
      <c r="C68" s="1">
        <v>471.5</v>
      </c>
      <c r="D68" s="1">
        <v>-7.95</v>
      </c>
      <c r="E68" s="5">
        <v>-0.0166</v>
      </c>
      <c r="F68" s="1" t="s">
        <v>242</v>
      </c>
      <c r="G68" s="1" t="s">
        <v>243</v>
      </c>
      <c r="H68" s="1" t="s">
        <v>244</v>
      </c>
      <c r="I68" s="1">
        <v>57.85</v>
      </c>
    </row>
    <row r="69">
      <c r="A69" s="4" t="s">
        <v>245</v>
      </c>
      <c r="B69" s="1" t="s">
        <v>241</v>
      </c>
      <c r="C69" s="1">
        <v>471.3</v>
      </c>
      <c r="D69" s="1">
        <v>-8.1</v>
      </c>
      <c r="E69" s="5">
        <v>-0.0169</v>
      </c>
      <c r="F69" s="6">
        <v>105211.0</v>
      </c>
      <c r="G69" s="6">
        <v>129191.0</v>
      </c>
      <c r="H69" s="1" t="s">
        <v>246</v>
      </c>
      <c r="I69" s="1">
        <v>57.83</v>
      </c>
    </row>
    <row r="70">
      <c r="A70" s="1" t="s">
        <v>247</v>
      </c>
      <c r="B70" s="1" t="s">
        <v>248</v>
      </c>
      <c r="C70" s="1">
        <v>131.6</v>
      </c>
      <c r="D70" s="1">
        <v>-1.85</v>
      </c>
      <c r="E70" s="5">
        <v>-0.0139</v>
      </c>
      <c r="F70" s="1" t="s">
        <v>249</v>
      </c>
      <c r="G70" s="1" t="s">
        <v>250</v>
      </c>
      <c r="H70" s="1" t="s">
        <v>251</v>
      </c>
      <c r="I70" s="1">
        <v>4.85</v>
      </c>
    </row>
    <row r="71">
      <c r="A71" s="4" t="s">
        <v>252</v>
      </c>
      <c r="B71" s="1" t="s">
        <v>248</v>
      </c>
      <c r="C71" s="1">
        <v>131.55</v>
      </c>
      <c r="D71" s="1">
        <v>-1.9</v>
      </c>
      <c r="E71" s="5">
        <v>-0.0142</v>
      </c>
      <c r="F71" s="6">
        <v>374523.0</v>
      </c>
      <c r="G71" s="6">
        <v>598315.0</v>
      </c>
      <c r="H71" s="1" t="s">
        <v>253</v>
      </c>
      <c r="I71" s="1">
        <v>4.85</v>
      </c>
    </row>
    <row r="72">
      <c r="A72" s="4" t="s">
        <v>254</v>
      </c>
      <c r="B72" s="1" t="s">
        <v>255</v>
      </c>
      <c r="C72" s="2">
        <v>21341.55</v>
      </c>
      <c r="D72" s="1">
        <v>-218.2</v>
      </c>
      <c r="E72" s="5">
        <v>-0.0101</v>
      </c>
      <c r="F72" s="1">
        <v>945.0</v>
      </c>
      <c r="G72" s="6">
        <v>1320.0</v>
      </c>
      <c r="H72" s="1" t="s">
        <v>256</v>
      </c>
      <c r="I72" s="1">
        <v>49.02</v>
      </c>
    </row>
    <row r="73">
      <c r="A73" s="1" t="s">
        <v>257</v>
      </c>
      <c r="B73" s="1" t="s">
        <v>255</v>
      </c>
      <c r="C73" s="2">
        <v>21332.75</v>
      </c>
      <c r="D73" s="1">
        <v>-235.4</v>
      </c>
      <c r="E73" s="5">
        <v>-0.0109</v>
      </c>
      <c r="F73" s="6">
        <v>58305.0</v>
      </c>
      <c r="G73" s="6">
        <v>60920.0</v>
      </c>
      <c r="H73" s="1" t="s">
        <v>258</v>
      </c>
      <c r="I73" s="1">
        <v>49.0</v>
      </c>
    </row>
    <row r="74">
      <c r="A74" s="1" t="s">
        <v>259</v>
      </c>
      <c r="B74" s="1" t="s">
        <v>260</v>
      </c>
      <c r="C74" s="1">
        <v>598.7</v>
      </c>
      <c r="D74" s="1">
        <v>-4.75</v>
      </c>
      <c r="E74" s="5">
        <v>-0.0079</v>
      </c>
      <c r="F74" s="6">
        <v>131901.0</v>
      </c>
      <c r="G74" s="6">
        <v>287634.0</v>
      </c>
      <c r="H74" s="1" t="s">
        <v>261</v>
      </c>
      <c r="I74" s="1" t="s">
        <v>51</v>
      </c>
    </row>
    <row r="75">
      <c r="A75" s="1" t="s">
        <v>262</v>
      </c>
      <c r="B75" s="1" t="s">
        <v>260</v>
      </c>
      <c r="C75" s="1">
        <v>598.7</v>
      </c>
      <c r="D75" s="1">
        <v>-4.65</v>
      </c>
      <c r="E75" s="5">
        <v>-0.0077</v>
      </c>
      <c r="F75" s="1" t="s">
        <v>263</v>
      </c>
      <c r="G75" s="1" t="s">
        <v>264</v>
      </c>
      <c r="H75" s="1" t="s">
        <v>265</v>
      </c>
      <c r="I75" s="1" t="s">
        <v>51</v>
      </c>
    </row>
    <row r="76">
      <c r="A76" s="1" t="s">
        <v>266</v>
      </c>
      <c r="B76" s="1" t="s">
        <v>267</v>
      </c>
      <c r="C76" s="2">
        <v>1378.65</v>
      </c>
      <c r="D76" s="1">
        <v>-2.2</v>
      </c>
      <c r="E76" s="5">
        <v>-0.0016</v>
      </c>
      <c r="F76" s="6">
        <v>622984.0</v>
      </c>
      <c r="G76" s="6">
        <v>836360.0</v>
      </c>
      <c r="H76" s="1" t="s">
        <v>268</v>
      </c>
      <c r="I76" s="1">
        <v>62.75</v>
      </c>
    </row>
    <row r="77">
      <c r="A77" s="4" t="s">
        <v>269</v>
      </c>
      <c r="B77" s="1" t="s">
        <v>267</v>
      </c>
      <c r="C77" s="2">
        <v>1377.9</v>
      </c>
      <c r="D77" s="1">
        <v>-3.05</v>
      </c>
      <c r="E77" s="5">
        <v>-0.0022</v>
      </c>
      <c r="F77" s="6">
        <v>60109.0</v>
      </c>
      <c r="G77" s="6">
        <v>50111.0</v>
      </c>
      <c r="H77" s="1" t="s">
        <v>270</v>
      </c>
      <c r="I77" s="1">
        <v>62.72</v>
      </c>
    </row>
    <row r="78">
      <c r="A78" s="4" t="s">
        <v>271</v>
      </c>
      <c r="B78" s="1" t="s">
        <v>272</v>
      </c>
      <c r="C78" s="1">
        <v>680.15</v>
      </c>
      <c r="D78" s="1">
        <v>-1.95</v>
      </c>
      <c r="E78" s="5">
        <v>-0.0029</v>
      </c>
      <c r="F78" s="6">
        <v>59740.0</v>
      </c>
      <c r="G78" s="6">
        <v>73290.0</v>
      </c>
      <c r="H78" s="1" t="s">
        <v>273</v>
      </c>
      <c r="I78" s="1">
        <v>46.46</v>
      </c>
    </row>
    <row r="79">
      <c r="A79" s="1" t="s">
        <v>274</v>
      </c>
      <c r="B79" s="1" t="s">
        <v>272</v>
      </c>
      <c r="C79" s="1">
        <v>680.0</v>
      </c>
      <c r="D79" s="1">
        <v>-1.7</v>
      </c>
      <c r="E79" s="5">
        <v>-0.0025</v>
      </c>
      <c r="F79" s="6">
        <v>868121.0</v>
      </c>
      <c r="G79" s="1" t="s">
        <v>275</v>
      </c>
      <c r="H79" s="1" t="s">
        <v>276</v>
      </c>
      <c r="I79" s="1">
        <v>46.45</v>
      </c>
    </row>
    <row r="80">
      <c r="A80" s="1" t="s">
        <v>277</v>
      </c>
      <c r="B80" s="1" t="s">
        <v>278</v>
      </c>
      <c r="C80" s="1">
        <v>740.8</v>
      </c>
      <c r="D80" s="1">
        <v>-3.25</v>
      </c>
      <c r="E80" s="5">
        <v>-0.0044</v>
      </c>
      <c r="F80" s="1" t="s">
        <v>279</v>
      </c>
      <c r="G80" s="1" t="s">
        <v>280</v>
      </c>
      <c r="H80" s="1" t="s">
        <v>281</v>
      </c>
      <c r="I80" s="1">
        <v>54.24</v>
      </c>
    </row>
    <row r="81">
      <c r="A81" s="1" t="s">
        <v>282</v>
      </c>
      <c r="B81" s="1" t="s">
        <v>283</v>
      </c>
      <c r="C81" s="2">
        <v>4065.95</v>
      </c>
      <c r="D81" s="1">
        <v>-64.05</v>
      </c>
      <c r="E81" s="5">
        <v>-0.0155</v>
      </c>
      <c r="F81" s="1" t="s">
        <v>284</v>
      </c>
      <c r="G81" s="1" t="s">
        <v>285</v>
      </c>
      <c r="H81" s="1" t="s">
        <v>286</v>
      </c>
      <c r="I81" s="1">
        <v>34.63</v>
      </c>
    </row>
    <row r="82">
      <c r="A82" s="4" t="s">
        <v>287</v>
      </c>
      <c r="B82" s="1" t="s">
        <v>283</v>
      </c>
      <c r="C82" s="2">
        <v>4063.7</v>
      </c>
      <c r="D82" s="1">
        <v>-64.85</v>
      </c>
      <c r="E82" s="5">
        <v>-0.0157</v>
      </c>
      <c r="F82" s="6">
        <v>37440.0</v>
      </c>
      <c r="G82" s="6">
        <v>30763.0</v>
      </c>
      <c r="H82" s="1" t="s">
        <v>288</v>
      </c>
      <c r="I82" s="1">
        <v>34.61</v>
      </c>
    </row>
    <row r="83">
      <c r="A83" s="4" t="s">
        <v>289</v>
      </c>
      <c r="B83" s="1" t="s">
        <v>290</v>
      </c>
      <c r="C83" s="1">
        <v>439.95</v>
      </c>
      <c r="D83" s="1">
        <v>-10.85</v>
      </c>
      <c r="E83" s="5">
        <v>-0.0241</v>
      </c>
      <c r="F83" s="6">
        <v>93667.0</v>
      </c>
      <c r="G83" s="6">
        <v>134879.0</v>
      </c>
      <c r="H83" s="1" t="s">
        <v>291</v>
      </c>
      <c r="I83" s="1">
        <v>59.13</v>
      </c>
    </row>
    <row r="84">
      <c r="A84" s="1" t="s">
        <v>292</v>
      </c>
      <c r="B84" s="1" t="s">
        <v>290</v>
      </c>
      <c r="C84" s="1">
        <v>440.0</v>
      </c>
      <c r="D84" s="1">
        <v>-10.8</v>
      </c>
      <c r="E84" s="5">
        <v>-0.024</v>
      </c>
      <c r="F84" s="1" t="s">
        <v>293</v>
      </c>
      <c r="G84" s="1" t="s">
        <v>294</v>
      </c>
      <c r="H84" s="1" t="s">
        <v>295</v>
      </c>
      <c r="I84" s="1">
        <v>59.14</v>
      </c>
    </row>
    <row r="85">
      <c r="A85" s="1" t="s">
        <v>296</v>
      </c>
      <c r="B85" s="1" t="s">
        <v>297</v>
      </c>
      <c r="C85" s="1">
        <v>652.6</v>
      </c>
      <c r="D85" s="3">
        <f>+20.15</f>
        <v>20.15</v>
      </c>
      <c r="E85" s="3">
        <f>+3.19%</f>
        <v>0.0319</v>
      </c>
      <c r="F85" s="1" t="s">
        <v>298</v>
      </c>
      <c r="G85" s="1" t="s">
        <v>299</v>
      </c>
      <c r="H85" s="1" t="s">
        <v>300</v>
      </c>
      <c r="I85" s="1">
        <v>14.23</v>
      </c>
    </row>
    <row r="86">
      <c r="A86" s="4" t="s">
        <v>301</v>
      </c>
      <c r="B86" s="1" t="s">
        <v>297</v>
      </c>
      <c r="C86" s="1">
        <v>652.75</v>
      </c>
      <c r="D86" s="3">
        <f>+20.55</f>
        <v>20.55</v>
      </c>
      <c r="E86" s="3">
        <f>+3.25%</f>
        <v>0.0325</v>
      </c>
      <c r="F86" s="6">
        <v>365520.0</v>
      </c>
      <c r="G86" s="6">
        <v>183526.0</v>
      </c>
      <c r="H86" s="1" t="s">
        <v>302</v>
      </c>
      <c r="I86" s="1">
        <v>14.24</v>
      </c>
    </row>
    <row r="87">
      <c r="A87" s="1" t="s">
        <v>303</v>
      </c>
      <c r="B87" s="1" t="s">
        <v>304</v>
      </c>
      <c r="C87" s="1">
        <v>309.4</v>
      </c>
      <c r="D87" s="1">
        <v>-4.5</v>
      </c>
      <c r="E87" s="5">
        <v>-0.0143</v>
      </c>
      <c r="F87" s="1" t="s">
        <v>305</v>
      </c>
      <c r="G87" s="1" t="s">
        <v>306</v>
      </c>
      <c r="H87" s="1" t="s">
        <v>307</v>
      </c>
      <c r="I87" s="1">
        <v>16.86</v>
      </c>
    </row>
    <row r="88">
      <c r="A88" s="4" t="s">
        <v>308</v>
      </c>
      <c r="B88" s="1" t="s">
        <v>304</v>
      </c>
      <c r="C88" s="1">
        <v>309.3</v>
      </c>
      <c r="D88" s="1">
        <v>-4.6</v>
      </c>
      <c r="E88" s="5">
        <v>-0.0147</v>
      </c>
      <c r="F88" s="6">
        <v>78109.0</v>
      </c>
      <c r="G88" s="6">
        <v>107938.0</v>
      </c>
      <c r="H88" s="1" t="s">
        <v>309</v>
      </c>
      <c r="I88" s="1">
        <v>16.86</v>
      </c>
    </row>
    <row r="89">
      <c r="A89" s="1" t="s">
        <v>310</v>
      </c>
      <c r="B89" s="1" t="s">
        <v>311</v>
      </c>
      <c r="C89" s="2">
        <v>2349.1</v>
      </c>
      <c r="D89" s="1">
        <v>-48.35</v>
      </c>
      <c r="E89" s="5">
        <v>-0.0202</v>
      </c>
      <c r="F89" s="1" t="s">
        <v>312</v>
      </c>
      <c r="G89" s="6">
        <v>853996.0</v>
      </c>
      <c r="H89" s="1" t="s">
        <v>313</v>
      </c>
      <c r="I89" s="1">
        <v>45.31</v>
      </c>
    </row>
    <row r="90">
      <c r="A90" s="4" t="s">
        <v>314</v>
      </c>
      <c r="B90" s="1" t="s">
        <v>311</v>
      </c>
      <c r="C90" s="2">
        <v>2348.95</v>
      </c>
      <c r="D90" s="1">
        <v>-48.3</v>
      </c>
      <c r="E90" s="5">
        <v>-0.0201</v>
      </c>
      <c r="F90" s="6">
        <v>42612.0</v>
      </c>
      <c r="G90" s="6">
        <v>26246.0</v>
      </c>
      <c r="H90" s="1" t="s">
        <v>315</v>
      </c>
      <c r="I90" s="1">
        <v>45.3</v>
      </c>
    </row>
    <row r="91">
      <c r="A91" s="1" t="s">
        <v>316</v>
      </c>
      <c r="B91" s="1" t="s">
        <v>317</v>
      </c>
      <c r="C91" s="2">
        <v>1297.55</v>
      </c>
      <c r="D91" s="3">
        <f>+14.45</f>
        <v>14.45</v>
      </c>
      <c r="E91" s="3">
        <f>+1.13%</f>
        <v>0.0113</v>
      </c>
      <c r="F91" s="6">
        <v>466780.0</v>
      </c>
      <c r="G91" s="1" t="s">
        <v>318</v>
      </c>
      <c r="H91" s="1" t="s">
        <v>319</v>
      </c>
      <c r="I91" s="1">
        <v>46.13</v>
      </c>
    </row>
    <row r="92">
      <c r="A92" s="4" t="s">
        <v>320</v>
      </c>
      <c r="B92" s="1" t="s">
        <v>317</v>
      </c>
      <c r="C92" s="2">
        <v>1297.15</v>
      </c>
      <c r="D92" s="3">
        <f>+14.95</f>
        <v>14.95</v>
      </c>
      <c r="E92" s="3">
        <f>+1.17%</f>
        <v>0.0117</v>
      </c>
      <c r="F92" s="6">
        <v>8856.0</v>
      </c>
      <c r="G92" s="6">
        <v>54743.0</v>
      </c>
      <c r="H92" s="1" t="s">
        <v>321</v>
      </c>
      <c r="I92" s="1">
        <v>46.11</v>
      </c>
    </row>
    <row r="93">
      <c r="A93" s="4" t="s">
        <v>322</v>
      </c>
      <c r="B93" s="1" t="s">
        <v>323</v>
      </c>
      <c r="C93" s="2">
        <v>20801.15</v>
      </c>
      <c r="D93" s="1">
        <v>-84.4</v>
      </c>
      <c r="E93" s="5">
        <v>-0.004</v>
      </c>
      <c r="F93" s="6">
        <v>9592.0</v>
      </c>
      <c r="G93" s="6">
        <v>6406.0</v>
      </c>
      <c r="H93" s="1" t="s">
        <v>324</v>
      </c>
      <c r="I93" s="1">
        <v>31.08</v>
      </c>
    </row>
    <row r="94">
      <c r="A94" s="1" t="s">
        <v>325</v>
      </c>
      <c r="B94" s="1" t="s">
        <v>323</v>
      </c>
      <c r="C94" s="2">
        <v>20800.35</v>
      </c>
      <c r="D94" s="1">
        <v>-82.1</v>
      </c>
      <c r="E94" s="5">
        <v>-0.0039</v>
      </c>
      <c r="F94" s="6">
        <v>394742.0</v>
      </c>
      <c r="G94" s="6">
        <v>271161.0</v>
      </c>
      <c r="H94" s="1" t="s">
        <v>326</v>
      </c>
      <c r="I94" s="1">
        <v>31.08</v>
      </c>
    </row>
    <row r="95">
      <c r="A95" s="1" t="s">
        <v>327</v>
      </c>
      <c r="B95" s="1" t="s">
        <v>328</v>
      </c>
      <c r="C95" s="1">
        <v>341.35</v>
      </c>
      <c r="D95" s="1">
        <v>-8.6</v>
      </c>
      <c r="E95" s="5">
        <v>-0.0246</v>
      </c>
      <c r="F95" s="1" t="s">
        <v>329</v>
      </c>
      <c r="G95" s="1" t="s">
        <v>330</v>
      </c>
      <c r="H95" s="1" t="s">
        <v>331</v>
      </c>
      <c r="I95" s="1">
        <v>17.12</v>
      </c>
    </row>
    <row r="96">
      <c r="A96" s="1" t="s">
        <v>332</v>
      </c>
      <c r="B96" s="1" t="s">
        <v>333</v>
      </c>
      <c r="C96" s="2">
        <v>2740.7</v>
      </c>
      <c r="D96" s="1">
        <v>-30.5</v>
      </c>
      <c r="E96" s="5">
        <v>-0.011</v>
      </c>
      <c r="F96" s="6">
        <v>700786.0</v>
      </c>
      <c r="G96" s="1" t="s">
        <v>334</v>
      </c>
      <c r="H96" s="1" t="s">
        <v>335</v>
      </c>
      <c r="I96" s="1">
        <v>15.05</v>
      </c>
    </row>
    <row r="97">
      <c r="A97" s="4" t="s">
        <v>336</v>
      </c>
      <c r="B97" s="1" t="s">
        <v>333</v>
      </c>
      <c r="C97" s="2">
        <v>2741.0</v>
      </c>
      <c r="D97" s="1">
        <v>-34.5</v>
      </c>
      <c r="E97" s="5">
        <v>-0.0124</v>
      </c>
      <c r="F97" s="6">
        <v>28621.0</v>
      </c>
      <c r="G97" s="6">
        <v>55089.0</v>
      </c>
      <c r="H97" s="1" t="s">
        <v>337</v>
      </c>
      <c r="I97" s="1">
        <v>15.05</v>
      </c>
    </row>
    <row r="98">
      <c r="A98" s="1" t="s">
        <v>338</v>
      </c>
      <c r="B98" s="1" t="s">
        <v>339</v>
      </c>
      <c r="C98" s="1">
        <v>666.05</v>
      </c>
      <c r="D98" s="1">
        <v>-5.4</v>
      </c>
      <c r="E98" s="5">
        <v>-0.008</v>
      </c>
      <c r="F98" s="1" t="s">
        <v>340</v>
      </c>
      <c r="G98" s="1" t="s">
        <v>341</v>
      </c>
      <c r="H98" s="1" t="s">
        <v>342</v>
      </c>
      <c r="I98" s="1">
        <v>34.76</v>
      </c>
    </row>
    <row r="99">
      <c r="A99" s="4" t="s">
        <v>343</v>
      </c>
      <c r="B99" s="1" t="s">
        <v>339</v>
      </c>
      <c r="C99" s="1">
        <v>665.5</v>
      </c>
      <c r="D99" s="1">
        <v>-6.05</v>
      </c>
      <c r="E99" s="5">
        <v>-0.009</v>
      </c>
      <c r="F99" s="6">
        <v>341069.0</v>
      </c>
      <c r="G99" s="6">
        <v>289616.0</v>
      </c>
      <c r="H99" s="1" t="s">
        <v>344</v>
      </c>
      <c r="I99" s="1">
        <v>34.73</v>
      </c>
    </row>
    <row r="100">
      <c r="A100" s="1" t="s">
        <v>345</v>
      </c>
      <c r="B100" s="1" t="s">
        <v>346</v>
      </c>
      <c r="C100" s="1">
        <v>336.3</v>
      </c>
      <c r="D100" s="3">
        <f>+16</f>
        <v>16</v>
      </c>
      <c r="E100" s="3">
        <f>+5%</f>
        <v>0.05</v>
      </c>
      <c r="F100" s="1" t="s">
        <v>347</v>
      </c>
      <c r="G100" s="1" t="s">
        <v>348</v>
      </c>
      <c r="H100" s="1" t="s">
        <v>349</v>
      </c>
      <c r="I100" s="1" t="s">
        <v>51</v>
      </c>
    </row>
    <row r="101">
      <c r="A101" s="1" t="s">
        <v>350</v>
      </c>
      <c r="B101" s="1" t="s">
        <v>351</v>
      </c>
      <c r="C101" s="2">
        <v>2465.25</v>
      </c>
      <c r="D101" s="1">
        <v>-29.4</v>
      </c>
      <c r="E101" s="5">
        <v>-0.0118</v>
      </c>
      <c r="F101" s="6">
        <v>298693.0</v>
      </c>
      <c r="G101" s="6">
        <v>453389.0</v>
      </c>
      <c r="H101" s="1" t="s">
        <v>352</v>
      </c>
      <c r="I101" s="1">
        <v>41.28</v>
      </c>
    </row>
    <row r="102">
      <c r="A102" s="4" t="s">
        <v>353</v>
      </c>
      <c r="B102" s="1" t="s">
        <v>354</v>
      </c>
      <c r="C102" s="2">
        <v>1302.6</v>
      </c>
      <c r="D102" s="1">
        <v>-3.6</v>
      </c>
      <c r="E102" s="5">
        <v>-0.0028</v>
      </c>
      <c r="F102" s="6">
        <v>190699.0</v>
      </c>
      <c r="G102" s="6">
        <v>117373.0</v>
      </c>
      <c r="H102" s="1" t="s">
        <v>355</v>
      </c>
      <c r="I102" s="1">
        <v>16.66</v>
      </c>
    </row>
    <row r="103">
      <c r="A103" s="1" t="s">
        <v>356</v>
      </c>
      <c r="B103" s="1" t="s">
        <v>354</v>
      </c>
      <c r="C103" s="2">
        <v>1303.0</v>
      </c>
      <c r="D103" s="1">
        <v>-2.85</v>
      </c>
      <c r="E103" s="5">
        <v>-0.0022</v>
      </c>
      <c r="F103" s="1" t="s">
        <v>357</v>
      </c>
      <c r="G103" s="1" t="s">
        <v>358</v>
      </c>
      <c r="H103" s="1" t="s">
        <v>359</v>
      </c>
      <c r="I103" s="1">
        <v>16.66</v>
      </c>
    </row>
    <row r="104">
      <c r="A104" s="4" t="s">
        <v>360</v>
      </c>
      <c r="B104" s="1" t="s">
        <v>361</v>
      </c>
      <c r="C104" s="1">
        <v>524.7</v>
      </c>
      <c r="D104" s="3">
        <f>+2.75</f>
        <v>2.75</v>
      </c>
      <c r="E104" s="3">
        <f>+0.53%</f>
        <v>0.0053</v>
      </c>
      <c r="F104" s="6">
        <v>260046.0</v>
      </c>
      <c r="G104" s="6">
        <v>54696.0</v>
      </c>
      <c r="H104" s="1" t="s">
        <v>362</v>
      </c>
      <c r="I104" s="1">
        <v>77.73</v>
      </c>
    </row>
    <row r="105">
      <c r="A105" s="1" t="s">
        <v>363</v>
      </c>
      <c r="B105" s="1" t="s">
        <v>361</v>
      </c>
      <c r="C105" s="1">
        <v>524.1</v>
      </c>
      <c r="D105" s="3">
        <f>+2</f>
        <v>2</v>
      </c>
      <c r="E105" s="3">
        <f>+0.38%</f>
        <v>0.0038</v>
      </c>
      <c r="F105" s="1" t="s">
        <v>364</v>
      </c>
      <c r="G105" s="1" t="s">
        <v>365</v>
      </c>
      <c r="H105" s="1" t="s">
        <v>366</v>
      </c>
      <c r="I105" s="1">
        <v>77.64</v>
      </c>
    </row>
    <row r="106">
      <c r="A106" s="1" t="s">
        <v>367</v>
      </c>
      <c r="B106" s="1" t="s">
        <v>368</v>
      </c>
      <c r="C106" s="1">
        <v>415.15</v>
      </c>
      <c r="D106" s="1">
        <v>-15.15</v>
      </c>
      <c r="E106" s="5">
        <v>-0.0352</v>
      </c>
      <c r="F106" s="1" t="s">
        <v>369</v>
      </c>
      <c r="G106" s="1" t="s">
        <v>370</v>
      </c>
      <c r="H106" s="1" t="s">
        <v>371</v>
      </c>
      <c r="I106" s="1">
        <v>65.9</v>
      </c>
    </row>
    <row r="107">
      <c r="A107" s="4" t="s">
        <v>372</v>
      </c>
      <c r="B107" s="1" t="s">
        <v>368</v>
      </c>
      <c r="C107" s="1">
        <v>415.15</v>
      </c>
      <c r="D107" s="1">
        <v>-15.15</v>
      </c>
      <c r="E107" s="5">
        <v>-0.0352</v>
      </c>
      <c r="F107" s="6">
        <v>391484.0</v>
      </c>
      <c r="G107" s="6">
        <v>260366.0</v>
      </c>
      <c r="H107" s="1" t="s">
        <v>373</v>
      </c>
      <c r="I107" s="1">
        <v>65.9</v>
      </c>
    </row>
    <row r="108">
      <c r="A108" s="1" t="s">
        <v>374</v>
      </c>
      <c r="B108" s="1" t="s">
        <v>375</v>
      </c>
      <c r="C108" s="1">
        <v>205.0</v>
      </c>
      <c r="D108" s="1">
        <v>-4.35</v>
      </c>
      <c r="E108" s="5">
        <v>-0.0208</v>
      </c>
      <c r="F108" s="1" t="s">
        <v>376</v>
      </c>
      <c r="G108" s="1" t="s">
        <v>377</v>
      </c>
      <c r="H108" s="1" t="s">
        <v>378</v>
      </c>
      <c r="I108" s="1">
        <v>12.3</v>
      </c>
    </row>
    <row r="109">
      <c r="A109" s="4" t="s">
        <v>379</v>
      </c>
      <c r="B109" s="1" t="s">
        <v>375</v>
      </c>
      <c r="C109" s="1">
        <v>204.9</v>
      </c>
      <c r="D109" s="1">
        <v>-4.55</v>
      </c>
      <c r="E109" s="5">
        <v>-0.0217</v>
      </c>
      <c r="F109" s="6">
        <v>459493.0</v>
      </c>
      <c r="G109" s="6">
        <v>618626.0</v>
      </c>
      <c r="H109" s="1" t="s">
        <v>380</v>
      </c>
      <c r="I109" s="1">
        <v>12.29</v>
      </c>
    </row>
    <row r="110">
      <c r="A110" s="1" t="s">
        <v>381</v>
      </c>
      <c r="B110" s="1" t="s">
        <v>382</v>
      </c>
      <c r="C110" s="1">
        <v>810.65</v>
      </c>
      <c r="D110" s="1">
        <v>-9.75</v>
      </c>
      <c r="E110" s="5">
        <v>-0.0119</v>
      </c>
      <c r="F110" s="1" t="s">
        <v>383</v>
      </c>
      <c r="G110" s="1" t="s">
        <v>384</v>
      </c>
      <c r="H110" s="1" t="s">
        <v>385</v>
      </c>
      <c r="I110" s="1">
        <v>16.78</v>
      </c>
    </row>
    <row r="111">
      <c r="A111" s="4" t="s">
        <v>386</v>
      </c>
      <c r="B111" s="1" t="s">
        <v>382</v>
      </c>
      <c r="C111" s="1">
        <v>810.3</v>
      </c>
      <c r="D111" s="1">
        <v>-9.65</v>
      </c>
      <c r="E111" s="5">
        <v>-0.0118</v>
      </c>
      <c r="F111" s="6">
        <v>73569.0</v>
      </c>
      <c r="G111" s="6">
        <v>217706.0</v>
      </c>
      <c r="H111" s="1" t="s">
        <v>387</v>
      </c>
      <c r="I111" s="1">
        <v>16.77</v>
      </c>
    </row>
    <row r="112">
      <c r="A112" s="1" t="s">
        <v>388</v>
      </c>
      <c r="B112" s="1" t="s">
        <v>389</v>
      </c>
      <c r="C112" s="1">
        <v>357.1</v>
      </c>
      <c r="D112" s="3">
        <f>+7.4</f>
        <v>7.4</v>
      </c>
      <c r="E112" s="3">
        <f>+2.12%</f>
        <v>0.0212</v>
      </c>
      <c r="F112" s="1" t="s">
        <v>390</v>
      </c>
      <c r="G112" s="1" t="s">
        <v>391</v>
      </c>
      <c r="H112" s="1" t="s">
        <v>392</v>
      </c>
      <c r="I112" s="1">
        <v>45.15</v>
      </c>
    </row>
    <row r="113">
      <c r="A113" s="4" t="s">
        <v>393</v>
      </c>
      <c r="B113" s="1" t="s">
        <v>389</v>
      </c>
      <c r="C113" s="1">
        <v>357.2</v>
      </c>
      <c r="D113" s="3">
        <f>+7.6</f>
        <v>7.6</v>
      </c>
      <c r="E113" s="3">
        <f>+2.17%</f>
        <v>0.0217</v>
      </c>
      <c r="F113" s="6">
        <v>132989.0</v>
      </c>
      <c r="G113" s="6">
        <v>198164.0</v>
      </c>
      <c r="H113" s="1" t="s">
        <v>394</v>
      </c>
      <c r="I113" s="1">
        <v>45.16</v>
      </c>
    </row>
    <row r="114">
      <c r="A114" s="4" t="s">
        <v>395</v>
      </c>
      <c r="B114" s="1" t="s">
        <v>396</v>
      </c>
      <c r="C114" s="1">
        <v>99.6</v>
      </c>
      <c r="D114" s="1">
        <v>-2.65</v>
      </c>
      <c r="E114" s="5">
        <v>-0.0259</v>
      </c>
      <c r="F114" s="6">
        <v>497296.0</v>
      </c>
      <c r="G114" s="6">
        <v>885165.0</v>
      </c>
      <c r="H114" s="1" t="s">
        <v>397</v>
      </c>
      <c r="I114" s="1">
        <v>4.77</v>
      </c>
    </row>
    <row r="115">
      <c r="A115" s="1" t="s">
        <v>398</v>
      </c>
      <c r="B115" s="1" t="s">
        <v>396</v>
      </c>
      <c r="C115" s="1">
        <v>99.55</v>
      </c>
      <c r="D115" s="1">
        <v>-2.75</v>
      </c>
      <c r="E115" s="5">
        <v>-0.0269</v>
      </c>
      <c r="F115" s="1" t="s">
        <v>399</v>
      </c>
      <c r="G115" s="1" t="s">
        <v>400</v>
      </c>
      <c r="H115" s="1" t="s">
        <v>401</v>
      </c>
      <c r="I115" s="1">
        <v>4.77</v>
      </c>
    </row>
    <row r="116">
      <c r="A116" s="4" t="s">
        <v>402</v>
      </c>
      <c r="B116" s="1" t="s">
        <v>403</v>
      </c>
      <c r="C116" s="1">
        <v>599.05</v>
      </c>
      <c r="D116" s="1">
        <v>-12.1</v>
      </c>
      <c r="E116" s="5">
        <v>-0.0198</v>
      </c>
      <c r="F116" s="6">
        <v>105887.0</v>
      </c>
      <c r="G116" s="6">
        <v>232969.0</v>
      </c>
      <c r="H116" s="1" t="s">
        <v>404</v>
      </c>
      <c r="I116" s="1">
        <v>64.48</v>
      </c>
    </row>
    <row r="117">
      <c r="A117" s="1" t="s">
        <v>405</v>
      </c>
      <c r="B117" s="1" t="s">
        <v>403</v>
      </c>
      <c r="C117" s="1">
        <v>598.8</v>
      </c>
      <c r="D117" s="1">
        <v>-12.8</v>
      </c>
      <c r="E117" s="5">
        <v>-0.0209</v>
      </c>
      <c r="F117" s="1" t="s">
        <v>406</v>
      </c>
      <c r="G117" s="1" t="s">
        <v>407</v>
      </c>
      <c r="H117" s="1" t="s">
        <v>408</v>
      </c>
      <c r="I117" s="1">
        <v>64.46</v>
      </c>
    </row>
    <row r="118">
      <c r="A118" s="1" t="s">
        <v>409</v>
      </c>
      <c r="B118" s="1" t="s">
        <v>410</v>
      </c>
      <c r="C118" s="2">
        <v>1289.95</v>
      </c>
      <c r="D118" s="1">
        <v>-19.65</v>
      </c>
      <c r="E118" s="5">
        <v>-0.015</v>
      </c>
      <c r="F118" s="1" t="s">
        <v>411</v>
      </c>
      <c r="G118" s="1" t="s">
        <v>412</v>
      </c>
      <c r="H118" s="1" t="s">
        <v>413</v>
      </c>
      <c r="I118" s="1">
        <v>50.41</v>
      </c>
    </row>
    <row r="119">
      <c r="A119" s="1" t="s">
        <v>414</v>
      </c>
      <c r="B119" s="1" t="s">
        <v>415</v>
      </c>
      <c r="C119" s="1">
        <v>346.1</v>
      </c>
      <c r="D119" s="1">
        <v>-5.8</v>
      </c>
      <c r="E119" s="5">
        <v>-0.0165</v>
      </c>
      <c r="F119" s="1" t="s">
        <v>416</v>
      </c>
      <c r="G119" s="1" t="s">
        <v>417</v>
      </c>
      <c r="H119" s="1" t="s">
        <v>418</v>
      </c>
      <c r="I119" s="1">
        <v>29.18</v>
      </c>
    </row>
    <row r="120">
      <c r="A120" s="4" t="s">
        <v>419</v>
      </c>
      <c r="B120" s="1" t="s">
        <v>415</v>
      </c>
      <c r="C120" s="1">
        <v>346.05</v>
      </c>
      <c r="D120" s="1">
        <v>-5.95</v>
      </c>
      <c r="E120" s="5">
        <v>-0.0169</v>
      </c>
      <c r="F120" s="6">
        <v>577202.0</v>
      </c>
      <c r="G120" s="6">
        <v>796096.0</v>
      </c>
      <c r="H120" s="1" t="s">
        <v>420</v>
      </c>
      <c r="I120" s="1">
        <v>29.18</v>
      </c>
    </row>
    <row r="121">
      <c r="A121" s="4" t="s">
        <v>421</v>
      </c>
      <c r="B121" s="1" t="s">
        <v>422</v>
      </c>
      <c r="C121" s="1">
        <v>112.05</v>
      </c>
      <c r="D121" s="1">
        <v>-1.85</v>
      </c>
      <c r="E121" s="5">
        <v>-0.0162</v>
      </c>
      <c r="F121" s="6">
        <v>590828.0</v>
      </c>
      <c r="G121" s="1" t="s">
        <v>423</v>
      </c>
      <c r="H121" s="1" t="s">
        <v>424</v>
      </c>
      <c r="I121" s="1" t="s">
        <v>51</v>
      </c>
    </row>
    <row r="122">
      <c r="A122" s="1" t="s">
        <v>425</v>
      </c>
      <c r="B122" s="1" t="s">
        <v>422</v>
      </c>
      <c r="C122" s="1">
        <v>112.05</v>
      </c>
      <c r="D122" s="1">
        <v>-1.9</v>
      </c>
      <c r="E122" s="5">
        <v>-0.0167</v>
      </c>
      <c r="F122" s="1" t="s">
        <v>426</v>
      </c>
      <c r="G122" s="1" t="s">
        <v>427</v>
      </c>
      <c r="H122" s="1" t="s">
        <v>428</v>
      </c>
      <c r="I122" s="1" t="s">
        <v>51</v>
      </c>
    </row>
    <row r="123">
      <c r="A123" s="1" t="s">
        <v>429</v>
      </c>
      <c r="B123" s="1" t="s">
        <v>430</v>
      </c>
      <c r="C123" s="2">
        <v>1161.1</v>
      </c>
      <c r="D123" s="1">
        <v>-6.0</v>
      </c>
      <c r="E123" s="5">
        <v>-0.0051</v>
      </c>
      <c r="F123" s="6">
        <v>590040.0</v>
      </c>
      <c r="G123" s="6">
        <v>699206.0</v>
      </c>
      <c r="H123" s="1" t="s">
        <v>431</v>
      </c>
      <c r="I123" s="1">
        <v>40.31</v>
      </c>
    </row>
    <row r="124">
      <c r="A124" s="4" t="s">
        <v>432</v>
      </c>
      <c r="B124" s="1" t="s">
        <v>430</v>
      </c>
      <c r="C124" s="2">
        <v>1159.9</v>
      </c>
      <c r="D124" s="1">
        <v>-6.9</v>
      </c>
      <c r="E124" s="5">
        <v>-0.0059</v>
      </c>
      <c r="F124" s="6">
        <v>45705.0</v>
      </c>
      <c r="G124" s="1" t="s">
        <v>433</v>
      </c>
      <c r="H124" s="1" t="s">
        <v>434</v>
      </c>
      <c r="I124" s="1">
        <v>40.27</v>
      </c>
    </row>
    <row r="125">
      <c r="A125" s="1" t="s">
        <v>435</v>
      </c>
      <c r="B125" s="1" t="s">
        <v>436</v>
      </c>
      <c r="C125" s="1">
        <v>200.95</v>
      </c>
      <c r="D125" s="3">
        <f>+3</f>
        <v>3</v>
      </c>
      <c r="E125" s="3">
        <f>+1.52%</f>
        <v>0.0152</v>
      </c>
      <c r="F125" s="1" t="s">
        <v>437</v>
      </c>
      <c r="G125" s="1" t="s">
        <v>438</v>
      </c>
      <c r="H125" s="1" t="s">
        <v>439</v>
      </c>
      <c r="I125" s="1">
        <v>18.54</v>
      </c>
    </row>
    <row r="126">
      <c r="A126" s="1" t="s">
        <v>440</v>
      </c>
      <c r="B126" s="1" t="s">
        <v>441</v>
      </c>
      <c r="C126" s="1">
        <v>38.45</v>
      </c>
      <c r="D126" s="1">
        <v>-0.65</v>
      </c>
      <c r="E126" s="5">
        <v>-0.0166</v>
      </c>
      <c r="F126" s="1" t="s">
        <v>442</v>
      </c>
      <c r="G126" s="1" t="s">
        <v>443</v>
      </c>
      <c r="H126" s="1" t="s">
        <v>444</v>
      </c>
      <c r="I126" s="1" t="s">
        <v>51</v>
      </c>
    </row>
    <row r="127">
      <c r="A127" s="4" t="s">
        <v>445</v>
      </c>
      <c r="B127" s="1" t="s">
        <v>436</v>
      </c>
      <c r="C127" s="1">
        <v>201.0</v>
      </c>
      <c r="D127" s="3">
        <f>+3.2</f>
        <v>3.2</v>
      </c>
      <c r="E127" s="3">
        <f>+1.62%</f>
        <v>0.0162</v>
      </c>
      <c r="F127" s="6">
        <v>364648.0</v>
      </c>
      <c r="G127" s="6">
        <v>159679.0</v>
      </c>
      <c r="H127" s="1" t="s">
        <v>446</v>
      </c>
      <c r="I127" s="1">
        <v>18.54</v>
      </c>
    </row>
    <row r="128">
      <c r="A128" s="4" t="s">
        <v>447</v>
      </c>
      <c r="B128" s="1" t="s">
        <v>441</v>
      </c>
      <c r="C128" s="1">
        <v>38.4</v>
      </c>
      <c r="D128" s="1">
        <v>-0.7</v>
      </c>
      <c r="E128" s="5">
        <v>-0.0179</v>
      </c>
      <c r="F128" s="6">
        <v>561180.0</v>
      </c>
      <c r="G128" s="6">
        <v>830941.0</v>
      </c>
      <c r="H128" s="1" t="s">
        <v>448</v>
      </c>
      <c r="I128" s="1" t="s">
        <v>51</v>
      </c>
    </row>
    <row r="129">
      <c r="A129" s="4" t="s">
        <v>449</v>
      </c>
      <c r="B129" s="1" t="s">
        <v>450</v>
      </c>
      <c r="C129" s="2">
        <v>2276.5</v>
      </c>
      <c r="D129" s="3">
        <f>+13.35</f>
        <v>13.35</v>
      </c>
      <c r="E129" s="3">
        <f>+0.59%</f>
        <v>0.0059</v>
      </c>
      <c r="F129" s="6">
        <v>8267.0</v>
      </c>
      <c r="G129" s="6">
        <v>8617.0</v>
      </c>
      <c r="H129" s="1" t="s">
        <v>451</v>
      </c>
      <c r="I129" s="1">
        <v>25.28</v>
      </c>
    </row>
    <row r="130">
      <c r="A130" s="1" t="s">
        <v>452</v>
      </c>
      <c r="B130" s="1" t="s">
        <v>450</v>
      </c>
      <c r="C130" s="2">
        <v>2274.4</v>
      </c>
      <c r="D130" s="3">
        <f>+12.45</f>
        <v>12.45</v>
      </c>
      <c r="E130" s="3">
        <f>+0.55%</f>
        <v>0.0055</v>
      </c>
      <c r="F130" s="6">
        <v>154714.0</v>
      </c>
      <c r="G130" s="6">
        <v>153855.0</v>
      </c>
      <c r="H130" s="1" t="s">
        <v>453</v>
      </c>
      <c r="I130" s="1">
        <v>25.25</v>
      </c>
    </row>
    <row r="131">
      <c r="A131" s="1" t="s">
        <v>454</v>
      </c>
      <c r="B131" s="1" t="s">
        <v>455</v>
      </c>
      <c r="C131" s="2">
        <v>2325.3</v>
      </c>
      <c r="D131" s="1">
        <v>-25.65</v>
      </c>
      <c r="E131" s="5">
        <v>-0.0109</v>
      </c>
      <c r="F131" s="6">
        <v>315106.0</v>
      </c>
      <c r="G131" s="6">
        <v>752870.0</v>
      </c>
      <c r="H131" s="1" t="s">
        <v>456</v>
      </c>
      <c r="I131" s="1">
        <v>38.4</v>
      </c>
    </row>
    <row r="132">
      <c r="A132" s="4" t="s">
        <v>457</v>
      </c>
      <c r="B132" s="1" t="s">
        <v>455</v>
      </c>
      <c r="C132" s="2">
        <v>2323.0</v>
      </c>
      <c r="D132" s="1">
        <v>-26.75</v>
      </c>
      <c r="E132" s="5">
        <v>-0.0114</v>
      </c>
      <c r="F132" s="6">
        <v>13364.0</v>
      </c>
      <c r="G132" s="6">
        <v>18566.0</v>
      </c>
      <c r="H132" s="1" t="s">
        <v>458</v>
      </c>
      <c r="I132" s="1">
        <v>38.36</v>
      </c>
    </row>
    <row r="133">
      <c r="A133" s="1" t="s">
        <v>459</v>
      </c>
      <c r="B133" s="1" t="s">
        <v>460</v>
      </c>
      <c r="C133" s="2">
        <v>13199.35</v>
      </c>
      <c r="D133" s="1">
        <v>-131.65</v>
      </c>
      <c r="E133" s="5">
        <v>-0.0099</v>
      </c>
      <c r="F133" s="6">
        <v>28086.0</v>
      </c>
      <c r="G133" s="6">
        <v>55469.0</v>
      </c>
      <c r="H133" s="1" t="s">
        <v>461</v>
      </c>
      <c r="I133" s="1">
        <v>59.92</v>
      </c>
    </row>
    <row r="134">
      <c r="A134" s="4" t="s">
        <v>462</v>
      </c>
      <c r="B134" s="1" t="s">
        <v>460</v>
      </c>
      <c r="C134" s="2">
        <v>13194.1</v>
      </c>
      <c r="D134" s="1">
        <v>-137.65</v>
      </c>
      <c r="E134" s="5">
        <v>-0.0103</v>
      </c>
      <c r="F134" s="6">
        <v>1466.0</v>
      </c>
      <c r="G134" s="6">
        <v>2457.0</v>
      </c>
      <c r="H134" s="1" t="s">
        <v>463</v>
      </c>
      <c r="I134" s="1">
        <v>59.89</v>
      </c>
    </row>
    <row r="135">
      <c r="A135" s="4" t="s">
        <v>464</v>
      </c>
      <c r="B135" s="1" t="s">
        <v>465</v>
      </c>
      <c r="C135" s="2">
        <v>3165.95</v>
      </c>
      <c r="D135" s="1">
        <v>-110.2</v>
      </c>
      <c r="E135" s="5">
        <v>-0.0336</v>
      </c>
      <c r="F135" s="6">
        <v>9670.0</v>
      </c>
      <c r="G135" s="6">
        <v>15813.0</v>
      </c>
      <c r="H135" s="1" t="s">
        <v>466</v>
      </c>
      <c r="I135" s="1" t="s">
        <v>51</v>
      </c>
    </row>
    <row r="136">
      <c r="A136" s="1" t="s">
        <v>467</v>
      </c>
      <c r="B136" s="1" t="s">
        <v>465</v>
      </c>
      <c r="C136" s="2">
        <v>3165.8</v>
      </c>
      <c r="D136" s="1">
        <v>-106.5</v>
      </c>
      <c r="E136" s="5">
        <v>-0.0325</v>
      </c>
      <c r="F136" s="6">
        <v>315725.0</v>
      </c>
      <c r="G136" s="6">
        <v>468187.0</v>
      </c>
      <c r="H136" s="1" t="s">
        <v>468</v>
      </c>
      <c r="I136" s="1" t="s">
        <v>51</v>
      </c>
    </row>
    <row r="137">
      <c r="A137" s="1" t="s">
        <v>469</v>
      </c>
      <c r="B137" s="1" t="s">
        <v>470</v>
      </c>
      <c r="C137" s="1">
        <v>853.8</v>
      </c>
      <c r="D137" s="1">
        <v>-9.2</v>
      </c>
      <c r="E137" s="5">
        <v>-0.0107</v>
      </c>
      <c r="F137" s="1" t="s">
        <v>471</v>
      </c>
      <c r="G137" s="1" t="s">
        <v>472</v>
      </c>
      <c r="H137" s="1" t="s">
        <v>473</v>
      </c>
      <c r="I137" s="1" t="s">
        <v>51</v>
      </c>
    </row>
    <row r="138">
      <c r="A138" s="4" t="s">
        <v>474</v>
      </c>
      <c r="B138" s="1" t="s">
        <v>470</v>
      </c>
      <c r="C138" s="1">
        <v>854.15</v>
      </c>
      <c r="D138" s="1">
        <v>-8.7</v>
      </c>
      <c r="E138" s="5">
        <v>-0.0101</v>
      </c>
      <c r="F138" s="6">
        <v>87700.0</v>
      </c>
      <c r="G138" s="6">
        <v>115445.0</v>
      </c>
      <c r="H138" s="1" t="s">
        <v>475</v>
      </c>
      <c r="I138" s="1" t="s">
        <v>51</v>
      </c>
    </row>
    <row r="139">
      <c r="A139" s="4" t="s">
        <v>476</v>
      </c>
      <c r="B139" s="1" t="s">
        <v>477</v>
      </c>
      <c r="C139" s="1">
        <v>583.0</v>
      </c>
      <c r="D139" s="1">
        <v>-15.25</v>
      </c>
      <c r="E139" s="5">
        <v>-0.0255</v>
      </c>
      <c r="F139" s="6">
        <v>79322.0</v>
      </c>
      <c r="G139" s="6">
        <v>81218.0</v>
      </c>
      <c r="H139" s="1" t="s">
        <v>478</v>
      </c>
      <c r="I139" s="1">
        <v>8.65</v>
      </c>
    </row>
    <row r="140">
      <c r="A140" s="1" t="s">
        <v>479</v>
      </c>
      <c r="B140" s="1" t="s">
        <v>477</v>
      </c>
      <c r="C140" s="1">
        <v>582.7</v>
      </c>
      <c r="D140" s="1">
        <v>-15.55</v>
      </c>
      <c r="E140" s="5">
        <v>-0.026</v>
      </c>
      <c r="F140" s="1" t="s">
        <v>480</v>
      </c>
      <c r="G140" s="1" t="s">
        <v>481</v>
      </c>
      <c r="H140" s="1" t="s">
        <v>482</v>
      </c>
      <c r="I140" s="1">
        <v>8.65</v>
      </c>
    </row>
    <row r="141">
      <c r="A141" s="4" t="s">
        <v>483</v>
      </c>
      <c r="B141" s="1" t="s">
        <v>484</v>
      </c>
      <c r="C141" s="1">
        <v>607.25</v>
      </c>
      <c r="D141" s="3">
        <f>+1.6</f>
        <v>1.6</v>
      </c>
      <c r="E141" s="3">
        <f>+0.26%</f>
        <v>0.0026</v>
      </c>
      <c r="F141" s="6">
        <v>114964.0</v>
      </c>
      <c r="G141" s="6">
        <v>94901.0</v>
      </c>
      <c r="H141" s="1" t="s">
        <v>485</v>
      </c>
      <c r="I141" s="1">
        <v>51.67</v>
      </c>
    </row>
    <row r="142">
      <c r="A142" s="1" t="s">
        <v>486</v>
      </c>
      <c r="B142" s="1" t="s">
        <v>484</v>
      </c>
      <c r="C142" s="1">
        <v>606.7</v>
      </c>
      <c r="D142" s="3">
        <f>+1.05</f>
        <v>1.05</v>
      </c>
      <c r="E142" s="3">
        <f>+0.17%</f>
        <v>0.0017</v>
      </c>
      <c r="F142" s="1" t="s">
        <v>487</v>
      </c>
      <c r="G142" s="1" t="s">
        <v>488</v>
      </c>
      <c r="H142" s="1" t="s">
        <v>489</v>
      </c>
      <c r="I142" s="1">
        <v>51.63</v>
      </c>
    </row>
    <row r="143">
      <c r="A143" s="1" t="s">
        <v>490</v>
      </c>
      <c r="B143" s="1" t="s">
        <v>491</v>
      </c>
      <c r="C143" s="2">
        <v>1384.2</v>
      </c>
      <c r="D143" s="1">
        <v>-4.7</v>
      </c>
      <c r="E143" s="5">
        <v>-0.0034</v>
      </c>
      <c r="F143" s="6">
        <v>945981.0</v>
      </c>
      <c r="G143" s="1" t="s">
        <v>492</v>
      </c>
      <c r="H143" s="1" t="s">
        <v>493</v>
      </c>
      <c r="I143" s="1">
        <v>46.11</v>
      </c>
    </row>
    <row r="144">
      <c r="A144" s="4" t="s">
        <v>494</v>
      </c>
      <c r="B144" s="1" t="s">
        <v>491</v>
      </c>
      <c r="C144" s="2">
        <v>1383.15</v>
      </c>
      <c r="D144" s="1">
        <v>-5.65</v>
      </c>
      <c r="E144" s="5">
        <v>-0.0041</v>
      </c>
      <c r="F144" s="6">
        <v>49489.0</v>
      </c>
      <c r="G144" s="6">
        <v>37130.0</v>
      </c>
      <c r="H144" s="1" t="s">
        <v>495</v>
      </c>
      <c r="I144" s="1">
        <v>46.08</v>
      </c>
    </row>
    <row r="145">
      <c r="A145" s="1" t="s">
        <v>496</v>
      </c>
      <c r="B145" s="1" t="s">
        <v>497</v>
      </c>
      <c r="C145" s="1">
        <v>408.45</v>
      </c>
      <c r="D145" s="3">
        <f>+4.05</f>
        <v>4.05</v>
      </c>
      <c r="E145" s="3">
        <f>+1%</f>
        <v>0.01</v>
      </c>
      <c r="F145" s="1" t="s">
        <v>498</v>
      </c>
      <c r="G145" s="1" t="s">
        <v>499</v>
      </c>
      <c r="H145" s="1" t="s">
        <v>500</v>
      </c>
      <c r="I145" s="1">
        <v>81.87</v>
      </c>
    </row>
    <row r="146">
      <c r="A146" s="4" t="s">
        <v>501</v>
      </c>
      <c r="B146" s="1" t="s">
        <v>502</v>
      </c>
      <c r="C146" s="1">
        <v>363.3</v>
      </c>
      <c r="D146" s="1">
        <v>-6.5</v>
      </c>
      <c r="E146" s="5">
        <v>-0.0176</v>
      </c>
      <c r="F146" s="6">
        <v>146880.0</v>
      </c>
      <c r="G146" s="6">
        <v>197696.0</v>
      </c>
      <c r="H146" s="1" t="s">
        <v>503</v>
      </c>
      <c r="I146" s="1">
        <v>31.62</v>
      </c>
    </row>
    <row r="147">
      <c r="A147" s="1" t="s">
        <v>504</v>
      </c>
      <c r="B147" s="1" t="s">
        <v>502</v>
      </c>
      <c r="C147" s="1">
        <v>363.1</v>
      </c>
      <c r="D147" s="1">
        <v>-6.85</v>
      </c>
      <c r="E147" s="5">
        <v>-0.0185</v>
      </c>
      <c r="F147" s="1" t="s">
        <v>505</v>
      </c>
      <c r="G147" s="1" t="s">
        <v>506</v>
      </c>
      <c r="H147" s="1" t="s">
        <v>507</v>
      </c>
      <c r="I147" s="1">
        <v>31.6</v>
      </c>
    </row>
    <row r="148">
      <c r="A148" s="1" t="s">
        <v>508</v>
      </c>
      <c r="B148" s="1" t="s">
        <v>509</v>
      </c>
      <c r="C148" s="1">
        <v>948.25</v>
      </c>
      <c r="D148" s="1">
        <v>-15.6</v>
      </c>
      <c r="E148" s="5">
        <v>-0.0162</v>
      </c>
      <c r="F148" s="1" t="s">
        <v>510</v>
      </c>
      <c r="G148" s="1" t="s">
        <v>511</v>
      </c>
      <c r="H148" s="1" t="s">
        <v>512</v>
      </c>
      <c r="I148" s="1" t="s">
        <v>51</v>
      </c>
    </row>
    <row r="149">
      <c r="A149" s="4" t="s">
        <v>513</v>
      </c>
      <c r="B149" s="1" t="s">
        <v>509</v>
      </c>
      <c r="C149" s="1">
        <v>948.1</v>
      </c>
      <c r="D149" s="1">
        <v>-15.4</v>
      </c>
      <c r="E149" s="5">
        <v>-0.016</v>
      </c>
      <c r="F149" s="6">
        <v>50568.0</v>
      </c>
      <c r="G149" s="6">
        <v>136879.0</v>
      </c>
      <c r="H149" s="1" t="s">
        <v>514</v>
      </c>
      <c r="I149" s="1" t="s">
        <v>51</v>
      </c>
    </row>
    <row r="150">
      <c r="A150" s="4" t="s">
        <v>515</v>
      </c>
      <c r="B150" s="1" t="s">
        <v>516</v>
      </c>
      <c r="C150" s="1">
        <v>522.2</v>
      </c>
      <c r="D150" s="3">
        <f>+8.25</f>
        <v>8.25</v>
      </c>
      <c r="E150" s="3">
        <f>+1.61%</f>
        <v>0.0161</v>
      </c>
      <c r="F150" s="1" t="s">
        <v>517</v>
      </c>
      <c r="G150" s="1" t="s">
        <v>518</v>
      </c>
      <c r="H150" s="1" t="s">
        <v>519</v>
      </c>
      <c r="I150" s="1">
        <v>8.15</v>
      </c>
    </row>
    <row r="151">
      <c r="A151" s="1" t="s">
        <v>520</v>
      </c>
      <c r="B151" s="1" t="s">
        <v>516</v>
      </c>
      <c r="C151" s="1">
        <v>522.25</v>
      </c>
      <c r="D151" s="3">
        <f>+8.35</f>
        <v>8.35</v>
      </c>
      <c r="E151" s="3">
        <f>+1.62%</f>
        <v>0.0162</v>
      </c>
      <c r="F151" s="1" t="s">
        <v>521</v>
      </c>
      <c r="G151" s="1" t="s">
        <v>522</v>
      </c>
      <c r="H151" s="1" t="s">
        <v>523</v>
      </c>
      <c r="I151" s="1">
        <v>8.15</v>
      </c>
    </row>
    <row r="152">
      <c r="A152" s="1" t="s">
        <v>524</v>
      </c>
      <c r="B152" s="1" t="s">
        <v>525</v>
      </c>
      <c r="C152" s="1">
        <v>241.25</v>
      </c>
      <c r="D152" s="1">
        <v>-10.55</v>
      </c>
      <c r="E152" s="5">
        <v>-0.0419</v>
      </c>
      <c r="F152" s="1" t="s">
        <v>526</v>
      </c>
      <c r="G152" s="1" t="s">
        <v>527</v>
      </c>
      <c r="H152" s="1" t="s">
        <v>528</v>
      </c>
      <c r="I152" s="1">
        <v>13.39</v>
      </c>
    </row>
    <row r="153">
      <c r="A153" s="4" t="s">
        <v>529</v>
      </c>
      <c r="B153" s="1" t="s">
        <v>530</v>
      </c>
      <c r="C153" s="1">
        <v>195.7</v>
      </c>
      <c r="D153" s="1">
        <v>-5.0</v>
      </c>
      <c r="E153" s="5">
        <v>-0.0249</v>
      </c>
      <c r="F153" s="6">
        <v>723697.0</v>
      </c>
      <c r="G153" s="6">
        <v>477419.0</v>
      </c>
      <c r="H153" s="1" t="s">
        <v>531</v>
      </c>
      <c r="I153" s="1">
        <v>10.97</v>
      </c>
    </row>
    <row r="154">
      <c r="A154" s="4" t="s">
        <v>532</v>
      </c>
      <c r="B154" s="1" t="s">
        <v>525</v>
      </c>
      <c r="C154" s="1">
        <v>241.3</v>
      </c>
      <c r="D154" s="1">
        <v>-10.6</v>
      </c>
      <c r="E154" s="5">
        <v>-0.0421</v>
      </c>
      <c r="F154" s="6">
        <v>533563.0</v>
      </c>
      <c r="G154" s="6">
        <v>104564.0</v>
      </c>
      <c r="H154" s="1" t="s">
        <v>533</v>
      </c>
      <c r="I154" s="1">
        <v>13.39</v>
      </c>
    </row>
    <row r="155">
      <c r="A155" s="1" t="s">
        <v>534</v>
      </c>
      <c r="B155" s="1" t="s">
        <v>530</v>
      </c>
      <c r="C155" s="1">
        <v>195.7</v>
      </c>
      <c r="D155" s="1">
        <v>-5.0</v>
      </c>
      <c r="E155" s="5">
        <v>-0.0249</v>
      </c>
      <c r="F155" s="1" t="s">
        <v>535</v>
      </c>
      <c r="G155" s="1" t="s">
        <v>536</v>
      </c>
      <c r="H155" s="1" t="s">
        <v>531</v>
      </c>
      <c r="I155" s="1">
        <v>10.97</v>
      </c>
    </row>
    <row r="156">
      <c r="A156" s="1" t="s">
        <v>537</v>
      </c>
      <c r="B156" s="1" t="s">
        <v>538</v>
      </c>
      <c r="C156" s="2">
        <v>10809.3</v>
      </c>
      <c r="D156" s="3">
        <f>+86.7</f>
        <v>86.7</v>
      </c>
      <c r="E156" s="3">
        <f>+0.81%</f>
        <v>0.0081</v>
      </c>
      <c r="F156" s="6">
        <v>19764.0</v>
      </c>
      <c r="G156" s="6">
        <v>5686.0</v>
      </c>
      <c r="H156" s="1" t="s">
        <v>539</v>
      </c>
      <c r="I156" s="1">
        <v>82.62</v>
      </c>
    </row>
    <row r="157">
      <c r="A157" s="4" t="s">
        <v>540</v>
      </c>
      <c r="B157" s="1" t="s">
        <v>538</v>
      </c>
      <c r="C157" s="2">
        <v>10772.3</v>
      </c>
      <c r="D157" s="3">
        <f>+54.65</f>
        <v>54.65</v>
      </c>
      <c r="E157" s="3">
        <f>+0.51%</f>
        <v>0.0051</v>
      </c>
      <c r="F157" s="1">
        <v>154.0</v>
      </c>
      <c r="G157" s="1">
        <v>492.0</v>
      </c>
      <c r="H157" s="1" t="s">
        <v>541</v>
      </c>
      <c r="I157" s="1">
        <v>82.34</v>
      </c>
    </row>
    <row r="158">
      <c r="A158" s="4" t="s">
        <v>542</v>
      </c>
      <c r="B158" s="1" t="s">
        <v>543</v>
      </c>
      <c r="C158" s="1">
        <v>156.25</v>
      </c>
      <c r="D158" s="1">
        <v>-5.7</v>
      </c>
      <c r="E158" s="5">
        <v>-0.0352</v>
      </c>
      <c r="F158" s="6">
        <v>776349.0</v>
      </c>
      <c r="G158" s="6">
        <v>753429.0</v>
      </c>
      <c r="H158" s="1" t="s">
        <v>544</v>
      </c>
      <c r="I158" s="1">
        <v>9.23</v>
      </c>
    </row>
    <row r="159">
      <c r="A159" s="1" t="s">
        <v>545</v>
      </c>
      <c r="B159" s="1" t="s">
        <v>543</v>
      </c>
      <c r="C159" s="1">
        <v>156.2</v>
      </c>
      <c r="D159" s="1">
        <v>-5.8</v>
      </c>
      <c r="E159" s="5">
        <v>-0.0358</v>
      </c>
      <c r="F159" s="1" t="s">
        <v>546</v>
      </c>
      <c r="G159" s="1" t="s">
        <v>547</v>
      </c>
      <c r="H159" s="1" t="s">
        <v>548</v>
      </c>
      <c r="I159" s="1">
        <v>9.23</v>
      </c>
    </row>
    <row r="160">
      <c r="A160" s="1" t="s">
        <v>549</v>
      </c>
      <c r="B160" s="1" t="s">
        <v>550</v>
      </c>
      <c r="C160" s="1">
        <v>228.4</v>
      </c>
      <c r="D160" s="1">
        <v>-3.65</v>
      </c>
      <c r="E160" s="5">
        <v>-0.0157</v>
      </c>
      <c r="F160" s="1" t="s">
        <v>551</v>
      </c>
      <c r="G160" s="1" t="s">
        <v>552</v>
      </c>
      <c r="H160" s="1" t="s">
        <v>553</v>
      </c>
      <c r="I160" s="1">
        <v>13.19</v>
      </c>
    </row>
    <row r="161">
      <c r="A161" s="4" t="s">
        <v>554</v>
      </c>
      <c r="B161" s="1" t="s">
        <v>550</v>
      </c>
      <c r="C161" s="1">
        <v>228.3</v>
      </c>
      <c r="D161" s="1">
        <v>-3.55</v>
      </c>
      <c r="E161" s="5">
        <v>-0.0153</v>
      </c>
      <c r="F161" s="6">
        <v>515244.0</v>
      </c>
      <c r="G161" s="6">
        <v>504642.0</v>
      </c>
      <c r="H161" s="1" t="s">
        <v>555</v>
      </c>
      <c r="I161" s="1">
        <v>13.18</v>
      </c>
    </row>
    <row r="162">
      <c r="A162" s="1" t="s">
        <v>556</v>
      </c>
      <c r="B162" s="1" t="s">
        <v>557</v>
      </c>
      <c r="C162" s="1">
        <v>454.15</v>
      </c>
      <c r="D162" s="1">
        <v>-8.6</v>
      </c>
      <c r="E162" s="5">
        <v>-0.0186</v>
      </c>
      <c r="F162" s="1" t="s">
        <v>558</v>
      </c>
      <c r="G162" s="1" t="s">
        <v>559</v>
      </c>
      <c r="H162" s="1" t="s">
        <v>560</v>
      </c>
      <c r="I162" s="1">
        <v>19.54</v>
      </c>
    </row>
    <row r="163">
      <c r="A163" s="4" t="s">
        <v>561</v>
      </c>
      <c r="B163" s="1" t="s">
        <v>557</v>
      </c>
      <c r="C163" s="1">
        <v>453.95</v>
      </c>
      <c r="D163" s="1">
        <v>-8.5</v>
      </c>
      <c r="E163" s="5">
        <v>-0.0184</v>
      </c>
      <c r="F163" s="6">
        <v>139180.0</v>
      </c>
      <c r="G163" s="6">
        <v>334992.0</v>
      </c>
      <c r="H163" s="1" t="s">
        <v>562</v>
      </c>
      <c r="I163" s="1">
        <v>19.53</v>
      </c>
    </row>
    <row r="164">
      <c r="A164" s="1" t="s">
        <v>563</v>
      </c>
      <c r="B164" s="1" t="s">
        <v>564</v>
      </c>
      <c r="C164" s="1">
        <v>138.9</v>
      </c>
      <c r="D164" s="1">
        <v>-3.85</v>
      </c>
      <c r="E164" s="5">
        <v>-0.027</v>
      </c>
      <c r="F164" s="1" t="s">
        <v>565</v>
      </c>
      <c r="G164" s="1" t="s">
        <v>566</v>
      </c>
      <c r="H164" s="1" t="s">
        <v>567</v>
      </c>
      <c r="I164" s="1" t="s">
        <v>51</v>
      </c>
    </row>
    <row r="165">
      <c r="A165" s="4" t="s">
        <v>568</v>
      </c>
      <c r="B165" s="1" t="s">
        <v>564</v>
      </c>
      <c r="C165" s="1">
        <v>138.85</v>
      </c>
      <c r="D165" s="1">
        <v>-3.9</v>
      </c>
      <c r="E165" s="5">
        <v>-0.0273</v>
      </c>
      <c r="F165" s="6">
        <v>431156.0</v>
      </c>
      <c r="G165" s="6">
        <v>675197.0</v>
      </c>
      <c r="H165" s="1" t="s">
        <v>569</v>
      </c>
      <c r="I165" s="1" t="s">
        <v>51</v>
      </c>
    </row>
    <row r="166">
      <c r="A166" s="4" t="s">
        <v>570</v>
      </c>
      <c r="B166" s="1" t="s">
        <v>571</v>
      </c>
      <c r="C166" s="1">
        <v>103.75</v>
      </c>
      <c r="D166" s="1">
        <v>-2.3</v>
      </c>
      <c r="E166" s="5">
        <v>-0.0217</v>
      </c>
      <c r="F166" s="1" t="s">
        <v>572</v>
      </c>
      <c r="G166" s="1" t="s">
        <v>573</v>
      </c>
      <c r="H166" s="1" t="s">
        <v>574</v>
      </c>
      <c r="I166" s="1" t="s">
        <v>51</v>
      </c>
    </row>
    <row r="167">
      <c r="A167" s="1" t="s">
        <v>575</v>
      </c>
      <c r="B167" s="1" t="s">
        <v>571</v>
      </c>
      <c r="C167" s="1">
        <v>103.75</v>
      </c>
      <c r="D167" s="1">
        <v>-2.3</v>
      </c>
      <c r="E167" s="5">
        <v>-0.0217</v>
      </c>
      <c r="F167" s="1" t="s">
        <v>576</v>
      </c>
      <c r="G167" s="1" t="s">
        <v>577</v>
      </c>
      <c r="H167" s="1" t="s">
        <v>574</v>
      </c>
      <c r="I167" s="1" t="s">
        <v>51</v>
      </c>
    </row>
    <row r="168">
      <c r="A168" s="4" t="s">
        <v>578</v>
      </c>
      <c r="B168" s="1" t="s">
        <v>571</v>
      </c>
      <c r="C168" s="1">
        <v>39.05</v>
      </c>
      <c r="D168" s="1">
        <v>-1.05</v>
      </c>
      <c r="E168" s="5">
        <v>-0.0262</v>
      </c>
      <c r="F168" s="6">
        <v>232642.0</v>
      </c>
      <c r="G168" s="6">
        <v>325144.0</v>
      </c>
      <c r="H168" s="1" t="s">
        <v>579</v>
      </c>
      <c r="I168" s="1" t="s">
        <v>51</v>
      </c>
    </row>
    <row r="169">
      <c r="A169" s="1" t="s">
        <v>580</v>
      </c>
      <c r="B169" s="1" t="s">
        <v>571</v>
      </c>
      <c r="C169" s="1">
        <v>39.0</v>
      </c>
      <c r="D169" s="1">
        <v>-1.1</v>
      </c>
      <c r="E169" s="5">
        <v>-0.0274</v>
      </c>
      <c r="F169" s="1" t="s">
        <v>581</v>
      </c>
      <c r="G169" s="1" t="s">
        <v>582</v>
      </c>
      <c r="H169" s="1" t="s">
        <v>583</v>
      </c>
      <c r="I169" s="1" t="s">
        <v>51</v>
      </c>
    </row>
    <row r="170">
      <c r="A170" s="4" t="s">
        <v>584</v>
      </c>
      <c r="B170" s="1" t="s">
        <v>585</v>
      </c>
      <c r="C170" s="2">
        <v>1492.0</v>
      </c>
      <c r="D170" s="1">
        <v>-6.75</v>
      </c>
      <c r="E170" s="5">
        <v>-0.0045</v>
      </c>
      <c r="F170" s="6">
        <v>134404.0</v>
      </c>
      <c r="G170" s="6">
        <v>104891.0</v>
      </c>
      <c r="H170" s="1" t="s">
        <v>586</v>
      </c>
      <c r="I170" s="2">
        <v>1308.77</v>
      </c>
    </row>
    <row r="171">
      <c r="A171" s="1" t="s">
        <v>587</v>
      </c>
      <c r="B171" s="1" t="s">
        <v>585</v>
      </c>
      <c r="C171" s="2">
        <v>1492.0</v>
      </c>
      <c r="D171" s="1">
        <v>-6.7</v>
      </c>
      <c r="E171" s="5">
        <v>-0.0045</v>
      </c>
      <c r="F171" s="1" t="s">
        <v>588</v>
      </c>
      <c r="G171" s="1" t="s">
        <v>589</v>
      </c>
      <c r="H171" s="1" t="s">
        <v>590</v>
      </c>
      <c r="I171" s="2">
        <v>1308.77</v>
      </c>
    </row>
    <row r="172">
      <c r="A172" s="4" t="s">
        <v>591</v>
      </c>
      <c r="B172" s="1" t="s">
        <v>592</v>
      </c>
      <c r="C172" s="2">
        <v>15141.1</v>
      </c>
      <c r="D172" s="1">
        <v>-393.7</v>
      </c>
      <c r="E172" s="5">
        <v>-0.0253</v>
      </c>
      <c r="F172" s="1">
        <v>954.0</v>
      </c>
      <c r="G172" s="1">
        <v>857.0</v>
      </c>
      <c r="H172" s="1" t="s">
        <v>593</v>
      </c>
      <c r="I172" s="1">
        <v>54.26</v>
      </c>
    </row>
    <row r="173">
      <c r="A173" s="1" t="s">
        <v>594</v>
      </c>
      <c r="B173" s="1" t="s">
        <v>592</v>
      </c>
      <c r="C173" s="2">
        <v>15136.65</v>
      </c>
      <c r="D173" s="1">
        <v>-392.2</v>
      </c>
      <c r="E173" s="5">
        <v>-0.0253</v>
      </c>
      <c r="F173" s="6">
        <v>11821.0</v>
      </c>
      <c r="G173" s="6">
        <v>16444.0</v>
      </c>
      <c r="H173" s="1" t="s">
        <v>595</v>
      </c>
      <c r="I173" s="1">
        <v>54.25</v>
      </c>
    </row>
    <row r="174">
      <c r="A174" s="4" t="s">
        <v>596</v>
      </c>
      <c r="B174" s="1" t="s">
        <v>597</v>
      </c>
      <c r="C174" s="1">
        <v>33.6</v>
      </c>
      <c r="D174" s="1">
        <v>-0.7</v>
      </c>
      <c r="E174" s="5">
        <v>-0.0204</v>
      </c>
      <c r="F174" s="6">
        <v>655885.0</v>
      </c>
      <c r="G174" s="1" t="s">
        <v>598</v>
      </c>
      <c r="H174" s="1" t="s">
        <v>599</v>
      </c>
      <c r="I174" s="1">
        <v>42.0</v>
      </c>
    </row>
    <row r="175">
      <c r="A175" s="1" t="s">
        <v>600</v>
      </c>
      <c r="B175" s="1" t="s">
        <v>597</v>
      </c>
      <c r="C175" s="1">
        <v>33.55</v>
      </c>
      <c r="D175" s="1">
        <v>-0.75</v>
      </c>
      <c r="E175" s="5">
        <v>-0.0219</v>
      </c>
      <c r="F175" s="1" t="s">
        <v>601</v>
      </c>
      <c r="G175" s="1" t="s">
        <v>602</v>
      </c>
      <c r="H175" s="1" t="s">
        <v>603</v>
      </c>
      <c r="I175" s="1">
        <v>41.94</v>
      </c>
    </row>
    <row r="176">
      <c r="A176" s="1" t="s">
        <v>604</v>
      </c>
      <c r="B176" s="1" t="s">
        <v>605</v>
      </c>
      <c r="C176" s="1">
        <v>909.7</v>
      </c>
      <c r="D176" s="1">
        <v>-21.95</v>
      </c>
      <c r="E176" s="5">
        <v>-0.0236</v>
      </c>
      <c r="F176" s="6">
        <v>265149.0</v>
      </c>
      <c r="G176" s="6">
        <v>380875.0</v>
      </c>
      <c r="H176" s="1" t="s">
        <v>606</v>
      </c>
      <c r="I176" s="1">
        <v>10.5</v>
      </c>
    </row>
    <row r="177">
      <c r="A177" s="4" t="s">
        <v>607</v>
      </c>
      <c r="B177" s="1" t="s">
        <v>608</v>
      </c>
      <c r="C177" s="1">
        <v>95.45</v>
      </c>
      <c r="D177" s="1">
        <v>-1.2</v>
      </c>
      <c r="E177" s="5">
        <v>-0.0124</v>
      </c>
      <c r="F177" s="6">
        <v>344597.0</v>
      </c>
      <c r="G177" s="1" t="s">
        <v>609</v>
      </c>
      <c r="H177" s="1" t="s">
        <v>610</v>
      </c>
      <c r="I177" s="1">
        <v>25.73</v>
      </c>
    </row>
    <row r="178">
      <c r="A178" s="1" t="s">
        <v>611</v>
      </c>
      <c r="B178" s="1" t="s">
        <v>608</v>
      </c>
      <c r="C178" s="1">
        <v>95.45</v>
      </c>
      <c r="D178" s="1">
        <v>-1.3</v>
      </c>
      <c r="E178" s="5">
        <v>-0.0134</v>
      </c>
      <c r="F178" s="1" t="s">
        <v>612</v>
      </c>
      <c r="G178" s="1" t="s">
        <v>613</v>
      </c>
      <c r="H178" s="1" t="s">
        <v>614</v>
      </c>
      <c r="I178" s="1">
        <v>25.73</v>
      </c>
    </row>
    <row r="179">
      <c r="A179" s="4" t="s">
        <v>615</v>
      </c>
      <c r="B179" s="1" t="s">
        <v>616</v>
      </c>
      <c r="C179" s="2">
        <v>2675.35</v>
      </c>
      <c r="D179" s="3">
        <f>+3.7</f>
        <v>3.7</v>
      </c>
      <c r="E179" s="3">
        <f>+0.14%</f>
        <v>0.0014</v>
      </c>
      <c r="F179" s="1">
        <v>728.0</v>
      </c>
      <c r="G179" s="6">
        <v>2966.0</v>
      </c>
      <c r="H179" s="1" t="s">
        <v>617</v>
      </c>
      <c r="I179" s="1">
        <v>9.92</v>
      </c>
    </row>
    <row r="180">
      <c r="A180" s="1" t="s">
        <v>618</v>
      </c>
      <c r="B180" s="1" t="s">
        <v>619</v>
      </c>
      <c r="C180" s="2">
        <v>2489.5</v>
      </c>
      <c r="D180" s="1">
        <v>-5.45</v>
      </c>
      <c r="E180" s="5">
        <v>-0.0022</v>
      </c>
      <c r="F180" s="6">
        <v>148229.0</v>
      </c>
      <c r="G180" s="6">
        <v>169408.0</v>
      </c>
      <c r="H180" s="1" t="s">
        <v>620</v>
      </c>
      <c r="I180" s="1">
        <v>26.41</v>
      </c>
    </row>
    <row r="181">
      <c r="A181" s="1" t="s">
        <v>621</v>
      </c>
      <c r="B181" s="1" t="s">
        <v>616</v>
      </c>
      <c r="C181" s="2">
        <v>2674.9</v>
      </c>
      <c r="D181" s="3">
        <f>+2.85</f>
        <v>2.85</v>
      </c>
      <c r="E181" s="3">
        <f>+0.11%</f>
        <v>0.0011</v>
      </c>
      <c r="F181" s="6">
        <v>24111.0</v>
      </c>
      <c r="G181" s="6">
        <v>65045.0</v>
      </c>
      <c r="H181" s="1" t="s">
        <v>622</v>
      </c>
      <c r="I181" s="1">
        <v>9.92</v>
      </c>
    </row>
    <row r="182">
      <c r="A182" s="4" t="s">
        <v>623</v>
      </c>
      <c r="B182" s="1" t="s">
        <v>619</v>
      </c>
      <c r="C182" s="2">
        <v>2488.1</v>
      </c>
      <c r="D182" s="1">
        <v>-10.9</v>
      </c>
      <c r="E182" s="5">
        <v>-0.0044</v>
      </c>
      <c r="F182" s="6">
        <v>3511.0</v>
      </c>
      <c r="G182" s="6">
        <v>4049.0</v>
      </c>
      <c r="H182" s="1" t="s">
        <v>624</v>
      </c>
      <c r="I182" s="1">
        <v>26.4</v>
      </c>
    </row>
    <row r="183">
      <c r="A183" s="1" t="s">
        <v>625</v>
      </c>
      <c r="B183" s="1" t="s">
        <v>626</v>
      </c>
      <c r="C183" s="1">
        <v>407.55</v>
      </c>
      <c r="D183" s="1">
        <v>-6.6</v>
      </c>
      <c r="E183" s="5">
        <v>-0.0159</v>
      </c>
      <c r="F183" s="1" t="s">
        <v>627</v>
      </c>
      <c r="G183" s="1" t="s">
        <v>628</v>
      </c>
      <c r="H183" s="1" t="s">
        <v>629</v>
      </c>
      <c r="I183" s="1">
        <v>22.84</v>
      </c>
    </row>
    <row r="184">
      <c r="A184" s="4" t="s">
        <v>630</v>
      </c>
      <c r="B184" s="1" t="s">
        <v>626</v>
      </c>
      <c r="C184" s="1">
        <v>407.4</v>
      </c>
      <c r="D184" s="1">
        <v>-6.6</v>
      </c>
      <c r="E184" s="5">
        <v>-0.0159</v>
      </c>
      <c r="F184" s="6">
        <v>84999.0</v>
      </c>
      <c r="G184" s="6">
        <v>127541.0</v>
      </c>
      <c r="H184" s="1" t="s">
        <v>631</v>
      </c>
      <c r="I184" s="1">
        <v>22.84</v>
      </c>
    </row>
    <row r="185">
      <c r="A185" s="1" t="s">
        <v>632</v>
      </c>
      <c r="B185" s="1" t="s">
        <v>633</v>
      </c>
      <c r="C185" s="2">
        <v>2225.45</v>
      </c>
      <c r="D185" s="1">
        <v>-43.0</v>
      </c>
      <c r="E185" s="5">
        <v>-0.019</v>
      </c>
      <c r="F185" s="6">
        <v>33681.0</v>
      </c>
      <c r="G185" s="6">
        <v>56271.0</v>
      </c>
      <c r="H185" s="1" t="s">
        <v>634</v>
      </c>
      <c r="I185" s="1">
        <v>57.59</v>
      </c>
    </row>
    <row r="186">
      <c r="A186" s="4" t="s">
        <v>635</v>
      </c>
      <c r="B186" s="1" t="s">
        <v>633</v>
      </c>
      <c r="C186" s="2">
        <v>2225.05</v>
      </c>
      <c r="D186" s="1">
        <v>-41.5</v>
      </c>
      <c r="E186" s="5">
        <v>-0.0183</v>
      </c>
      <c r="F186" s="1">
        <v>735.0</v>
      </c>
      <c r="G186" s="6">
        <v>2409.0</v>
      </c>
      <c r="H186" s="1" t="s">
        <v>636</v>
      </c>
      <c r="I186" s="1">
        <v>57.58</v>
      </c>
    </row>
    <row r="187">
      <c r="A187" s="4" t="s">
        <v>637</v>
      </c>
      <c r="B187" s="1" t="s">
        <v>638</v>
      </c>
      <c r="C187" s="1">
        <v>448.1</v>
      </c>
      <c r="D187" s="1">
        <v>-3.0</v>
      </c>
      <c r="E187" s="5">
        <v>-0.0067</v>
      </c>
      <c r="F187" s="6">
        <v>42367.0</v>
      </c>
      <c r="G187" s="6">
        <v>87546.0</v>
      </c>
      <c r="H187" s="1" t="s">
        <v>639</v>
      </c>
      <c r="I187" s="1">
        <v>67.51</v>
      </c>
    </row>
    <row r="188">
      <c r="A188" s="1" t="s">
        <v>640</v>
      </c>
      <c r="B188" s="1" t="s">
        <v>641</v>
      </c>
      <c r="C188" s="2">
        <v>1798.2</v>
      </c>
      <c r="D188" s="3">
        <f>+6.75</f>
        <v>6.75</v>
      </c>
      <c r="E188" s="3">
        <f>+0.38%</f>
        <v>0.0038</v>
      </c>
      <c r="F188" s="6">
        <v>193221.0</v>
      </c>
      <c r="G188" s="6">
        <v>222527.0</v>
      </c>
      <c r="H188" s="1" t="s">
        <v>642</v>
      </c>
      <c r="I188" s="1">
        <v>54.36</v>
      </c>
    </row>
    <row r="189">
      <c r="A189" s="4" t="s">
        <v>643</v>
      </c>
      <c r="B189" s="1" t="s">
        <v>641</v>
      </c>
      <c r="C189" s="2">
        <v>1794.5</v>
      </c>
      <c r="D189" s="3">
        <f>+3.85</f>
        <v>3.85</v>
      </c>
      <c r="E189" s="3">
        <f>+0.22%</f>
        <v>0.0022</v>
      </c>
      <c r="F189" s="6">
        <v>11311.0</v>
      </c>
      <c r="G189" s="6">
        <v>9037.0</v>
      </c>
      <c r="H189" s="1" t="s">
        <v>644</v>
      </c>
      <c r="I189" s="1">
        <v>54.25</v>
      </c>
    </row>
    <row r="190">
      <c r="A190" s="1" t="s">
        <v>645</v>
      </c>
      <c r="B190" s="1" t="s">
        <v>646</v>
      </c>
      <c r="C190" s="1">
        <v>153.5</v>
      </c>
      <c r="D190" s="1">
        <v>-2.1</v>
      </c>
      <c r="E190" s="5">
        <v>-0.0135</v>
      </c>
      <c r="F190" s="6">
        <v>149325.0</v>
      </c>
      <c r="G190" s="6">
        <v>357344.0</v>
      </c>
      <c r="H190" s="1" t="s">
        <v>647</v>
      </c>
      <c r="I190" s="1" t="s">
        <v>51</v>
      </c>
    </row>
    <row r="191">
      <c r="A191" s="4" t="s">
        <v>648</v>
      </c>
      <c r="B191" s="1" t="s">
        <v>646</v>
      </c>
      <c r="C191" s="1">
        <v>153.35</v>
      </c>
      <c r="D191" s="1">
        <v>-2.25</v>
      </c>
      <c r="E191" s="5">
        <v>-0.0145</v>
      </c>
      <c r="F191" s="6">
        <v>14606.0</v>
      </c>
      <c r="G191" s="6">
        <v>33747.0</v>
      </c>
      <c r="H191" s="1" t="s">
        <v>649</v>
      </c>
      <c r="I191" s="1" t="s">
        <v>51</v>
      </c>
    </row>
    <row r="192">
      <c r="A192" s="1" t="s">
        <v>650</v>
      </c>
      <c r="B192" s="1" t="s">
        <v>651</v>
      </c>
      <c r="C192" s="2">
        <v>62976.5</v>
      </c>
      <c r="D192" s="1">
        <v>-380.85</v>
      </c>
      <c r="E192" s="5">
        <v>-0.006</v>
      </c>
      <c r="F192" s="6">
        <v>15911.0</v>
      </c>
      <c r="G192" s="6">
        <v>10324.0</v>
      </c>
      <c r="H192" s="1" t="s">
        <v>652</v>
      </c>
      <c r="I192" s="1">
        <v>18.78</v>
      </c>
    </row>
    <row r="193">
      <c r="A193" s="4" t="s">
        <v>653</v>
      </c>
      <c r="B193" s="1" t="s">
        <v>651</v>
      </c>
      <c r="C193" s="2">
        <v>62958.75</v>
      </c>
      <c r="D193" s="1">
        <v>-401.05</v>
      </c>
      <c r="E193" s="5">
        <v>-0.0063</v>
      </c>
      <c r="F193" s="1">
        <v>589.0</v>
      </c>
      <c r="G193" s="1">
        <v>452.0</v>
      </c>
      <c r="H193" s="1" t="s">
        <v>654</v>
      </c>
      <c r="I193" s="1">
        <v>18.77</v>
      </c>
    </row>
    <row r="194">
      <c r="A194" s="1" t="s">
        <v>655</v>
      </c>
      <c r="B194" s="1" t="s">
        <v>656</v>
      </c>
      <c r="C194" s="1">
        <v>998.35</v>
      </c>
      <c r="D194" s="1">
        <v>-4.0</v>
      </c>
      <c r="E194" s="5">
        <v>-0.004</v>
      </c>
      <c r="F194" s="6">
        <v>770900.0</v>
      </c>
      <c r="G194" s="6">
        <v>799835.0</v>
      </c>
      <c r="H194" s="1" t="s">
        <v>657</v>
      </c>
      <c r="I194" s="1">
        <v>61.7</v>
      </c>
    </row>
    <row r="195">
      <c r="A195" s="4" t="s">
        <v>658</v>
      </c>
      <c r="B195" s="1" t="s">
        <v>656</v>
      </c>
      <c r="C195" s="1">
        <v>998.15</v>
      </c>
      <c r="D195" s="1">
        <v>-4.25</v>
      </c>
      <c r="E195" s="5">
        <v>-0.0042</v>
      </c>
      <c r="F195" s="6">
        <v>31635.0</v>
      </c>
      <c r="G195" s="6">
        <v>31819.0</v>
      </c>
      <c r="H195" s="1" t="s">
        <v>659</v>
      </c>
      <c r="I195" s="1">
        <v>61.69</v>
      </c>
    </row>
    <row r="196">
      <c r="A196" s="1" t="s">
        <v>660</v>
      </c>
      <c r="B196" s="1" t="s">
        <v>661</v>
      </c>
      <c r="C196" s="1">
        <v>84.95</v>
      </c>
      <c r="D196" s="1">
        <v>-1.45</v>
      </c>
      <c r="E196" s="5">
        <v>-0.0168</v>
      </c>
      <c r="F196" s="1" t="s">
        <v>662</v>
      </c>
      <c r="G196" s="1" t="s">
        <v>663</v>
      </c>
      <c r="H196" s="1" t="s">
        <v>664</v>
      </c>
      <c r="I196" s="1">
        <v>7.28</v>
      </c>
    </row>
    <row r="197">
      <c r="A197" s="4" t="s">
        <v>665</v>
      </c>
      <c r="B197" s="1" t="s">
        <v>661</v>
      </c>
      <c r="C197" s="1">
        <v>84.95</v>
      </c>
      <c r="D197" s="1">
        <v>-1.45</v>
      </c>
      <c r="E197" s="5">
        <v>-0.0168</v>
      </c>
      <c r="F197" s="6">
        <v>330373.0</v>
      </c>
      <c r="G197" s="6">
        <v>331656.0</v>
      </c>
      <c r="H197" s="1" t="s">
        <v>664</v>
      </c>
      <c r="I197" s="1">
        <v>7.28</v>
      </c>
    </row>
    <row r="198">
      <c r="A198" s="4" t="s">
        <v>666</v>
      </c>
      <c r="B198" s="1" t="s">
        <v>667</v>
      </c>
      <c r="C198" s="2">
        <v>5759.55</v>
      </c>
      <c r="D198" s="3">
        <f>+15.95</f>
        <v>15.95</v>
      </c>
      <c r="E198" s="3">
        <f>+0.28%</f>
        <v>0.0028</v>
      </c>
      <c r="F198" s="1">
        <v>609.0</v>
      </c>
      <c r="G198" s="6">
        <v>1806.0</v>
      </c>
      <c r="H198" s="1" t="s">
        <v>668</v>
      </c>
      <c r="I198" s="1">
        <v>54.55</v>
      </c>
    </row>
    <row r="199">
      <c r="A199" s="1" t="s">
        <v>669</v>
      </c>
      <c r="B199" s="1" t="s">
        <v>667</v>
      </c>
      <c r="C199" s="2">
        <v>5763.4</v>
      </c>
      <c r="D199" s="3">
        <f>+14</f>
        <v>14</v>
      </c>
      <c r="E199" s="3">
        <f>+0.24%</f>
        <v>0.0024</v>
      </c>
      <c r="F199" s="6">
        <v>30554.0</v>
      </c>
      <c r="G199" s="6">
        <v>33139.0</v>
      </c>
      <c r="H199" s="1" t="s">
        <v>670</v>
      </c>
      <c r="I199" s="1">
        <v>54.59</v>
      </c>
    </row>
    <row r="200">
      <c r="A200" s="1" t="s">
        <v>671</v>
      </c>
      <c r="B200" s="1" t="s">
        <v>672</v>
      </c>
      <c r="C200" s="2">
        <v>3007.9</v>
      </c>
      <c r="D200" s="1">
        <v>-35.65</v>
      </c>
      <c r="E200" s="5">
        <v>-0.0117</v>
      </c>
      <c r="F200" s="6">
        <v>31015.0</v>
      </c>
      <c r="G200" s="6">
        <v>58686.0</v>
      </c>
      <c r="H200" s="1" t="s">
        <v>673</v>
      </c>
      <c r="I200" s="1">
        <v>17.73</v>
      </c>
    </row>
    <row r="201">
      <c r="A201" s="4" t="s">
        <v>674</v>
      </c>
      <c r="B201" s="1" t="s">
        <v>672</v>
      </c>
      <c r="C201" s="2">
        <v>3007.75</v>
      </c>
      <c r="D201" s="1">
        <v>-36.8</v>
      </c>
      <c r="E201" s="5">
        <v>-0.0121</v>
      </c>
      <c r="F201" s="6">
        <v>1607.0</v>
      </c>
      <c r="G201" s="6">
        <v>2284.0</v>
      </c>
      <c r="H201" s="1" t="s">
        <v>675</v>
      </c>
      <c r="I201" s="1">
        <v>17.73</v>
      </c>
    </row>
    <row r="202">
      <c r="A202" s="1" t="s">
        <v>676</v>
      </c>
      <c r="B202" s="1" t="s">
        <v>677</v>
      </c>
      <c r="C202" s="1">
        <v>233.05</v>
      </c>
      <c r="D202" s="1">
        <v>-6.5</v>
      </c>
      <c r="E202" s="5">
        <v>-0.0271</v>
      </c>
      <c r="F202" s="6">
        <v>285603.0</v>
      </c>
      <c r="G202" s="1" t="s">
        <v>678</v>
      </c>
      <c r="H202" s="1" t="s">
        <v>679</v>
      </c>
      <c r="I202" s="1">
        <v>71.49</v>
      </c>
    </row>
    <row r="203">
      <c r="A203" s="4" t="s">
        <v>680</v>
      </c>
      <c r="B203" s="1" t="s">
        <v>677</v>
      </c>
      <c r="C203" s="1">
        <v>232.9</v>
      </c>
      <c r="D203" s="1">
        <v>-6.55</v>
      </c>
      <c r="E203" s="5">
        <v>-0.0274</v>
      </c>
      <c r="F203" s="6">
        <v>32215.0</v>
      </c>
      <c r="G203" s="6">
        <v>93608.0</v>
      </c>
      <c r="H203" s="1" t="s">
        <v>681</v>
      </c>
      <c r="I203" s="1">
        <v>71.44</v>
      </c>
    </row>
    <row r="204">
      <c r="A204" s="1" t="s">
        <v>682</v>
      </c>
      <c r="B204" s="1" t="s">
        <v>683</v>
      </c>
      <c r="C204" s="2">
        <v>1343.8</v>
      </c>
      <c r="D204" s="1">
        <v>-16.3</v>
      </c>
      <c r="E204" s="5">
        <v>-0.012</v>
      </c>
      <c r="F204" s="6">
        <v>955064.0</v>
      </c>
      <c r="G204" s="1" t="s">
        <v>684</v>
      </c>
      <c r="H204" s="1" t="s">
        <v>685</v>
      </c>
      <c r="I204" s="1">
        <v>21.63</v>
      </c>
    </row>
    <row r="205">
      <c r="A205" s="4" t="s">
        <v>686</v>
      </c>
      <c r="B205" s="1" t="s">
        <v>683</v>
      </c>
      <c r="C205" s="2">
        <v>1343.6</v>
      </c>
      <c r="D205" s="1">
        <v>-17.0</v>
      </c>
      <c r="E205" s="5">
        <v>-0.0125</v>
      </c>
      <c r="F205" s="6">
        <v>21517.0</v>
      </c>
      <c r="G205" s="6">
        <v>45885.0</v>
      </c>
      <c r="H205" s="1" t="s">
        <v>687</v>
      </c>
      <c r="I205" s="1">
        <v>21.62</v>
      </c>
    </row>
    <row r="206">
      <c r="A206" s="1" t="s">
        <v>688</v>
      </c>
      <c r="B206" s="1" t="s">
        <v>689</v>
      </c>
      <c r="C206" s="2">
        <v>1476.1</v>
      </c>
      <c r="D206" s="3">
        <f>+9.95</f>
        <v>9.95</v>
      </c>
      <c r="E206" s="3">
        <f>+0.68%</f>
        <v>0.0068</v>
      </c>
      <c r="F206" s="6">
        <v>49623.0</v>
      </c>
      <c r="G206" s="6">
        <v>37920.0</v>
      </c>
      <c r="H206" s="1" t="s">
        <v>690</v>
      </c>
      <c r="I206" s="1">
        <v>268.28</v>
      </c>
    </row>
    <row r="207">
      <c r="A207" s="4" t="s">
        <v>691</v>
      </c>
      <c r="B207" s="1" t="s">
        <v>689</v>
      </c>
      <c r="C207" s="2">
        <v>1474.95</v>
      </c>
      <c r="D207" s="3">
        <f>+5.7</f>
        <v>5.7</v>
      </c>
      <c r="E207" s="3">
        <f>+0.39%</f>
        <v>0.0039</v>
      </c>
      <c r="F207" s="6">
        <v>2220.0</v>
      </c>
      <c r="G207" s="6">
        <v>3371.0</v>
      </c>
      <c r="H207" s="1" t="s">
        <v>692</v>
      </c>
      <c r="I207" s="1">
        <v>268.08</v>
      </c>
    </row>
    <row r="208">
      <c r="A208" s="1" t="s">
        <v>693</v>
      </c>
      <c r="B208" s="1" t="s">
        <v>638</v>
      </c>
      <c r="C208" s="1">
        <v>448.4</v>
      </c>
      <c r="D208" s="1">
        <v>-2.6</v>
      </c>
      <c r="E208" s="5">
        <v>-0.0058</v>
      </c>
      <c r="F208" s="6">
        <v>798841.0</v>
      </c>
      <c r="G208" s="1" t="s">
        <v>694</v>
      </c>
      <c r="H208" s="1" t="s">
        <v>695</v>
      </c>
      <c r="I208" s="1">
        <v>67.55</v>
      </c>
    </row>
    <row r="209">
      <c r="A209" s="4" t="s">
        <v>696</v>
      </c>
      <c r="B209" s="1" t="s">
        <v>697</v>
      </c>
      <c r="C209" s="1">
        <v>102.2</v>
      </c>
      <c r="D209" s="1">
        <v>-0.3</v>
      </c>
      <c r="E209" s="5">
        <v>-0.0029</v>
      </c>
      <c r="F209" s="1" t="s">
        <v>698</v>
      </c>
      <c r="G209" s="6">
        <v>974362.0</v>
      </c>
      <c r="H209" s="1" t="s">
        <v>699</v>
      </c>
      <c r="I209" s="1">
        <v>13.64</v>
      </c>
    </row>
    <row r="210">
      <c r="A210" s="1" t="s">
        <v>700</v>
      </c>
      <c r="B210" s="1" t="s">
        <v>697</v>
      </c>
      <c r="C210" s="1">
        <v>102.15</v>
      </c>
      <c r="D210" s="1">
        <v>-0.35</v>
      </c>
      <c r="E210" s="5">
        <v>-0.0034</v>
      </c>
      <c r="F210" s="1" t="s">
        <v>701</v>
      </c>
      <c r="G210" s="1" t="s">
        <v>702</v>
      </c>
      <c r="H210" s="1" t="s">
        <v>703</v>
      </c>
      <c r="I210" s="1">
        <v>13.64</v>
      </c>
    </row>
    <row r="211">
      <c r="A211" s="4" t="s">
        <v>704</v>
      </c>
      <c r="B211" s="1" t="s">
        <v>705</v>
      </c>
      <c r="C211" s="1">
        <v>293.4</v>
      </c>
      <c r="D211" s="1">
        <v>-6.6</v>
      </c>
      <c r="E211" s="5">
        <v>-0.022</v>
      </c>
      <c r="F211" s="6">
        <v>55556.0</v>
      </c>
      <c r="G211" s="6">
        <v>66248.0</v>
      </c>
      <c r="H211" s="1" t="s">
        <v>706</v>
      </c>
      <c r="I211" s="1">
        <v>16.85</v>
      </c>
    </row>
    <row r="212">
      <c r="A212" s="4" t="s">
        <v>707</v>
      </c>
      <c r="B212" s="1" t="s">
        <v>708</v>
      </c>
      <c r="C212" s="2">
        <v>27742.05</v>
      </c>
      <c r="D212" s="1">
        <v>-259.95</v>
      </c>
      <c r="E212" s="5">
        <v>-0.0093</v>
      </c>
      <c r="F212" s="1">
        <v>186.0</v>
      </c>
      <c r="G212" s="1">
        <v>471.0</v>
      </c>
      <c r="H212" s="1" t="s">
        <v>709</v>
      </c>
      <c r="I212" s="1">
        <v>49.91</v>
      </c>
    </row>
    <row r="213">
      <c r="A213" s="1" t="s">
        <v>710</v>
      </c>
      <c r="B213" s="1" t="s">
        <v>708</v>
      </c>
      <c r="C213" s="2">
        <v>27725.9</v>
      </c>
      <c r="D213" s="1">
        <v>-251.1</v>
      </c>
      <c r="E213" s="5">
        <v>-0.009</v>
      </c>
      <c r="F213" s="6">
        <v>4983.0</v>
      </c>
      <c r="G213" s="6">
        <v>4706.0</v>
      </c>
      <c r="H213" s="1" t="s">
        <v>711</v>
      </c>
      <c r="I213" s="1">
        <v>49.88</v>
      </c>
    </row>
    <row r="214">
      <c r="A214" s="1" t="s">
        <v>712</v>
      </c>
      <c r="B214" s="1" t="s">
        <v>713</v>
      </c>
      <c r="C214" s="2">
        <v>1257.6</v>
      </c>
      <c r="D214" s="1">
        <v>-15.75</v>
      </c>
      <c r="E214" s="5">
        <v>-0.0124</v>
      </c>
      <c r="F214" s="6">
        <v>591310.0</v>
      </c>
      <c r="G214" s="6">
        <v>789050.0</v>
      </c>
      <c r="H214" s="1" t="s">
        <v>714</v>
      </c>
      <c r="I214" s="1">
        <v>25.33</v>
      </c>
    </row>
    <row r="215">
      <c r="A215" s="4" t="s">
        <v>715</v>
      </c>
      <c r="B215" s="1" t="s">
        <v>713</v>
      </c>
      <c r="C215" s="2">
        <v>1256.9</v>
      </c>
      <c r="D215" s="1">
        <v>-17.05</v>
      </c>
      <c r="E215" s="5">
        <v>-0.0134</v>
      </c>
      <c r="F215" s="6">
        <v>30316.0</v>
      </c>
      <c r="G215" s="6">
        <v>28026.0</v>
      </c>
      <c r="H215" s="1" t="s">
        <v>716</v>
      </c>
      <c r="I215" s="1">
        <v>25.32</v>
      </c>
    </row>
    <row r="216">
      <c r="A216" s="1" t="s">
        <v>717</v>
      </c>
      <c r="B216" s="1" t="s">
        <v>718</v>
      </c>
      <c r="C216" s="1">
        <v>791.3</v>
      </c>
      <c r="D216" s="3">
        <f>+37.2</f>
        <v>37.2</v>
      </c>
      <c r="E216" s="3">
        <f>+4.93%</f>
        <v>0.0493</v>
      </c>
      <c r="F216" s="1" t="s">
        <v>719</v>
      </c>
      <c r="G216" s="6">
        <v>823020.0</v>
      </c>
      <c r="H216" s="1" t="s">
        <v>720</v>
      </c>
      <c r="I216" s="1">
        <v>35.23</v>
      </c>
    </row>
    <row r="217">
      <c r="A217" s="1" t="s">
        <v>721</v>
      </c>
      <c r="B217" s="1" t="s">
        <v>722</v>
      </c>
      <c r="C217" s="2">
        <v>21492.2</v>
      </c>
      <c r="D217" s="1">
        <v>-10.7</v>
      </c>
      <c r="E217" s="5">
        <v>-5.0E-4</v>
      </c>
      <c r="F217" s="6">
        <v>1116.0</v>
      </c>
      <c r="G217" s="6">
        <v>6128.0</v>
      </c>
      <c r="H217" s="1" t="s">
        <v>723</v>
      </c>
      <c r="I217" s="1">
        <v>75.15</v>
      </c>
    </row>
    <row r="218">
      <c r="A218" s="4" t="s">
        <v>724</v>
      </c>
      <c r="B218" s="1" t="s">
        <v>722</v>
      </c>
      <c r="C218" s="2">
        <v>21493.6</v>
      </c>
      <c r="D218" s="3">
        <f>+5.75</f>
        <v>5.75</v>
      </c>
      <c r="E218" s="3">
        <f>+0.03%</f>
        <v>0.0003</v>
      </c>
      <c r="F218" s="1">
        <v>53.0</v>
      </c>
      <c r="G218" s="1">
        <v>233.0</v>
      </c>
      <c r="H218" s="1" t="s">
        <v>725</v>
      </c>
      <c r="I218" s="1">
        <v>75.16</v>
      </c>
    </row>
    <row r="219">
      <c r="A219" s="4" t="s">
        <v>726</v>
      </c>
      <c r="B219" s="1" t="s">
        <v>718</v>
      </c>
      <c r="C219" s="1">
        <v>790.0</v>
      </c>
      <c r="D219" s="3">
        <f>+33.25</f>
        <v>33.25</v>
      </c>
      <c r="E219" s="3">
        <f>+4.39%</f>
        <v>0.0439</v>
      </c>
      <c r="F219" s="6">
        <v>275681.0</v>
      </c>
      <c r="G219" s="6">
        <v>91175.0</v>
      </c>
      <c r="H219" s="1" t="s">
        <v>727</v>
      </c>
      <c r="I219" s="1">
        <v>35.17</v>
      </c>
    </row>
    <row r="220">
      <c r="A220" s="4" t="s">
        <v>728</v>
      </c>
      <c r="B220" s="1" t="s">
        <v>729</v>
      </c>
      <c r="C220" s="1">
        <v>8.42</v>
      </c>
      <c r="D220" s="1">
        <v>-0.17</v>
      </c>
      <c r="E220" s="5">
        <v>-0.0198</v>
      </c>
      <c r="F220" s="1" t="s">
        <v>730</v>
      </c>
      <c r="G220" s="1" t="s">
        <v>731</v>
      </c>
      <c r="H220" s="1" t="s">
        <v>732</v>
      </c>
      <c r="I220" s="1" t="s">
        <v>51</v>
      </c>
    </row>
    <row r="221">
      <c r="A221" s="1" t="s">
        <v>733</v>
      </c>
      <c r="B221" s="1" t="s">
        <v>729</v>
      </c>
      <c r="C221" s="1">
        <v>8.4</v>
      </c>
      <c r="D221" s="1">
        <v>-0.2</v>
      </c>
      <c r="E221" s="5">
        <v>-0.0233</v>
      </c>
      <c r="F221" s="1" t="s">
        <v>734</v>
      </c>
      <c r="G221" s="1" t="s">
        <v>735</v>
      </c>
      <c r="H221" s="1" t="s">
        <v>736</v>
      </c>
      <c r="I221" s="1" t="s">
        <v>51</v>
      </c>
    </row>
    <row r="222">
      <c r="A222" s="1" t="s">
        <v>737</v>
      </c>
      <c r="B222" s="1" t="s">
        <v>738</v>
      </c>
      <c r="C222" s="1">
        <v>799.55</v>
      </c>
      <c r="D222" s="3">
        <f>+0.2</f>
        <v>0.2</v>
      </c>
      <c r="E222" s="3">
        <f>+0.03%</f>
        <v>0.0003</v>
      </c>
      <c r="F222" s="6">
        <v>682009.0</v>
      </c>
      <c r="G222" s="6">
        <v>574287.0</v>
      </c>
      <c r="H222" s="1" t="s">
        <v>739</v>
      </c>
      <c r="I222" s="1">
        <v>22.02</v>
      </c>
    </row>
    <row r="223">
      <c r="A223" s="4" t="s">
        <v>740</v>
      </c>
      <c r="B223" s="1" t="s">
        <v>738</v>
      </c>
      <c r="C223" s="1">
        <v>799.65</v>
      </c>
      <c r="D223" s="3">
        <f>+0.7</f>
        <v>0.7</v>
      </c>
      <c r="E223" s="3">
        <f>+0.09%</f>
        <v>0.0009</v>
      </c>
      <c r="F223" s="6">
        <v>14003.0</v>
      </c>
      <c r="G223" s="6">
        <v>165998.0</v>
      </c>
      <c r="H223" s="1" t="s">
        <v>741</v>
      </c>
      <c r="I223" s="1">
        <v>22.02</v>
      </c>
    </row>
    <row r="224">
      <c r="A224" s="4" t="s">
        <v>742</v>
      </c>
      <c r="B224" s="1" t="s">
        <v>743</v>
      </c>
      <c r="C224" s="1">
        <v>434.1</v>
      </c>
      <c r="D224" s="1">
        <v>-8.05</v>
      </c>
      <c r="E224" s="5">
        <v>-0.0182</v>
      </c>
      <c r="F224" s="6">
        <v>3178.0</v>
      </c>
      <c r="G224" s="6">
        <v>12670.0</v>
      </c>
      <c r="H224" s="1" t="s">
        <v>744</v>
      </c>
      <c r="I224" s="1">
        <v>44.9</v>
      </c>
    </row>
    <row r="225">
      <c r="A225" s="1" t="s">
        <v>745</v>
      </c>
      <c r="B225" s="1" t="s">
        <v>743</v>
      </c>
      <c r="C225" s="1">
        <v>434.3</v>
      </c>
      <c r="D225" s="1">
        <v>-9.1</v>
      </c>
      <c r="E225" s="5">
        <v>-0.0205</v>
      </c>
      <c r="F225" s="6">
        <v>665162.0</v>
      </c>
      <c r="G225" s="6">
        <v>260006.0</v>
      </c>
      <c r="H225" s="1" t="s">
        <v>746</v>
      </c>
      <c r="I225" s="1">
        <v>44.92</v>
      </c>
    </row>
    <row r="226">
      <c r="A226" s="1" t="s">
        <v>747</v>
      </c>
      <c r="B226" s="1" t="s">
        <v>748</v>
      </c>
      <c r="C226" s="2">
        <v>1725.85</v>
      </c>
      <c r="D226" s="1">
        <v>-18.5</v>
      </c>
      <c r="E226" s="5">
        <v>-0.0106</v>
      </c>
      <c r="F226" s="6">
        <v>585466.0</v>
      </c>
      <c r="G226" s="1" t="s">
        <v>749</v>
      </c>
      <c r="H226" s="1" t="s">
        <v>750</v>
      </c>
      <c r="I226" s="1">
        <v>81.33</v>
      </c>
    </row>
    <row r="227">
      <c r="A227" s="4" t="s">
        <v>751</v>
      </c>
      <c r="B227" s="1" t="s">
        <v>748</v>
      </c>
      <c r="C227" s="2">
        <v>1725.4</v>
      </c>
      <c r="D227" s="1">
        <v>-18.95</v>
      </c>
      <c r="E227" s="5">
        <v>-0.0109</v>
      </c>
      <c r="F227" s="6">
        <v>16804.0</v>
      </c>
      <c r="G227" s="6">
        <v>37232.0</v>
      </c>
      <c r="H227" s="1" t="s">
        <v>752</v>
      </c>
      <c r="I227" s="1">
        <v>81.31</v>
      </c>
    </row>
    <row r="228">
      <c r="A228" s="4" t="s">
        <v>753</v>
      </c>
      <c r="B228" s="1" t="s">
        <v>754</v>
      </c>
      <c r="C228" s="1">
        <v>896.3</v>
      </c>
      <c r="D228" s="3">
        <f>+1.4</f>
        <v>1.4</v>
      </c>
      <c r="E228" s="3">
        <f>+0.16%</f>
        <v>0.0016</v>
      </c>
      <c r="F228" s="6">
        <v>22857.0</v>
      </c>
      <c r="G228" s="6">
        <v>22251.0</v>
      </c>
      <c r="H228" s="1" t="s">
        <v>755</v>
      </c>
      <c r="I228" s="1">
        <v>82.68</v>
      </c>
    </row>
    <row r="229">
      <c r="A229" s="1" t="s">
        <v>756</v>
      </c>
      <c r="B229" s="1" t="s">
        <v>754</v>
      </c>
      <c r="C229" s="1">
        <v>895.9</v>
      </c>
      <c r="D229" s="3">
        <f>+0.55</f>
        <v>0.55</v>
      </c>
      <c r="E229" s="3">
        <f>+0.06%</f>
        <v>0.0006</v>
      </c>
      <c r="F229" s="6">
        <v>171628.0</v>
      </c>
      <c r="G229" s="6">
        <v>614627.0</v>
      </c>
      <c r="H229" s="1" t="s">
        <v>757</v>
      </c>
      <c r="I229" s="1">
        <v>82.65</v>
      </c>
    </row>
    <row r="230">
      <c r="A230" s="1" t="s">
        <v>758</v>
      </c>
      <c r="B230" s="1" t="s">
        <v>759</v>
      </c>
      <c r="C230" s="2">
        <v>1782.75</v>
      </c>
      <c r="D230" s="1">
        <v>-5.9</v>
      </c>
      <c r="E230" s="5">
        <v>-0.0033</v>
      </c>
      <c r="F230" s="6">
        <v>113414.0</v>
      </c>
      <c r="G230" s="6">
        <v>377238.0</v>
      </c>
      <c r="H230" s="1" t="s">
        <v>760</v>
      </c>
      <c r="I230" s="1">
        <v>37.35</v>
      </c>
    </row>
    <row r="231">
      <c r="A231" s="4" t="s">
        <v>761</v>
      </c>
      <c r="B231" s="1" t="s">
        <v>759</v>
      </c>
      <c r="C231" s="2">
        <v>1781.3</v>
      </c>
      <c r="D231" s="1">
        <v>-4.5</v>
      </c>
      <c r="E231" s="5">
        <v>-0.0025</v>
      </c>
      <c r="F231" s="6">
        <v>1971.0</v>
      </c>
      <c r="G231" s="6">
        <v>14855.0</v>
      </c>
      <c r="H231" s="1" t="s">
        <v>762</v>
      </c>
      <c r="I231" s="1">
        <v>37.32</v>
      </c>
    </row>
    <row r="232">
      <c r="A232" s="4" t="s">
        <v>763</v>
      </c>
      <c r="B232" s="1" t="s">
        <v>764</v>
      </c>
      <c r="C232" s="1">
        <v>82.75</v>
      </c>
      <c r="D232" s="1">
        <v>-2.0</v>
      </c>
      <c r="E232" s="5">
        <v>-0.0236</v>
      </c>
      <c r="F232" s="6">
        <v>238475.0</v>
      </c>
      <c r="G232" s="6">
        <v>571661.0</v>
      </c>
      <c r="H232" s="1" t="s">
        <v>765</v>
      </c>
      <c r="I232" s="1">
        <v>3.07</v>
      </c>
    </row>
    <row r="233">
      <c r="A233" s="1" t="s">
        <v>766</v>
      </c>
      <c r="B233" s="1" t="s">
        <v>764</v>
      </c>
      <c r="C233" s="1">
        <v>82.7</v>
      </c>
      <c r="D233" s="1">
        <v>-2.15</v>
      </c>
      <c r="E233" s="5">
        <v>-0.0253</v>
      </c>
      <c r="F233" s="1" t="s">
        <v>767</v>
      </c>
      <c r="G233" s="1" t="s">
        <v>768</v>
      </c>
      <c r="H233" s="1" t="s">
        <v>769</v>
      </c>
      <c r="I233" s="1">
        <v>3.07</v>
      </c>
    </row>
    <row r="234">
      <c r="A234" s="1" t="s">
        <v>770</v>
      </c>
      <c r="B234" s="1" t="s">
        <v>771</v>
      </c>
      <c r="C234" s="1">
        <v>739.0</v>
      </c>
      <c r="D234" s="3">
        <f>+35.15</f>
        <v>35.15</v>
      </c>
      <c r="E234" s="3">
        <f>+4.99%</f>
        <v>0.0499</v>
      </c>
      <c r="F234" s="6">
        <v>121693.0</v>
      </c>
      <c r="G234" s="6">
        <v>71881.0</v>
      </c>
      <c r="H234" s="1" t="s">
        <v>772</v>
      </c>
      <c r="I234" s="1">
        <v>6.08</v>
      </c>
    </row>
    <row r="235">
      <c r="A235" s="4" t="s">
        <v>773</v>
      </c>
      <c r="B235" s="1" t="s">
        <v>771</v>
      </c>
      <c r="C235" s="1">
        <v>737.45</v>
      </c>
      <c r="D235" s="3">
        <f>+35.1</f>
        <v>35.1</v>
      </c>
      <c r="E235" s="3">
        <f>+5%</f>
        <v>0.05</v>
      </c>
      <c r="F235" s="6">
        <v>26599.0</v>
      </c>
      <c r="G235" s="6">
        <v>16283.0</v>
      </c>
      <c r="H235" s="1" t="s">
        <v>774</v>
      </c>
      <c r="I235" s="1">
        <v>6.06</v>
      </c>
    </row>
    <row r="236">
      <c r="A236" s="4" t="s">
        <v>775</v>
      </c>
      <c r="B236" s="1" t="s">
        <v>776</v>
      </c>
      <c r="C236" s="2">
        <v>3791.05</v>
      </c>
      <c r="D236" s="1">
        <v>-53.05</v>
      </c>
      <c r="E236" s="5">
        <v>-0.0138</v>
      </c>
      <c r="F236" s="6">
        <v>7350.0</v>
      </c>
      <c r="G236" s="6">
        <v>12457.0</v>
      </c>
      <c r="H236" s="1" t="s">
        <v>777</v>
      </c>
      <c r="I236" s="1">
        <v>21.38</v>
      </c>
    </row>
    <row r="237">
      <c r="A237" s="1" t="s">
        <v>778</v>
      </c>
      <c r="B237" s="1" t="s">
        <v>776</v>
      </c>
      <c r="C237" s="2">
        <v>3790.0</v>
      </c>
      <c r="D237" s="1">
        <v>-51.3</v>
      </c>
      <c r="E237" s="5">
        <v>-0.0134</v>
      </c>
      <c r="F237" s="6">
        <v>155277.0</v>
      </c>
      <c r="G237" s="6">
        <v>257687.0</v>
      </c>
      <c r="H237" s="1" t="s">
        <v>779</v>
      </c>
      <c r="I237" s="1">
        <v>21.38</v>
      </c>
    </row>
    <row r="238">
      <c r="A238" s="1" t="s">
        <v>780</v>
      </c>
      <c r="B238" s="1" t="s">
        <v>781</v>
      </c>
      <c r="C238" s="2">
        <v>1357.85</v>
      </c>
      <c r="D238" s="1">
        <v>-13.65</v>
      </c>
      <c r="E238" s="5">
        <v>-0.01</v>
      </c>
      <c r="F238" s="6">
        <v>375917.0</v>
      </c>
      <c r="G238" s="1" t="s">
        <v>782</v>
      </c>
      <c r="H238" s="1" t="s">
        <v>783</v>
      </c>
      <c r="I238" s="1">
        <v>41.1</v>
      </c>
    </row>
    <row r="239">
      <c r="A239" s="1" t="s">
        <v>784</v>
      </c>
      <c r="B239" s="1" t="s">
        <v>785</v>
      </c>
      <c r="C239" s="2">
        <v>19454.75</v>
      </c>
      <c r="D239" s="1">
        <v>-143.15</v>
      </c>
      <c r="E239" s="5">
        <v>-0.0073</v>
      </c>
      <c r="F239" s="6">
        <v>32734.0</v>
      </c>
      <c r="G239" s="6">
        <v>39841.0</v>
      </c>
      <c r="H239" s="1" t="s">
        <v>786</v>
      </c>
      <c r="I239" s="1">
        <v>63.22</v>
      </c>
    </row>
    <row r="240">
      <c r="A240" s="4" t="s">
        <v>787</v>
      </c>
      <c r="B240" s="1" t="s">
        <v>785</v>
      </c>
      <c r="C240" s="2">
        <v>19436.1</v>
      </c>
      <c r="D240" s="1">
        <v>-181.25</v>
      </c>
      <c r="E240" s="5">
        <v>-0.0092</v>
      </c>
      <c r="F240" s="6">
        <v>1010.0</v>
      </c>
      <c r="G240" s="6">
        <v>2774.0</v>
      </c>
      <c r="H240" s="1" t="s">
        <v>788</v>
      </c>
      <c r="I240" s="1">
        <v>63.16</v>
      </c>
    </row>
    <row r="241">
      <c r="A241" s="1" t="s">
        <v>789</v>
      </c>
      <c r="B241" s="1" t="s">
        <v>790</v>
      </c>
      <c r="C241" s="2">
        <v>1512.05</v>
      </c>
      <c r="D241" s="1">
        <v>-19.25</v>
      </c>
      <c r="E241" s="5">
        <v>-0.0126</v>
      </c>
      <c r="F241" s="1" t="s">
        <v>791</v>
      </c>
      <c r="G241" s="6">
        <v>928710.0</v>
      </c>
      <c r="H241" s="1" t="s">
        <v>792</v>
      </c>
      <c r="I241" s="1">
        <v>46.24</v>
      </c>
    </row>
    <row r="242">
      <c r="A242" s="4" t="s">
        <v>793</v>
      </c>
      <c r="B242" s="1" t="s">
        <v>794</v>
      </c>
      <c r="C242" s="1">
        <v>106.5</v>
      </c>
      <c r="D242" s="1">
        <v>-1.15</v>
      </c>
      <c r="E242" s="5">
        <v>-0.0107</v>
      </c>
      <c r="F242" s="6">
        <v>182859.0</v>
      </c>
      <c r="G242" s="6">
        <v>845895.0</v>
      </c>
      <c r="H242" s="1" t="s">
        <v>795</v>
      </c>
      <c r="I242" s="1">
        <v>4.23</v>
      </c>
    </row>
    <row r="243">
      <c r="A243" s="1" t="s">
        <v>796</v>
      </c>
      <c r="B243" s="1" t="s">
        <v>794</v>
      </c>
      <c r="C243" s="1">
        <v>106.45</v>
      </c>
      <c r="D243" s="1">
        <v>-1.2</v>
      </c>
      <c r="E243" s="5">
        <v>-0.0111</v>
      </c>
      <c r="F243" s="1" t="s">
        <v>797</v>
      </c>
      <c r="G243" s="1" t="s">
        <v>798</v>
      </c>
      <c r="H243" s="1" t="s">
        <v>799</v>
      </c>
      <c r="I243" s="1">
        <v>4.23</v>
      </c>
    </row>
    <row r="244">
      <c r="A244" s="4" t="s">
        <v>800</v>
      </c>
      <c r="B244" s="1" t="s">
        <v>790</v>
      </c>
      <c r="C244" s="2">
        <v>1511.2</v>
      </c>
      <c r="D244" s="1">
        <v>-20.4</v>
      </c>
      <c r="E244" s="5">
        <v>-0.0133</v>
      </c>
      <c r="F244" s="6">
        <v>82203.0</v>
      </c>
      <c r="G244" s="6">
        <v>46536.0</v>
      </c>
      <c r="H244" s="1" t="s">
        <v>801</v>
      </c>
      <c r="I244" s="1">
        <v>46.21</v>
      </c>
    </row>
    <row r="245">
      <c r="A245" s="4" t="s">
        <v>802</v>
      </c>
      <c r="B245" s="1" t="s">
        <v>803</v>
      </c>
      <c r="C245" s="2">
        <v>1118.7</v>
      </c>
      <c r="D245" s="3">
        <f>+138.95</f>
        <v>138.95</v>
      </c>
      <c r="E245" s="3">
        <f>+14.18%</f>
        <v>0.1418</v>
      </c>
      <c r="F245" s="6">
        <v>192555.0</v>
      </c>
      <c r="G245" s="6">
        <v>15716.0</v>
      </c>
      <c r="H245" s="1" t="s">
        <v>804</v>
      </c>
      <c r="I245" s="1">
        <v>17.57</v>
      </c>
    </row>
    <row r="246">
      <c r="A246" s="1" t="s">
        <v>805</v>
      </c>
      <c r="B246" s="1" t="s">
        <v>803</v>
      </c>
      <c r="C246" s="2">
        <v>1117.0</v>
      </c>
      <c r="D246" s="3">
        <f>+137.4</f>
        <v>137.4</v>
      </c>
      <c r="E246" s="3">
        <f>+14.03%</f>
        <v>0.1403</v>
      </c>
      <c r="F246" s="1" t="s">
        <v>806</v>
      </c>
      <c r="G246" s="6">
        <v>282326.0</v>
      </c>
      <c r="H246" s="1" t="s">
        <v>807</v>
      </c>
      <c r="I246" s="1">
        <v>17.54</v>
      </c>
    </row>
    <row r="247">
      <c r="A247" s="1" t="s">
        <v>808</v>
      </c>
      <c r="B247" s="1" t="s">
        <v>809</v>
      </c>
      <c r="C247" s="1">
        <v>577.45</v>
      </c>
      <c r="D247" s="1">
        <v>-12.15</v>
      </c>
      <c r="E247" s="5">
        <v>-0.0206</v>
      </c>
      <c r="F247" s="6">
        <v>114094.0</v>
      </c>
      <c r="G247" s="6">
        <v>500066.0</v>
      </c>
      <c r="H247" s="1" t="s">
        <v>810</v>
      </c>
      <c r="I247" s="1">
        <v>163.58</v>
      </c>
    </row>
    <row r="248">
      <c r="A248" s="1" t="s">
        <v>811</v>
      </c>
      <c r="B248" s="1" t="s">
        <v>812</v>
      </c>
      <c r="C248" s="1">
        <v>20.25</v>
      </c>
      <c r="D248" s="3">
        <f>+0.15</f>
        <v>0.15</v>
      </c>
      <c r="E248" s="3">
        <f>+0.75%</f>
        <v>0.0075</v>
      </c>
      <c r="F248" s="1" t="s">
        <v>813</v>
      </c>
      <c r="G248" s="1" t="s">
        <v>814</v>
      </c>
      <c r="H248" s="1" t="s">
        <v>815</v>
      </c>
      <c r="I248" s="1">
        <v>7.08</v>
      </c>
    </row>
    <row r="249">
      <c r="A249" s="4" t="s">
        <v>816</v>
      </c>
      <c r="B249" s="1" t="s">
        <v>812</v>
      </c>
      <c r="C249" s="1">
        <v>20.2</v>
      </c>
      <c r="D249" s="3">
        <f>+0.1</f>
        <v>0.1</v>
      </c>
      <c r="E249" s="3">
        <f>+0.5%</f>
        <v>0.005</v>
      </c>
      <c r="F249" s="6">
        <v>178544.0</v>
      </c>
      <c r="G249" s="6">
        <v>272881.0</v>
      </c>
      <c r="H249" s="1" t="s">
        <v>817</v>
      </c>
      <c r="I249" s="1">
        <v>7.06</v>
      </c>
    </row>
    <row r="250">
      <c r="A250" s="1" t="s">
        <v>818</v>
      </c>
      <c r="B250" s="1" t="s">
        <v>705</v>
      </c>
      <c r="C250" s="1">
        <v>293.7</v>
      </c>
      <c r="D250" s="1">
        <v>-6.25</v>
      </c>
      <c r="E250" s="5">
        <v>-0.0208</v>
      </c>
      <c r="F250" s="6">
        <v>591868.0</v>
      </c>
      <c r="G250" s="6">
        <v>922861.0</v>
      </c>
      <c r="H250" s="1" t="s">
        <v>819</v>
      </c>
      <c r="I250" s="1">
        <v>16.87</v>
      </c>
    </row>
    <row r="251">
      <c r="A251" s="4" t="s">
        <v>820</v>
      </c>
      <c r="B251" s="1" t="s">
        <v>821</v>
      </c>
      <c r="C251" s="1">
        <v>695.45</v>
      </c>
      <c r="D251" s="1">
        <v>-5.8</v>
      </c>
      <c r="E251" s="5">
        <v>-0.0083</v>
      </c>
      <c r="F251" s="6">
        <v>5754.0</v>
      </c>
      <c r="G251" s="6">
        <v>44988.0</v>
      </c>
      <c r="H251" s="1" t="s">
        <v>822</v>
      </c>
      <c r="I251" s="1">
        <v>40.62</v>
      </c>
    </row>
    <row r="252">
      <c r="A252" s="1" t="s">
        <v>823</v>
      </c>
      <c r="B252" s="1" t="s">
        <v>821</v>
      </c>
      <c r="C252" s="1">
        <v>695.4</v>
      </c>
      <c r="D252" s="1">
        <v>-5.35</v>
      </c>
      <c r="E252" s="5">
        <v>-0.0076</v>
      </c>
      <c r="F252" s="6">
        <v>375292.0</v>
      </c>
      <c r="G252" s="6">
        <v>313206.0</v>
      </c>
      <c r="H252" s="1" t="s">
        <v>824</v>
      </c>
      <c r="I252" s="1">
        <v>40.62</v>
      </c>
    </row>
    <row r="253">
      <c r="A253" s="1" t="s">
        <v>825</v>
      </c>
      <c r="B253" s="1" t="s">
        <v>826</v>
      </c>
      <c r="C253" s="2">
        <v>4342.85</v>
      </c>
      <c r="D253" s="3">
        <f>+65.25</f>
        <v>65.25</v>
      </c>
      <c r="E253" s="3">
        <f>+1.53%</f>
        <v>0.0153</v>
      </c>
      <c r="F253" s="6">
        <v>74386.0</v>
      </c>
      <c r="G253" s="6">
        <v>80763.0</v>
      </c>
      <c r="H253" s="1" t="s">
        <v>827</v>
      </c>
      <c r="I253" s="1">
        <v>39.03</v>
      </c>
    </row>
    <row r="254">
      <c r="A254" s="4" t="s">
        <v>828</v>
      </c>
      <c r="B254" s="1" t="s">
        <v>826</v>
      </c>
      <c r="C254" s="2">
        <v>4341.95</v>
      </c>
      <c r="D254" s="3">
        <f>+64.75</f>
        <v>64.75</v>
      </c>
      <c r="E254" s="3">
        <f>+1.51%</f>
        <v>0.0151</v>
      </c>
      <c r="F254" s="6">
        <v>5529.0</v>
      </c>
      <c r="G254" s="6">
        <v>6077.0</v>
      </c>
      <c r="H254" s="1" t="s">
        <v>829</v>
      </c>
      <c r="I254" s="1">
        <v>39.02</v>
      </c>
    </row>
    <row r="255">
      <c r="A255" s="4" t="s">
        <v>830</v>
      </c>
      <c r="B255" s="1" t="s">
        <v>831</v>
      </c>
      <c r="C255" s="1">
        <v>593.8</v>
      </c>
      <c r="D255" s="1">
        <v>-2.05</v>
      </c>
      <c r="E255" s="5">
        <v>-0.0034</v>
      </c>
      <c r="F255" s="6">
        <v>40811.0</v>
      </c>
      <c r="G255" s="6">
        <v>75553.0</v>
      </c>
      <c r="H255" s="1" t="s">
        <v>832</v>
      </c>
      <c r="I255" s="1">
        <v>37.99</v>
      </c>
    </row>
    <row r="256">
      <c r="A256" s="1" t="s">
        <v>833</v>
      </c>
      <c r="B256" s="1" t="s">
        <v>831</v>
      </c>
      <c r="C256" s="1">
        <v>593.6</v>
      </c>
      <c r="D256" s="1">
        <v>-2.0</v>
      </c>
      <c r="E256" s="5">
        <v>-0.0034</v>
      </c>
      <c r="F256" s="1" t="s">
        <v>834</v>
      </c>
      <c r="G256" s="1" t="s">
        <v>835</v>
      </c>
      <c r="H256" s="1" t="s">
        <v>836</v>
      </c>
      <c r="I256" s="1">
        <v>37.98</v>
      </c>
    </row>
    <row r="257">
      <c r="A257" s="1" t="s">
        <v>837</v>
      </c>
      <c r="B257" s="1" t="s">
        <v>838</v>
      </c>
      <c r="C257" s="1">
        <v>30.55</v>
      </c>
      <c r="D257" s="1">
        <v>-0.3</v>
      </c>
      <c r="E257" s="5">
        <v>-0.0097</v>
      </c>
      <c r="F257" s="1" t="s">
        <v>839</v>
      </c>
      <c r="G257" s="1" t="s">
        <v>840</v>
      </c>
      <c r="H257" s="1" t="s">
        <v>841</v>
      </c>
      <c r="I257" s="1" t="s">
        <v>51</v>
      </c>
    </row>
    <row r="258">
      <c r="A258" s="4" t="s">
        <v>842</v>
      </c>
      <c r="B258" s="1" t="s">
        <v>838</v>
      </c>
      <c r="C258" s="1">
        <v>30.5</v>
      </c>
      <c r="D258" s="1">
        <v>-0.3</v>
      </c>
      <c r="E258" s="5">
        <v>-0.0097</v>
      </c>
      <c r="F258" s="6">
        <v>257357.0</v>
      </c>
      <c r="G258" s="6">
        <v>835731.0</v>
      </c>
      <c r="H258" s="1" t="s">
        <v>843</v>
      </c>
      <c r="I258" s="1" t="s">
        <v>51</v>
      </c>
    </row>
    <row r="259">
      <c r="A259" s="4" t="s">
        <v>844</v>
      </c>
      <c r="B259" s="1" t="s">
        <v>845</v>
      </c>
      <c r="C259" s="1">
        <v>118.15</v>
      </c>
      <c r="D259" s="1">
        <v>-3.8</v>
      </c>
      <c r="E259" s="5">
        <v>-0.0312</v>
      </c>
      <c r="F259" s="6">
        <v>15917.0</v>
      </c>
      <c r="G259" s="6">
        <v>43011.0</v>
      </c>
      <c r="H259" s="1" t="s">
        <v>846</v>
      </c>
      <c r="I259" s="1">
        <v>13.5</v>
      </c>
    </row>
    <row r="260">
      <c r="A260" s="1" t="s">
        <v>847</v>
      </c>
      <c r="B260" s="1" t="s">
        <v>845</v>
      </c>
      <c r="C260" s="1">
        <v>118.15</v>
      </c>
      <c r="D260" s="1">
        <v>-3.8</v>
      </c>
      <c r="E260" s="5">
        <v>-0.0312</v>
      </c>
      <c r="F260" s="6">
        <v>209123.0</v>
      </c>
      <c r="G260" s="6">
        <v>559128.0</v>
      </c>
      <c r="H260" s="1" t="s">
        <v>846</v>
      </c>
      <c r="I260" s="1">
        <v>13.5</v>
      </c>
    </row>
    <row r="261">
      <c r="A261" s="1" t="s">
        <v>848</v>
      </c>
      <c r="B261" s="1" t="s">
        <v>849</v>
      </c>
      <c r="C261" s="1">
        <v>912.6</v>
      </c>
      <c r="D261" s="1">
        <v>-22.2</v>
      </c>
      <c r="E261" s="5">
        <v>-0.0237</v>
      </c>
      <c r="F261" s="6">
        <v>241983.0</v>
      </c>
      <c r="G261" s="6">
        <v>196852.0</v>
      </c>
      <c r="H261" s="1" t="s">
        <v>850</v>
      </c>
      <c r="I261" s="1">
        <v>97.59</v>
      </c>
    </row>
    <row r="262">
      <c r="A262" s="4" t="s">
        <v>851</v>
      </c>
      <c r="B262" s="1" t="s">
        <v>849</v>
      </c>
      <c r="C262" s="1">
        <v>912.15</v>
      </c>
      <c r="D262" s="1">
        <v>-24.35</v>
      </c>
      <c r="E262" s="5">
        <v>-0.026</v>
      </c>
      <c r="F262" s="6">
        <v>15896.0</v>
      </c>
      <c r="G262" s="6">
        <v>33057.0</v>
      </c>
      <c r="H262" s="1" t="s">
        <v>852</v>
      </c>
      <c r="I262" s="1">
        <v>97.55</v>
      </c>
    </row>
    <row r="263">
      <c r="A263" s="4" t="s">
        <v>853</v>
      </c>
      <c r="B263" s="1" t="s">
        <v>809</v>
      </c>
      <c r="C263" s="1">
        <v>577.7</v>
      </c>
      <c r="D263" s="1">
        <v>-12.0</v>
      </c>
      <c r="E263" s="5">
        <v>-0.0203</v>
      </c>
      <c r="F263" s="6">
        <v>13683.0</v>
      </c>
      <c r="G263" s="6">
        <v>19445.0</v>
      </c>
      <c r="H263" s="1" t="s">
        <v>854</v>
      </c>
      <c r="I263" s="1">
        <v>163.65</v>
      </c>
    </row>
    <row r="264">
      <c r="A264" s="1" t="s">
        <v>855</v>
      </c>
      <c r="B264" s="1" t="s">
        <v>856</v>
      </c>
      <c r="C264" s="1">
        <v>398.15</v>
      </c>
      <c r="D264" s="1">
        <v>-7.6</v>
      </c>
      <c r="E264" s="5">
        <v>-0.0187</v>
      </c>
      <c r="F264" s="1" t="s">
        <v>857</v>
      </c>
      <c r="G264" s="1" t="s">
        <v>858</v>
      </c>
      <c r="H264" s="1" t="s">
        <v>859</v>
      </c>
      <c r="I264" s="1">
        <v>30.28</v>
      </c>
    </row>
    <row r="265">
      <c r="A265" s="4" t="s">
        <v>860</v>
      </c>
      <c r="B265" s="1" t="s">
        <v>856</v>
      </c>
      <c r="C265" s="1">
        <v>397.45</v>
      </c>
      <c r="D265" s="1">
        <v>-8.5</v>
      </c>
      <c r="E265" s="5">
        <v>-0.0209</v>
      </c>
      <c r="F265" s="6">
        <v>34644.0</v>
      </c>
      <c r="G265" s="6">
        <v>98803.0</v>
      </c>
      <c r="H265" s="1" t="s">
        <v>861</v>
      </c>
      <c r="I265" s="1">
        <v>30.23</v>
      </c>
    </row>
    <row r="266">
      <c r="A266" s="4" t="s">
        <v>862</v>
      </c>
      <c r="B266" s="1" t="s">
        <v>863</v>
      </c>
      <c r="C266" s="1">
        <v>168.7</v>
      </c>
      <c r="D266" s="1">
        <v>-1.2</v>
      </c>
      <c r="E266" s="5">
        <v>-0.0071</v>
      </c>
      <c r="F266" s="6">
        <v>323097.0</v>
      </c>
      <c r="G266" s="6">
        <v>266634.0</v>
      </c>
      <c r="H266" s="1" t="s">
        <v>864</v>
      </c>
      <c r="I266" s="1">
        <v>16.3</v>
      </c>
    </row>
    <row r="267">
      <c r="A267" s="1" t="s">
        <v>865</v>
      </c>
      <c r="B267" s="1" t="s">
        <v>863</v>
      </c>
      <c r="C267" s="1">
        <v>168.75</v>
      </c>
      <c r="D267" s="1">
        <v>-1.2</v>
      </c>
      <c r="E267" s="5">
        <v>-0.0071</v>
      </c>
      <c r="F267" s="1" t="s">
        <v>866</v>
      </c>
      <c r="G267" s="1" t="s">
        <v>867</v>
      </c>
      <c r="H267" s="1" t="s">
        <v>868</v>
      </c>
      <c r="I267" s="1">
        <v>16.31</v>
      </c>
    </row>
    <row r="268">
      <c r="A268" s="4" t="s">
        <v>869</v>
      </c>
      <c r="B268" s="1" t="s">
        <v>870</v>
      </c>
      <c r="C268" s="1">
        <v>980.35</v>
      </c>
      <c r="D268" s="3">
        <f>+18.8</f>
        <v>18.8</v>
      </c>
      <c r="E268" s="3">
        <f>+1.96%</f>
        <v>0.0196</v>
      </c>
      <c r="F268" s="6">
        <v>56315.0</v>
      </c>
      <c r="G268" s="6">
        <v>28130.0</v>
      </c>
      <c r="H268" s="1" t="s">
        <v>871</v>
      </c>
      <c r="I268" s="1">
        <v>18.36</v>
      </c>
    </row>
    <row r="269">
      <c r="A269" s="1" t="s">
        <v>872</v>
      </c>
      <c r="B269" s="1" t="s">
        <v>870</v>
      </c>
      <c r="C269" s="1">
        <v>980.2</v>
      </c>
      <c r="D269" s="3">
        <f>+19.4</f>
        <v>19.4</v>
      </c>
      <c r="E269" s="3">
        <f>+2.02%</f>
        <v>0.0202</v>
      </c>
      <c r="F269" s="6">
        <v>710119.0</v>
      </c>
      <c r="G269" s="6">
        <v>566769.0</v>
      </c>
      <c r="H269" s="1" t="s">
        <v>873</v>
      </c>
      <c r="I269" s="1">
        <v>18.36</v>
      </c>
    </row>
    <row r="270">
      <c r="A270" s="4" t="s">
        <v>874</v>
      </c>
      <c r="B270" s="1" t="s">
        <v>875</v>
      </c>
      <c r="C270" s="1">
        <v>461.0</v>
      </c>
      <c r="D270" s="3">
        <f>+23.5</f>
        <v>23.5</v>
      </c>
      <c r="E270" s="3">
        <f>+5.37%</f>
        <v>0.0537</v>
      </c>
      <c r="F270" s="6">
        <v>61847.0</v>
      </c>
      <c r="G270" s="6">
        <v>22026.0</v>
      </c>
      <c r="H270" s="1" t="s">
        <v>876</v>
      </c>
      <c r="I270" s="1">
        <v>46.09</v>
      </c>
    </row>
    <row r="271">
      <c r="A271" s="1" t="s">
        <v>877</v>
      </c>
      <c r="B271" s="1" t="s">
        <v>875</v>
      </c>
      <c r="C271" s="1">
        <v>460.2</v>
      </c>
      <c r="D271" s="3">
        <f>+22.3</f>
        <v>22.3</v>
      </c>
      <c r="E271" s="3">
        <f>+5.09%</f>
        <v>0.0509</v>
      </c>
      <c r="F271" s="1" t="s">
        <v>878</v>
      </c>
      <c r="G271" s="6">
        <v>557375.0</v>
      </c>
      <c r="H271" s="1" t="s">
        <v>879</v>
      </c>
      <c r="I271" s="1">
        <v>46.01</v>
      </c>
    </row>
    <row r="272">
      <c r="A272" s="4" t="s">
        <v>880</v>
      </c>
      <c r="B272" s="1" t="s">
        <v>881</v>
      </c>
      <c r="C272" s="1">
        <v>636.15</v>
      </c>
      <c r="D272" s="1">
        <v>-16.25</v>
      </c>
      <c r="E272" s="5">
        <v>-0.0249</v>
      </c>
      <c r="F272" s="6">
        <v>16485.0</v>
      </c>
      <c r="G272" s="6">
        <v>13835.0</v>
      </c>
      <c r="H272" s="1" t="s">
        <v>882</v>
      </c>
      <c r="I272" s="1" t="s">
        <v>51</v>
      </c>
    </row>
    <row r="273">
      <c r="A273" s="1" t="s">
        <v>883</v>
      </c>
      <c r="B273" s="1" t="s">
        <v>881</v>
      </c>
      <c r="C273" s="1">
        <v>636.15</v>
      </c>
      <c r="D273" s="1">
        <v>-16.2</v>
      </c>
      <c r="E273" s="5">
        <v>-0.0248</v>
      </c>
      <c r="F273" s="6">
        <v>55110.0</v>
      </c>
      <c r="G273" s="6">
        <v>138562.0</v>
      </c>
      <c r="H273" s="1" t="s">
        <v>884</v>
      </c>
      <c r="I273" s="1" t="s">
        <v>51</v>
      </c>
    </row>
    <row r="274">
      <c r="A274" s="1" t="s">
        <v>885</v>
      </c>
      <c r="B274" s="1" t="s">
        <v>886</v>
      </c>
      <c r="C274" s="1">
        <v>384.1</v>
      </c>
      <c r="D274" s="1">
        <v>-5.35</v>
      </c>
      <c r="E274" s="5">
        <v>-0.0137</v>
      </c>
      <c r="F274" s="1" t="s">
        <v>887</v>
      </c>
      <c r="G274" s="1" t="s">
        <v>888</v>
      </c>
      <c r="H274" s="1" t="s">
        <v>889</v>
      </c>
      <c r="I274" s="1">
        <v>51.15</v>
      </c>
    </row>
    <row r="275">
      <c r="A275" s="4" t="s">
        <v>890</v>
      </c>
      <c r="B275" s="1" t="s">
        <v>886</v>
      </c>
      <c r="C275" s="1">
        <v>384.2</v>
      </c>
      <c r="D275" s="1">
        <v>-5.4</v>
      </c>
      <c r="E275" s="5">
        <v>-0.0139</v>
      </c>
      <c r="F275" s="6">
        <v>123311.0</v>
      </c>
      <c r="G275" s="6">
        <v>225485.0</v>
      </c>
      <c r="H275" s="1" t="s">
        <v>891</v>
      </c>
      <c r="I275" s="1">
        <v>51.16</v>
      </c>
    </row>
    <row r="276">
      <c r="A276" s="1" t="s">
        <v>892</v>
      </c>
      <c r="B276" s="1" t="s">
        <v>893</v>
      </c>
      <c r="C276" s="2">
        <v>7715.0</v>
      </c>
      <c r="D276" s="1">
        <v>-112.1</v>
      </c>
      <c r="E276" s="5">
        <v>-0.0143</v>
      </c>
      <c r="F276" s="6">
        <v>19000.0</v>
      </c>
      <c r="G276" s="6">
        <v>31458.0</v>
      </c>
      <c r="H276" s="1" t="s">
        <v>894</v>
      </c>
      <c r="I276" s="1">
        <v>43.69</v>
      </c>
    </row>
    <row r="277">
      <c r="A277" s="4" t="s">
        <v>895</v>
      </c>
      <c r="B277" s="1" t="s">
        <v>893</v>
      </c>
      <c r="C277" s="2">
        <v>7713.5</v>
      </c>
      <c r="D277" s="1">
        <v>-109.45</v>
      </c>
      <c r="E277" s="5">
        <v>-0.014</v>
      </c>
      <c r="F277" s="1">
        <v>407.0</v>
      </c>
      <c r="G277" s="6">
        <v>1511.0</v>
      </c>
      <c r="H277" s="1" t="s">
        <v>896</v>
      </c>
      <c r="I277" s="1">
        <v>43.68</v>
      </c>
    </row>
    <row r="278">
      <c r="A278" s="1" t="s">
        <v>897</v>
      </c>
      <c r="B278" s="1" t="s">
        <v>898</v>
      </c>
      <c r="C278" s="1">
        <v>10.7</v>
      </c>
      <c r="D278" s="1">
        <v>-0.1</v>
      </c>
      <c r="E278" s="5">
        <v>-0.0093</v>
      </c>
      <c r="F278" s="1" t="s">
        <v>899</v>
      </c>
      <c r="G278" s="1" t="s">
        <v>900</v>
      </c>
      <c r="H278" s="1" t="s">
        <v>901</v>
      </c>
      <c r="I278" s="1" t="s">
        <v>51</v>
      </c>
    </row>
    <row r="279">
      <c r="A279" s="4" t="s">
        <v>902</v>
      </c>
      <c r="B279" s="1" t="s">
        <v>898</v>
      </c>
      <c r="C279" s="1">
        <v>10.68</v>
      </c>
      <c r="D279" s="1">
        <v>-0.16</v>
      </c>
      <c r="E279" s="5">
        <v>-0.0148</v>
      </c>
      <c r="F279" s="6">
        <v>543782.0</v>
      </c>
      <c r="G279" s="6">
        <v>725721.0</v>
      </c>
      <c r="H279" s="1" t="s">
        <v>903</v>
      </c>
      <c r="I279" s="1" t="s">
        <v>51</v>
      </c>
    </row>
    <row r="280">
      <c r="A280" s="4" t="s">
        <v>904</v>
      </c>
      <c r="B280" s="1" t="s">
        <v>905</v>
      </c>
      <c r="C280" s="1">
        <v>212.65</v>
      </c>
      <c r="D280" s="1">
        <v>-9.8</v>
      </c>
      <c r="E280" s="5">
        <v>-0.0441</v>
      </c>
      <c r="F280" s="6">
        <v>329576.0</v>
      </c>
      <c r="G280" s="6">
        <v>767230.0</v>
      </c>
      <c r="H280" s="1" t="s">
        <v>906</v>
      </c>
      <c r="I280" s="1">
        <v>15.91</v>
      </c>
    </row>
    <row r="281">
      <c r="A281" s="1" t="s">
        <v>907</v>
      </c>
      <c r="B281" s="1" t="s">
        <v>905</v>
      </c>
      <c r="C281" s="1">
        <v>212.35</v>
      </c>
      <c r="D281" s="1">
        <v>-10.2</v>
      </c>
      <c r="E281" s="5">
        <v>-0.0458</v>
      </c>
      <c r="F281" s="1" t="s">
        <v>908</v>
      </c>
      <c r="G281" s="1" t="s">
        <v>909</v>
      </c>
      <c r="H281" s="1" t="s">
        <v>910</v>
      </c>
      <c r="I281" s="1">
        <v>15.88</v>
      </c>
    </row>
    <row r="282">
      <c r="A282" s="1" t="s">
        <v>911</v>
      </c>
      <c r="B282" s="1" t="s">
        <v>912</v>
      </c>
      <c r="C282" s="1">
        <v>537.6</v>
      </c>
      <c r="D282" s="1">
        <v>-3.4</v>
      </c>
      <c r="E282" s="5">
        <v>-0.0063</v>
      </c>
      <c r="F282" s="6">
        <v>324465.0</v>
      </c>
      <c r="G282" s="6">
        <v>559215.0</v>
      </c>
      <c r="H282" s="1" t="s">
        <v>913</v>
      </c>
      <c r="I282" s="1">
        <v>27.91</v>
      </c>
    </row>
    <row r="283">
      <c r="A283" s="1" t="s">
        <v>914</v>
      </c>
      <c r="B283" s="1" t="s">
        <v>915</v>
      </c>
      <c r="C283" s="1">
        <v>279.8</v>
      </c>
      <c r="D283" s="1">
        <v>-4.35</v>
      </c>
      <c r="E283" s="5">
        <v>-0.0153</v>
      </c>
      <c r="F283" s="6">
        <v>785676.0</v>
      </c>
      <c r="G283" s="1" t="s">
        <v>916</v>
      </c>
      <c r="H283" s="1" t="s">
        <v>917</v>
      </c>
      <c r="I283" s="1">
        <v>41.82</v>
      </c>
    </row>
    <row r="284">
      <c r="A284" s="1" t="s">
        <v>918</v>
      </c>
      <c r="B284" s="1" t="s">
        <v>919</v>
      </c>
      <c r="C284" s="1">
        <v>13.65</v>
      </c>
      <c r="D284" s="1">
        <v>-1.1</v>
      </c>
      <c r="E284" s="5">
        <v>-0.0746</v>
      </c>
      <c r="F284" s="1" t="s">
        <v>920</v>
      </c>
      <c r="G284" s="1" t="s">
        <v>921</v>
      </c>
      <c r="H284" s="1" t="s">
        <v>922</v>
      </c>
      <c r="I284" s="1" t="s">
        <v>51</v>
      </c>
    </row>
    <row r="285">
      <c r="A285" s="4" t="s">
        <v>923</v>
      </c>
      <c r="B285" s="1" t="s">
        <v>919</v>
      </c>
      <c r="C285" s="1">
        <v>13.65</v>
      </c>
      <c r="D285" s="1">
        <v>-1.1</v>
      </c>
      <c r="E285" s="5">
        <v>-0.0746</v>
      </c>
      <c r="F285" s="1" t="s">
        <v>924</v>
      </c>
      <c r="G285" s="1" t="s">
        <v>925</v>
      </c>
      <c r="H285" s="1" t="s">
        <v>922</v>
      </c>
      <c r="I285" s="1" t="s">
        <v>51</v>
      </c>
    </row>
    <row r="286">
      <c r="A286" s="1" t="s">
        <v>926</v>
      </c>
      <c r="B286" s="1" t="s">
        <v>927</v>
      </c>
      <c r="C286" s="1">
        <v>167.75</v>
      </c>
      <c r="D286" s="1">
        <v>-4.0</v>
      </c>
      <c r="E286" s="5">
        <v>-0.0233</v>
      </c>
      <c r="F286" s="1" t="s">
        <v>928</v>
      </c>
      <c r="G286" s="1" t="s">
        <v>929</v>
      </c>
      <c r="H286" s="1" t="s">
        <v>930</v>
      </c>
      <c r="I286" s="1">
        <v>261.29</v>
      </c>
    </row>
    <row r="287">
      <c r="A287" s="4" t="s">
        <v>931</v>
      </c>
      <c r="B287" s="1" t="s">
        <v>927</v>
      </c>
      <c r="C287" s="1">
        <v>167.65</v>
      </c>
      <c r="D287" s="1">
        <v>-4.05</v>
      </c>
      <c r="E287" s="5">
        <v>-0.0236</v>
      </c>
      <c r="F287" s="6">
        <v>689196.0</v>
      </c>
      <c r="G287" s="1" t="s">
        <v>932</v>
      </c>
      <c r="H287" s="1" t="s">
        <v>933</v>
      </c>
      <c r="I287" s="1">
        <v>261.14</v>
      </c>
    </row>
    <row r="288">
      <c r="A288" s="4" t="s">
        <v>934</v>
      </c>
      <c r="B288" s="1" t="s">
        <v>935</v>
      </c>
      <c r="C288" s="2">
        <v>1022.05</v>
      </c>
      <c r="D288" s="3">
        <f>+11</f>
        <v>11</v>
      </c>
      <c r="E288" s="3">
        <f>+1.09%</f>
        <v>0.0109</v>
      </c>
      <c r="F288" s="6">
        <v>76780.0</v>
      </c>
      <c r="G288" s="6">
        <v>50126.0</v>
      </c>
      <c r="H288" s="1" t="s">
        <v>936</v>
      </c>
      <c r="I288" s="1">
        <v>22.41</v>
      </c>
    </row>
    <row r="289">
      <c r="A289" s="1" t="s">
        <v>937</v>
      </c>
      <c r="B289" s="1" t="s">
        <v>935</v>
      </c>
      <c r="C289" s="2">
        <v>1021.0</v>
      </c>
      <c r="D289" s="3">
        <f>+9.85</f>
        <v>9.85</v>
      </c>
      <c r="E289" s="3">
        <f>+0.97%</f>
        <v>0.0097</v>
      </c>
      <c r="F289" s="1" t="s">
        <v>938</v>
      </c>
      <c r="G289" s="1" t="s">
        <v>939</v>
      </c>
      <c r="H289" s="1" t="s">
        <v>940</v>
      </c>
      <c r="I289" s="1">
        <v>22.38</v>
      </c>
    </row>
    <row r="290">
      <c r="A290" s="4" t="s">
        <v>941</v>
      </c>
      <c r="B290" s="1" t="s">
        <v>410</v>
      </c>
      <c r="C290" s="2">
        <v>1289.35</v>
      </c>
      <c r="D290" s="1">
        <v>-20.45</v>
      </c>
      <c r="E290" s="5">
        <v>-0.0156</v>
      </c>
      <c r="F290" s="6">
        <v>86662.0</v>
      </c>
      <c r="G290" s="6">
        <v>73619.0</v>
      </c>
      <c r="H290" s="1" t="s">
        <v>942</v>
      </c>
      <c r="I290" s="1">
        <v>50.38</v>
      </c>
    </row>
    <row r="291">
      <c r="A291" s="4" t="s">
        <v>943</v>
      </c>
      <c r="B291" s="1" t="s">
        <v>944</v>
      </c>
      <c r="C291" s="1">
        <v>950.35</v>
      </c>
      <c r="D291" s="3">
        <f>+27.5</f>
        <v>27.5</v>
      </c>
      <c r="E291" s="3">
        <f>+2.98%</f>
        <v>0.0298</v>
      </c>
      <c r="F291" s="6">
        <v>128787.0</v>
      </c>
      <c r="G291" s="6">
        <v>53046.0</v>
      </c>
      <c r="H291" s="1" t="s">
        <v>945</v>
      </c>
      <c r="I291" s="1">
        <v>30.89</v>
      </c>
    </row>
    <row r="292">
      <c r="A292" s="1" t="s">
        <v>946</v>
      </c>
      <c r="B292" s="1" t="s">
        <v>944</v>
      </c>
      <c r="C292" s="1">
        <v>950.2</v>
      </c>
      <c r="D292" s="3">
        <f>+28.45</f>
        <v>28.45</v>
      </c>
      <c r="E292" s="3">
        <f>+3.09%</f>
        <v>0.0309</v>
      </c>
      <c r="F292" s="1" t="s">
        <v>947</v>
      </c>
      <c r="G292" s="6">
        <v>584256.0</v>
      </c>
      <c r="H292" s="1" t="s">
        <v>948</v>
      </c>
      <c r="I292" s="1">
        <v>30.88</v>
      </c>
    </row>
    <row r="293">
      <c r="A293" s="1" t="s">
        <v>949</v>
      </c>
      <c r="B293" s="1" t="s">
        <v>950</v>
      </c>
      <c r="C293" s="2">
        <v>5067.35</v>
      </c>
      <c r="D293" s="1">
        <v>-1.5</v>
      </c>
      <c r="E293" s="5">
        <v>-3.0E-4</v>
      </c>
      <c r="F293" s="6">
        <v>31256.0</v>
      </c>
      <c r="G293" s="6">
        <v>14875.0</v>
      </c>
      <c r="H293" s="1" t="s">
        <v>951</v>
      </c>
      <c r="I293" s="1">
        <v>71.47</v>
      </c>
    </row>
    <row r="294">
      <c r="A294" s="4" t="s">
        <v>952</v>
      </c>
      <c r="B294" s="1" t="s">
        <v>950</v>
      </c>
      <c r="C294" s="2">
        <v>5061.15</v>
      </c>
      <c r="D294" s="1">
        <v>-7.25</v>
      </c>
      <c r="E294" s="5">
        <v>-0.0014</v>
      </c>
      <c r="F294" s="6">
        <v>2663.0</v>
      </c>
      <c r="G294" s="1">
        <v>832.0</v>
      </c>
      <c r="H294" s="1" t="s">
        <v>953</v>
      </c>
      <c r="I294" s="1">
        <v>71.39</v>
      </c>
    </row>
    <row r="295">
      <c r="A295" s="4" t="s">
        <v>954</v>
      </c>
      <c r="B295" s="1" t="s">
        <v>955</v>
      </c>
      <c r="C295" s="1">
        <v>706.65</v>
      </c>
      <c r="D295" s="3">
        <f>+3.95</f>
        <v>3.95</v>
      </c>
      <c r="E295" s="3">
        <f>+0.56%</f>
        <v>0.0056</v>
      </c>
      <c r="F295" s="6">
        <v>167897.0</v>
      </c>
      <c r="G295" s="6">
        <v>274188.0</v>
      </c>
      <c r="H295" s="1" t="s">
        <v>956</v>
      </c>
      <c r="I295" s="1">
        <v>6.38</v>
      </c>
    </row>
    <row r="296">
      <c r="A296" s="1" t="s">
        <v>957</v>
      </c>
      <c r="B296" s="1" t="s">
        <v>955</v>
      </c>
      <c r="C296" s="1">
        <v>706.85</v>
      </c>
      <c r="D296" s="3">
        <f>+3.7</f>
        <v>3.7</v>
      </c>
      <c r="E296" s="3">
        <f>+0.53%</f>
        <v>0.0053</v>
      </c>
      <c r="F296" s="1" t="s">
        <v>958</v>
      </c>
      <c r="G296" s="1" t="s">
        <v>959</v>
      </c>
      <c r="H296" s="1" t="s">
        <v>960</v>
      </c>
      <c r="I296" s="1">
        <v>6.38</v>
      </c>
    </row>
    <row r="297">
      <c r="A297" s="1" t="s">
        <v>961</v>
      </c>
      <c r="B297" s="1" t="s">
        <v>962</v>
      </c>
      <c r="C297" s="1">
        <v>147.7</v>
      </c>
      <c r="D297" s="1">
        <v>-3.15</v>
      </c>
      <c r="E297" s="5">
        <v>-0.0209</v>
      </c>
      <c r="F297" s="6">
        <v>808934.0</v>
      </c>
      <c r="G297" s="1" t="s">
        <v>963</v>
      </c>
      <c r="H297" s="1" t="s">
        <v>964</v>
      </c>
      <c r="I297" s="1">
        <v>37.23</v>
      </c>
    </row>
    <row r="298">
      <c r="A298" s="1" t="s">
        <v>965</v>
      </c>
      <c r="B298" s="1" t="s">
        <v>966</v>
      </c>
      <c r="C298" s="1">
        <v>689.1</v>
      </c>
      <c r="D298" s="1">
        <v>-4.3</v>
      </c>
      <c r="E298" s="5">
        <v>-0.0062</v>
      </c>
      <c r="F298" s="6">
        <v>689789.0</v>
      </c>
      <c r="G298" s="6">
        <v>823998.0</v>
      </c>
      <c r="H298" s="1" t="s">
        <v>967</v>
      </c>
      <c r="I298" s="1">
        <v>26.5</v>
      </c>
    </row>
    <row r="299">
      <c r="A299" s="4" t="s">
        <v>968</v>
      </c>
      <c r="B299" s="1" t="s">
        <v>966</v>
      </c>
      <c r="C299" s="1">
        <v>688.4</v>
      </c>
      <c r="D299" s="1">
        <v>-4.4</v>
      </c>
      <c r="E299" s="5">
        <v>-0.0064</v>
      </c>
      <c r="F299" s="6">
        <v>13237.0</v>
      </c>
      <c r="G299" s="6">
        <v>29829.0</v>
      </c>
      <c r="H299" s="1" t="s">
        <v>969</v>
      </c>
      <c r="I299" s="1">
        <v>26.48</v>
      </c>
    </row>
    <row r="300">
      <c r="A300" s="1" t="s">
        <v>970</v>
      </c>
      <c r="B300" s="1" t="s">
        <v>971</v>
      </c>
      <c r="C300" s="1">
        <v>28.45</v>
      </c>
      <c r="D300" s="3">
        <f>+1.15</f>
        <v>1.15</v>
      </c>
      <c r="E300" s="3">
        <f>+4.21%</f>
        <v>0.0421</v>
      </c>
      <c r="F300" s="1" t="s">
        <v>972</v>
      </c>
      <c r="G300" s="1" t="s">
        <v>973</v>
      </c>
      <c r="H300" s="1" t="s">
        <v>974</v>
      </c>
      <c r="I300" s="1" t="s">
        <v>51</v>
      </c>
    </row>
    <row r="301">
      <c r="A301" s="4" t="s">
        <v>975</v>
      </c>
      <c r="B301" s="1" t="s">
        <v>976</v>
      </c>
      <c r="C301" s="2">
        <v>1926.8</v>
      </c>
      <c r="D301" s="1">
        <v>-13.35</v>
      </c>
      <c r="E301" s="5">
        <v>-0.0069</v>
      </c>
      <c r="F301" s="6">
        <v>1075.0</v>
      </c>
      <c r="G301" s="6">
        <v>6053.0</v>
      </c>
      <c r="H301" s="1" t="s">
        <v>977</v>
      </c>
      <c r="I301" s="1">
        <v>70.4</v>
      </c>
    </row>
    <row r="302">
      <c r="A302" s="1" t="s">
        <v>978</v>
      </c>
      <c r="B302" s="1" t="s">
        <v>976</v>
      </c>
      <c r="C302" s="2">
        <v>1925.65</v>
      </c>
      <c r="D302" s="1">
        <v>-19.85</v>
      </c>
      <c r="E302" s="5">
        <v>-0.0102</v>
      </c>
      <c r="F302" s="6">
        <v>38320.0</v>
      </c>
      <c r="G302" s="6">
        <v>145376.0</v>
      </c>
      <c r="H302" s="1" t="s">
        <v>979</v>
      </c>
      <c r="I302" s="1">
        <v>70.36</v>
      </c>
    </row>
    <row r="303">
      <c r="A303" s="1" t="s">
        <v>980</v>
      </c>
      <c r="B303" s="1" t="s">
        <v>981</v>
      </c>
      <c r="C303" s="2">
        <v>1695.15</v>
      </c>
      <c r="D303" s="1">
        <v>-4.8</v>
      </c>
      <c r="E303" s="5">
        <v>-0.0028</v>
      </c>
      <c r="F303" s="6">
        <v>20677.0</v>
      </c>
      <c r="G303" s="6">
        <v>48793.0</v>
      </c>
      <c r="H303" s="1" t="s">
        <v>982</v>
      </c>
      <c r="I303" s="1">
        <v>27.08</v>
      </c>
    </row>
    <row r="304">
      <c r="A304" s="4" t="s">
        <v>983</v>
      </c>
      <c r="B304" s="1" t="s">
        <v>981</v>
      </c>
      <c r="C304" s="2">
        <v>1691.3</v>
      </c>
      <c r="D304" s="1">
        <v>-10.7</v>
      </c>
      <c r="E304" s="5">
        <v>-0.0063</v>
      </c>
      <c r="F304" s="1">
        <v>688.0</v>
      </c>
      <c r="G304" s="6">
        <v>2442.0</v>
      </c>
      <c r="H304" s="1" t="s">
        <v>984</v>
      </c>
      <c r="I304" s="1">
        <v>27.02</v>
      </c>
    </row>
    <row r="305">
      <c r="A305" s="4" t="s">
        <v>985</v>
      </c>
      <c r="B305" s="1" t="s">
        <v>986</v>
      </c>
      <c r="C305" s="1">
        <v>251.05</v>
      </c>
      <c r="D305" s="1">
        <v>-0.95</v>
      </c>
      <c r="E305" s="5">
        <v>-0.0038</v>
      </c>
      <c r="F305" s="6">
        <v>38514.0</v>
      </c>
      <c r="G305" s="6">
        <v>47186.0</v>
      </c>
      <c r="H305" s="1" t="s">
        <v>987</v>
      </c>
      <c r="I305" s="1">
        <v>31.98</v>
      </c>
    </row>
    <row r="306">
      <c r="A306" s="4" t="s">
        <v>988</v>
      </c>
      <c r="B306" s="1" t="s">
        <v>989</v>
      </c>
      <c r="C306" s="1">
        <v>39.75</v>
      </c>
      <c r="D306" s="1">
        <v>-0.1</v>
      </c>
      <c r="E306" s="5">
        <v>-0.0025</v>
      </c>
      <c r="F306" s="6">
        <v>25646.0</v>
      </c>
      <c r="G306" s="6">
        <v>27508.0</v>
      </c>
      <c r="H306" s="1" t="s">
        <v>990</v>
      </c>
      <c r="I306" s="1">
        <v>10.99</v>
      </c>
    </row>
    <row r="307">
      <c r="A307" s="1" t="s">
        <v>991</v>
      </c>
      <c r="B307" s="1" t="s">
        <v>986</v>
      </c>
      <c r="C307" s="1">
        <v>250.45</v>
      </c>
      <c r="D307" s="1">
        <v>-1.7</v>
      </c>
      <c r="E307" s="5">
        <v>-0.0067</v>
      </c>
      <c r="F307" s="1" t="s">
        <v>992</v>
      </c>
      <c r="G307" s="6">
        <v>890125.0</v>
      </c>
      <c r="H307" s="1" t="s">
        <v>993</v>
      </c>
      <c r="I307" s="1">
        <v>31.9</v>
      </c>
    </row>
    <row r="308">
      <c r="A308" s="4" t="s">
        <v>994</v>
      </c>
      <c r="B308" s="1" t="s">
        <v>995</v>
      </c>
      <c r="C308" s="1">
        <v>47.45</v>
      </c>
      <c r="D308" s="1">
        <v>-0.95</v>
      </c>
      <c r="E308" s="5">
        <v>-0.0196</v>
      </c>
      <c r="F308" s="6">
        <v>931723.0</v>
      </c>
      <c r="G308" s="1" t="s">
        <v>996</v>
      </c>
      <c r="H308" s="1" t="s">
        <v>997</v>
      </c>
      <c r="I308" s="1" t="s">
        <v>51</v>
      </c>
    </row>
    <row r="309">
      <c r="A309" s="1" t="s">
        <v>998</v>
      </c>
      <c r="B309" s="1" t="s">
        <v>995</v>
      </c>
      <c r="C309" s="1">
        <v>47.45</v>
      </c>
      <c r="D309" s="1">
        <v>-0.95</v>
      </c>
      <c r="E309" s="5">
        <v>-0.0196</v>
      </c>
      <c r="F309" s="1" t="s">
        <v>999</v>
      </c>
      <c r="G309" s="1" t="s">
        <v>1000</v>
      </c>
      <c r="H309" s="1" t="s">
        <v>997</v>
      </c>
      <c r="I309" s="1" t="s">
        <v>51</v>
      </c>
    </row>
    <row r="310">
      <c r="A310" s="1" t="s">
        <v>1001</v>
      </c>
      <c r="B310" s="1" t="s">
        <v>1002</v>
      </c>
      <c r="C310" s="1">
        <v>619.5</v>
      </c>
      <c r="D310" s="1">
        <v>-5.1</v>
      </c>
      <c r="E310" s="5">
        <v>-0.0082</v>
      </c>
      <c r="F310" s="6">
        <v>263904.0</v>
      </c>
      <c r="G310" s="6">
        <v>329336.0</v>
      </c>
      <c r="H310" s="1" t="s">
        <v>1003</v>
      </c>
      <c r="I310" s="1">
        <v>68.08</v>
      </c>
    </row>
    <row r="311">
      <c r="A311" s="4" t="s">
        <v>1004</v>
      </c>
      <c r="B311" s="1" t="s">
        <v>1002</v>
      </c>
      <c r="C311" s="1">
        <v>619.2</v>
      </c>
      <c r="D311" s="1">
        <v>-5.05</v>
      </c>
      <c r="E311" s="5">
        <v>-0.0081</v>
      </c>
      <c r="F311" s="6">
        <v>14880.0</v>
      </c>
      <c r="G311" s="6">
        <v>17413.0</v>
      </c>
      <c r="H311" s="1" t="s">
        <v>1005</v>
      </c>
      <c r="I311" s="1">
        <v>68.04</v>
      </c>
    </row>
    <row r="312">
      <c r="A312" s="4" t="s">
        <v>1006</v>
      </c>
      <c r="B312" s="1" t="s">
        <v>1007</v>
      </c>
      <c r="C312" s="1">
        <v>318.2</v>
      </c>
      <c r="D312" s="1">
        <v>-1.6</v>
      </c>
      <c r="E312" s="5">
        <v>-0.005</v>
      </c>
      <c r="F312" s="6">
        <v>17576.0</v>
      </c>
      <c r="G312" s="6">
        <v>56114.0</v>
      </c>
      <c r="H312" s="1" t="s">
        <v>1008</v>
      </c>
      <c r="I312" s="1">
        <v>13.02</v>
      </c>
    </row>
    <row r="313">
      <c r="A313" s="1" t="s">
        <v>1009</v>
      </c>
      <c r="B313" s="1" t="s">
        <v>1007</v>
      </c>
      <c r="C313" s="1">
        <v>318.1</v>
      </c>
      <c r="D313" s="1">
        <v>-1.75</v>
      </c>
      <c r="E313" s="5">
        <v>-0.0055</v>
      </c>
      <c r="F313" s="1" t="s">
        <v>1010</v>
      </c>
      <c r="G313" s="1" t="s">
        <v>684</v>
      </c>
      <c r="H313" s="1" t="s">
        <v>1011</v>
      </c>
      <c r="I313" s="1">
        <v>13.02</v>
      </c>
    </row>
    <row r="314">
      <c r="A314" s="1" t="s">
        <v>1012</v>
      </c>
      <c r="B314" s="1" t="s">
        <v>1013</v>
      </c>
      <c r="C314" s="2">
        <v>1128.25</v>
      </c>
      <c r="D314" s="1">
        <v>-39.0</v>
      </c>
      <c r="E314" s="5">
        <v>-0.0334</v>
      </c>
      <c r="F314" s="1" t="s">
        <v>1014</v>
      </c>
      <c r="G314" s="1" t="s">
        <v>1015</v>
      </c>
      <c r="H314" s="1" t="s">
        <v>1016</v>
      </c>
      <c r="I314" s="1">
        <v>20.5</v>
      </c>
    </row>
    <row r="315">
      <c r="A315" s="4" t="s">
        <v>1017</v>
      </c>
      <c r="B315" s="1" t="s">
        <v>1013</v>
      </c>
      <c r="C315" s="2">
        <v>1127.55</v>
      </c>
      <c r="D315" s="1">
        <v>-39.3</v>
      </c>
      <c r="E315" s="5">
        <v>-0.0337</v>
      </c>
      <c r="F315" s="6">
        <v>78765.0</v>
      </c>
      <c r="G315" s="6">
        <v>153330.0</v>
      </c>
      <c r="H315" s="1" t="s">
        <v>1018</v>
      </c>
      <c r="I315" s="1">
        <v>20.49</v>
      </c>
    </row>
    <row r="316">
      <c r="A316" s="4" t="s">
        <v>1019</v>
      </c>
      <c r="B316" s="1" t="s">
        <v>1020</v>
      </c>
      <c r="C316" s="1">
        <v>179.65</v>
      </c>
      <c r="D316" s="1">
        <v>-0.65</v>
      </c>
      <c r="E316" s="5">
        <v>-0.0036</v>
      </c>
      <c r="F316" s="6">
        <v>697421.0</v>
      </c>
      <c r="G316" s="6">
        <v>560581.0</v>
      </c>
      <c r="H316" s="1" t="s">
        <v>1021</v>
      </c>
      <c r="I316" s="1">
        <v>10.27</v>
      </c>
    </row>
    <row r="317">
      <c r="A317" s="1" t="s">
        <v>1022</v>
      </c>
      <c r="B317" s="1" t="s">
        <v>1020</v>
      </c>
      <c r="C317" s="1">
        <v>179.75</v>
      </c>
      <c r="D317" s="1">
        <v>-0.75</v>
      </c>
      <c r="E317" s="5">
        <v>-0.0042</v>
      </c>
      <c r="F317" s="1" t="s">
        <v>1023</v>
      </c>
      <c r="G317" s="1" t="s">
        <v>1024</v>
      </c>
      <c r="H317" s="1" t="s">
        <v>1025</v>
      </c>
      <c r="I317" s="1">
        <v>10.28</v>
      </c>
    </row>
    <row r="318">
      <c r="A318" s="4" t="s">
        <v>1026</v>
      </c>
      <c r="B318" s="1" t="s">
        <v>1027</v>
      </c>
      <c r="C318" s="1">
        <v>562.1</v>
      </c>
      <c r="D318" s="1">
        <v>-7.3</v>
      </c>
      <c r="E318" s="5">
        <v>-0.0128</v>
      </c>
      <c r="F318" s="6">
        <v>75458.0</v>
      </c>
      <c r="G318" s="6">
        <v>81363.0</v>
      </c>
      <c r="H318" s="1" t="s">
        <v>1028</v>
      </c>
      <c r="I318" s="1">
        <v>104.48</v>
      </c>
    </row>
    <row r="319">
      <c r="A319" s="1" t="s">
        <v>1029</v>
      </c>
      <c r="B319" s="1" t="s">
        <v>1027</v>
      </c>
      <c r="C319" s="1">
        <v>561.45</v>
      </c>
      <c r="D319" s="1">
        <v>-8.65</v>
      </c>
      <c r="E319" s="5">
        <v>-0.0152</v>
      </c>
      <c r="F319" s="1" t="s">
        <v>1030</v>
      </c>
      <c r="G319" s="1" t="s">
        <v>1031</v>
      </c>
      <c r="H319" s="1" t="s">
        <v>1032</v>
      </c>
      <c r="I319" s="1">
        <v>104.36</v>
      </c>
    </row>
    <row r="320">
      <c r="A320" s="4" t="s">
        <v>1033</v>
      </c>
      <c r="B320" s="1" t="s">
        <v>1034</v>
      </c>
      <c r="C320" s="2">
        <v>1440.6</v>
      </c>
      <c r="D320" s="3">
        <f>+38.3</f>
        <v>38.3</v>
      </c>
      <c r="E320" s="3">
        <f>+2.73%</f>
        <v>0.0273</v>
      </c>
      <c r="F320" s="6">
        <v>9517.0</v>
      </c>
      <c r="G320" s="6">
        <v>6420.0</v>
      </c>
      <c r="H320" s="1" t="s">
        <v>1035</v>
      </c>
      <c r="I320" s="1">
        <v>20.73</v>
      </c>
    </row>
    <row r="321">
      <c r="A321" s="1" t="s">
        <v>1036</v>
      </c>
      <c r="B321" s="1" t="s">
        <v>1034</v>
      </c>
      <c r="C321" s="2">
        <v>1439.5</v>
      </c>
      <c r="D321" s="3">
        <f>+40.1</f>
        <v>40.1</v>
      </c>
      <c r="E321" s="3">
        <f>+2.87%</f>
        <v>0.0287</v>
      </c>
      <c r="F321" s="6">
        <v>338289.0</v>
      </c>
      <c r="G321" s="6">
        <v>143488.0</v>
      </c>
      <c r="H321" s="1" t="s">
        <v>1037</v>
      </c>
      <c r="I321" s="1">
        <v>20.72</v>
      </c>
    </row>
    <row r="322">
      <c r="A322" s="4" t="s">
        <v>1038</v>
      </c>
      <c r="B322" s="1" t="s">
        <v>1039</v>
      </c>
      <c r="C322" s="1">
        <v>375.65</v>
      </c>
      <c r="D322" s="1">
        <v>-1.75</v>
      </c>
      <c r="E322" s="5">
        <v>-0.0046</v>
      </c>
      <c r="F322" s="6">
        <v>49003.0</v>
      </c>
      <c r="G322" s="6">
        <v>139645.0</v>
      </c>
      <c r="H322" s="1" t="s">
        <v>1040</v>
      </c>
      <c r="I322" s="1">
        <v>10.68</v>
      </c>
    </row>
    <row r="323">
      <c r="A323" s="1" t="s">
        <v>1041</v>
      </c>
      <c r="B323" s="1" t="s">
        <v>1042</v>
      </c>
      <c r="C323" s="1">
        <v>50.4</v>
      </c>
      <c r="D323" s="1">
        <v>-1.6</v>
      </c>
      <c r="E323" s="5">
        <v>-0.0308</v>
      </c>
      <c r="F323" s="1" t="s">
        <v>1043</v>
      </c>
      <c r="G323" s="1" t="s">
        <v>1044</v>
      </c>
      <c r="H323" s="1" t="s">
        <v>1045</v>
      </c>
      <c r="I323" s="1">
        <v>43.83</v>
      </c>
    </row>
    <row r="324">
      <c r="A324" s="4" t="s">
        <v>1046</v>
      </c>
      <c r="B324" s="1" t="s">
        <v>1042</v>
      </c>
      <c r="C324" s="1">
        <v>50.4</v>
      </c>
      <c r="D324" s="1">
        <v>-1.6</v>
      </c>
      <c r="E324" s="5">
        <v>-0.0308</v>
      </c>
      <c r="F324" s="1" t="s">
        <v>1047</v>
      </c>
      <c r="G324" s="1" t="s">
        <v>1048</v>
      </c>
      <c r="H324" s="1" t="s">
        <v>1045</v>
      </c>
      <c r="I324" s="1">
        <v>43.83</v>
      </c>
    </row>
    <row r="325">
      <c r="A325" s="1" t="s">
        <v>1049</v>
      </c>
      <c r="B325" s="1" t="s">
        <v>1039</v>
      </c>
      <c r="C325" s="1">
        <v>375.65</v>
      </c>
      <c r="D325" s="1">
        <v>-1.85</v>
      </c>
      <c r="E325" s="5">
        <v>-0.0049</v>
      </c>
      <c r="F325" s="6">
        <v>907090.0</v>
      </c>
      <c r="G325" s="1" t="s">
        <v>1050</v>
      </c>
      <c r="H325" s="1" t="s">
        <v>1051</v>
      </c>
      <c r="I325" s="1">
        <v>10.68</v>
      </c>
    </row>
    <row r="326">
      <c r="A326" s="4" t="s">
        <v>1052</v>
      </c>
      <c r="B326" s="1" t="s">
        <v>1053</v>
      </c>
      <c r="C326" s="1">
        <v>101.3</v>
      </c>
      <c r="D326" s="1">
        <v>-0.95</v>
      </c>
      <c r="E326" s="5">
        <v>-0.0093</v>
      </c>
      <c r="F326" s="6">
        <v>400370.0</v>
      </c>
      <c r="G326" s="6">
        <v>879582.0</v>
      </c>
      <c r="H326" s="1" t="s">
        <v>1054</v>
      </c>
      <c r="I326" s="1" t="s">
        <v>51</v>
      </c>
    </row>
    <row r="327">
      <c r="A327" s="1" t="s">
        <v>1055</v>
      </c>
      <c r="B327" s="1" t="s">
        <v>1053</v>
      </c>
      <c r="C327" s="1">
        <v>101.25</v>
      </c>
      <c r="D327" s="1">
        <v>-1.0</v>
      </c>
      <c r="E327" s="5">
        <v>-0.0098</v>
      </c>
      <c r="F327" s="1" t="s">
        <v>1056</v>
      </c>
      <c r="G327" s="1" t="s">
        <v>1057</v>
      </c>
      <c r="H327" s="1" t="s">
        <v>1058</v>
      </c>
      <c r="I327" s="1" t="s">
        <v>51</v>
      </c>
    </row>
    <row r="328">
      <c r="A328" s="1" t="s">
        <v>1059</v>
      </c>
      <c r="B328" s="1" t="s">
        <v>1060</v>
      </c>
      <c r="C328" s="2">
        <v>4923.0</v>
      </c>
      <c r="D328" s="3">
        <f>+199.4</f>
        <v>199.4</v>
      </c>
      <c r="E328" s="3">
        <f>+4.22%</f>
        <v>0.0422</v>
      </c>
      <c r="F328" s="6">
        <v>125966.0</v>
      </c>
      <c r="G328" s="6">
        <v>31900.0</v>
      </c>
      <c r="H328" s="1" t="s">
        <v>1061</v>
      </c>
      <c r="I328" s="1">
        <v>21.91</v>
      </c>
    </row>
    <row r="329">
      <c r="A329" s="4" t="s">
        <v>1062</v>
      </c>
      <c r="B329" s="1" t="s">
        <v>1060</v>
      </c>
      <c r="C329" s="2">
        <v>4924.65</v>
      </c>
      <c r="D329" s="3">
        <f>+208.6</f>
        <v>208.6</v>
      </c>
      <c r="E329" s="3">
        <f>+4.42%</f>
        <v>0.0442</v>
      </c>
      <c r="F329" s="6">
        <v>5041.0</v>
      </c>
      <c r="G329" s="6">
        <v>2425.0</v>
      </c>
      <c r="H329" s="1" t="s">
        <v>1063</v>
      </c>
      <c r="I329" s="1">
        <v>21.92</v>
      </c>
    </row>
    <row r="330">
      <c r="A330" s="1" t="s">
        <v>1064</v>
      </c>
      <c r="B330" s="1" t="s">
        <v>1065</v>
      </c>
      <c r="C330" s="1">
        <v>151.7</v>
      </c>
      <c r="D330" s="1">
        <v>-7.25</v>
      </c>
      <c r="E330" s="5">
        <v>-0.0456</v>
      </c>
      <c r="F330" s="1" t="s">
        <v>1066</v>
      </c>
      <c r="G330" s="1" t="s">
        <v>1067</v>
      </c>
      <c r="H330" s="1" t="s">
        <v>1068</v>
      </c>
      <c r="I330" s="1">
        <v>9.2</v>
      </c>
    </row>
    <row r="331">
      <c r="A331" s="4" t="s">
        <v>1069</v>
      </c>
      <c r="B331" s="1" t="s">
        <v>1065</v>
      </c>
      <c r="C331" s="1">
        <v>151.65</v>
      </c>
      <c r="D331" s="1">
        <v>-7.35</v>
      </c>
      <c r="E331" s="5">
        <v>-0.0462</v>
      </c>
      <c r="F331" s="1" t="s">
        <v>1070</v>
      </c>
      <c r="G331" s="1" t="s">
        <v>1071</v>
      </c>
      <c r="H331" s="1" t="s">
        <v>1072</v>
      </c>
      <c r="I331" s="1">
        <v>9.19</v>
      </c>
    </row>
    <row r="332">
      <c r="A332" s="1" t="s">
        <v>1073</v>
      </c>
      <c r="B332" s="1" t="s">
        <v>1074</v>
      </c>
      <c r="C332" s="2">
        <v>1134.95</v>
      </c>
      <c r="D332" s="1">
        <v>-14.9</v>
      </c>
      <c r="E332" s="5">
        <v>-0.013</v>
      </c>
      <c r="F332" s="6">
        <v>67759.0</v>
      </c>
      <c r="G332" s="6">
        <v>65557.0</v>
      </c>
      <c r="H332" s="1" t="s">
        <v>1075</v>
      </c>
      <c r="I332" s="1">
        <v>30.85</v>
      </c>
    </row>
    <row r="333">
      <c r="A333" s="4" t="s">
        <v>1076</v>
      </c>
      <c r="B333" s="1" t="s">
        <v>1074</v>
      </c>
      <c r="C333" s="2">
        <v>1134.0</v>
      </c>
      <c r="D333" s="1">
        <v>-15.4</v>
      </c>
      <c r="E333" s="5">
        <v>-0.0134</v>
      </c>
      <c r="F333" s="6">
        <v>1540.0</v>
      </c>
      <c r="G333" s="6">
        <v>31490.0</v>
      </c>
      <c r="H333" s="1" t="s">
        <v>1077</v>
      </c>
      <c r="I333" s="1">
        <v>30.82</v>
      </c>
    </row>
    <row r="334">
      <c r="A334" s="1" t="s">
        <v>1078</v>
      </c>
      <c r="B334" s="1" t="s">
        <v>1079</v>
      </c>
      <c r="C334" s="1">
        <v>141.55</v>
      </c>
      <c r="D334" s="1">
        <v>-7.05</v>
      </c>
      <c r="E334" s="5">
        <v>-0.0474</v>
      </c>
      <c r="F334" s="1" t="s">
        <v>1080</v>
      </c>
      <c r="G334" s="1" t="s">
        <v>1081</v>
      </c>
      <c r="H334" s="1" t="s">
        <v>1082</v>
      </c>
      <c r="I334" s="1" t="s">
        <v>51</v>
      </c>
    </row>
    <row r="335">
      <c r="A335" s="1" t="s">
        <v>1083</v>
      </c>
      <c r="B335" s="1" t="s">
        <v>1079</v>
      </c>
      <c r="C335" s="1">
        <v>141.5</v>
      </c>
      <c r="D335" s="1">
        <v>-7.1</v>
      </c>
      <c r="E335" s="5">
        <v>-0.0478</v>
      </c>
      <c r="F335" s="1" t="s">
        <v>1084</v>
      </c>
      <c r="G335" s="1" t="s">
        <v>1085</v>
      </c>
      <c r="H335" s="1" t="s">
        <v>1086</v>
      </c>
      <c r="I335" s="1" t="s">
        <v>51</v>
      </c>
    </row>
    <row r="336">
      <c r="A336" s="1" t="s">
        <v>1087</v>
      </c>
      <c r="B336" s="1" t="s">
        <v>1088</v>
      </c>
      <c r="C336" s="1">
        <v>58.85</v>
      </c>
      <c r="D336" s="1">
        <v>-0.35</v>
      </c>
      <c r="E336" s="5">
        <v>-0.0059</v>
      </c>
      <c r="F336" s="1" t="s">
        <v>1089</v>
      </c>
      <c r="G336" s="1" t="s">
        <v>1090</v>
      </c>
      <c r="H336" s="1" t="s">
        <v>1091</v>
      </c>
      <c r="I336" s="1">
        <v>14.5</v>
      </c>
    </row>
    <row r="337">
      <c r="A337" s="4" t="s">
        <v>1092</v>
      </c>
      <c r="B337" s="1" t="s">
        <v>1088</v>
      </c>
      <c r="C337" s="1">
        <v>58.85</v>
      </c>
      <c r="D337" s="1">
        <v>-0.3</v>
      </c>
      <c r="E337" s="5">
        <v>-0.0051</v>
      </c>
      <c r="F337" s="6">
        <v>100835.0</v>
      </c>
      <c r="G337" s="6">
        <v>298725.0</v>
      </c>
      <c r="H337" s="1" t="s">
        <v>1093</v>
      </c>
      <c r="I337" s="1">
        <v>14.5</v>
      </c>
    </row>
    <row r="338">
      <c r="A338" s="4" t="s">
        <v>1094</v>
      </c>
      <c r="B338" s="1" t="s">
        <v>1095</v>
      </c>
      <c r="C338" s="1">
        <v>34.35</v>
      </c>
      <c r="D338" s="1">
        <v>-0.8</v>
      </c>
      <c r="E338" s="5">
        <v>-0.0228</v>
      </c>
      <c r="F338" s="1" t="s">
        <v>1096</v>
      </c>
      <c r="G338" s="1" t="s">
        <v>1097</v>
      </c>
      <c r="H338" s="1" t="s">
        <v>1098</v>
      </c>
      <c r="I338" s="1">
        <v>6.7</v>
      </c>
    </row>
    <row r="339">
      <c r="A339" s="1" t="s">
        <v>1099</v>
      </c>
      <c r="B339" s="1" t="s">
        <v>1095</v>
      </c>
      <c r="C339" s="1">
        <v>34.35</v>
      </c>
      <c r="D339" s="1">
        <v>-0.8</v>
      </c>
      <c r="E339" s="5">
        <v>-0.0228</v>
      </c>
      <c r="F339" s="1" t="s">
        <v>1100</v>
      </c>
      <c r="G339" s="1" t="s">
        <v>1101</v>
      </c>
      <c r="H339" s="1" t="s">
        <v>1098</v>
      </c>
      <c r="I339" s="1">
        <v>6.7</v>
      </c>
    </row>
    <row r="340">
      <c r="A340" s="1" t="s">
        <v>1102</v>
      </c>
      <c r="B340" s="1" t="s">
        <v>1103</v>
      </c>
      <c r="C340" s="1">
        <v>389.3</v>
      </c>
      <c r="D340" s="1">
        <v>-17.5</v>
      </c>
      <c r="E340" s="5">
        <v>-0.043</v>
      </c>
      <c r="F340" s="6">
        <v>187202.0</v>
      </c>
      <c r="G340" s="6">
        <v>389704.0</v>
      </c>
      <c r="H340" s="1" t="s">
        <v>1104</v>
      </c>
      <c r="I340" s="1">
        <v>20.53</v>
      </c>
    </row>
    <row r="341">
      <c r="A341" s="4" t="s">
        <v>1105</v>
      </c>
      <c r="B341" s="1" t="s">
        <v>1103</v>
      </c>
      <c r="C341" s="1">
        <v>388.9</v>
      </c>
      <c r="D341" s="1">
        <v>-17.65</v>
      </c>
      <c r="E341" s="5">
        <v>-0.0434</v>
      </c>
      <c r="F341" s="6">
        <v>9932.0</v>
      </c>
      <c r="G341" s="6">
        <v>25095.0</v>
      </c>
      <c r="H341" s="1" t="s">
        <v>1106</v>
      </c>
      <c r="I341" s="1">
        <v>20.51</v>
      </c>
    </row>
    <row r="342">
      <c r="A342" s="1" t="s">
        <v>1107</v>
      </c>
      <c r="B342" s="1" t="s">
        <v>1108</v>
      </c>
      <c r="C342" s="1">
        <v>926.4</v>
      </c>
      <c r="D342" s="3">
        <f>+0.95</f>
        <v>0.95</v>
      </c>
      <c r="E342" s="3">
        <f>+0.1%</f>
        <v>0.001</v>
      </c>
      <c r="F342" s="6">
        <v>60204.0</v>
      </c>
      <c r="G342" s="6">
        <v>164229.0</v>
      </c>
      <c r="H342" s="1" t="s">
        <v>1109</v>
      </c>
      <c r="I342" s="1">
        <v>56.32</v>
      </c>
    </row>
    <row r="343">
      <c r="A343" s="1" t="s">
        <v>1110</v>
      </c>
      <c r="B343" s="1" t="s">
        <v>1111</v>
      </c>
      <c r="C343" s="2">
        <v>1255.85</v>
      </c>
      <c r="D343" s="3">
        <f>+5.25</f>
        <v>5.25</v>
      </c>
      <c r="E343" s="3">
        <f>+0.42%</f>
        <v>0.0042</v>
      </c>
      <c r="F343" s="6">
        <v>7607.0</v>
      </c>
      <c r="G343" s="6">
        <v>64095.0</v>
      </c>
      <c r="H343" s="1" t="s">
        <v>1112</v>
      </c>
      <c r="I343" s="1">
        <v>17.48</v>
      </c>
    </row>
    <row r="344">
      <c r="A344" s="4" t="s">
        <v>1113</v>
      </c>
      <c r="B344" s="1" t="s">
        <v>1111</v>
      </c>
      <c r="C344" s="2">
        <v>1254.7</v>
      </c>
      <c r="D344" s="3">
        <f>+3.45</f>
        <v>3.45</v>
      </c>
      <c r="E344" s="3">
        <f>+0.28%</f>
        <v>0.0028</v>
      </c>
      <c r="F344" s="1">
        <v>650.0</v>
      </c>
      <c r="G344" s="6">
        <v>9413.0</v>
      </c>
      <c r="H344" s="1" t="s">
        <v>1114</v>
      </c>
      <c r="I344" s="1">
        <v>17.46</v>
      </c>
    </row>
    <row r="345">
      <c r="A345" s="4" t="s">
        <v>1115</v>
      </c>
      <c r="B345" s="1" t="s">
        <v>1108</v>
      </c>
      <c r="C345" s="1">
        <v>926.15</v>
      </c>
      <c r="D345" s="3">
        <f>+0.45</f>
        <v>0.45</v>
      </c>
      <c r="E345" s="3">
        <f>+0.05%</f>
        <v>0.0005</v>
      </c>
      <c r="F345" s="6">
        <v>6061.0</v>
      </c>
      <c r="G345" s="6">
        <v>8831.0</v>
      </c>
      <c r="H345" s="1" t="s">
        <v>1116</v>
      </c>
      <c r="I345" s="1">
        <v>56.3</v>
      </c>
    </row>
    <row r="346">
      <c r="A346" s="1" t="s">
        <v>1117</v>
      </c>
      <c r="B346" s="1" t="s">
        <v>1118</v>
      </c>
      <c r="C346" s="1">
        <v>468.95</v>
      </c>
      <c r="D346" s="1">
        <v>-3.15</v>
      </c>
      <c r="E346" s="5">
        <v>-0.0067</v>
      </c>
      <c r="F346" s="6">
        <v>46706.0</v>
      </c>
      <c r="G346" s="6">
        <v>128690.0</v>
      </c>
      <c r="H346" s="1" t="s">
        <v>1119</v>
      </c>
      <c r="I346" s="1">
        <v>11.48</v>
      </c>
    </row>
    <row r="347">
      <c r="A347" s="4" t="s">
        <v>1120</v>
      </c>
      <c r="B347" s="1" t="s">
        <v>1118</v>
      </c>
      <c r="C347" s="1">
        <v>468.8</v>
      </c>
      <c r="D347" s="1">
        <v>-3.55</v>
      </c>
      <c r="E347" s="5">
        <v>-0.0075</v>
      </c>
      <c r="F347" s="6">
        <v>11668.0</v>
      </c>
      <c r="G347" s="6">
        <v>22049.0</v>
      </c>
      <c r="H347" s="1" t="s">
        <v>1121</v>
      </c>
      <c r="I347" s="1">
        <v>11.48</v>
      </c>
    </row>
    <row r="348">
      <c r="A348" s="4" t="s">
        <v>1122</v>
      </c>
      <c r="B348" s="1" t="s">
        <v>1123</v>
      </c>
      <c r="C348" s="1">
        <v>272.5</v>
      </c>
      <c r="D348" s="1">
        <v>-1.3</v>
      </c>
      <c r="E348" s="5">
        <v>-0.0047</v>
      </c>
      <c r="F348" s="6">
        <v>189650.0</v>
      </c>
      <c r="G348" s="6">
        <v>338433.0</v>
      </c>
      <c r="H348" s="1" t="s">
        <v>1124</v>
      </c>
      <c r="I348" s="1">
        <v>5.72</v>
      </c>
    </row>
    <row r="349">
      <c r="A349" s="1" t="s">
        <v>1125</v>
      </c>
      <c r="B349" s="1" t="s">
        <v>1123</v>
      </c>
      <c r="C349" s="1">
        <v>272.6</v>
      </c>
      <c r="D349" s="1">
        <v>-1.35</v>
      </c>
      <c r="E349" s="5">
        <v>-0.0049</v>
      </c>
      <c r="F349" s="1" t="s">
        <v>1126</v>
      </c>
      <c r="G349" s="1" t="s">
        <v>1127</v>
      </c>
      <c r="H349" s="1" t="s">
        <v>1128</v>
      </c>
      <c r="I349" s="1">
        <v>5.72</v>
      </c>
    </row>
    <row r="350">
      <c r="A350" s="1" t="s">
        <v>1129</v>
      </c>
      <c r="B350" s="1" t="s">
        <v>1130</v>
      </c>
      <c r="C350" s="1">
        <v>275.5</v>
      </c>
      <c r="D350" s="1">
        <v>-3.45</v>
      </c>
      <c r="E350" s="5">
        <v>-0.0124</v>
      </c>
      <c r="F350" s="6">
        <v>205447.0</v>
      </c>
      <c r="G350" s="6">
        <v>511801.0</v>
      </c>
      <c r="H350" s="1" t="s">
        <v>1131</v>
      </c>
      <c r="I350" s="1">
        <v>67.2</v>
      </c>
    </row>
    <row r="351">
      <c r="A351" s="4" t="s">
        <v>1132</v>
      </c>
      <c r="B351" s="1" t="s">
        <v>1133</v>
      </c>
      <c r="C351" s="1">
        <v>13.78</v>
      </c>
      <c r="D351" s="1">
        <v>-0.37</v>
      </c>
      <c r="E351" s="5">
        <v>-0.0261</v>
      </c>
      <c r="F351" s="6">
        <v>276829.0</v>
      </c>
      <c r="G351" s="6">
        <v>466135.0</v>
      </c>
      <c r="H351" s="1" t="s">
        <v>1134</v>
      </c>
      <c r="I351" s="1" t="s">
        <v>51</v>
      </c>
    </row>
    <row r="352">
      <c r="A352" s="1" t="s">
        <v>1135</v>
      </c>
      <c r="B352" s="1" t="s">
        <v>1133</v>
      </c>
      <c r="C352" s="1">
        <v>13.75</v>
      </c>
      <c r="D352" s="1">
        <v>-0.4</v>
      </c>
      <c r="E352" s="5">
        <v>-0.0283</v>
      </c>
      <c r="F352" s="1" t="s">
        <v>1136</v>
      </c>
      <c r="G352" s="1" t="s">
        <v>1137</v>
      </c>
      <c r="H352" s="1" t="s">
        <v>1138</v>
      </c>
      <c r="I352" s="1" t="s">
        <v>51</v>
      </c>
    </row>
    <row r="353">
      <c r="A353" s="4" t="s">
        <v>1139</v>
      </c>
      <c r="B353" s="1" t="s">
        <v>1140</v>
      </c>
      <c r="C353" s="1">
        <v>35.0</v>
      </c>
      <c r="D353" s="1">
        <v>-0.15</v>
      </c>
      <c r="E353" s="5">
        <v>-0.0043</v>
      </c>
      <c r="F353" s="6">
        <v>98592.0</v>
      </c>
      <c r="G353" s="6">
        <v>788463.0</v>
      </c>
      <c r="H353" s="1" t="s">
        <v>1141</v>
      </c>
      <c r="I353" s="1" t="s">
        <v>51</v>
      </c>
    </row>
    <row r="354">
      <c r="A354" s="1" t="s">
        <v>1142</v>
      </c>
      <c r="B354" s="1" t="s">
        <v>1140</v>
      </c>
      <c r="C354" s="1">
        <v>35.0</v>
      </c>
      <c r="D354" s="1">
        <v>-0.15</v>
      </c>
      <c r="E354" s="5">
        <v>-0.0043</v>
      </c>
      <c r="F354" s="1" t="s">
        <v>1143</v>
      </c>
      <c r="G354" s="1" t="s">
        <v>1144</v>
      </c>
      <c r="H354" s="1" t="s">
        <v>1141</v>
      </c>
      <c r="I354" s="1" t="s">
        <v>51</v>
      </c>
    </row>
    <row r="355">
      <c r="A355" s="1" t="s">
        <v>1145</v>
      </c>
      <c r="B355" s="1" t="s">
        <v>1146</v>
      </c>
      <c r="C355" s="1">
        <v>22.35</v>
      </c>
      <c r="D355" s="3">
        <f>+0.7</f>
        <v>0.7</v>
      </c>
      <c r="E355" s="3">
        <f>+3.23%</f>
        <v>0.0323</v>
      </c>
      <c r="F355" s="1" t="s">
        <v>1147</v>
      </c>
      <c r="G355" s="1" t="s">
        <v>1148</v>
      </c>
      <c r="H355" s="1" t="s">
        <v>1149</v>
      </c>
      <c r="I355" s="1" t="s">
        <v>51</v>
      </c>
    </row>
    <row r="356">
      <c r="A356" s="4" t="s">
        <v>1150</v>
      </c>
      <c r="B356" s="1" t="s">
        <v>1151</v>
      </c>
      <c r="C356" s="1">
        <v>729.85</v>
      </c>
      <c r="D356" s="3">
        <f>+1.8</f>
        <v>1.8</v>
      </c>
      <c r="E356" s="3">
        <f>+0.25%</f>
        <v>0.0025</v>
      </c>
      <c r="F356" s="6">
        <v>21919.0</v>
      </c>
      <c r="G356" s="6">
        <v>23687.0</v>
      </c>
      <c r="H356" s="1" t="s">
        <v>1152</v>
      </c>
      <c r="I356" s="1">
        <v>28.89</v>
      </c>
    </row>
    <row r="357">
      <c r="A357" s="4" t="s">
        <v>1153</v>
      </c>
      <c r="B357" s="1" t="s">
        <v>1146</v>
      </c>
      <c r="C357" s="1">
        <v>22.3</v>
      </c>
      <c r="D357" s="3">
        <f>+0.7</f>
        <v>0.7</v>
      </c>
      <c r="E357" s="3">
        <f>+3.24%</f>
        <v>0.0324</v>
      </c>
      <c r="F357" s="1" t="s">
        <v>1154</v>
      </c>
      <c r="G357" s="6">
        <v>729837.0</v>
      </c>
      <c r="H357" s="1" t="s">
        <v>1155</v>
      </c>
      <c r="I357" s="1" t="s">
        <v>51</v>
      </c>
    </row>
    <row r="358">
      <c r="A358" s="4" t="s">
        <v>1156</v>
      </c>
      <c r="B358" s="1" t="s">
        <v>1157</v>
      </c>
      <c r="C358" s="1">
        <v>158.2</v>
      </c>
      <c r="D358" s="1">
        <v>-0.95</v>
      </c>
      <c r="E358" s="5">
        <v>-0.006</v>
      </c>
      <c r="F358" s="6">
        <v>136063.0</v>
      </c>
      <c r="G358" s="6">
        <v>183287.0</v>
      </c>
      <c r="H358" s="1" t="s">
        <v>1158</v>
      </c>
      <c r="I358" s="1">
        <v>17.31</v>
      </c>
    </row>
    <row r="359">
      <c r="A359" s="1" t="s">
        <v>1159</v>
      </c>
      <c r="B359" s="1" t="s">
        <v>1157</v>
      </c>
      <c r="C359" s="1">
        <v>158.15</v>
      </c>
      <c r="D359" s="1">
        <v>-0.95</v>
      </c>
      <c r="E359" s="5">
        <v>-0.006</v>
      </c>
      <c r="F359" s="1" t="s">
        <v>1160</v>
      </c>
      <c r="G359" s="1" t="s">
        <v>1161</v>
      </c>
      <c r="H359" s="1" t="s">
        <v>1158</v>
      </c>
      <c r="I359" s="1">
        <v>17.3</v>
      </c>
    </row>
    <row r="360">
      <c r="A360" s="1" t="s">
        <v>1162</v>
      </c>
      <c r="B360" s="1" t="s">
        <v>1151</v>
      </c>
      <c r="C360" s="1">
        <v>729.85</v>
      </c>
      <c r="D360" s="3">
        <f>+0.9</f>
        <v>0.9</v>
      </c>
      <c r="E360" s="3">
        <f>+0.12%</f>
        <v>0.0012</v>
      </c>
      <c r="F360" s="6">
        <v>603851.0</v>
      </c>
      <c r="G360" s="6">
        <v>408514.0</v>
      </c>
      <c r="H360" s="1" t="s">
        <v>1163</v>
      </c>
      <c r="I360" s="1">
        <v>28.89</v>
      </c>
    </row>
    <row r="361">
      <c r="A361" s="1" t="s">
        <v>1164</v>
      </c>
      <c r="B361" s="1" t="s">
        <v>1165</v>
      </c>
      <c r="C361" s="2">
        <v>1516.75</v>
      </c>
      <c r="D361" s="3">
        <f>+3.9</f>
        <v>3.9</v>
      </c>
      <c r="E361" s="3">
        <f>+0.26%</f>
        <v>0.0026</v>
      </c>
      <c r="F361" s="6">
        <v>133801.0</v>
      </c>
      <c r="G361" s="6">
        <v>187549.0</v>
      </c>
      <c r="H361" s="1" t="s">
        <v>1166</v>
      </c>
      <c r="I361" s="1">
        <v>28.3</v>
      </c>
    </row>
    <row r="362">
      <c r="A362" s="4" t="s">
        <v>1167</v>
      </c>
      <c r="B362" s="1" t="s">
        <v>1165</v>
      </c>
      <c r="C362" s="2">
        <v>1516.5</v>
      </c>
      <c r="D362" s="3">
        <f>+3.8</f>
        <v>3.8</v>
      </c>
      <c r="E362" s="3">
        <f>+0.25%</f>
        <v>0.0025</v>
      </c>
      <c r="F362" s="6">
        <v>5238.0</v>
      </c>
      <c r="G362" s="6">
        <v>8478.0</v>
      </c>
      <c r="H362" s="1" t="s">
        <v>1168</v>
      </c>
      <c r="I362" s="1">
        <v>28.29</v>
      </c>
    </row>
    <row r="363">
      <c r="A363" s="4" t="s">
        <v>1169</v>
      </c>
      <c r="B363" s="1" t="s">
        <v>1170</v>
      </c>
      <c r="C363" s="1">
        <v>48.9</v>
      </c>
      <c r="D363" s="1">
        <v>-1.1</v>
      </c>
      <c r="E363" s="5">
        <v>-0.022</v>
      </c>
      <c r="F363" s="6">
        <v>835483.0</v>
      </c>
      <c r="G363" s="1" t="s">
        <v>1171</v>
      </c>
      <c r="H363" s="1" t="s">
        <v>1172</v>
      </c>
      <c r="I363" s="1">
        <v>15.64</v>
      </c>
    </row>
    <row r="364">
      <c r="A364" s="1" t="s">
        <v>1173</v>
      </c>
      <c r="B364" s="1" t="s">
        <v>1174</v>
      </c>
      <c r="C364" s="1">
        <v>708.95</v>
      </c>
      <c r="D364" s="1">
        <v>-11.5</v>
      </c>
      <c r="E364" s="5">
        <v>-0.016</v>
      </c>
      <c r="F364" s="6">
        <v>67961.0</v>
      </c>
      <c r="G364" s="6">
        <v>276292.0</v>
      </c>
      <c r="H364" s="1" t="s">
        <v>1175</v>
      </c>
      <c r="I364" s="1">
        <v>61.22</v>
      </c>
    </row>
    <row r="365">
      <c r="A365" s="1" t="s">
        <v>1176</v>
      </c>
      <c r="B365" s="1" t="s">
        <v>1170</v>
      </c>
      <c r="C365" s="1">
        <v>48.9</v>
      </c>
      <c r="D365" s="1">
        <v>-1.1</v>
      </c>
      <c r="E365" s="5">
        <v>-0.022</v>
      </c>
      <c r="F365" s="1" t="s">
        <v>1177</v>
      </c>
      <c r="G365" s="1" t="s">
        <v>1178</v>
      </c>
      <c r="H365" s="1" t="s">
        <v>1172</v>
      </c>
      <c r="I365" s="1">
        <v>15.64</v>
      </c>
    </row>
    <row r="366">
      <c r="A366" s="4" t="s">
        <v>1179</v>
      </c>
      <c r="B366" s="1" t="s">
        <v>1180</v>
      </c>
      <c r="C366" s="2">
        <v>6931.0</v>
      </c>
      <c r="D366" s="1">
        <v>-1.0</v>
      </c>
      <c r="E366" s="5">
        <v>-1.0E-4</v>
      </c>
      <c r="F366" s="1">
        <v>315.0</v>
      </c>
      <c r="G366" s="1">
        <v>877.0</v>
      </c>
      <c r="H366" s="1" t="s">
        <v>1181</v>
      </c>
      <c r="I366" s="1">
        <v>82.78</v>
      </c>
    </row>
    <row r="367">
      <c r="A367" s="1" t="s">
        <v>1182</v>
      </c>
      <c r="B367" s="1" t="s">
        <v>1180</v>
      </c>
      <c r="C367" s="2">
        <v>6932.75</v>
      </c>
      <c r="D367" s="3">
        <f>+1.4</f>
        <v>1.4</v>
      </c>
      <c r="E367" s="3">
        <f>+0.02%</f>
        <v>0.0002</v>
      </c>
      <c r="F367" s="6">
        <v>2108.0</v>
      </c>
      <c r="G367" s="6">
        <v>8617.0</v>
      </c>
      <c r="H367" s="1" t="s">
        <v>1183</v>
      </c>
      <c r="I367" s="1">
        <v>82.8</v>
      </c>
    </row>
    <row r="368">
      <c r="A368" s="4" t="s">
        <v>1184</v>
      </c>
      <c r="B368" s="1" t="s">
        <v>1185</v>
      </c>
      <c r="C368" s="1">
        <v>48.6</v>
      </c>
      <c r="D368" s="1">
        <v>-0.6</v>
      </c>
      <c r="E368" s="5">
        <v>-0.0122</v>
      </c>
      <c r="F368" s="6">
        <v>865603.0</v>
      </c>
      <c r="G368" s="1" t="s">
        <v>1186</v>
      </c>
      <c r="H368" s="1" t="s">
        <v>1187</v>
      </c>
      <c r="I368" s="1">
        <v>20.99</v>
      </c>
    </row>
    <row r="369">
      <c r="A369" s="1" t="s">
        <v>1188</v>
      </c>
      <c r="B369" s="1" t="s">
        <v>1185</v>
      </c>
      <c r="C369" s="1">
        <v>48.6</v>
      </c>
      <c r="D369" s="1">
        <v>-0.65</v>
      </c>
      <c r="E369" s="5">
        <v>-0.0132</v>
      </c>
      <c r="F369" s="1" t="s">
        <v>1189</v>
      </c>
      <c r="G369" s="1" t="s">
        <v>1190</v>
      </c>
      <c r="H369" s="1" t="s">
        <v>1191</v>
      </c>
      <c r="I369" s="1">
        <v>20.99</v>
      </c>
    </row>
    <row r="370">
      <c r="A370" s="1" t="s">
        <v>1192</v>
      </c>
      <c r="B370" s="1" t="s">
        <v>1193</v>
      </c>
      <c r="C370" s="1">
        <v>36.9</v>
      </c>
      <c r="D370" s="1">
        <v>-0.8</v>
      </c>
      <c r="E370" s="5">
        <v>-0.0212</v>
      </c>
      <c r="F370" s="1" t="s">
        <v>1194</v>
      </c>
      <c r="G370" s="1" t="s">
        <v>1195</v>
      </c>
      <c r="H370" s="1" t="s">
        <v>1196</v>
      </c>
      <c r="I370" s="1" t="s">
        <v>51</v>
      </c>
    </row>
    <row r="371">
      <c r="A371" s="4" t="s">
        <v>1197</v>
      </c>
      <c r="B371" s="1" t="s">
        <v>1193</v>
      </c>
      <c r="C371" s="1">
        <v>36.9</v>
      </c>
      <c r="D371" s="1">
        <v>-0.85</v>
      </c>
      <c r="E371" s="5">
        <v>-0.0225</v>
      </c>
      <c r="F371" s="1" t="s">
        <v>1198</v>
      </c>
      <c r="G371" s="1" t="s">
        <v>1199</v>
      </c>
      <c r="H371" s="1" t="s">
        <v>1200</v>
      </c>
      <c r="I371" s="1" t="s">
        <v>51</v>
      </c>
    </row>
    <row r="372">
      <c r="A372" s="4" t="s">
        <v>1201</v>
      </c>
      <c r="B372" s="1" t="s">
        <v>1202</v>
      </c>
      <c r="C372" s="1">
        <v>138.25</v>
      </c>
      <c r="D372" s="3">
        <f>+6.1</f>
        <v>6.1</v>
      </c>
      <c r="E372" s="3">
        <f>+4.62%</f>
        <v>0.0462</v>
      </c>
      <c r="F372" s="6">
        <v>921357.0</v>
      </c>
      <c r="G372" s="6">
        <v>250275.0</v>
      </c>
      <c r="H372" s="1" t="s">
        <v>1203</v>
      </c>
      <c r="I372" s="1">
        <v>88.17</v>
      </c>
    </row>
    <row r="373">
      <c r="A373" s="1" t="s">
        <v>1204</v>
      </c>
      <c r="B373" s="1" t="s">
        <v>1202</v>
      </c>
      <c r="C373" s="1">
        <v>138.25</v>
      </c>
      <c r="D373" s="3">
        <f>+6</f>
        <v>6</v>
      </c>
      <c r="E373" s="3">
        <f>+4.54%</f>
        <v>0.0454</v>
      </c>
      <c r="F373" s="1" t="s">
        <v>1205</v>
      </c>
      <c r="G373" s="1" t="s">
        <v>1206</v>
      </c>
      <c r="H373" s="1" t="s">
        <v>1207</v>
      </c>
      <c r="I373" s="1">
        <v>88.17</v>
      </c>
    </row>
    <row r="374">
      <c r="A374" s="1" t="s">
        <v>1208</v>
      </c>
      <c r="B374" s="1" t="s">
        <v>1209</v>
      </c>
      <c r="C374" s="2">
        <v>1730.9</v>
      </c>
      <c r="D374" s="1">
        <v>-20.15</v>
      </c>
      <c r="E374" s="5">
        <v>-0.0115</v>
      </c>
      <c r="F374" s="6">
        <v>48579.0</v>
      </c>
      <c r="G374" s="6">
        <v>27948.0</v>
      </c>
      <c r="H374" s="1" t="s">
        <v>1210</v>
      </c>
      <c r="I374" s="1">
        <v>35.32</v>
      </c>
    </row>
    <row r="375">
      <c r="A375" s="4" t="s">
        <v>1211</v>
      </c>
      <c r="B375" s="1" t="s">
        <v>1209</v>
      </c>
      <c r="C375" s="2">
        <v>1730.3</v>
      </c>
      <c r="D375" s="1">
        <v>-23.8</v>
      </c>
      <c r="E375" s="5">
        <v>-0.0136</v>
      </c>
      <c r="F375" s="6">
        <v>1340.0</v>
      </c>
      <c r="G375" s="6">
        <v>1246.0</v>
      </c>
      <c r="H375" s="1" t="s">
        <v>1212</v>
      </c>
      <c r="I375" s="1">
        <v>35.31</v>
      </c>
    </row>
    <row r="376">
      <c r="A376" s="4" t="s">
        <v>1213</v>
      </c>
      <c r="B376" s="1" t="s">
        <v>1214</v>
      </c>
      <c r="C376" s="1">
        <v>889.75</v>
      </c>
      <c r="D376" s="3">
        <f>+4.6</f>
        <v>4.6</v>
      </c>
      <c r="E376" s="3">
        <f>+0.52%</f>
        <v>0.0052</v>
      </c>
      <c r="F376" s="6">
        <v>1697.0</v>
      </c>
      <c r="G376" s="6">
        <v>19741.0</v>
      </c>
      <c r="H376" s="1" t="s">
        <v>1215</v>
      </c>
      <c r="I376" s="1">
        <v>22.13</v>
      </c>
    </row>
    <row r="377">
      <c r="A377" s="1" t="s">
        <v>1216</v>
      </c>
      <c r="B377" s="1" t="s">
        <v>1214</v>
      </c>
      <c r="C377" s="1">
        <v>887.15</v>
      </c>
      <c r="D377" s="3">
        <f>+2.7</f>
        <v>2.7</v>
      </c>
      <c r="E377" s="3">
        <f>+0.31%</f>
        <v>0.0031</v>
      </c>
      <c r="F377" s="6">
        <v>21805.0</v>
      </c>
      <c r="G377" s="6">
        <v>189189.0</v>
      </c>
      <c r="H377" s="1" t="s">
        <v>1217</v>
      </c>
      <c r="I377" s="1">
        <v>22.07</v>
      </c>
    </row>
    <row r="378">
      <c r="A378" s="1" t="s">
        <v>1218</v>
      </c>
      <c r="B378" s="1" t="s">
        <v>1219</v>
      </c>
      <c r="C378" s="1">
        <v>365.4</v>
      </c>
      <c r="D378" s="3">
        <f>+4.05</f>
        <v>4.05</v>
      </c>
      <c r="E378" s="3">
        <f>+1.12%</f>
        <v>0.0112</v>
      </c>
      <c r="F378" s="6">
        <v>323142.0</v>
      </c>
      <c r="G378" s="6">
        <v>371080.0</v>
      </c>
      <c r="H378" s="1" t="s">
        <v>1220</v>
      </c>
      <c r="I378" s="1">
        <v>22.27</v>
      </c>
    </row>
    <row r="379">
      <c r="A379" s="4" t="s">
        <v>1221</v>
      </c>
      <c r="B379" s="1" t="s">
        <v>1219</v>
      </c>
      <c r="C379" s="1">
        <v>365.05</v>
      </c>
      <c r="D379" s="3">
        <f>+3.4</f>
        <v>3.4</v>
      </c>
      <c r="E379" s="3">
        <f>+0.94%</f>
        <v>0.0094</v>
      </c>
      <c r="F379" s="6">
        <v>24480.0</v>
      </c>
      <c r="G379" s="6">
        <v>41680.0</v>
      </c>
      <c r="H379" s="1" t="s">
        <v>1222</v>
      </c>
      <c r="I379" s="1">
        <v>22.25</v>
      </c>
    </row>
    <row r="380">
      <c r="A380" s="1" t="s">
        <v>1223</v>
      </c>
      <c r="B380" s="1" t="s">
        <v>1224</v>
      </c>
      <c r="C380" s="1">
        <v>61.15</v>
      </c>
      <c r="D380" s="1">
        <v>-0.8</v>
      </c>
      <c r="E380" s="5">
        <v>-0.0129</v>
      </c>
      <c r="F380" s="6">
        <v>885353.0</v>
      </c>
      <c r="G380" s="1" t="s">
        <v>1225</v>
      </c>
      <c r="H380" s="1" t="s">
        <v>1226</v>
      </c>
      <c r="I380" s="1" t="s">
        <v>51</v>
      </c>
    </row>
    <row r="381">
      <c r="A381" s="1" t="s">
        <v>1227</v>
      </c>
      <c r="B381" s="1" t="s">
        <v>1224</v>
      </c>
      <c r="C381" s="1">
        <v>61.15</v>
      </c>
      <c r="D381" s="1">
        <v>-0.8</v>
      </c>
      <c r="E381" s="5">
        <v>-0.0129</v>
      </c>
      <c r="F381" s="1" t="s">
        <v>1228</v>
      </c>
      <c r="G381" s="1" t="s">
        <v>1229</v>
      </c>
      <c r="H381" s="1" t="s">
        <v>1226</v>
      </c>
      <c r="I381" s="1" t="s">
        <v>51</v>
      </c>
    </row>
    <row r="382">
      <c r="A382" s="1" t="s">
        <v>1230</v>
      </c>
      <c r="B382" s="1" t="s">
        <v>1231</v>
      </c>
      <c r="C382" s="1">
        <v>819.35</v>
      </c>
      <c r="D382" s="1">
        <v>-15.25</v>
      </c>
      <c r="E382" s="5">
        <v>-0.0183</v>
      </c>
      <c r="F382" s="6">
        <v>167611.0</v>
      </c>
      <c r="G382" s="6">
        <v>314020.0</v>
      </c>
      <c r="H382" s="1" t="s">
        <v>1232</v>
      </c>
      <c r="I382" s="1">
        <v>16.49</v>
      </c>
    </row>
    <row r="383">
      <c r="A383" s="1" t="s">
        <v>1233</v>
      </c>
      <c r="B383" s="1" t="s">
        <v>1234</v>
      </c>
      <c r="C383" s="1">
        <v>708.1</v>
      </c>
      <c r="D383" s="1">
        <v>-4.55</v>
      </c>
      <c r="E383" s="5">
        <v>-0.0064</v>
      </c>
      <c r="F383" s="6">
        <v>861703.0</v>
      </c>
      <c r="G383" s="1" t="s">
        <v>1235</v>
      </c>
      <c r="H383" s="1" t="s">
        <v>1236</v>
      </c>
      <c r="I383" s="1">
        <v>18.3</v>
      </c>
    </row>
    <row r="384">
      <c r="A384" s="4" t="s">
        <v>1237</v>
      </c>
      <c r="B384" s="1" t="s">
        <v>1234</v>
      </c>
      <c r="C384" s="1">
        <v>708.1</v>
      </c>
      <c r="D384" s="1">
        <v>-4.6</v>
      </c>
      <c r="E384" s="5">
        <v>-0.0065</v>
      </c>
      <c r="F384" s="6">
        <v>33844.0</v>
      </c>
      <c r="G384" s="6">
        <v>38430.0</v>
      </c>
      <c r="H384" s="1" t="s">
        <v>1238</v>
      </c>
      <c r="I384" s="1">
        <v>18.3</v>
      </c>
    </row>
    <row r="385">
      <c r="A385" s="1" t="s">
        <v>1239</v>
      </c>
      <c r="B385" s="1" t="s">
        <v>1240</v>
      </c>
      <c r="C385" s="1">
        <v>752.6</v>
      </c>
      <c r="D385" s="3">
        <f>+6.05</f>
        <v>6.05</v>
      </c>
      <c r="E385" s="3">
        <f>+0.81%</f>
        <v>0.0081</v>
      </c>
      <c r="F385" s="6">
        <v>557435.0</v>
      </c>
      <c r="G385" s="6">
        <v>572611.0</v>
      </c>
      <c r="H385" s="1" t="s">
        <v>1241</v>
      </c>
      <c r="I385" s="1">
        <v>13.35</v>
      </c>
    </row>
    <row r="386">
      <c r="A386" s="4" t="s">
        <v>1242</v>
      </c>
      <c r="B386" s="1" t="s">
        <v>1243</v>
      </c>
      <c r="C386" s="1">
        <v>425.25</v>
      </c>
      <c r="D386" s="3">
        <f>+3.8</f>
        <v>3.8</v>
      </c>
      <c r="E386" s="3">
        <f>+0.9%</f>
        <v>0.009</v>
      </c>
      <c r="F386" s="6">
        <v>524017.0</v>
      </c>
      <c r="G386" s="6">
        <v>496271.0</v>
      </c>
      <c r="H386" s="1" t="s">
        <v>1244</v>
      </c>
      <c r="I386" s="1">
        <v>15.46</v>
      </c>
    </row>
    <row r="387">
      <c r="A387" s="1" t="s">
        <v>1245</v>
      </c>
      <c r="B387" s="1" t="s">
        <v>1243</v>
      </c>
      <c r="C387" s="1">
        <v>425.2</v>
      </c>
      <c r="D387" s="3">
        <f>+3.75</f>
        <v>3.75</v>
      </c>
      <c r="E387" s="3">
        <f>+0.89%</f>
        <v>0.0089</v>
      </c>
      <c r="F387" s="1" t="s">
        <v>1246</v>
      </c>
      <c r="G387" s="1" t="s">
        <v>1247</v>
      </c>
      <c r="H387" s="1" t="s">
        <v>1248</v>
      </c>
      <c r="I387" s="1">
        <v>15.46</v>
      </c>
    </row>
    <row r="388">
      <c r="A388" s="4" t="s">
        <v>1249</v>
      </c>
      <c r="B388" s="1" t="s">
        <v>1240</v>
      </c>
      <c r="C388" s="1">
        <v>752.6</v>
      </c>
      <c r="D388" s="3">
        <f>+6.6</f>
        <v>6.6</v>
      </c>
      <c r="E388" s="3">
        <f>+0.88%</f>
        <v>0.0088</v>
      </c>
      <c r="F388" s="6">
        <v>30452.0</v>
      </c>
      <c r="G388" s="6">
        <v>63699.0</v>
      </c>
      <c r="H388" s="1" t="s">
        <v>1250</v>
      </c>
      <c r="I388" s="1">
        <v>13.35</v>
      </c>
    </row>
    <row r="389">
      <c r="A389" s="1" t="s">
        <v>1251</v>
      </c>
      <c r="B389" s="1" t="s">
        <v>1252</v>
      </c>
      <c r="C389" s="1">
        <v>210.9</v>
      </c>
      <c r="D389" s="1">
        <v>-0.15</v>
      </c>
      <c r="E389" s="5">
        <v>-7.0E-4</v>
      </c>
      <c r="F389" s="6">
        <v>150217.0</v>
      </c>
      <c r="G389" s="6">
        <v>819773.0</v>
      </c>
      <c r="H389" s="1" t="s">
        <v>1253</v>
      </c>
      <c r="I389" s="1">
        <v>6.88</v>
      </c>
    </row>
    <row r="390">
      <c r="A390" s="4" t="s">
        <v>1254</v>
      </c>
      <c r="B390" s="1" t="s">
        <v>1252</v>
      </c>
      <c r="C390" s="1">
        <v>210.85</v>
      </c>
      <c r="D390" s="1">
        <v>-0.15</v>
      </c>
      <c r="E390" s="5">
        <v>-7.0E-4</v>
      </c>
      <c r="F390" s="6">
        <v>7102.0</v>
      </c>
      <c r="G390" s="6">
        <v>35148.0</v>
      </c>
      <c r="H390" s="1" t="s">
        <v>1253</v>
      </c>
      <c r="I390" s="1">
        <v>6.88</v>
      </c>
    </row>
    <row r="391">
      <c r="A391" s="4" t="s">
        <v>1255</v>
      </c>
      <c r="B391" s="1" t="s">
        <v>1256</v>
      </c>
      <c r="C391" s="2">
        <v>1502.55</v>
      </c>
      <c r="D391" s="1">
        <v>-34.55</v>
      </c>
      <c r="E391" s="5">
        <v>-0.0225</v>
      </c>
      <c r="F391" s="6">
        <v>7013.0</v>
      </c>
      <c r="G391" s="6">
        <v>7349.0</v>
      </c>
      <c r="H391" s="1" t="s">
        <v>1257</v>
      </c>
      <c r="I391" s="1">
        <v>24.02</v>
      </c>
    </row>
    <row r="392">
      <c r="A392" s="1" t="s">
        <v>1258</v>
      </c>
      <c r="B392" s="1" t="s">
        <v>1256</v>
      </c>
      <c r="C392" s="2">
        <v>1503.65</v>
      </c>
      <c r="D392" s="1">
        <v>-32.1</v>
      </c>
      <c r="E392" s="5">
        <v>-0.0209</v>
      </c>
      <c r="F392" s="6">
        <v>78348.0</v>
      </c>
      <c r="G392" s="6">
        <v>86161.0</v>
      </c>
      <c r="H392" s="1" t="s">
        <v>1259</v>
      </c>
      <c r="I392" s="1">
        <v>24.04</v>
      </c>
    </row>
    <row r="393">
      <c r="A393" s="4" t="s">
        <v>1260</v>
      </c>
      <c r="B393" s="1" t="s">
        <v>1261</v>
      </c>
      <c r="C393" s="1">
        <v>57.5</v>
      </c>
      <c r="D393" s="3">
        <f t="shared" ref="D393:D394" si="1">+0.45</f>
        <v>0.45</v>
      </c>
      <c r="E393" s="3">
        <f t="shared" ref="E393:E394" si="2">+0.79%</f>
        <v>0.0079</v>
      </c>
      <c r="F393" s="1" t="s">
        <v>1262</v>
      </c>
      <c r="G393" s="1" t="s">
        <v>1263</v>
      </c>
      <c r="H393" s="1" t="s">
        <v>1264</v>
      </c>
      <c r="I393" s="1">
        <v>7.13</v>
      </c>
    </row>
    <row r="394">
      <c r="A394" s="1" t="s">
        <v>1265</v>
      </c>
      <c r="B394" s="1" t="s">
        <v>1261</v>
      </c>
      <c r="C394" s="1">
        <v>57.55</v>
      </c>
      <c r="D394" s="3">
        <f t="shared" si="1"/>
        <v>0.45</v>
      </c>
      <c r="E394" s="3">
        <f t="shared" si="2"/>
        <v>0.0079</v>
      </c>
      <c r="F394" s="1" t="s">
        <v>1266</v>
      </c>
      <c r="G394" s="1" t="s">
        <v>1267</v>
      </c>
      <c r="H394" s="1" t="s">
        <v>1268</v>
      </c>
      <c r="I394" s="1">
        <v>7.14</v>
      </c>
    </row>
    <row r="395">
      <c r="A395" s="1" t="s">
        <v>1269</v>
      </c>
      <c r="B395" s="1" t="s">
        <v>1270</v>
      </c>
      <c r="C395" s="1">
        <v>114.7</v>
      </c>
      <c r="D395" s="1">
        <v>-1.25</v>
      </c>
      <c r="E395" s="5">
        <v>-0.0108</v>
      </c>
      <c r="F395" s="1" t="s">
        <v>1271</v>
      </c>
      <c r="G395" s="1" t="s">
        <v>1272</v>
      </c>
      <c r="H395" s="1" t="s">
        <v>1273</v>
      </c>
      <c r="I395" s="1">
        <v>14.78</v>
      </c>
    </row>
    <row r="396">
      <c r="A396" s="4" t="s">
        <v>1274</v>
      </c>
      <c r="B396" s="1" t="s">
        <v>1270</v>
      </c>
      <c r="C396" s="1">
        <v>114.8</v>
      </c>
      <c r="D396" s="1">
        <v>-1.2</v>
      </c>
      <c r="E396" s="5">
        <v>-0.0103</v>
      </c>
      <c r="F396" s="6">
        <v>128559.0</v>
      </c>
      <c r="G396" s="6">
        <v>155856.0</v>
      </c>
      <c r="H396" s="1" t="s">
        <v>1275</v>
      </c>
      <c r="I396" s="1">
        <v>14.79</v>
      </c>
    </row>
    <row r="397">
      <c r="A397" s="1" t="s">
        <v>1276</v>
      </c>
      <c r="B397" s="1" t="s">
        <v>1277</v>
      </c>
      <c r="C397" s="2">
        <v>3621.35</v>
      </c>
      <c r="D397" s="1">
        <v>-85.95</v>
      </c>
      <c r="E397" s="5">
        <v>-0.0232</v>
      </c>
      <c r="F397" s="6">
        <v>10035.0</v>
      </c>
      <c r="G397" s="6">
        <v>10421.0</v>
      </c>
      <c r="H397" s="1" t="s">
        <v>1278</v>
      </c>
      <c r="I397" s="1">
        <v>33.31</v>
      </c>
    </row>
    <row r="398">
      <c r="A398" s="4" t="s">
        <v>1279</v>
      </c>
      <c r="B398" s="1" t="s">
        <v>1277</v>
      </c>
      <c r="C398" s="2">
        <v>3613.1</v>
      </c>
      <c r="D398" s="1">
        <v>-97.35</v>
      </c>
      <c r="E398" s="5">
        <v>-0.0262</v>
      </c>
      <c r="F398" s="1">
        <v>386.0</v>
      </c>
      <c r="G398" s="1">
        <v>292.0</v>
      </c>
      <c r="H398" s="1" t="s">
        <v>1280</v>
      </c>
      <c r="I398" s="1">
        <v>33.24</v>
      </c>
    </row>
    <row r="399">
      <c r="A399" s="4" t="s">
        <v>1281</v>
      </c>
      <c r="B399" s="1" t="s">
        <v>1282</v>
      </c>
      <c r="C399" s="1">
        <v>244.45</v>
      </c>
      <c r="D399" s="3">
        <f>+0.25</f>
        <v>0.25</v>
      </c>
      <c r="E399" s="3">
        <f>+0.1%</f>
        <v>0.001</v>
      </c>
      <c r="F399" s="6">
        <v>12173.0</v>
      </c>
      <c r="G399" s="6">
        <v>111235.0</v>
      </c>
      <c r="H399" s="1" t="s">
        <v>1283</v>
      </c>
      <c r="I399" s="1">
        <v>36.65</v>
      </c>
    </row>
    <row r="400">
      <c r="A400" s="1" t="s">
        <v>1284</v>
      </c>
      <c r="B400" s="1" t="s">
        <v>1282</v>
      </c>
      <c r="C400" s="1">
        <v>244.1</v>
      </c>
      <c r="D400" s="1">
        <v>-0.05</v>
      </c>
      <c r="E400" s="5">
        <v>-2.0E-4</v>
      </c>
      <c r="F400" s="6">
        <v>381925.0</v>
      </c>
      <c r="G400" s="1" t="s">
        <v>1285</v>
      </c>
      <c r="H400" s="1" t="s">
        <v>1286</v>
      </c>
      <c r="I400" s="1">
        <v>36.6</v>
      </c>
    </row>
    <row r="401">
      <c r="A401" s="1" t="s">
        <v>1287</v>
      </c>
      <c r="B401" s="1" t="s">
        <v>1288</v>
      </c>
      <c r="C401" s="1">
        <v>395.2</v>
      </c>
      <c r="D401" s="3">
        <f>+1.9</f>
        <v>1.9</v>
      </c>
      <c r="E401" s="3">
        <f>+0.48%</f>
        <v>0.0048</v>
      </c>
      <c r="F401" s="1" t="s">
        <v>1289</v>
      </c>
      <c r="G401" s="1" t="s">
        <v>1290</v>
      </c>
      <c r="H401" s="1" t="s">
        <v>1291</v>
      </c>
      <c r="I401" s="1">
        <v>15.53</v>
      </c>
    </row>
    <row r="402">
      <c r="A402" s="4" t="s">
        <v>1292</v>
      </c>
      <c r="B402" s="1" t="s">
        <v>1288</v>
      </c>
      <c r="C402" s="1">
        <v>395.05</v>
      </c>
      <c r="D402" s="3">
        <f>+2</f>
        <v>2</v>
      </c>
      <c r="E402" s="3">
        <f>+0.51%</f>
        <v>0.0051</v>
      </c>
      <c r="F402" s="6">
        <v>28207.0</v>
      </c>
      <c r="G402" s="6">
        <v>85584.0</v>
      </c>
      <c r="H402" s="1" t="s">
        <v>1293</v>
      </c>
      <c r="I402" s="1">
        <v>15.52</v>
      </c>
    </row>
    <row r="403">
      <c r="A403" s="1" t="s">
        <v>1294</v>
      </c>
      <c r="B403" s="1" t="s">
        <v>1295</v>
      </c>
      <c r="C403" s="2">
        <v>1392.7</v>
      </c>
      <c r="D403" s="3">
        <f>+59.25</f>
        <v>59.25</v>
      </c>
      <c r="E403" s="3">
        <f>+4.44%</f>
        <v>0.0444</v>
      </c>
      <c r="F403" s="6">
        <v>32183.0</v>
      </c>
      <c r="G403" s="6">
        <v>57893.0</v>
      </c>
      <c r="H403" s="1" t="s">
        <v>1296</v>
      </c>
      <c r="I403" s="1">
        <v>44.24</v>
      </c>
    </row>
    <row r="404">
      <c r="A404" s="1" t="s">
        <v>1297</v>
      </c>
      <c r="B404" s="1" t="s">
        <v>1298</v>
      </c>
      <c r="C404" s="1">
        <v>99.65</v>
      </c>
      <c r="D404" s="3">
        <f t="shared" ref="D404:D405" si="3">+3.05</f>
        <v>3.05</v>
      </c>
      <c r="E404" s="3">
        <f t="shared" ref="E404:E405" si="4">+3.16%</f>
        <v>0.0316</v>
      </c>
      <c r="F404" s="1" t="s">
        <v>1299</v>
      </c>
      <c r="G404" s="1" t="s">
        <v>1225</v>
      </c>
      <c r="H404" s="1" t="s">
        <v>1300</v>
      </c>
      <c r="I404" s="1">
        <v>2.83</v>
      </c>
    </row>
    <row r="405">
      <c r="A405" s="4" t="s">
        <v>1301</v>
      </c>
      <c r="B405" s="1" t="s">
        <v>1298</v>
      </c>
      <c r="C405" s="1">
        <v>99.65</v>
      </c>
      <c r="D405" s="3">
        <f t="shared" si="3"/>
        <v>3.05</v>
      </c>
      <c r="E405" s="3">
        <f t="shared" si="4"/>
        <v>0.0316</v>
      </c>
      <c r="F405" s="6">
        <v>71790.0</v>
      </c>
      <c r="G405" s="6">
        <v>135943.0</v>
      </c>
      <c r="H405" s="1" t="s">
        <v>1300</v>
      </c>
      <c r="I405" s="1">
        <v>2.83</v>
      </c>
    </row>
    <row r="406">
      <c r="A406" s="4" t="s">
        <v>1302</v>
      </c>
      <c r="B406" s="1" t="s">
        <v>1303</v>
      </c>
      <c r="C406" s="1">
        <v>665.6</v>
      </c>
      <c r="D406" s="3">
        <f>+1.35</f>
        <v>1.35</v>
      </c>
      <c r="E406" s="3">
        <f>+0.2%</f>
        <v>0.002</v>
      </c>
      <c r="F406" s="6">
        <v>1804.0</v>
      </c>
      <c r="G406" s="6">
        <v>1745.0</v>
      </c>
      <c r="H406" s="1" t="s">
        <v>1304</v>
      </c>
      <c r="I406" s="1">
        <v>91.91</v>
      </c>
    </row>
    <row r="407">
      <c r="A407" s="1" t="s">
        <v>1305</v>
      </c>
      <c r="B407" s="1" t="s">
        <v>1303</v>
      </c>
      <c r="C407" s="1">
        <v>666.35</v>
      </c>
      <c r="D407" s="3">
        <f>+3.35</f>
        <v>3.35</v>
      </c>
      <c r="E407" s="3">
        <f>+0.51%</f>
        <v>0.0051</v>
      </c>
      <c r="F407" s="6">
        <v>12170.0</v>
      </c>
      <c r="G407" s="6">
        <v>28499.0</v>
      </c>
      <c r="H407" s="1" t="s">
        <v>1306</v>
      </c>
      <c r="I407" s="1">
        <v>92.01</v>
      </c>
    </row>
    <row r="408">
      <c r="A408" s="1" t="s">
        <v>1307</v>
      </c>
      <c r="B408" s="1" t="s">
        <v>1308</v>
      </c>
      <c r="C408" s="1">
        <v>358.7</v>
      </c>
      <c r="D408" s="3">
        <f>+2.45</f>
        <v>2.45</v>
      </c>
      <c r="E408" s="3">
        <f>+0.69%</f>
        <v>0.0069</v>
      </c>
      <c r="F408" s="6">
        <v>855896.0</v>
      </c>
      <c r="G408" s="1" t="s">
        <v>609</v>
      </c>
      <c r="H408" s="1" t="s">
        <v>1309</v>
      </c>
      <c r="I408" s="1">
        <v>15.98</v>
      </c>
    </row>
    <row r="409">
      <c r="A409" s="4" t="s">
        <v>1310</v>
      </c>
      <c r="B409" s="1" t="s">
        <v>1308</v>
      </c>
      <c r="C409" s="1">
        <v>358.4</v>
      </c>
      <c r="D409" s="3">
        <f>+1.9</f>
        <v>1.9</v>
      </c>
      <c r="E409" s="3">
        <f>+0.53%</f>
        <v>0.0053</v>
      </c>
      <c r="F409" s="6">
        <v>32109.0</v>
      </c>
      <c r="G409" s="6">
        <v>162102.0</v>
      </c>
      <c r="H409" s="1" t="s">
        <v>1311</v>
      </c>
      <c r="I409" s="1">
        <v>15.96</v>
      </c>
    </row>
    <row r="410">
      <c r="A410" s="1" t="s">
        <v>1312</v>
      </c>
      <c r="B410" s="1" t="s">
        <v>1313</v>
      </c>
      <c r="C410" s="1">
        <v>720.05</v>
      </c>
      <c r="D410" s="3">
        <f>+9.6</f>
        <v>9.6</v>
      </c>
      <c r="E410" s="3">
        <f>+1.35%</f>
        <v>0.0135</v>
      </c>
      <c r="F410" s="6">
        <v>318534.0</v>
      </c>
      <c r="G410" s="6">
        <v>138400.0</v>
      </c>
      <c r="H410" s="1" t="s">
        <v>1314</v>
      </c>
      <c r="I410" s="1">
        <v>59.02</v>
      </c>
    </row>
    <row r="411">
      <c r="A411" s="4" t="s">
        <v>1315</v>
      </c>
      <c r="B411" s="1" t="s">
        <v>1313</v>
      </c>
      <c r="C411" s="1">
        <v>719.95</v>
      </c>
      <c r="D411" s="3">
        <f>+8.95</f>
        <v>8.95</v>
      </c>
      <c r="E411" s="3">
        <f>+1.26%</f>
        <v>0.0126</v>
      </c>
      <c r="F411" s="6">
        <v>20733.0</v>
      </c>
      <c r="G411" s="6">
        <v>8436.0</v>
      </c>
      <c r="H411" s="1" t="s">
        <v>1316</v>
      </c>
      <c r="I411" s="1">
        <v>59.01</v>
      </c>
    </row>
    <row r="412">
      <c r="A412" s="4" t="s">
        <v>1317</v>
      </c>
      <c r="B412" s="1" t="s">
        <v>1318</v>
      </c>
      <c r="C412" s="2">
        <v>1700.1</v>
      </c>
      <c r="D412" s="3">
        <f>+65.2</f>
        <v>65.2</v>
      </c>
      <c r="E412" s="3">
        <f>+3.99%</f>
        <v>0.0399</v>
      </c>
      <c r="F412" s="6">
        <v>45841.0</v>
      </c>
      <c r="G412" s="6">
        <v>29618.0</v>
      </c>
      <c r="H412" s="1" t="s">
        <v>1319</v>
      </c>
      <c r="I412" s="1">
        <v>23.96</v>
      </c>
    </row>
    <row r="413">
      <c r="A413" s="1" t="s">
        <v>1320</v>
      </c>
      <c r="B413" s="1" t="s">
        <v>1318</v>
      </c>
      <c r="C413" s="2">
        <v>1700.1</v>
      </c>
      <c r="D413" s="3">
        <f>+64.75</f>
        <v>64.75</v>
      </c>
      <c r="E413" s="3">
        <f>+3.96%</f>
        <v>0.0396</v>
      </c>
      <c r="F413" s="1" t="s">
        <v>1321</v>
      </c>
      <c r="G413" s="6">
        <v>794969.0</v>
      </c>
      <c r="H413" s="1" t="s">
        <v>1322</v>
      </c>
      <c r="I413" s="1">
        <v>23.96</v>
      </c>
    </row>
    <row r="414">
      <c r="A414" s="1" t="s">
        <v>1323</v>
      </c>
      <c r="B414" s="1" t="s">
        <v>1324</v>
      </c>
      <c r="C414" s="1">
        <v>135.2</v>
      </c>
      <c r="D414" s="1">
        <v>-2.9</v>
      </c>
      <c r="E414" s="5">
        <v>-0.021</v>
      </c>
      <c r="F414" s="1" t="s">
        <v>1325</v>
      </c>
      <c r="G414" s="1" t="s">
        <v>1326</v>
      </c>
      <c r="H414" s="1" t="s">
        <v>1327</v>
      </c>
      <c r="I414" s="1">
        <v>175.58</v>
      </c>
    </row>
    <row r="415">
      <c r="A415" s="4" t="s">
        <v>1328</v>
      </c>
      <c r="B415" s="1" t="s">
        <v>1324</v>
      </c>
      <c r="C415" s="1">
        <v>135.3</v>
      </c>
      <c r="D415" s="1">
        <v>-2.75</v>
      </c>
      <c r="E415" s="5">
        <v>-0.0199</v>
      </c>
      <c r="F415" s="6">
        <v>70856.0</v>
      </c>
      <c r="G415" s="6">
        <v>202114.0</v>
      </c>
      <c r="H415" s="1" t="s">
        <v>1329</v>
      </c>
      <c r="I415" s="1">
        <v>175.71</v>
      </c>
    </row>
    <row r="416">
      <c r="A416" s="4" t="s">
        <v>1330</v>
      </c>
      <c r="B416" s="1" t="s">
        <v>1331</v>
      </c>
      <c r="C416" s="2">
        <v>1027.55</v>
      </c>
      <c r="D416" s="3">
        <f>+0.05</f>
        <v>0.05</v>
      </c>
      <c r="E416" s="3">
        <f>+0%</f>
        <v>0</v>
      </c>
      <c r="F416" s="6">
        <v>16733.0</v>
      </c>
      <c r="G416" s="6">
        <v>43608.0</v>
      </c>
      <c r="H416" s="1" t="s">
        <v>1332</v>
      </c>
      <c r="I416" s="1">
        <v>12.79</v>
      </c>
    </row>
    <row r="417">
      <c r="A417" s="1" t="s">
        <v>1333</v>
      </c>
      <c r="B417" s="1" t="s">
        <v>1331</v>
      </c>
      <c r="C417" s="2">
        <v>1027.9</v>
      </c>
      <c r="D417" s="1">
        <v>-0.15</v>
      </c>
      <c r="E417" s="5">
        <v>-1.0E-4</v>
      </c>
      <c r="F417" s="6">
        <v>573493.0</v>
      </c>
      <c r="G417" s="1" t="s">
        <v>1334</v>
      </c>
      <c r="H417" s="1" t="s">
        <v>1335</v>
      </c>
      <c r="I417" s="1">
        <v>12.8</v>
      </c>
    </row>
    <row r="418">
      <c r="A418" s="1" t="s">
        <v>1336</v>
      </c>
      <c r="B418" s="1" t="s">
        <v>1337</v>
      </c>
      <c r="C418" s="1">
        <v>128.05</v>
      </c>
      <c r="D418" s="3">
        <f>+1.6</f>
        <v>1.6</v>
      </c>
      <c r="E418" s="3">
        <f>+1.27%</f>
        <v>0.0127</v>
      </c>
      <c r="F418" s="1" t="s">
        <v>1338</v>
      </c>
      <c r="G418" s="1" t="s">
        <v>1339</v>
      </c>
      <c r="H418" s="1" t="s">
        <v>1340</v>
      </c>
      <c r="I418" s="1" t="s">
        <v>51</v>
      </c>
    </row>
    <row r="419">
      <c r="A419" s="4" t="s">
        <v>1341</v>
      </c>
      <c r="B419" s="1" t="s">
        <v>1337</v>
      </c>
      <c r="C419" s="1">
        <v>127.95</v>
      </c>
      <c r="D419" s="3">
        <f>+1.5</f>
        <v>1.5</v>
      </c>
      <c r="E419" s="3">
        <f>+1.19%</f>
        <v>0.0119</v>
      </c>
      <c r="F419" s="6">
        <v>112028.0</v>
      </c>
      <c r="G419" s="6">
        <v>139814.0</v>
      </c>
      <c r="H419" s="1" t="s">
        <v>1342</v>
      </c>
      <c r="I419" s="1" t="s">
        <v>51</v>
      </c>
    </row>
    <row r="420">
      <c r="A420" s="4" t="s">
        <v>1343</v>
      </c>
      <c r="B420" s="1" t="s">
        <v>1344</v>
      </c>
      <c r="C420" s="1">
        <v>975.15</v>
      </c>
      <c r="D420" s="3">
        <f>+4.7</f>
        <v>4.7</v>
      </c>
      <c r="E420" s="3">
        <f>+0.48%</f>
        <v>0.0048</v>
      </c>
      <c r="F420" s="6">
        <v>6588.0</v>
      </c>
      <c r="G420" s="6">
        <v>7097.0</v>
      </c>
      <c r="H420" s="1" t="s">
        <v>1345</v>
      </c>
      <c r="I420" s="1">
        <v>30.02</v>
      </c>
    </row>
    <row r="421">
      <c r="A421" s="1" t="s">
        <v>1346</v>
      </c>
      <c r="B421" s="1" t="s">
        <v>1344</v>
      </c>
      <c r="C421" s="1">
        <v>974.3</v>
      </c>
      <c r="D421" s="3">
        <f>+4.25</f>
        <v>4.25</v>
      </c>
      <c r="E421" s="3">
        <f>+0.44%</f>
        <v>0.0044</v>
      </c>
      <c r="F421" s="6">
        <v>40552.0</v>
      </c>
      <c r="G421" s="6">
        <v>96597.0</v>
      </c>
      <c r="H421" s="1" t="s">
        <v>1347</v>
      </c>
      <c r="I421" s="1">
        <v>30.0</v>
      </c>
    </row>
    <row r="422">
      <c r="A422" s="4" t="s">
        <v>1348</v>
      </c>
      <c r="B422" s="1" t="s">
        <v>1349</v>
      </c>
      <c r="C422" s="1">
        <v>17.4</v>
      </c>
      <c r="D422" s="1">
        <v>-0.3</v>
      </c>
      <c r="E422" s="5">
        <v>-0.0169</v>
      </c>
      <c r="F422" s="6">
        <v>223023.0</v>
      </c>
      <c r="G422" s="6">
        <v>161667.0</v>
      </c>
      <c r="H422" s="1" t="s">
        <v>1350</v>
      </c>
      <c r="I422" s="1" t="s">
        <v>51</v>
      </c>
    </row>
    <row r="423">
      <c r="A423" s="1" t="s">
        <v>1351</v>
      </c>
      <c r="B423" s="1" t="s">
        <v>1349</v>
      </c>
      <c r="C423" s="1">
        <v>17.4</v>
      </c>
      <c r="D423" s="1">
        <v>-0.25</v>
      </c>
      <c r="E423" s="5">
        <v>-0.0142</v>
      </c>
      <c r="F423" s="6">
        <v>932164.0</v>
      </c>
      <c r="G423" s="1" t="s">
        <v>1352</v>
      </c>
      <c r="H423" s="1" t="s">
        <v>1353</v>
      </c>
      <c r="I423" s="1" t="s">
        <v>51</v>
      </c>
    </row>
    <row r="424">
      <c r="A424" s="1" t="s">
        <v>1354</v>
      </c>
      <c r="B424" s="1" t="s">
        <v>1355</v>
      </c>
      <c r="C424" s="2">
        <v>1638.25</v>
      </c>
      <c r="D424" s="3">
        <f>+58.1</f>
        <v>58.1</v>
      </c>
      <c r="E424" s="3">
        <f>+3.68%</f>
        <v>0.0368</v>
      </c>
      <c r="F424" s="6">
        <v>102159.0</v>
      </c>
      <c r="G424" s="6">
        <v>47465.0</v>
      </c>
      <c r="H424" s="1" t="s">
        <v>1356</v>
      </c>
      <c r="I424" s="1">
        <v>66.65</v>
      </c>
    </row>
    <row r="425">
      <c r="A425" s="4" t="s">
        <v>1357</v>
      </c>
      <c r="B425" s="1" t="s">
        <v>1358</v>
      </c>
      <c r="C425" s="1">
        <v>503.1</v>
      </c>
      <c r="D425" s="1">
        <v>-8.05</v>
      </c>
      <c r="E425" s="5">
        <v>-0.0157</v>
      </c>
      <c r="F425" s="6">
        <v>5632.0</v>
      </c>
      <c r="G425" s="6">
        <v>8711.0</v>
      </c>
      <c r="H425" s="1" t="s">
        <v>1359</v>
      </c>
      <c r="I425" s="1">
        <v>57.08</v>
      </c>
    </row>
    <row r="426">
      <c r="A426" s="4" t="s">
        <v>1360</v>
      </c>
      <c r="B426" s="1" t="s">
        <v>1355</v>
      </c>
      <c r="C426" s="2">
        <v>1638.2</v>
      </c>
      <c r="D426" s="3">
        <f>+53.25</f>
        <v>53.25</v>
      </c>
      <c r="E426" s="3">
        <f>+3.36%</f>
        <v>0.0336</v>
      </c>
      <c r="F426" s="6">
        <v>8118.0</v>
      </c>
      <c r="G426" s="6">
        <v>4169.0</v>
      </c>
      <c r="H426" s="1" t="s">
        <v>1361</v>
      </c>
      <c r="I426" s="1">
        <v>66.65</v>
      </c>
    </row>
    <row r="427">
      <c r="A427" s="1" t="s">
        <v>1362</v>
      </c>
      <c r="B427" s="1" t="s">
        <v>1358</v>
      </c>
      <c r="C427" s="1">
        <v>503.15</v>
      </c>
      <c r="D427" s="1">
        <v>-8.15</v>
      </c>
      <c r="E427" s="5">
        <v>-0.0159</v>
      </c>
      <c r="F427" s="6">
        <v>81803.0</v>
      </c>
      <c r="G427" s="6">
        <v>118302.0</v>
      </c>
      <c r="H427" s="1" t="s">
        <v>1363</v>
      </c>
      <c r="I427" s="1">
        <v>57.09</v>
      </c>
    </row>
    <row r="428">
      <c r="A428" s="4" t="s">
        <v>1364</v>
      </c>
      <c r="B428" s="1" t="s">
        <v>1365</v>
      </c>
      <c r="C428" s="1">
        <v>79.2</v>
      </c>
      <c r="D428" s="1">
        <v>-2.2</v>
      </c>
      <c r="E428" s="5">
        <v>-0.027</v>
      </c>
      <c r="F428" s="6">
        <v>202936.0</v>
      </c>
      <c r="G428" s="6">
        <v>241711.0</v>
      </c>
      <c r="H428" s="1" t="s">
        <v>1366</v>
      </c>
      <c r="I428" s="1">
        <v>26.58</v>
      </c>
    </row>
    <row r="429">
      <c r="A429" s="1" t="s">
        <v>1367</v>
      </c>
      <c r="B429" s="1" t="s">
        <v>1365</v>
      </c>
      <c r="C429" s="1">
        <v>79.15</v>
      </c>
      <c r="D429" s="1">
        <v>-2.2</v>
      </c>
      <c r="E429" s="5">
        <v>-0.027</v>
      </c>
      <c r="F429" s="1" t="s">
        <v>1368</v>
      </c>
      <c r="G429" s="1" t="s">
        <v>1369</v>
      </c>
      <c r="H429" s="1" t="s">
        <v>1370</v>
      </c>
      <c r="I429" s="1">
        <v>26.56</v>
      </c>
    </row>
    <row r="430">
      <c r="A430" s="1" t="s">
        <v>1371</v>
      </c>
      <c r="B430" s="1" t="s">
        <v>1372</v>
      </c>
      <c r="C430" s="1">
        <v>182.9</v>
      </c>
      <c r="D430" s="3">
        <f>+5.75</f>
        <v>5.75</v>
      </c>
      <c r="E430" s="3">
        <f>+3.25%</f>
        <v>0.0325</v>
      </c>
      <c r="F430" s="1" t="s">
        <v>1373</v>
      </c>
      <c r="G430" s="1" t="s">
        <v>1374</v>
      </c>
      <c r="H430" s="1" t="s">
        <v>1375</v>
      </c>
      <c r="I430" s="1">
        <v>16.66</v>
      </c>
    </row>
    <row r="431">
      <c r="A431" s="1" t="s">
        <v>1376</v>
      </c>
      <c r="B431" s="1" t="s">
        <v>1377</v>
      </c>
      <c r="C431" s="1">
        <v>126.05</v>
      </c>
      <c r="D431" s="3">
        <f t="shared" ref="D431:D432" si="5">+0.45</f>
        <v>0.45</v>
      </c>
      <c r="E431" s="3">
        <f t="shared" ref="E431:E432" si="6">+0.36%</f>
        <v>0.0036</v>
      </c>
      <c r="F431" s="1" t="s">
        <v>1378</v>
      </c>
      <c r="G431" s="1" t="s">
        <v>1379</v>
      </c>
      <c r="H431" s="1" t="s">
        <v>1380</v>
      </c>
      <c r="I431" s="1">
        <v>19.66</v>
      </c>
    </row>
    <row r="432">
      <c r="A432" s="4" t="s">
        <v>1381</v>
      </c>
      <c r="B432" s="1" t="s">
        <v>1377</v>
      </c>
      <c r="C432" s="1">
        <v>126.05</v>
      </c>
      <c r="D432" s="3">
        <f t="shared" si="5"/>
        <v>0.45</v>
      </c>
      <c r="E432" s="3">
        <f t="shared" si="6"/>
        <v>0.0036</v>
      </c>
      <c r="F432" s="6">
        <v>51072.0</v>
      </c>
      <c r="G432" s="6">
        <v>88686.0</v>
      </c>
      <c r="H432" s="1" t="s">
        <v>1380</v>
      </c>
      <c r="I432" s="1">
        <v>19.66</v>
      </c>
    </row>
    <row r="433">
      <c r="A433" s="1" t="s">
        <v>1382</v>
      </c>
      <c r="B433" s="1" t="s">
        <v>1383</v>
      </c>
      <c r="C433" s="1">
        <v>216.1</v>
      </c>
      <c r="D433" s="1">
        <v>-3.15</v>
      </c>
      <c r="E433" s="5">
        <v>-0.0144</v>
      </c>
      <c r="F433" s="1" t="s">
        <v>1384</v>
      </c>
      <c r="G433" s="1" t="s">
        <v>1385</v>
      </c>
      <c r="H433" s="1" t="s">
        <v>1386</v>
      </c>
      <c r="I433" s="1">
        <v>4.18</v>
      </c>
    </row>
    <row r="434">
      <c r="A434" s="4" t="s">
        <v>1387</v>
      </c>
      <c r="B434" s="1" t="s">
        <v>1383</v>
      </c>
      <c r="C434" s="1">
        <v>216.0</v>
      </c>
      <c r="D434" s="1">
        <v>-3.15</v>
      </c>
      <c r="E434" s="5">
        <v>-0.0144</v>
      </c>
      <c r="F434" s="1" t="s">
        <v>1388</v>
      </c>
      <c r="G434" s="1" t="s">
        <v>1389</v>
      </c>
      <c r="H434" s="1" t="s">
        <v>1390</v>
      </c>
      <c r="I434" s="1">
        <v>4.18</v>
      </c>
    </row>
    <row r="435">
      <c r="A435" s="4" t="s">
        <v>1391</v>
      </c>
      <c r="B435" s="1" t="s">
        <v>1392</v>
      </c>
      <c r="C435" s="2">
        <v>1018.65</v>
      </c>
      <c r="D435" s="1">
        <v>-8.5</v>
      </c>
      <c r="E435" s="5">
        <v>-0.0083</v>
      </c>
      <c r="F435" s="1">
        <v>76.0</v>
      </c>
      <c r="G435" s="1">
        <v>945.0</v>
      </c>
      <c r="H435" s="1" t="s">
        <v>1393</v>
      </c>
      <c r="I435" s="1">
        <v>31.89</v>
      </c>
    </row>
    <row r="436">
      <c r="A436" s="1" t="s">
        <v>1394</v>
      </c>
      <c r="B436" s="1" t="s">
        <v>1392</v>
      </c>
      <c r="C436" s="2">
        <v>1017.35</v>
      </c>
      <c r="D436" s="1">
        <v>-12.2</v>
      </c>
      <c r="E436" s="5">
        <v>-0.0118</v>
      </c>
      <c r="F436" s="6">
        <v>2733.0</v>
      </c>
      <c r="G436" s="6">
        <v>22509.0</v>
      </c>
      <c r="H436" s="1" t="s">
        <v>1395</v>
      </c>
      <c r="I436" s="1">
        <v>31.85</v>
      </c>
    </row>
    <row r="437">
      <c r="A437" s="1" t="s">
        <v>1396</v>
      </c>
      <c r="B437" s="1" t="s">
        <v>1397</v>
      </c>
      <c r="C437" s="2">
        <v>1835.6</v>
      </c>
      <c r="D437" s="3">
        <f>+50.55</f>
        <v>50.55</v>
      </c>
      <c r="E437" s="3">
        <f>+2.83%</f>
        <v>0.0283</v>
      </c>
      <c r="F437" s="6">
        <v>139588.0</v>
      </c>
      <c r="G437" s="6">
        <v>165171.0</v>
      </c>
      <c r="H437" s="1" t="s">
        <v>1398</v>
      </c>
      <c r="I437" s="1">
        <v>22.24</v>
      </c>
    </row>
    <row r="438">
      <c r="A438" s="4" t="s">
        <v>1399</v>
      </c>
      <c r="B438" s="1" t="s">
        <v>1397</v>
      </c>
      <c r="C438" s="2">
        <v>1836.0</v>
      </c>
      <c r="D438" s="3">
        <f>+51.3</f>
        <v>51.3</v>
      </c>
      <c r="E438" s="3">
        <f>+2.87%</f>
        <v>0.0287</v>
      </c>
      <c r="F438" s="6">
        <v>16141.0</v>
      </c>
      <c r="G438" s="6">
        <v>10985.0</v>
      </c>
      <c r="H438" s="1" t="s">
        <v>1400</v>
      </c>
      <c r="I438" s="1">
        <v>22.25</v>
      </c>
    </row>
    <row r="439">
      <c r="A439" s="4" t="s">
        <v>1401</v>
      </c>
      <c r="B439" s="1" t="s">
        <v>1402</v>
      </c>
      <c r="C439" s="1">
        <v>588.4</v>
      </c>
      <c r="D439" s="3">
        <f>+1.15</f>
        <v>1.15</v>
      </c>
      <c r="E439" s="3">
        <f>+0.2%</f>
        <v>0.002</v>
      </c>
      <c r="F439" s="6">
        <v>2781.0</v>
      </c>
      <c r="G439" s="6">
        <v>5915.0</v>
      </c>
      <c r="H439" s="1" t="s">
        <v>1403</v>
      </c>
      <c r="I439" s="1">
        <v>27.03</v>
      </c>
    </row>
    <row r="440">
      <c r="A440" s="1" t="s">
        <v>1404</v>
      </c>
      <c r="B440" s="1" t="s">
        <v>1402</v>
      </c>
      <c r="C440" s="1">
        <v>588.15</v>
      </c>
      <c r="D440" s="3">
        <f>+3</f>
        <v>3</v>
      </c>
      <c r="E440" s="3">
        <f>+0.51%</f>
        <v>0.0051</v>
      </c>
      <c r="F440" s="6">
        <v>44698.0</v>
      </c>
      <c r="G440" s="6">
        <v>130897.0</v>
      </c>
      <c r="H440" s="1" t="s">
        <v>1405</v>
      </c>
      <c r="I440" s="1">
        <v>27.02</v>
      </c>
    </row>
    <row r="441">
      <c r="A441" s="1" t="s">
        <v>1406</v>
      </c>
      <c r="B441" s="1" t="s">
        <v>1407</v>
      </c>
      <c r="C441" s="2">
        <v>7686.75</v>
      </c>
      <c r="D441" s="3">
        <f>+38.6</f>
        <v>38.6</v>
      </c>
      <c r="E441" s="3">
        <f>+0.5%</f>
        <v>0.005</v>
      </c>
      <c r="F441" s="6">
        <v>96240.0</v>
      </c>
      <c r="G441" s="6">
        <v>59295.0</v>
      </c>
      <c r="H441" s="1" t="s">
        <v>1408</v>
      </c>
      <c r="I441" s="1">
        <v>74.85</v>
      </c>
    </row>
    <row r="442">
      <c r="A442" s="4" t="s">
        <v>1409</v>
      </c>
      <c r="B442" s="1" t="s">
        <v>1407</v>
      </c>
      <c r="C442" s="2">
        <v>7675.05</v>
      </c>
      <c r="D442" s="3">
        <f>+20.9</f>
        <v>20.9</v>
      </c>
      <c r="E442" s="3">
        <f>+0.27%</f>
        <v>0.0027</v>
      </c>
      <c r="F442" s="6">
        <v>6963.0</v>
      </c>
      <c r="G442" s="6">
        <v>3909.0</v>
      </c>
      <c r="H442" s="1" t="s">
        <v>1410</v>
      </c>
      <c r="I442" s="1">
        <v>74.73</v>
      </c>
    </row>
    <row r="443">
      <c r="A443" s="1" t="s">
        <v>1411</v>
      </c>
      <c r="B443" s="1" t="s">
        <v>1412</v>
      </c>
      <c r="C443" s="1">
        <v>742.1</v>
      </c>
      <c r="D443" s="1">
        <v>-8.45</v>
      </c>
      <c r="E443" s="5">
        <v>-0.0113</v>
      </c>
      <c r="F443" s="6">
        <v>21995.0</v>
      </c>
      <c r="G443" s="6">
        <v>87998.0</v>
      </c>
      <c r="H443" s="1" t="s">
        <v>1413</v>
      </c>
      <c r="I443" s="1">
        <v>39.33</v>
      </c>
    </row>
    <row r="444">
      <c r="A444" s="4" t="s">
        <v>1414</v>
      </c>
      <c r="B444" s="1" t="s">
        <v>1412</v>
      </c>
      <c r="C444" s="1">
        <v>741.55</v>
      </c>
      <c r="D444" s="1">
        <v>-9.75</v>
      </c>
      <c r="E444" s="5">
        <v>-0.013</v>
      </c>
      <c r="F444" s="6">
        <v>3624.0</v>
      </c>
      <c r="G444" s="6">
        <v>28813.0</v>
      </c>
      <c r="H444" s="1" t="s">
        <v>1415</v>
      </c>
      <c r="I444" s="1">
        <v>39.3</v>
      </c>
    </row>
    <row r="445">
      <c r="A445" s="1" t="s">
        <v>1416</v>
      </c>
      <c r="B445" s="1" t="s">
        <v>1417</v>
      </c>
      <c r="C445" s="1">
        <v>455.05</v>
      </c>
      <c r="D445" s="1">
        <v>-8.95</v>
      </c>
      <c r="E445" s="5">
        <v>-0.0193</v>
      </c>
      <c r="F445" s="6">
        <v>139040.0</v>
      </c>
      <c r="G445" s="6">
        <v>272371.0</v>
      </c>
      <c r="H445" s="1" t="s">
        <v>1418</v>
      </c>
      <c r="I445" s="1">
        <v>28.55</v>
      </c>
    </row>
    <row r="446">
      <c r="A446" s="4" t="s">
        <v>1419</v>
      </c>
      <c r="B446" s="1" t="s">
        <v>1417</v>
      </c>
      <c r="C446" s="1">
        <v>454.45</v>
      </c>
      <c r="D446" s="1">
        <v>-9.55</v>
      </c>
      <c r="E446" s="5">
        <v>-0.0206</v>
      </c>
      <c r="F446" s="6">
        <v>6836.0</v>
      </c>
      <c r="G446" s="6">
        <v>18393.0</v>
      </c>
      <c r="H446" s="1" t="s">
        <v>1420</v>
      </c>
      <c r="I446" s="1">
        <v>28.51</v>
      </c>
    </row>
    <row r="447">
      <c r="A447" s="4" t="s">
        <v>1421</v>
      </c>
      <c r="B447" s="1" t="s">
        <v>1422</v>
      </c>
      <c r="C447" s="1">
        <v>22.2</v>
      </c>
      <c r="D447" s="1">
        <v>-0.2</v>
      </c>
      <c r="E447" s="5">
        <v>-0.0089</v>
      </c>
      <c r="F447" s="6">
        <v>77644.0</v>
      </c>
      <c r="G447" s="6">
        <v>111850.0</v>
      </c>
      <c r="H447" s="1" t="s">
        <v>1423</v>
      </c>
      <c r="I447" s="1">
        <v>5.25</v>
      </c>
    </row>
    <row r="448">
      <c r="A448" s="1" t="s">
        <v>1424</v>
      </c>
      <c r="B448" s="1" t="s">
        <v>1422</v>
      </c>
      <c r="C448" s="1">
        <v>22.15</v>
      </c>
      <c r="D448" s="1">
        <v>-0.25</v>
      </c>
      <c r="E448" s="5">
        <v>-0.0112</v>
      </c>
      <c r="F448" s="6">
        <v>987928.0</v>
      </c>
      <c r="G448" s="1" t="s">
        <v>1425</v>
      </c>
      <c r="H448" s="1" t="s">
        <v>1426</v>
      </c>
      <c r="I448" s="1">
        <v>5.24</v>
      </c>
    </row>
    <row r="449">
      <c r="A449" s="4" t="s">
        <v>1427</v>
      </c>
      <c r="B449" s="1" t="s">
        <v>1428</v>
      </c>
      <c r="C449" s="2">
        <v>1245.9</v>
      </c>
      <c r="D449" s="1">
        <v>-29.15</v>
      </c>
      <c r="E449" s="5">
        <v>-0.0229</v>
      </c>
      <c r="F449" s="6">
        <v>7323.0</v>
      </c>
      <c r="G449" s="6">
        <v>10815.0</v>
      </c>
      <c r="H449" s="1" t="s">
        <v>1429</v>
      </c>
      <c r="I449" s="1">
        <v>14.53</v>
      </c>
    </row>
    <row r="450">
      <c r="A450" s="1" t="s">
        <v>1430</v>
      </c>
      <c r="B450" s="1" t="s">
        <v>1428</v>
      </c>
      <c r="C450" s="2">
        <v>1245.6</v>
      </c>
      <c r="D450" s="1">
        <v>-29.1</v>
      </c>
      <c r="E450" s="5">
        <v>-0.0228</v>
      </c>
      <c r="F450" s="6">
        <v>115050.0</v>
      </c>
      <c r="G450" s="6">
        <v>164754.0</v>
      </c>
      <c r="H450" s="1" t="s">
        <v>1431</v>
      </c>
      <c r="I450" s="1">
        <v>14.53</v>
      </c>
    </row>
    <row r="451">
      <c r="A451" s="1" t="s">
        <v>1432</v>
      </c>
      <c r="B451" s="1" t="s">
        <v>1433</v>
      </c>
      <c r="C451" s="1">
        <v>48.95</v>
      </c>
      <c r="D451" s="1">
        <v>-2.55</v>
      </c>
      <c r="E451" s="5">
        <v>-0.0495</v>
      </c>
      <c r="F451" s="6">
        <v>165867.0</v>
      </c>
      <c r="G451" s="1" t="s">
        <v>1434</v>
      </c>
      <c r="H451" s="1" t="s">
        <v>1435</v>
      </c>
      <c r="I451" s="1">
        <v>46.89</v>
      </c>
    </row>
    <row r="452">
      <c r="A452" s="4" t="s">
        <v>1436</v>
      </c>
      <c r="B452" s="1" t="s">
        <v>1433</v>
      </c>
      <c r="C452" s="1">
        <v>48.9</v>
      </c>
      <c r="D452" s="1">
        <v>-2.55</v>
      </c>
      <c r="E452" s="5">
        <v>-0.0496</v>
      </c>
      <c r="F452" s="6">
        <v>42491.0</v>
      </c>
      <c r="G452" s="6">
        <v>451948.0</v>
      </c>
      <c r="H452" s="1" t="s">
        <v>1437</v>
      </c>
      <c r="I452" s="1">
        <v>46.84</v>
      </c>
    </row>
    <row r="453">
      <c r="A453" s="1" t="s">
        <v>1438</v>
      </c>
      <c r="B453" s="1" t="s">
        <v>1439</v>
      </c>
      <c r="C453" s="1">
        <v>985.1</v>
      </c>
      <c r="D453" s="1">
        <v>-2.7</v>
      </c>
      <c r="E453" s="5">
        <v>-0.0027</v>
      </c>
      <c r="F453" s="6">
        <v>7075.0</v>
      </c>
      <c r="G453" s="6">
        <v>17706.0</v>
      </c>
      <c r="H453" s="1" t="s">
        <v>1440</v>
      </c>
      <c r="I453" s="1">
        <v>43.15</v>
      </c>
    </row>
    <row r="454">
      <c r="A454" s="1" t="s">
        <v>1441</v>
      </c>
      <c r="B454" s="1" t="s">
        <v>1442</v>
      </c>
      <c r="C454" s="2">
        <v>3393.25</v>
      </c>
      <c r="D454" s="1">
        <v>-5.3</v>
      </c>
      <c r="E454" s="5">
        <v>-0.0016</v>
      </c>
      <c r="F454" s="6">
        <v>34946.0</v>
      </c>
      <c r="G454" s="6">
        <v>74410.0</v>
      </c>
      <c r="H454" s="1" t="s">
        <v>1443</v>
      </c>
      <c r="I454" s="1">
        <v>117.48</v>
      </c>
    </row>
    <row r="455">
      <c r="A455" s="4" t="s">
        <v>1444</v>
      </c>
      <c r="B455" s="1" t="s">
        <v>1442</v>
      </c>
      <c r="C455" s="2">
        <v>3388.75</v>
      </c>
      <c r="D455" s="1">
        <v>-10.3</v>
      </c>
      <c r="E455" s="5">
        <v>-0.003</v>
      </c>
      <c r="F455" s="6">
        <v>3775.0</v>
      </c>
      <c r="G455" s="6">
        <v>4718.0</v>
      </c>
      <c r="H455" s="1" t="s">
        <v>1445</v>
      </c>
      <c r="I455" s="1">
        <v>117.32</v>
      </c>
    </row>
    <row r="456">
      <c r="A456" s="4" t="s">
        <v>1446</v>
      </c>
      <c r="B456" s="1" t="s">
        <v>1447</v>
      </c>
      <c r="C456" s="1">
        <v>400.6</v>
      </c>
      <c r="D456" s="1">
        <v>-15.65</v>
      </c>
      <c r="E456" s="5">
        <v>-0.0376</v>
      </c>
      <c r="F456" s="6">
        <v>15944.0</v>
      </c>
      <c r="G456" s="6">
        <v>8624.0</v>
      </c>
      <c r="H456" s="1" t="s">
        <v>1448</v>
      </c>
      <c r="I456" s="1">
        <v>25.91</v>
      </c>
    </row>
    <row r="457">
      <c r="A457" s="1" t="s">
        <v>1449</v>
      </c>
      <c r="B457" s="1" t="s">
        <v>1447</v>
      </c>
      <c r="C457" s="1">
        <v>400.65</v>
      </c>
      <c r="D457" s="1">
        <v>-15.3</v>
      </c>
      <c r="E457" s="5">
        <v>-0.0368</v>
      </c>
      <c r="F457" s="6">
        <v>86088.0</v>
      </c>
      <c r="G457" s="6">
        <v>109279.0</v>
      </c>
      <c r="H457" s="1" t="s">
        <v>1450</v>
      </c>
      <c r="I457" s="1">
        <v>25.92</v>
      </c>
    </row>
    <row r="458">
      <c r="A458" s="1" t="s">
        <v>1451</v>
      </c>
      <c r="B458" s="1" t="s">
        <v>1452</v>
      </c>
      <c r="C458" s="2">
        <v>1847.85</v>
      </c>
      <c r="D458" s="3">
        <f>+17.85</f>
        <v>17.85</v>
      </c>
      <c r="E458" s="3">
        <f>+0.98%</f>
        <v>0.0098</v>
      </c>
      <c r="F458" s="6">
        <v>10250.0</v>
      </c>
      <c r="G458" s="6">
        <v>14044.0</v>
      </c>
      <c r="H458" s="1" t="s">
        <v>1453</v>
      </c>
      <c r="I458" s="1">
        <v>35.45</v>
      </c>
    </row>
    <row r="459">
      <c r="A459" s="4" t="s">
        <v>1454</v>
      </c>
      <c r="B459" s="1" t="s">
        <v>1452</v>
      </c>
      <c r="C459" s="2">
        <v>1844.0</v>
      </c>
      <c r="D459" s="3">
        <f>+13</f>
        <v>13</v>
      </c>
      <c r="E459" s="3">
        <f>+0.71%</f>
        <v>0.0071</v>
      </c>
      <c r="F459" s="1">
        <v>598.0</v>
      </c>
      <c r="G459" s="6">
        <v>1771.0</v>
      </c>
      <c r="H459" s="1" t="s">
        <v>1455</v>
      </c>
      <c r="I459" s="1">
        <v>35.37</v>
      </c>
    </row>
    <row r="460">
      <c r="A460" s="1" t="s">
        <v>1456</v>
      </c>
      <c r="B460" s="1" t="s">
        <v>1457</v>
      </c>
      <c r="C460" s="1">
        <v>580.65</v>
      </c>
      <c r="D460" s="3">
        <f>+6.5</f>
        <v>6.5</v>
      </c>
      <c r="E460" s="3">
        <f>+1.13%</f>
        <v>0.0113</v>
      </c>
      <c r="F460" s="6">
        <v>28853.0</v>
      </c>
      <c r="G460" s="6">
        <v>134229.0</v>
      </c>
      <c r="H460" s="1" t="s">
        <v>1458</v>
      </c>
      <c r="I460" s="1">
        <v>25.25</v>
      </c>
    </row>
    <row r="461">
      <c r="A461" s="4" t="s">
        <v>1459</v>
      </c>
      <c r="B461" s="1" t="s">
        <v>1460</v>
      </c>
      <c r="C461" s="1">
        <v>593.55</v>
      </c>
      <c r="D461" s="3">
        <f>+42.4</f>
        <v>42.4</v>
      </c>
      <c r="E461" s="3">
        <f>+7.69%</f>
        <v>0.0769</v>
      </c>
      <c r="F461" s="6">
        <v>377426.0</v>
      </c>
      <c r="G461" s="6">
        <v>88747.0</v>
      </c>
      <c r="H461" s="1" t="s">
        <v>1461</v>
      </c>
      <c r="I461" s="1">
        <v>13.25</v>
      </c>
    </row>
    <row r="462">
      <c r="A462" s="1" t="s">
        <v>1462</v>
      </c>
      <c r="B462" s="1" t="s">
        <v>1460</v>
      </c>
      <c r="C462" s="1">
        <v>592.85</v>
      </c>
      <c r="D462" s="3">
        <f>+41.75</f>
        <v>41.75</v>
      </c>
      <c r="E462" s="3">
        <f>+7.58%</f>
        <v>0.0758</v>
      </c>
      <c r="F462" s="1" t="s">
        <v>1463</v>
      </c>
      <c r="G462" s="1" t="s">
        <v>1464</v>
      </c>
      <c r="H462" s="1" t="s">
        <v>1465</v>
      </c>
      <c r="I462" s="1">
        <v>13.23</v>
      </c>
    </row>
    <row r="463">
      <c r="A463" s="1" t="s">
        <v>1466</v>
      </c>
      <c r="B463" s="1" t="s">
        <v>1467</v>
      </c>
      <c r="C463" s="2">
        <v>1554.35</v>
      </c>
      <c r="D463" s="3">
        <f>+13.8</f>
        <v>13.8</v>
      </c>
      <c r="E463" s="3">
        <f>+0.9%</f>
        <v>0.009</v>
      </c>
      <c r="F463" s="6">
        <v>53808.0</v>
      </c>
      <c r="G463" s="6">
        <v>125725.0</v>
      </c>
      <c r="H463" s="1" t="s">
        <v>1468</v>
      </c>
      <c r="I463" s="1">
        <v>61.56</v>
      </c>
    </row>
    <row r="464">
      <c r="A464" s="4" t="s">
        <v>1469</v>
      </c>
      <c r="B464" s="1" t="s">
        <v>1470</v>
      </c>
      <c r="C464" s="1">
        <v>295.75</v>
      </c>
      <c r="D464" s="1">
        <v>-5.9</v>
      </c>
      <c r="E464" s="5">
        <v>-0.0196</v>
      </c>
      <c r="F464" s="6">
        <v>13989.0</v>
      </c>
      <c r="G464" s="6">
        <v>15737.0</v>
      </c>
      <c r="H464" s="1" t="s">
        <v>1471</v>
      </c>
      <c r="I464" s="1">
        <v>50.04</v>
      </c>
    </row>
    <row r="465">
      <c r="A465" s="1" t="s">
        <v>1472</v>
      </c>
      <c r="B465" s="1" t="s">
        <v>1473</v>
      </c>
      <c r="C465" s="1">
        <v>729.25</v>
      </c>
      <c r="D465" s="3">
        <f>+11</f>
        <v>11</v>
      </c>
      <c r="E465" s="3">
        <f>+1.53%</f>
        <v>0.0153</v>
      </c>
      <c r="F465" s="1" t="s">
        <v>1474</v>
      </c>
      <c r="G465" s="1" t="s">
        <v>1475</v>
      </c>
      <c r="H465" s="1" t="s">
        <v>1476</v>
      </c>
      <c r="I465" s="1">
        <v>30.48</v>
      </c>
    </row>
    <row r="466">
      <c r="A466" s="4" t="s">
        <v>1477</v>
      </c>
      <c r="B466" s="1" t="s">
        <v>1473</v>
      </c>
      <c r="C466" s="1">
        <v>728.05</v>
      </c>
      <c r="D466" s="3">
        <f>+9.6</f>
        <v>9.6</v>
      </c>
      <c r="E466" s="3">
        <f>+1.34%</f>
        <v>0.0134</v>
      </c>
      <c r="F466" s="6">
        <v>144650.0</v>
      </c>
      <c r="G466" s="6">
        <v>655007.0</v>
      </c>
      <c r="H466" s="1" t="s">
        <v>1478</v>
      </c>
      <c r="I466" s="1">
        <v>30.43</v>
      </c>
    </row>
    <row r="467">
      <c r="A467" s="4" t="s">
        <v>1479</v>
      </c>
      <c r="B467" s="1" t="s">
        <v>1480</v>
      </c>
      <c r="C467" s="2">
        <v>1572.45</v>
      </c>
      <c r="D467" s="1">
        <v>-1.25</v>
      </c>
      <c r="E467" s="5">
        <v>-8.0E-4</v>
      </c>
      <c r="F467" s="6">
        <v>4452.0</v>
      </c>
      <c r="G467" s="6">
        <v>3233.0</v>
      </c>
      <c r="H467" s="1" t="s">
        <v>1481</v>
      </c>
      <c r="I467" s="1">
        <v>32.34</v>
      </c>
    </row>
    <row r="468">
      <c r="A468" s="1" t="s">
        <v>1482</v>
      </c>
      <c r="B468" s="1" t="s">
        <v>1480</v>
      </c>
      <c r="C468" s="2">
        <v>1574.25</v>
      </c>
      <c r="D468" s="3">
        <f>+2.1</f>
        <v>2.1</v>
      </c>
      <c r="E468" s="3">
        <f>+0.13%</f>
        <v>0.0013</v>
      </c>
      <c r="F468" s="6">
        <v>50216.0</v>
      </c>
      <c r="G468" s="6">
        <v>63913.0</v>
      </c>
      <c r="H468" s="1" t="s">
        <v>1483</v>
      </c>
      <c r="I468" s="1">
        <v>32.38</v>
      </c>
    </row>
    <row r="469">
      <c r="A469" s="1" t="s">
        <v>1484</v>
      </c>
      <c r="B469" s="1" t="s">
        <v>1470</v>
      </c>
      <c r="C469" s="1">
        <v>295.45</v>
      </c>
      <c r="D469" s="1">
        <v>-5.6</v>
      </c>
      <c r="E469" s="5">
        <v>-0.0186</v>
      </c>
      <c r="F469" s="6">
        <v>165542.0</v>
      </c>
      <c r="G469" s="6">
        <v>279639.0</v>
      </c>
      <c r="H469" s="1" t="s">
        <v>1485</v>
      </c>
      <c r="I469" s="1">
        <v>49.99</v>
      </c>
    </row>
    <row r="470">
      <c r="A470" s="4" t="s">
        <v>1486</v>
      </c>
      <c r="B470" s="1" t="s">
        <v>1487</v>
      </c>
      <c r="C470" s="1">
        <v>301.6</v>
      </c>
      <c r="D470" s="1">
        <v>-5.8</v>
      </c>
      <c r="E470" s="5">
        <v>-0.0189</v>
      </c>
      <c r="F470" s="6">
        <v>74669.0</v>
      </c>
      <c r="G470" s="6">
        <v>90301.0</v>
      </c>
      <c r="H470" s="1" t="s">
        <v>1488</v>
      </c>
      <c r="I470" s="1">
        <v>1.1</v>
      </c>
    </row>
    <row r="471">
      <c r="A471" s="1" t="s">
        <v>1489</v>
      </c>
      <c r="B471" s="1" t="s">
        <v>1487</v>
      </c>
      <c r="C471" s="1">
        <v>301.55</v>
      </c>
      <c r="D471" s="1">
        <v>-5.7</v>
      </c>
      <c r="E471" s="5">
        <v>-0.0186</v>
      </c>
      <c r="F471" s="1" t="s">
        <v>1490</v>
      </c>
      <c r="G471" s="1" t="s">
        <v>1491</v>
      </c>
      <c r="H471" s="1" t="s">
        <v>1492</v>
      </c>
      <c r="I471" s="1">
        <v>1.1</v>
      </c>
    </row>
    <row r="472">
      <c r="A472" s="4" t="s">
        <v>1493</v>
      </c>
      <c r="B472" s="1" t="s">
        <v>1372</v>
      </c>
      <c r="C472" s="1">
        <v>182.95</v>
      </c>
      <c r="D472" s="3">
        <f>+5.8</f>
        <v>5.8</v>
      </c>
      <c r="E472" s="3">
        <f>+3.27%</f>
        <v>0.0327</v>
      </c>
      <c r="F472" s="1" t="s">
        <v>1494</v>
      </c>
      <c r="G472" s="1" t="s">
        <v>1495</v>
      </c>
      <c r="H472" s="1" t="s">
        <v>1496</v>
      </c>
      <c r="I472" s="1">
        <v>16.66</v>
      </c>
    </row>
    <row r="473">
      <c r="A473" s="1" t="s">
        <v>1497</v>
      </c>
      <c r="B473" s="1" t="s">
        <v>1498</v>
      </c>
      <c r="C473" s="2">
        <v>1504.6</v>
      </c>
      <c r="D473" s="3">
        <f>+49.2</f>
        <v>49.2</v>
      </c>
      <c r="E473" s="3">
        <f>+3.38%</f>
        <v>0.0338</v>
      </c>
      <c r="F473" s="6">
        <v>432323.0</v>
      </c>
      <c r="G473" s="6">
        <v>295189.0</v>
      </c>
      <c r="H473" s="1" t="s">
        <v>1499</v>
      </c>
      <c r="I473" s="1">
        <v>32.37</v>
      </c>
    </row>
    <row r="474">
      <c r="A474" s="4" t="s">
        <v>1500</v>
      </c>
      <c r="B474" s="1" t="s">
        <v>1498</v>
      </c>
      <c r="C474" s="2">
        <v>1501.55</v>
      </c>
      <c r="D474" s="3">
        <f>+49.4</f>
        <v>49.4</v>
      </c>
      <c r="E474" s="3">
        <f>+3.4%</f>
        <v>0.034</v>
      </c>
      <c r="F474" s="6">
        <v>37373.0</v>
      </c>
      <c r="G474" s="6">
        <v>27868.0</v>
      </c>
      <c r="H474" s="1" t="s">
        <v>1501</v>
      </c>
      <c r="I474" s="1">
        <v>32.31</v>
      </c>
    </row>
    <row r="475">
      <c r="A475" s="1" t="s">
        <v>1502</v>
      </c>
      <c r="B475" s="1" t="s">
        <v>1503</v>
      </c>
      <c r="C475" s="2">
        <v>5521.15</v>
      </c>
      <c r="D475" s="3">
        <f>+9.1</f>
        <v>9.1</v>
      </c>
      <c r="E475" s="3">
        <f>+0.17%</f>
        <v>0.0017</v>
      </c>
      <c r="F475" s="6">
        <v>15419.0</v>
      </c>
      <c r="G475" s="6">
        <v>8573.0</v>
      </c>
      <c r="H475" s="1" t="s">
        <v>1504</v>
      </c>
      <c r="I475" s="1">
        <v>41.47</v>
      </c>
    </row>
    <row r="476">
      <c r="A476" s="4" t="s">
        <v>1505</v>
      </c>
      <c r="B476" s="1" t="s">
        <v>1506</v>
      </c>
      <c r="C476" s="1">
        <v>576.4</v>
      </c>
      <c r="D476" s="1">
        <v>-7.05</v>
      </c>
      <c r="E476" s="5">
        <v>-0.0121</v>
      </c>
      <c r="F476" s="6">
        <v>7049.0</v>
      </c>
      <c r="G476" s="6">
        <v>14672.0</v>
      </c>
      <c r="H476" s="1" t="s">
        <v>1507</v>
      </c>
      <c r="I476" s="1">
        <v>5.87</v>
      </c>
    </row>
    <row r="477">
      <c r="A477" s="4" t="s">
        <v>1508</v>
      </c>
      <c r="B477" s="1" t="s">
        <v>1509</v>
      </c>
      <c r="C477" s="1">
        <v>81.75</v>
      </c>
      <c r="D477" s="3">
        <f>+3.7</f>
        <v>3.7</v>
      </c>
      <c r="E477" s="3">
        <f>+4.74%</f>
        <v>0.0474</v>
      </c>
      <c r="F477" s="6">
        <v>481456.0</v>
      </c>
      <c r="G477" s="6">
        <v>318178.0</v>
      </c>
      <c r="H477" s="1" t="s">
        <v>1510</v>
      </c>
      <c r="I477" s="1" t="s">
        <v>51</v>
      </c>
    </row>
    <row r="478">
      <c r="A478" s="4" t="s">
        <v>1511</v>
      </c>
      <c r="B478" s="1" t="s">
        <v>1503</v>
      </c>
      <c r="C478" s="2">
        <v>5510.35</v>
      </c>
      <c r="D478" s="1">
        <v>-5.55</v>
      </c>
      <c r="E478" s="5">
        <v>-0.001</v>
      </c>
      <c r="F478" s="1">
        <v>264.0</v>
      </c>
      <c r="G478" s="6">
        <v>1431.0</v>
      </c>
      <c r="H478" s="1" t="s">
        <v>1512</v>
      </c>
      <c r="I478" s="1">
        <v>41.39</v>
      </c>
    </row>
    <row r="479">
      <c r="A479" s="1" t="s">
        <v>1513</v>
      </c>
      <c r="B479" s="1" t="s">
        <v>1506</v>
      </c>
      <c r="C479" s="1">
        <v>576.2</v>
      </c>
      <c r="D479" s="1">
        <v>-7.4</v>
      </c>
      <c r="E479" s="5">
        <v>-0.0127</v>
      </c>
      <c r="F479" s="6">
        <v>334222.0</v>
      </c>
      <c r="G479" s="6">
        <v>562202.0</v>
      </c>
      <c r="H479" s="1" t="s">
        <v>1514</v>
      </c>
      <c r="I479" s="1">
        <v>5.87</v>
      </c>
    </row>
    <row r="480">
      <c r="A480" s="1" t="s">
        <v>1515</v>
      </c>
      <c r="B480" s="1" t="s">
        <v>1509</v>
      </c>
      <c r="C480" s="1">
        <v>81.35</v>
      </c>
      <c r="D480" s="3">
        <f>+3.2</f>
        <v>3.2</v>
      </c>
      <c r="E480" s="3">
        <f>+4.09%</f>
        <v>0.0409</v>
      </c>
      <c r="F480" s="1" t="s">
        <v>1516</v>
      </c>
      <c r="G480" s="1" t="s">
        <v>1517</v>
      </c>
      <c r="H480" s="1" t="s">
        <v>1518</v>
      </c>
      <c r="I480" s="1" t="s">
        <v>51</v>
      </c>
    </row>
    <row r="481">
      <c r="A481" s="1" t="s">
        <v>1519</v>
      </c>
      <c r="B481" s="1" t="s">
        <v>1520</v>
      </c>
      <c r="C481" s="1">
        <v>303.4</v>
      </c>
      <c r="D481" s="3">
        <f>+22.75</f>
        <v>22.75</v>
      </c>
      <c r="E481" s="3">
        <f>+8.11%</f>
        <v>0.0811</v>
      </c>
      <c r="F481" s="1" t="s">
        <v>1521</v>
      </c>
      <c r="G481" s="1" t="s">
        <v>1522</v>
      </c>
      <c r="H481" s="1" t="s">
        <v>1523</v>
      </c>
      <c r="I481" s="1">
        <v>21.3</v>
      </c>
    </row>
    <row r="482">
      <c r="A482" s="4" t="s">
        <v>1524</v>
      </c>
      <c r="B482" s="1" t="s">
        <v>1525</v>
      </c>
      <c r="C482" s="1">
        <v>45.55</v>
      </c>
      <c r="D482" s="1">
        <v>-1.05</v>
      </c>
      <c r="E482" s="5">
        <v>-0.0225</v>
      </c>
      <c r="F482" s="6">
        <v>41270.0</v>
      </c>
      <c r="G482" s="6">
        <v>255034.0</v>
      </c>
      <c r="H482" s="1" t="s">
        <v>1526</v>
      </c>
      <c r="I482" s="1">
        <v>6.8</v>
      </c>
    </row>
    <row r="483">
      <c r="A483" s="4" t="s">
        <v>1527</v>
      </c>
      <c r="B483" s="1" t="s">
        <v>1520</v>
      </c>
      <c r="C483" s="1">
        <v>303.2</v>
      </c>
      <c r="D483" s="3">
        <f>+22.9</f>
        <v>22.9</v>
      </c>
      <c r="E483" s="3">
        <f>+8.17%</f>
        <v>0.0817</v>
      </c>
      <c r="F483" s="6">
        <v>644066.0</v>
      </c>
      <c r="G483" s="6">
        <v>197856.0</v>
      </c>
      <c r="H483" s="1" t="s">
        <v>1528</v>
      </c>
      <c r="I483" s="1">
        <v>21.29</v>
      </c>
    </row>
    <row r="484">
      <c r="A484" s="1" t="s">
        <v>1529</v>
      </c>
      <c r="B484" s="1" t="s">
        <v>1525</v>
      </c>
      <c r="C484" s="1">
        <v>45.5</v>
      </c>
      <c r="D484" s="1">
        <v>-1.15</v>
      </c>
      <c r="E484" s="5">
        <v>-0.0247</v>
      </c>
      <c r="F484" s="6">
        <v>322975.0</v>
      </c>
      <c r="G484" s="1" t="s">
        <v>1530</v>
      </c>
      <c r="H484" s="1" t="s">
        <v>1531</v>
      </c>
      <c r="I484" s="1">
        <v>6.79</v>
      </c>
    </row>
    <row r="485">
      <c r="A485" s="1" t="s">
        <v>1532</v>
      </c>
      <c r="B485" s="1" t="s">
        <v>1533</v>
      </c>
      <c r="C485" s="1">
        <v>584.5</v>
      </c>
      <c r="D485" s="1">
        <v>-17.5</v>
      </c>
      <c r="E485" s="5">
        <v>-0.0291</v>
      </c>
      <c r="F485" s="6">
        <v>142054.0</v>
      </c>
      <c r="G485" s="6">
        <v>325103.0</v>
      </c>
      <c r="H485" s="1" t="s">
        <v>1534</v>
      </c>
      <c r="I485" s="1">
        <v>23.46</v>
      </c>
    </row>
    <row r="486">
      <c r="A486" s="4" t="s">
        <v>1535</v>
      </c>
      <c r="B486" s="1" t="s">
        <v>1536</v>
      </c>
      <c r="C486" s="1">
        <v>77.4</v>
      </c>
      <c r="D486" s="1">
        <v>-1.85</v>
      </c>
      <c r="E486" s="5">
        <v>-0.0233</v>
      </c>
      <c r="F486" s="6">
        <v>32531.0</v>
      </c>
      <c r="G486" s="6">
        <v>123383.0</v>
      </c>
      <c r="H486" s="1" t="s">
        <v>1537</v>
      </c>
      <c r="I486" s="1">
        <v>12.0</v>
      </c>
    </row>
    <row r="487">
      <c r="A487" s="1" t="s">
        <v>1538</v>
      </c>
      <c r="B487" s="1" t="s">
        <v>1536</v>
      </c>
      <c r="C487" s="1">
        <v>77.45</v>
      </c>
      <c r="D487" s="1">
        <v>-1.9</v>
      </c>
      <c r="E487" s="5">
        <v>-0.0239</v>
      </c>
      <c r="F487" s="6">
        <v>512283.0</v>
      </c>
      <c r="G487" s="1" t="s">
        <v>1539</v>
      </c>
      <c r="H487" s="1" t="s">
        <v>1540</v>
      </c>
      <c r="I487" s="1">
        <v>12.01</v>
      </c>
    </row>
    <row r="488">
      <c r="A488" s="4" t="s">
        <v>1541</v>
      </c>
      <c r="B488" s="1" t="s">
        <v>1542</v>
      </c>
      <c r="C488" s="1">
        <v>970.75</v>
      </c>
      <c r="D488" s="1">
        <v>-15.35</v>
      </c>
      <c r="E488" s="5">
        <v>-0.0156</v>
      </c>
      <c r="F488" s="6">
        <v>1494.0</v>
      </c>
      <c r="G488" s="6">
        <v>6473.0</v>
      </c>
      <c r="H488" s="1" t="s">
        <v>1543</v>
      </c>
      <c r="I488" s="1">
        <v>29.67</v>
      </c>
    </row>
    <row r="489">
      <c r="A489" s="1" t="s">
        <v>1544</v>
      </c>
      <c r="B489" s="1" t="s">
        <v>1542</v>
      </c>
      <c r="C489" s="1">
        <v>970.75</v>
      </c>
      <c r="D489" s="1">
        <v>-15.65</v>
      </c>
      <c r="E489" s="5">
        <v>-0.0159</v>
      </c>
      <c r="F489" s="6">
        <v>28175.0</v>
      </c>
      <c r="G489" s="6">
        <v>47646.0</v>
      </c>
      <c r="H489" s="1" t="s">
        <v>1545</v>
      </c>
      <c r="I489" s="1">
        <v>29.67</v>
      </c>
    </row>
    <row r="490">
      <c r="A490" s="4" t="s">
        <v>1546</v>
      </c>
      <c r="B490" s="1" t="s">
        <v>1547</v>
      </c>
      <c r="C490" s="2">
        <v>1480.25</v>
      </c>
      <c r="D490" s="3">
        <f>+10.3</f>
        <v>10.3</v>
      </c>
      <c r="E490" s="3">
        <f>+0.7%</f>
        <v>0.007</v>
      </c>
      <c r="F490" s="1">
        <v>520.0</v>
      </c>
      <c r="G490" s="1">
        <v>222.0</v>
      </c>
      <c r="H490" s="1" t="s">
        <v>1548</v>
      </c>
      <c r="I490" s="1">
        <v>37.33</v>
      </c>
    </row>
    <row r="491">
      <c r="A491" s="1" t="s">
        <v>1549</v>
      </c>
      <c r="B491" s="1" t="s">
        <v>1550</v>
      </c>
      <c r="C491" s="1">
        <v>12.35</v>
      </c>
      <c r="D491" s="3">
        <f t="shared" ref="D491:D492" si="7">+0.5</f>
        <v>0.5</v>
      </c>
      <c r="E491" s="3">
        <f>+4.22%</f>
        <v>0.0422</v>
      </c>
      <c r="F491" s="1" t="s">
        <v>1551</v>
      </c>
      <c r="G491" s="1" t="s">
        <v>1552</v>
      </c>
      <c r="H491" s="1" t="s">
        <v>1553</v>
      </c>
      <c r="I491" s="1">
        <v>17.9</v>
      </c>
    </row>
    <row r="492">
      <c r="A492" s="4" t="s">
        <v>1554</v>
      </c>
      <c r="B492" s="1" t="s">
        <v>1550</v>
      </c>
      <c r="C492" s="1">
        <v>12.37</v>
      </c>
      <c r="D492" s="3">
        <f t="shared" si="7"/>
        <v>0.5</v>
      </c>
      <c r="E492" s="3">
        <f>+4.21%</f>
        <v>0.0421</v>
      </c>
      <c r="F492" s="1" t="s">
        <v>1555</v>
      </c>
      <c r="G492" s="6">
        <v>403080.0</v>
      </c>
      <c r="H492" s="1" t="s">
        <v>1556</v>
      </c>
      <c r="I492" s="1">
        <v>17.93</v>
      </c>
    </row>
    <row r="493">
      <c r="A493" s="1" t="s">
        <v>1557</v>
      </c>
      <c r="B493" s="1" t="s">
        <v>1547</v>
      </c>
      <c r="C493" s="2">
        <v>1476.15</v>
      </c>
      <c r="D493" s="1">
        <v>-9.15</v>
      </c>
      <c r="E493" s="5">
        <v>-0.0062</v>
      </c>
      <c r="F493" s="6">
        <v>28109.0</v>
      </c>
      <c r="G493" s="6">
        <v>9025.0</v>
      </c>
      <c r="H493" s="1" t="s">
        <v>1558</v>
      </c>
      <c r="I493" s="1">
        <v>37.23</v>
      </c>
    </row>
    <row r="494">
      <c r="A494" s="4" t="s">
        <v>1559</v>
      </c>
      <c r="B494" s="1" t="s">
        <v>1560</v>
      </c>
      <c r="C494" s="1">
        <v>168.9</v>
      </c>
      <c r="D494" s="1">
        <v>-1.8</v>
      </c>
      <c r="E494" s="5">
        <v>-0.0105</v>
      </c>
      <c r="F494" s="6">
        <v>9988.0</v>
      </c>
      <c r="G494" s="6">
        <v>34833.0</v>
      </c>
      <c r="H494" s="1" t="s">
        <v>1561</v>
      </c>
      <c r="I494" s="1">
        <v>39.1</v>
      </c>
    </row>
    <row r="495">
      <c r="A495" s="1" t="s">
        <v>1562</v>
      </c>
      <c r="B495" s="1" t="s">
        <v>1560</v>
      </c>
      <c r="C495" s="1">
        <v>168.8</v>
      </c>
      <c r="D495" s="1">
        <v>-2.0</v>
      </c>
      <c r="E495" s="5">
        <v>-0.0117</v>
      </c>
      <c r="F495" s="6">
        <v>248487.0</v>
      </c>
      <c r="G495" s="6">
        <v>425683.0</v>
      </c>
      <c r="H495" s="1" t="s">
        <v>1563</v>
      </c>
      <c r="I495" s="1">
        <v>39.07</v>
      </c>
    </row>
    <row r="496">
      <c r="A496" s="1" t="s">
        <v>1564</v>
      </c>
      <c r="B496" s="1" t="s">
        <v>1565</v>
      </c>
      <c r="C496" s="2">
        <v>2455.35</v>
      </c>
      <c r="D496" s="3">
        <f>+18.2</f>
        <v>18.2</v>
      </c>
      <c r="E496" s="3">
        <f>+0.75%</f>
        <v>0.0075</v>
      </c>
      <c r="F496" s="6">
        <v>429452.0</v>
      </c>
      <c r="G496" s="6">
        <v>136043.0</v>
      </c>
      <c r="H496" s="1" t="s">
        <v>1566</v>
      </c>
      <c r="I496" s="1">
        <v>38.16</v>
      </c>
    </row>
    <row r="497">
      <c r="A497" s="1" t="s">
        <v>1567</v>
      </c>
      <c r="B497" s="1" t="s">
        <v>1568</v>
      </c>
      <c r="C497" s="1">
        <v>176.55</v>
      </c>
      <c r="D497" s="1">
        <v>-4.75</v>
      </c>
      <c r="E497" s="5">
        <v>-0.0262</v>
      </c>
      <c r="F497" s="6">
        <v>397843.0</v>
      </c>
      <c r="G497" s="6">
        <v>872812.0</v>
      </c>
      <c r="H497" s="1" t="s">
        <v>1569</v>
      </c>
      <c r="I497" s="1">
        <v>16.61</v>
      </c>
    </row>
    <row r="498">
      <c r="A498" s="4" t="s">
        <v>1570</v>
      </c>
      <c r="B498" s="1" t="s">
        <v>1568</v>
      </c>
      <c r="C498" s="1">
        <v>176.5</v>
      </c>
      <c r="D498" s="1">
        <v>-4.35</v>
      </c>
      <c r="E498" s="5">
        <v>-0.0241</v>
      </c>
      <c r="F498" s="6">
        <v>10564.0</v>
      </c>
      <c r="G498" s="6">
        <v>54706.0</v>
      </c>
      <c r="H498" s="1" t="s">
        <v>1571</v>
      </c>
      <c r="I498" s="1">
        <v>16.6</v>
      </c>
    </row>
    <row r="499">
      <c r="A499" s="4" t="s">
        <v>1572</v>
      </c>
      <c r="B499" s="1" t="s">
        <v>1573</v>
      </c>
      <c r="C499" s="1">
        <v>34.8</v>
      </c>
      <c r="D499" s="1">
        <v>-0.15</v>
      </c>
      <c r="E499" s="5">
        <v>-0.0043</v>
      </c>
      <c r="F499" s="6">
        <v>147752.0</v>
      </c>
      <c r="G499" s="6">
        <v>286802.0</v>
      </c>
      <c r="H499" s="1" t="s">
        <v>1574</v>
      </c>
      <c r="I499" s="1">
        <v>4.08</v>
      </c>
    </row>
    <row r="500">
      <c r="A500" s="1" t="s">
        <v>1575</v>
      </c>
      <c r="B500" s="1" t="s">
        <v>1573</v>
      </c>
      <c r="C500" s="1">
        <v>34.75</v>
      </c>
      <c r="D500" s="1">
        <v>-0.25</v>
      </c>
      <c r="E500" s="5">
        <v>-0.0071</v>
      </c>
      <c r="F500" s="1" t="s">
        <v>1576</v>
      </c>
      <c r="G500" s="1" t="s">
        <v>1577</v>
      </c>
      <c r="H500" s="1" t="s">
        <v>1578</v>
      </c>
      <c r="I500" s="1">
        <v>4.07</v>
      </c>
    </row>
    <row r="501">
      <c r="A501" s="1" t="s">
        <v>1579</v>
      </c>
      <c r="B501" s="1" t="s">
        <v>1580</v>
      </c>
      <c r="C501" s="1">
        <v>379.55</v>
      </c>
      <c r="D501" s="1">
        <v>-14.4</v>
      </c>
      <c r="E501" s="5">
        <v>-0.0366</v>
      </c>
      <c r="F501" s="6">
        <v>641205.0</v>
      </c>
      <c r="G501" s="1" t="s">
        <v>411</v>
      </c>
      <c r="H501" s="1" t="s">
        <v>1581</v>
      </c>
      <c r="I501" s="1">
        <v>13.01</v>
      </c>
    </row>
    <row r="502">
      <c r="A502" s="4" t="s">
        <v>1582</v>
      </c>
      <c r="B502" s="1" t="s">
        <v>1583</v>
      </c>
      <c r="C502" s="1">
        <v>264.95</v>
      </c>
      <c r="D502" s="1">
        <v>-6.9</v>
      </c>
      <c r="E502" s="5">
        <v>-0.0254</v>
      </c>
      <c r="F502" s="6">
        <v>14943.0</v>
      </c>
      <c r="G502" s="6">
        <v>26218.0</v>
      </c>
      <c r="H502" s="1" t="s">
        <v>1584</v>
      </c>
      <c r="I502" s="1">
        <v>12.04</v>
      </c>
    </row>
    <row r="503">
      <c r="A503" s="1" t="s">
        <v>1585</v>
      </c>
      <c r="B503" s="1" t="s">
        <v>1583</v>
      </c>
      <c r="C503" s="1">
        <v>265.1</v>
      </c>
      <c r="D503" s="1">
        <v>-6.95</v>
      </c>
      <c r="E503" s="5">
        <v>-0.0255</v>
      </c>
      <c r="F503" s="6">
        <v>574538.0</v>
      </c>
      <c r="G503" s="6">
        <v>478792.0</v>
      </c>
      <c r="H503" s="1" t="s">
        <v>1586</v>
      </c>
      <c r="I503" s="1">
        <v>12.05</v>
      </c>
    </row>
    <row r="504">
      <c r="A504" s="1" t="s">
        <v>1587</v>
      </c>
      <c r="B504" s="1" t="s">
        <v>1588</v>
      </c>
      <c r="C504" s="1">
        <v>60.1</v>
      </c>
      <c r="D504" s="1">
        <v>-1.1</v>
      </c>
      <c r="E504" s="5">
        <v>-0.018</v>
      </c>
      <c r="F504" s="1" t="s">
        <v>1325</v>
      </c>
      <c r="G504" s="1" t="s">
        <v>1589</v>
      </c>
      <c r="H504" s="1" t="s">
        <v>1590</v>
      </c>
      <c r="I504" s="1">
        <v>3.67</v>
      </c>
    </row>
    <row r="505">
      <c r="A505" s="4" t="s">
        <v>1591</v>
      </c>
      <c r="B505" s="1" t="s">
        <v>1588</v>
      </c>
      <c r="C505" s="1">
        <v>60.05</v>
      </c>
      <c r="D505" s="1">
        <v>-1.15</v>
      </c>
      <c r="E505" s="5">
        <v>-0.0188</v>
      </c>
      <c r="F505" s="6">
        <v>103744.0</v>
      </c>
      <c r="G505" s="6">
        <v>279155.0</v>
      </c>
      <c r="H505" s="1" t="s">
        <v>1592</v>
      </c>
      <c r="I505" s="1">
        <v>3.67</v>
      </c>
    </row>
    <row r="506">
      <c r="A506" s="4" t="s">
        <v>1593</v>
      </c>
      <c r="B506" s="1" t="s">
        <v>1594</v>
      </c>
      <c r="C506" s="1">
        <v>109.55</v>
      </c>
      <c r="D506" s="3">
        <f>+5.2</f>
        <v>5.2</v>
      </c>
      <c r="E506" s="3">
        <f>+4.98%</f>
        <v>0.0498</v>
      </c>
      <c r="F506" s="6">
        <v>4758.0</v>
      </c>
      <c r="G506" s="6">
        <v>2262.0</v>
      </c>
      <c r="H506" s="1" t="s">
        <v>1595</v>
      </c>
      <c r="I506" s="1">
        <v>156.72</v>
      </c>
    </row>
    <row r="507">
      <c r="A507" s="1" t="s">
        <v>1596</v>
      </c>
      <c r="B507" s="1" t="s">
        <v>1594</v>
      </c>
      <c r="C507" s="1">
        <v>108.85</v>
      </c>
      <c r="D507" s="3">
        <f>+5.15</f>
        <v>5.15</v>
      </c>
      <c r="E507" s="3">
        <f>+4.97%</f>
        <v>0.0497</v>
      </c>
      <c r="F507" s="6">
        <v>10608.0</v>
      </c>
      <c r="G507" s="6">
        <v>14728.0</v>
      </c>
      <c r="H507" s="1" t="s">
        <v>1597</v>
      </c>
      <c r="I507" s="1">
        <v>155.72</v>
      </c>
    </row>
    <row r="508">
      <c r="A508" s="1" t="s">
        <v>1598</v>
      </c>
      <c r="B508" s="1" t="s">
        <v>1599</v>
      </c>
      <c r="C508" s="1">
        <v>48.25</v>
      </c>
      <c r="D508" s="3">
        <f>+0.5</f>
        <v>0.5</v>
      </c>
      <c r="E508" s="3">
        <f>+1.05%</f>
        <v>0.0105</v>
      </c>
      <c r="F508" s="1" t="s">
        <v>1600</v>
      </c>
      <c r="G508" s="6">
        <v>991230.0</v>
      </c>
      <c r="H508" s="1" t="s">
        <v>1601</v>
      </c>
      <c r="I508" s="1">
        <v>4.6</v>
      </c>
    </row>
    <row r="509">
      <c r="A509" s="4" t="s">
        <v>1602</v>
      </c>
      <c r="B509" s="1" t="s">
        <v>1599</v>
      </c>
      <c r="C509" s="1">
        <v>48.15</v>
      </c>
      <c r="D509" s="3">
        <f>+0.4</f>
        <v>0.4</v>
      </c>
      <c r="E509" s="3">
        <f>+0.84%</f>
        <v>0.0084</v>
      </c>
      <c r="F509" s="6">
        <v>80697.0</v>
      </c>
      <c r="G509" s="6">
        <v>78709.0</v>
      </c>
      <c r="H509" s="1" t="s">
        <v>1603</v>
      </c>
      <c r="I509" s="1">
        <v>4.59</v>
      </c>
    </row>
    <row r="510">
      <c r="A510" s="1" t="s">
        <v>1604</v>
      </c>
      <c r="B510" s="1" t="s">
        <v>1605</v>
      </c>
      <c r="C510" s="2">
        <v>4021.75</v>
      </c>
      <c r="D510" s="1">
        <v>-25.85</v>
      </c>
      <c r="E510" s="5">
        <v>-0.0064</v>
      </c>
      <c r="F510" s="6">
        <v>7231.0</v>
      </c>
      <c r="G510" s="6">
        <v>15562.0</v>
      </c>
      <c r="H510" s="1" t="s">
        <v>1606</v>
      </c>
      <c r="I510" s="1">
        <v>40.58</v>
      </c>
    </row>
    <row r="511">
      <c r="A511" s="1" t="s">
        <v>1607</v>
      </c>
      <c r="B511" s="1" t="s">
        <v>1608</v>
      </c>
      <c r="C511" s="1">
        <v>115.4</v>
      </c>
      <c r="D511" s="1">
        <v>-1.35</v>
      </c>
      <c r="E511" s="5">
        <v>-0.0116</v>
      </c>
      <c r="F511" s="1" t="s">
        <v>1609</v>
      </c>
      <c r="G511" s="1" t="s">
        <v>1610</v>
      </c>
      <c r="H511" s="1" t="s">
        <v>1611</v>
      </c>
      <c r="I511" s="2">
        <v>1648.57</v>
      </c>
    </row>
    <row r="512">
      <c r="A512" s="4" t="s">
        <v>1612</v>
      </c>
      <c r="B512" s="1" t="s">
        <v>1608</v>
      </c>
      <c r="C512" s="1">
        <v>114.6</v>
      </c>
      <c r="D512" s="1">
        <v>-2.1</v>
      </c>
      <c r="E512" s="5">
        <v>-0.018</v>
      </c>
      <c r="F512" s="6">
        <v>46882.0</v>
      </c>
      <c r="G512" s="6">
        <v>144022.0</v>
      </c>
      <c r="H512" s="1" t="s">
        <v>1613</v>
      </c>
      <c r="I512" s="2">
        <v>1637.14</v>
      </c>
    </row>
    <row r="513">
      <c r="A513" s="1" t="s">
        <v>1614</v>
      </c>
      <c r="B513" s="1" t="s">
        <v>1615</v>
      </c>
      <c r="C513" s="1">
        <v>157.2</v>
      </c>
      <c r="D513" s="1">
        <v>-3.7</v>
      </c>
      <c r="E513" s="5">
        <v>-0.023</v>
      </c>
      <c r="F513" s="6">
        <v>830170.0</v>
      </c>
      <c r="G513" s="1" t="s">
        <v>1616</v>
      </c>
      <c r="H513" s="1" t="s">
        <v>1617</v>
      </c>
      <c r="I513" s="1">
        <v>5.34</v>
      </c>
    </row>
    <row r="514">
      <c r="A514" s="4" t="s">
        <v>1618</v>
      </c>
      <c r="B514" s="1" t="s">
        <v>1615</v>
      </c>
      <c r="C514" s="1">
        <v>157.1</v>
      </c>
      <c r="D514" s="1">
        <v>-3.55</v>
      </c>
      <c r="E514" s="5">
        <v>-0.0221</v>
      </c>
      <c r="F514" s="6">
        <v>81153.0</v>
      </c>
      <c r="G514" s="6">
        <v>90005.0</v>
      </c>
      <c r="H514" s="1" t="s">
        <v>1619</v>
      </c>
      <c r="I514" s="1">
        <v>5.33</v>
      </c>
    </row>
    <row r="515">
      <c r="A515" s="1" t="s">
        <v>1620</v>
      </c>
      <c r="B515" s="1" t="s">
        <v>1621</v>
      </c>
      <c r="C515" s="1">
        <v>129.25</v>
      </c>
      <c r="D515" s="1">
        <v>-4.65</v>
      </c>
      <c r="E515" s="5">
        <v>-0.0347</v>
      </c>
      <c r="F515" s="6">
        <v>791472.0</v>
      </c>
      <c r="G515" s="6">
        <v>407030.0</v>
      </c>
      <c r="H515" s="1" t="s">
        <v>1622</v>
      </c>
      <c r="I515" s="1">
        <v>23.5</v>
      </c>
    </row>
    <row r="516">
      <c r="A516" s="4" t="s">
        <v>1623</v>
      </c>
      <c r="B516" s="1" t="s">
        <v>1621</v>
      </c>
      <c r="C516" s="1">
        <v>129.1</v>
      </c>
      <c r="D516" s="1">
        <v>-4.65</v>
      </c>
      <c r="E516" s="5">
        <v>-0.0348</v>
      </c>
      <c r="F516" s="6">
        <v>11947.0</v>
      </c>
      <c r="G516" s="6">
        <v>21270.0</v>
      </c>
      <c r="H516" s="1" t="s">
        <v>1624</v>
      </c>
      <c r="I516" s="1">
        <v>23.47</v>
      </c>
    </row>
    <row r="517">
      <c r="A517" s="4" t="s">
        <v>1625</v>
      </c>
      <c r="B517" s="1" t="s">
        <v>1626</v>
      </c>
      <c r="C517" s="1">
        <v>404.25</v>
      </c>
      <c r="D517" s="3">
        <f>+8.85</f>
        <v>8.85</v>
      </c>
      <c r="E517" s="3">
        <f>+2.24%</f>
        <v>0.0224</v>
      </c>
      <c r="F517" s="6">
        <v>41595.0</v>
      </c>
      <c r="G517" s="6">
        <v>50759.0</v>
      </c>
      <c r="H517" s="1" t="s">
        <v>1627</v>
      </c>
      <c r="I517" s="1">
        <v>25.17</v>
      </c>
    </row>
    <row r="518">
      <c r="A518" s="1" t="s">
        <v>1628</v>
      </c>
      <c r="B518" s="1" t="s">
        <v>1626</v>
      </c>
      <c r="C518" s="1">
        <v>404.0</v>
      </c>
      <c r="D518" s="3">
        <f>+8.5</f>
        <v>8.5</v>
      </c>
      <c r="E518" s="3">
        <f>+2.15%</f>
        <v>0.0215</v>
      </c>
      <c r="F518" s="6">
        <v>977049.0</v>
      </c>
      <c r="G518" s="6">
        <v>452315.0</v>
      </c>
      <c r="H518" s="1" t="s">
        <v>1629</v>
      </c>
      <c r="I518" s="1">
        <v>25.16</v>
      </c>
    </row>
    <row r="519">
      <c r="A519" s="1" t="s">
        <v>1630</v>
      </c>
      <c r="B519" s="1" t="s">
        <v>1631</v>
      </c>
      <c r="C519" s="1">
        <v>188.0</v>
      </c>
      <c r="D519" s="1">
        <v>-3.45</v>
      </c>
      <c r="E519" s="5">
        <v>-0.018</v>
      </c>
      <c r="F519" s="6">
        <v>162002.0</v>
      </c>
      <c r="G519" s="6">
        <v>285613.0</v>
      </c>
      <c r="H519" s="1" t="s">
        <v>1632</v>
      </c>
      <c r="I519" s="1">
        <v>66.2</v>
      </c>
    </row>
    <row r="520">
      <c r="A520" s="4" t="s">
        <v>1633</v>
      </c>
      <c r="B520" s="1" t="s">
        <v>1634</v>
      </c>
      <c r="C520" s="1">
        <v>28.7</v>
      </c>
      <c r="D520" s="3">
        <f>+1.35</f>
        <v>1.35</v>
      </c>
      <c r="E520" s="3">
        <f>+4.94%</f>
        <v>0.0494</v>
      </c>
      <c r="F520" s="1" t="s">
        <v>1635</v>
      </c>
      <c r="G520" s="1" t="s">
        <v>1636</v>
      </c>
      <c r="H520" s="1" t="s">
        <v>1637</v>
      </c>
      <c r="I520" s="1">
        <v>0.71</v>
      </c>
    </row>
    <row r="521">
      <c r="A521" s="1" t="s">
        <v>1638</v>
      </c>
      <c r="B521" s="1" t="s">
        <v>1634</v>
      </c>
      <c r="C521" s="1">
        <v>27.35</v>
      </c>
      <c r="D521" s="3">
        <f>+1.3</f>
        <v>1.3</v>
      </c>
      <c r="E521" s="3">
        <f>+4.99%</f>
        <v>0.0499</v>
      </c>
      <c r="F521" s="1" t="s">
        <v>1639</v>
      </c>
      <c r="G521" s="1" t="s">
        <v>1640</v>
      </c>
      <c r="H521" s="1" t="s">
        <v>1641</v>
      </c>
      <c r="I521" s="1">
        <v>0.67</v>
      </c>
    </row>
    <row r="522">
      <c r="A522" s="1" t="s">
        <v>1642</v>
      </c>
      <c r="B522" s="1" t="s">
        <v>1643</v>
      </c>
      <c r="C522" s="1">
        <v>335.95</v>
      </c>
      <c r="D522" s="1">
        <v>-4.25</v>
      </c>
      <c r="E522" s="5">
        <v>-0.0125</v>
      </c>
      <c r="F522" s="6">
        <v>23465.0</v>
      </c>
      <c r="G522" s="6">
        <v>68668.0</v>
      </c>
      <c r="H522" s="1" t="s">
        <v>1644</v>
      </c>
      <c r="I522" s="1">
        <v>11.45</v>
      </c>
    </row>
    <row r="523">
      <c r="A523" s="4" t="s">
        <v>1645</v>
      </c>
      <c r="B523" s="1" t="s">
        <v>1631</v>
      </c>
      <c r="C523" s="1">
        <v>188.1</v>
      </c>
      <c r="D523" s="1">
        <v>-3.65</v>
      </c>
      <c r="E523" s="5">
        <v>-0.019</v>
      </c>
      <c r="F523" s="6">
        <v>8819.0</v>
      </c>
      <c r="G523" s="6">
        <v>36043.0</v>
      </c>
      <c r="H523" s="1" t="s">
        <v>1646</v>
      </c>
      <c r="I523" s="1">
        <v>66.23</v>
      </c>
    </row>
    <row r="524">
      <c r="A524" s="4" t="s">
        <v>1647</v>
      </c>
      <c r="B524" s="1" t="s">
        <v>1648</v>
      </c>
      <c r="C524" s="1">
        <v>35.75</v>
      </c>
      <c r="D524" s="1">
        <v>-0.85</v>
      </c>
      <c r="E524" s="5">
        <v>-0.0232</v>
      </c>
      <c r="F524" s="6">
        <v>107728.0</v>
      </c>
      <c r="G524" s="6">
        <v>151210.0</v>
      </c>
      <c r="H524" s="1" t="s">
        <v>1649</v>
      </c>
      <c r="I524" s="1" t="s">
        <v>51</v>
      </c>
    </row>
    <row r="525">
      <c r="A525" s="1" t="s">
        <v>1650</v>
      </c>
      <c r="B525" s="1" t="s">
        <v>1648</v>
      </c>
      <c r="C525" s="1">
        <v>35.7</v>
      </c>
      <c r="D525" s="1">
        <v>-0.9</v>
      </c>
      <c r="E525" s="5">
        <v>-0.0246</v>
      </c>
      <c r="F525" s="1" t="s">
        <v>1651</v>
      </c>
      <c r="G525" s="1" t="s">
        <v>1652</v>
      </c>
      <c r="H525" s="1" t="s">
        <v>1653</v>
      </c>
      <c r="I525" s="1" t="s">
        <v>51</v>
      </c>
    </row>
    <row r="526">
      <c r="A526" s="1" t="s">
        <v>1654</v>
      </c>
      <c r="B526" s="1" t="s">
        <v>1655</v>
      </c>
      <c r="C526" s="2">
        <v>2034.9</v>
      </c>
      <c r="D526" s="1">
        <v>-34.1</v>
      </c>
      <c r="E526" s="5">
        <v>-0.0165</v>
      </c>
      <c r="F526" s="6">
        <v>8854.0</v>
      </c>
      <c r="G526" s="6">
        <v>26891.0</v>
      </c>
      <c r="H526" s="1" t="s">
        <v>1656</v>
      </c>
      <c r="I526" s="1">
        <v>37.86</v>
      </c>
    </row>
    <row r="527">
      <c r="A527" s="4" t="s">
        <v>1657</v>
      </c>
      <c r="B527" s="1" t="s">
        <v>1658</v>
      </c>
      <c r="C527" s="1">
        <v>108.95</v>
      </c>
      <c r="D527" s="1">
        <v>-0.5</v>
      </c>
      <c r="E527" s="5">
        <v>-0.0046</v>
      </c>
      <c r="F527" s="6">
        <v>293692.0</v>
      </c>
      <c r="G527" s="6">
        <v>454229.0</v>
      </c>
      <c r="H527" s="1" t="s">
        <v>1659</v>
      </c>
      <c r="I527" s="1">
        <v>13.08</v>
      </c>
    </row>
    <row r="528">
      <c r="A528" s="1" t="s">
        <v>1660</v>
      </c>
      <c r="B528" s="1" t="s">
        <v>1658</v>
      </c>
      <c r="C528" s="1">
        <v>109.0</v>
      </c>
      <c r="D528" s="1">
        <v>-0.45</v>
      </c>
      <c r="E528" s="5">
        <v>-0.0041</v>
      </c>
      <c r="F528" s="1" t="s">
        <v>1661</v>
      </c>
      <c r="G528" s="1" t="s">
        <v>1662</v>
      </c>
      <c r="H528" s="1" t="s">
        <v>1663</v>
      </c>
      <c r="I528" s="1">
        <v>13.09</v>
      </c>
    </row>
    <row r="529">
      <c r="A529" s="1" t="s">
        <v>1664</v>
      </c>
      <c r="B529" s="1" t="s">
        <v>1665</v>
      </c>
      <c r="C529" s="1">
        <v>36.2</v>
      </c>
      <c r="D529" s="3">
        <f>+0.4</f>
        <v>0.4</v>
      </c>
      <c r="E529" s="3">
        <f>+1.12%</f>
        <v>0.0112</v>
      </c>
      <c r="F529" s="1" t="s">
        <v>1666</v>
      </c>
      <c r="G529" s="1" t="s">
        <v>1667</v>
      </c>
      <c r="H529" s="1" t="s">
        <v>1668</v>
      </c>
      <c r="I529" s="1">
        <v>24.66</v>
      </c>
    </row>
    <row r="530">
      <c r="A530" s="4" t="s">
        <v>1669</v>
      </c>
      <c r="B530" s="1" t="s">
        <v>1670</v>
      </c>
      <c r="C530" s="1">
        <v>33.3</v>
      </c>
      <c r="D530" s="1">
        <v>-0.6</v>
      </c>
      <c r="E530" s="5">
        <v>-0.0177</v>
      </c>
      <c r="F530" s="6">
        <v>506298.0</v>
      </c>
      <c r="G530" s="6">
        <v>940011.0</v>
      </c>
      <c r="H530" s="1" t="s">
        <v>1671</v>
      </c>
      <c r="I530" s="1">
        <v>45.62</v>
      </c>
    </row>
    <row r="531">
      <c r="A531" s="1" t="s">
        <v>1672</v>
      </c>
      <c r="B531" s="1" t="s">
        <v>1670</v>
      </c>
      <c r="C531" s="1">
        <v>33.25</v>
      </c>
      <c r="D531" s="1">
        <v>-0.7</v>
      </c>
      <c r="E531" s="5">
        <v>-0.0206</v>
      </c>
      <c r="F531" s="1" t="s">
        <v>1673</v>
      </c>
      <c r="G531" s="1" t="s">
        <v>1674</v>
      </c>
      <c r="H531" s="1" t="s">
        <v>1675</v>
      </c>
      <c r="I531" s="1">
        <v>45.55</v>
      </c>
    </row>
    <row r="532">
      <c r="A532" s="4" t="s">
        <v>1676</v>
      </c>
      <c r="B532" s="1" t="s">
        <v>1665</v>
      </c>
      <c r="C532" s="1">
        <v>36.15</v>
      </c>
      <c r="D532" s="3">
        <f>+0.3</f>
        <v>0.3</v>
      </c>
      <c r="E532" s="3">
        <f>+0.84%</f>
        <v>0.0084</v>
      </c>
      <c r="F532" s="6">
        <v>899664.0</v>
      </c>
      <c r="G532" s="6">
        <v>737195.0</v>
      </c>
      <c r="H532" s="1" t="s">
        <v>1677</v>
      </c>
      <c r="I532" s="1">
        <v>24.63</v>
      </c>
    </row>
    <row r="533">
      <c r="A533" s="4" t="s">
        <v>1678</v>
      </c>
      <c r="B533" s="1" t="s">
        <v>1679</v>
      </c>
      <c r="C533" s="1">
        <v>106.0</v>
      </c>
      <c r="D533" s="3">
        <f>+1.5</f>
        <v>1.5</v>
      </c>
      <c r="E533" s="3">
        <f>+1.44%</f>
        <v>0.0144</v>
      </c>
      <c r="F533" s="6">
        <v>34020.0</v>
      </c>
      <c r="G533" s="6">
        <v>47096.0</v>
      </c>
      <c r="H533" s="1" t="s">
        <v>1680</v>
      </c>
      <c r="I533" s="1">
        <v>11.61</v>
      </c>
    </row>
    <row r="534">
      <c r="A534" s="1" t="s">
        <v>1681</v>
      </c>
      <c r="B534" s="1" t="s">
        <v>1682</v>
      </c>
      <c r="C534" s="1">
        <v>451.45</v>
      </c>
      <c r="D534" s="3">
        <f>+5.15</f>
        <v>5.15</v>
      </c>
      <c r="E534" s="3">
        <f>+1.15%</f>
        <v>0.0115</v>
      </c>
      <c r="F534" s="6">
        <v>430506.0</v>
      </c>
      <c r="G534" s="6">
        <v>771844.0</v>
      </c>
      <c r="H534" s="1" t="s">
        <v>1683</v>
      </c>
      <c r="I534" s="1">
        <v>17.75</v>
      </c>
    </row>
    <row r="535">
      <c r="A535" s="1" t="s">
        <v>1684</v>
      </c>
      <c r="B535" s="1" t="s">
        <v>1685</v>
      </c>
      <c r="C535" s="1">
        <v>194.35</v>
      </c>
      <c r="D535" s="1">
        <v>-7.5</v>
      </c>
      <c r="E535" s="5">
        <v>-0.0372</v>
      </c>
      <c r="F535" s="1" t="s">
        <v>1686</v>
      </c>
      <c r="G535" s="6">
        <v>116202.0</v>
      </c>
      <c r="H535" s="1" t="s">
        <v>1687</v>
      </c>
      <c r="I535" s="1">
        <v>29.58</v>
      </c>
    </row>
    <row r="536">
      <c r="A536" s="4" t="s">
        <v>1688</v>
      </c>
      <c r="B536" s="1" t="s">
        <v>1682</v>
      </c>
      <c r="C536" s="1">
        <v>451.4</v>
      </c>
      <c r="D536" s="3">
        <f>+5.35</f>
        <v>5.35</v>
      </c>
      <c r="E536" s="3">
        <f>+1.2%</f>
        <v>0.012</v>
      </c>
      <c r="F536" s="6">
        <v>15838.0</v>
      </c>
      <c r="G536" s="6">
        <v>42135.0</v>
      </c>
      <c r="H536" s="1" t="s">
        <v>1689</v>
      </c>
      <c r="I536" s="1">
        <v>17.75</v>
      </c>
    </row>
    <row r="537">
      <c r="A537" s="1" t="s">
        <v>1690</v>
      </c>
      <c r="B537" s="1" t="s">
        <v>1691</v>
      </c>
      <c r="C537" s="1">
        <v>245.5</v>
      </c>
      <c r="D537" s="1">
        <v>-0.9</v>
      </c>
      <c r="E537" s="5">
        <v>-0.0037</v>
      </c>
      <c r="F537" s="6">
        <v>558646.0</v>
      </c>
      <c r="G537" s="6">
        <v>844583.0</v>
      </c>
      <c r="H537" s="1" t="s">
        <v>1692</v>
      </c>
      <c r="I537" s="1">
        <v>9.96</v>
      </c>
    </row>
    <row r="538">
      <c r="A538" s="4" t="s">
        <v>1693</v>
      </c>
      <c r="B538" s="1" t="s">
        <v>1685</v>
      </c>
      <c r="C538" s="1">
        <v>194.35</v>
      </c>
      <c r="D538" s="1">
        <v>-7.55</v>
      </c>
      <c r="E538" s="5">
        <v>-0.0374</v>
      </c>
      <c r="F538" s="6">
        <v>70411.0</v>
      </c>
      <c r="G538" s="6">
        <v>7659.0</v>
      </c>
      <c r="H538" s="1" t="s">
        <v>1694</v>
      </c>
      <c r="I538" s="1">
        <v>29.58</v>
      </c>
    </row>
    <row r="539">
      <c r="A539" s="1" t="s">
        <v>1695</v>
      </c>
      <c r="B539" s="1" t="s">
        <v>1696</v>
      </c>
      <c r="C539" s="1">
        <v>35.3</v>
      </c>
      <c r="D539" s="1">
        <v>-0.65</v>
      </c>
      <c r="E539" s="5">
        <v>-0.0181</v>
      </c>
      <c r="F539" s="6">
        <v>975767.0</v>
      </c>
      <c r="G539" s="1" t="s">
        <v>1697</v>
      </c>
      <c r="H539" s="1" t="s">
        <v>1698</v>
      </c>
      <c r="I539" s="1">
        <v>16.19</v>
      </c>
    </row>
    <row r="540">
      <c r="A540" s="1" t="s">
        <v>1699</v>
      </c>
      <c r="B540" s="1" t="s">
        <v>1700</v>
      </c>
      <c r="C540" s="1">
        <v>292.85</v>
      </c>
      <c r="D540" s="1">
        <v>-3.85</v>
      </c>
      <c r="E540" s="5">
        <v>-0.013</v>
      </c>
      <c r="F540" s="6">
        <v>184097.0</v>
      </c>
      <c r="G540" s="6">
        <v>186665.0</v>
      </c>
      <c r="H540" s="1" t="s">
        <v>1701</v>
      </c>
      <c r="I540" s="1">
        <v>49.97</v>
      </c>
    </row>
    <row r="541">
      <c r="A541" s="4" t="s">
        <v>1702</v>
      </c>
      <c r="B541" s="1" t="s">
        <v>1700</v>
      </c>
      <c r="C541" s="1">
        <v>291.9</v>
      </c>
      <c r="D541" s="1">
        <v>-4.65</v>
      </c>
      <c r="E541" s="5">
        <v>-0.0157</v>
      </c>
      <c r="F541" s="6">
        <v>4425.0</v>
      </c>
      <c r="G541" s="6">
        <v>5640.0</v>
      </c>
      <c r="H541" s="1" t="s">
        <v>1703</v>
      </c>
      <c r="I541" s="1">
        <v>49.81</v>
      </c>
    </row>
    <row r="542">
      <c r="A542" s="4" t="s">
        <v>1704</v>
      </c>
      <c r="B542" s="1" t="s">
        <v>1705</v>
      </c>
      <c r="C542" s="1">
        <v>252.8</v>
      </c>
      <c r="D542" s="1">
        <v>-4.6</v>
      </c>
      <c r="E542" s="5">
        <v>-0.0179</v>
      </c>
      <c r="F542" s="6">
        <v>10992.0</v>
      </c>
      <c r="G542" s="6">
        <v>54831.0</v>
      </c>
      <c r="H542" s="1" t="s">
        <v>1706</v>
      </c>
      <c r="I542" s="1">
        <v>10.66</v>
      </c>
    </row>
    <row r="543">
      <c r="A543" s="1" t="s">
        <v>1707</v>
      </c>
      <c r="B543" s="1" t="s">
        <v>1705</v>
      </c>
      <c r="C543" s="1">
        <v>252.65</v>
      </c>
      <c r="D543" s="1">
        <v>-4.55</v>
      </c>
      <c r="E543" s="5">
        <v>-0.0177</v>
      </c>
      <c r="F543" s="6">
        <v>114803.0</v>
      </c>
      <c r="G543" s="6">
        <v>474725.0</v>
      </c>
      <c r="H543" s="1" t="s">
        <v>1708</v>
      </c>
      <c r="I543" s="1">
        <v>10.66</v>
      </c>
    </row>
    <row r="544">
      <c r="A544" s="4" t="s">
        <v>1709</v>
      </c>
      <c r="B544" s="1" t="s">
        <v>1710</v>
      </c>
      <c r="C544" s="1">
        <v>848.35</v>
      </c>
      <c r="D544" s="1">
        <v>-9.65</v>
      </c>
      <c r="E544" s="5">
        <v>-0.0112</v>
      </c>
      <c r="F544" s="1">
        <v>987.0</v>
      </c>
      <c r="G544" s="6">
        <v>3253.0</v>
      </c>
      <c r="H544" s="1" t="s">
        <v>1711</v>
      </c>
      <c r="I544" s="1">
        <v>32.65</v>
      </c>
    </row>
    <row r="545">
      <c r="A545" s="1" t="s">
        <v>1712</v>
      </c>
      <c r="B545" s="1" t="s">
        <v>1710</v>
      </c>
      <c r="C545" s="1">
        <v>845.95</v>
      </c>
      <c r="D545" s="1">
        <v>-12.7</v>
      </c>
      <c r="E545" s="5">
        <v>-0.0148</v>
      </c>
      <c r="F545" s="6">
        <v>24213.0</v>
      </c>
      <c r="G545" s="6">
        <v>59733.0</v>
      </c>
      <c r="H545" s="1" t="s">
        <v>1713</v>
      </c>
      <c r="I545" s="1">
        <v>32.56</v>
      </c>
    </row>
    <row r="546">
      <c r="A546" s="4" t="s">
        <v>1714</v>
      </c>
      <c r="B546" s="1" t="s">
        <v>1715</v>
      </c>
      <c r="C546" s="1">
        <v>773.15</v>
      </c>
      <c r="D546" s="3">
        <f>+44.35</f>
        <v>44.35</v>
      </c>
      <c r="E546" s="3">
        <f>+6.09%</f>
        <v>0.0609</v>
      </c>
      <c r="F546" s="6">
        <v>24134.0</v>
      </c>
      <c r="G546" s="6">
        <v>6896.0</v>
      </c>
      <c r="H546" s="1" t="s">
        <v>1716</v>
      </c>
      <c r="I546" s="1">
        <v>17.42</v>
      </c>
    </row>
    <row r="547">
      <c r="A547" s="1" t="s">
        <v>1717</v>
      </c>
      <c r="B547" s="1" t="s">
        <v>1715</v>
      </c>
      <c r="C547" s="1">
        <v>771.25</v>
      </c>
      <c r="D547" s="3">
        <f>+40.25</f>
        <v>40.25</v>
      </c>
      <c r="E547" s="3">
        <f>+5.51%</f>
        <v>0.0551</v>
      </c>
      <c r="F547" s="6">
        <v>290775.0</v>
      </c>
      <c r="G547" s="6">
        <v>137451.0</v>
      </c>
      <c r="H547" s="1" t="s">
        <v>1718</v>
      </c>
      <c r="I547" s="1">
        <v>17.38</v>
      </c>
    </row>
    <row r="548">
      <c r="A548" s="4" t="s">
        <v>1719</v>
      </c>
      <c r="B548" s="1" t="s">
        <v>1720</v>
      </c>
      <c r="C548" s="2">
        <v>3976.6</v>
      </c>
      <c r="D548" s="1">
        <v>-22.6</v>
      </c>
      <c r="E548" s="5">
        <v>-0.0057</v>
      </c>
      <c r="F548" s="6">
        <v>1692.0</v>
      </c>
      <c r="G548" s="6">
        <v>3376.0</v>
      </c>
      <c r="H548" s="1" t="s">
        <v>1721</v>
      </c>
      <c r="I548" s="1">
        <v>81.72</v>
      </c>
    </row>
    <row r="549">
      <c r="A549" s="4" t="s">
        <v>1722</v>
      </c>
      <c r="B549" s="1" t="s">
        <v>1723</v>
      </c>
      <c r="C549" s="2">
        <v>1340.25</v>
      </c>
      <c r="D549" s="1">
        <v>-2.1</v>
      </c>
      <c r="E549" s="5">
        <v>-0.0016</v>
      </c>
      <c r="F549" s="6">
        <v>1262.0</v>
      </c>
      <c r="G549" s="6">
        <v>4159.0</v>
      </c>
      <c r="H549" s="1" t="s">
        <v>1724</v>
      </c>
      <c r="I549" s="1">
        <v>313.44</v>
      </c>
    </row>
    <row r="550">
      <c r="A550" s="1" t="s">
        <v>1725</v>
      </c>
      <c r="B550" s="1" t="s">
        <v>1723</v>
      </c>
      <c r="C550" s="2">
        <v>1339.85</v>
      </c>
      <c r="D550" s="1">
        <v>-7.75</v>
      </c>
      <c r="E550" s="5">
        <v>-0.0058</v>
      </c>
      <c r="F550" s="6">
        <v>26557.0</v>
      </c>
      <c r="G550" s="6">
        <v>66800.0</v>
      </c>
      <c r="H550" s="1" t="s">
        <v>1726</v>
      </c>
      <c r="I550" s="1">
        <v>313.34</v>
      </c>
    </row>
    <row r="551">
      <c r="A551" s="1" t="s">
        <v>1727</v>
      </c>
      <c r="B551" s="1" t="s">
        <v>1720</v>
      </c>
      <c r="C551" s="2">
        <v>3973.35</v>
      </c>
      <c r="D551" s="1">
        <v>-25.4</v>
      </c>
      <c r="E551" s="5">
        <v>-0.0064</v>
      </c>
      <c r="F551" s="6">
        <v>8696.0</v>
      </c>
      <c r="G551" s="6">
        <v>35610.0</v>
      </c>
      <c r="H551" s="1" t="s">
        <v>1728</v>
      </c>
      <c r="I551" s="1">
        <v>81.66</v>
      </c>
    </row>
    <row r="552">
      <c r="A552" s="1" t="s">
        <v>1729</v>
      </c>
      <c r="B552" s="1" t="s">
        <v>1730</v>
      </c>
      <c r="C552" s="1">
        <v>297.4</v>
      </c>
      <c r="D552" s="1">
        <v>-5.6</v>
      </c>
      <c r="E552" s="5">
        <v>-0.0185</v>
      </c>
      <c r="F552" s="1" t="s">
        <v>857</v>
      </c>
      <c r="G552" s="1" t="s">
        <v>1731</v>
      </c>
      <c r="H552" s="1" t="s">
        <v>1732</v>
      </c>
      <c r="I552" s="1">
        <v>26.75</v>
      </c>
    </row>
    <row r="553">
      <c r="A553" s="4" t="s">
        <v>1733</v>
      </c>
      <c r="B553" s="1" t="s">
        <v>1730</v>
      </c>
      <c r="C553" s="1">
        <v>297.1</v>
      </c>
      <c r="D553" s="1">
        <v>-5.25</v>
      </c>
      <c r="E553" s="5">
        <v>-0.0174</v>
      </c>
      <c r="F553" s="6">
        <v>63431.0</v>
      </c>
      <c r="G553" s="6">
        <v>65575.0</v>
      </c>
      <c r="H553" s="1" t="s">
        <v>1734</v>
      </c>
      <c r="I553" s="1">
        <v>26.72</v>
      </c>
    </row>
    <row r="554">
      <c r="A554" s="4" t="s">
        <v>1735</v>
      </c>
      <c r="B554" s="1" t="s">
        <v>1736</v>
      </c>
      <c r="C554" s="2">
        <v>1629.35</v>
      </c>
      <c r="D554" s="3">
        <f>+1.1</f>
        <v>1.1</v>
      </c>
      <c r="E554" s="3">
        <f>+0.07%</f>
        <v>0.0007</v>
      </c>
      <c r="F554" s="6">
        <v>3598.0</v>
      </c>
      <c r="G554" s="6">
        <v>1338.0</v>
      </c>
      <c r="H554" s="1" t="s">
        <v>1737</v>
      </c>
      <c r="I554" s="1">
        <v>25.07</v>
      </c>
    </row>
    <row r="555">
      <c r="A555" s="1" t="s">
        <v>1738</v>
      </c>
      <c r="B555" s="1" t="s">
        <v>1736</v>
      </c>
      <c r="C555" s="2">
        <v>1628.35</v>
      </c>
      <c r="D555" s="1">
        <v>-1.5</v>
      </c>
      <c r="E555" s="5">
        <v>-9.0E-4</v>
      </c>
      <c r="F555" s="6">
        <v>38158.0</v>
      </c>
      <c r="G555" s="6">
        <v>18912.0</v>
      </c>
      <c r="H555" s="1" t="s">
        <v>1739</v>
      </c>
      <c r="I555" s="1">
        <v>25.06</v>
      </c>
    </row>
    <row r="556">
      <c r="A556" s="1" t="s">
        <v>1740</v>
      </c>
      <c r="B556" s="1" t="s">
        <v>1741</v>
      </c>
      <c r="C556" s="2">
        <v>1102.95</v>
      </c>
      <c r="D556" s="1">
        <v>-5.7</v>
      </c>
      <c r="E556" s="5">
        <v>-0.0051</v>
      </c>
      <c r="F556" s="1" t="s">
        <v>1491</v>
      </c>
      <c r="G556" s="1" t="s">
        <v>1742</v>
      </c>
      <c r="H556" s="1" t="s">
        <v>1743</v>
      </c>
      <c r="I556" s="1">
        <v>201.64</v>
      </c>
    </row>
    <row r="557">
      <c r="A557" s="4" t="s">
        <v>1744</v>
      </c>
      <c r="B557" s="1" t="s">
        <v>1741</v>
      </c>
      <c r="C557" s="2">
        <v>1102.35</v>
      </c>
      <c r="D557" s="1">
        <v>-6.6</v>
      </c>
      <c r="E557" s="5">
        <v>-0.006</v>
      </c>
      <c r="F557" s="6">
        <v>132275.0</v>
      </c>
      <c r="G557" s="6">
        <v>127462.0</v>
      </c>
      <c r="H557" s="1" t="s">
        <v>1745</v>
      </c>
      <c r="I557" s="1">
        <v>201.53</v>
      </c>
    </row>
    <row r="558">
      <c r="A558" s="4" t="s">
        <v>1746</v>
      </c>
      <c r="B558" s="1" t="s">
        <v>1747</v>
      </c>
      <c r="C558" s="2">
        <v>2108.5</v>
      </c>
      <c r="D558" s="1">
        <v>-14.6</v>
      </c>
      <c r="E558" s="5">
        <v>-0.0069</v>
      </c>
      <c r="F558" s="1">
        <v>127.0</v>
      </c>
      <c r="G558" s="1">
        <v>844.0</v>
      </c>
      <c r="H558" s="1" t="s">
        <v>1748</v>
      </c>
      <c r="I558" s="1">
        <v>68.68</v>
      </c>
    </row>
    <row r="559">
      <c r="A559" s="1" t="s">
        <v>1749</v>
      </c>
      <c r="B559" s="1" t="s">
        <v>1747</v>
      </c>
      <c r="C559" s="2">
        <v>2105.5</v>
      </c>
      <c r="D559" s="1">
        <v>-18.6</v>
      </c>
      <c r="E559" s="5">
        <v>-0.0088</v>
      </c>
      <c r="F559" s="6">
        <v>4042.0</v>
      </c>
      <c r="G559" s="6">
        <v>13258.0</v>
      </c>
      <c r="H559" s="1" t="s">
        <v>1750</v>
      </c>
      <c r="I559" s="1">
        <v>68.58</v>
      </c>
    </row>
    <row r="560">
      <c r="A560" s="1" t="s">
        <v>1751</v>
      </c>
      <c r="B560" s="1" t="s">
        <v>1752</v>
      </c>
      <c r="C560" s="1">
        <v>458.65</v>
      </c>
      <c r="D560" s="1">
        <v>-6.4</v>
      </c>
      <c r="E560" s="5">
        <v>-0.0138</v>
      </c>
      <c r="F560" s="6">
        <v>31842.0</v>
      </c>
      <c r="G560" s="6">
        <v>47719.0</v>
      </c>
      <c r="H560" s="1" t="s">
        <v>1753</v>
      </c>
      <c r="I560" s="1">
        <v>17.11</v>
      </c>
    </row>
    <row r="561">
      <c r="A561" s="4" t="s">
        <v>1754</v>
      </c>
      <c r="B561" s="1" t="s">
        <v>1752</v>
      </c>
      <c r="C561" s="1">
        <v>458.95</v>
      </c>
      <c r="D561" s="1">
        <v>-7.2</v>
      </c>
      <c r="E561" s="5">
        <v>-0.0154</v>
      </c>
      <c r="F561" s="6">
        <v>7682.0</v>
      </c>
      <c r="G561" s="6">
        <v>9655.0</v>
      </c>
      <c r="H561" s="1" t="s">
        <v>1755</v>
      </c>
      <c r="I561" s="1">
        <v>17.12</v>
      </c>
    </row>
    <row r="562">
      <c r="A562" s="1" t="s">
        <v>1756</v>
      </c>
      <c r="B562" s="1" t="s">
        <v>1757</v>
      </c>
      <c r="C562" s="1">
        <v>907.7</v>
      </c>
      <c r="D562" s="1">
        <v>-5.85</v>
      </c>
      <c r="E562" s="5">
        <v>-0.0064</v>
      </c>
      <c r="F562" s="6">
        <v>219004.0</v>
      </c>
      <c r="G562" s="6">
        <v>597829.0</v>
      </c>
      <c r="H562" s="1" t="s">
        <v>1758</v>
      </c>
      <c r="I562" s="1">
        <v>20.47</v>
      </c>
    </row>
    <row r="563">
      <c r="A563" s="4" t="s">
        <v>1759</v>
      </c>
      <c r="B563" s="1" t="s">
        <v>1757</v>
      </c>
      <c r="C563" s="1">
        <v>907.2</v>
      </c>
      <c r="D563" s="1">
        <v>-5.5</v>
      </c>
      <c r="E563" s="5">
        <v>-0.006</v>
      </c>
      <c r="F563" s="6">
        <v>82660.0</v>
      </c>
      <c r="G563" s="6">
        <v>71479.0</v>
      </c>
      <c r="H563" s="1" t="s">
        <v>1760</v>
      </c>
      <c r="I563" s="1">
        <v>20.45</v>
      </c>
    </row>
    <row r="564">
      <c r="A564" s="4" t="s">
        <v>1761</v>
      </c>
      <c r="B564" s="1" t="s">
        <v>1762</v>
      </c>
      <c r="C564" s="1">
        <v>729.5</v>
      </c>
      <c r="D564" s="3">
        <f t="shared" ref="D564:D565" si="8">+11.2</f>
        <v>11.2</v>
      </c>
      <c r="E564" s="3">
        <f t="shared" ref="E564:E565" si="9">+1.56%</f>
        <v>0.0156</v>
      </c>
      <c r="F564" s="6">
        <v>10828.0</v>
      </c>
      <c r="G564" s="6">
        <v>11042.0</v>
      </c>
      <c r="H564" s="1" t="s">
        <v>1763</v>
      </c>
      <c r="I564" s="1">
        <v>21.33</v>
      </c>
    </row>
    <row r="565">
      <c r="A565" s="1" t="s">
        <v>1764</v>
      </c>
      <c r="B565" s="1" t="s">
        <v>1762</v>
      </c>
      <c r="C565" s="1">
        <v>729.5</v>
      </c>
      <c r="D565" s="3">
        <f t="shared" si="8"/>
        <v>11.2</v>
      </c>
      <c r="E565" s="3">
        <f t="shared" si="9"/>
        <v>0.0156</v>
      </c>
      <c r="F565" s="6">
        <v>509936.0</v>
      </c>
      <c r="G565" s="6">
        <v>282932.0</v>
      </c>
      <c r="H565" s="1" t="s">
        <v>1763</v>
      </c>
      <c r="I565" s="1">
        <v>21.33</v>
      </c>
    </row>
    <row r="566">
      <c r="A566" s="1" t="s">
        <v>1765</v>
      </c>
      <c r="B566" s="1" t="s">
        <v>1766</v>
      </c>
      <c r="C566" s="1">
        <v>659.45</v>
      </c>
      <c r="D566" s="1">
        <v>-2.4</v>
      </c>
      <c r="E566" s="5">
        <v>-0.0036</v>
      </c>
      <c r="F566" s="6">
        <v>81508.0</v>
      </c>
      <c r="G566" s="6">
        <v>84465.0</v>
      </c>
      <c r="H566" s="1" t="s">
        <v>1767</v>
      </c>
      <c r="I566" s="1">
        <v>7.7</v>
      </c>
    </row>
    <row r="567">
      <c r="A567" s="4" t="s">
        <v>1768</v>
      </c>
      <c r="B567" s="1" t="s">
        <v>1766</v>
      </c>
      <c r="C567" s="1">
        <v>659.65</v>
      </c>
      <c r="D567" s="1">
        <v>-2.05</v>
      </c>
      <c r="E567" s="5">
        <v>-0.0031</v>
      </c>
      <c r="F567" s="6">
        <v>2244.0</v>
      </c>
      <c r="G567" s="6">
        <v>8651.0</v>
      </c>
      <c r="H567" s="1" t="s">
        <v>1769</v>
      </c>
      <c r="I567" s="1">
        <v>7.7</v>
      </c>
    </row>
    <row r="568">
      <c r="A568" s="4" t="s">
        <v>1770</v>
      </c>
      <c r="B568" s="1" t="s">
        <v>1771</v>
      </c>
      <c r="C568" s="1">
        <v>414.25</v>
      </c>
      <c r="D568" s="1">
        <v>-4.95</v>
      </c>
      <c r="E568" s="5">
        <v>-0.0118</v>
      </c>
      <c r="F568" s="6">
        <v>8600.0</v>
      </c>
      <c r="G568" s="6">
        <v>3187.0</v>
      </c>
      <c r="H568" s="1" t="s">
        <v>1772</v>
      </c>
      <c r="I568" s="1">
        <v>19.19</v>
      </c>
    </row>
    <row r="569">
      <c r="A569" s="1" t="s">
        <v>1773</v>
      </c>
      <c r="B569" s="1" t="s">
        <v>1771</v>
      </c>
      <c r="C569" s="1">
        <v>414.1</v>
      </c>
      <c r="D569" s="1">
        <v>-5.0</v>
      </c>
      <c r="E569" s="5">
        <v>-0.0119</v>
      </c>
      <c r="F569" s="6">
        <v>288233.0</v>
      </c>
      <c r="G569" s="6">
        <v>99329.0</v>
      </c>
      <c r="H569" s="1" t="s">
        <v>1774</v>
      </c>
      <c r="I569" s="1">
        <v>19.18</v>
      </c>
    </row>
    <row r="570">
      <c r="A570" s="1" t="s">
        <v>1775</v>
      </c>
      <c r="B570" s="1" t="s">
        <v>1776</v>
      </c>
      <c r="C570" s="1">
        <v>136.1</v>
      </c>
      <c r="D570" s="1">
        <v>-0.9</v>
      </c>
      <c r="E570" s="5">
        <v>-0.0066</v>
      </c>
      <c r="F570" s="1" t="s">
        <v>1777</v>
      </c>
      <c r="G570" s="1" t="s">
        <v>1778</v>
      </c>
      <c r="H570" s="1" t="s">
        <v>1779</v>
      </c>
      <c r="I570" s="1">
        <v>12.79</v>
      </c>
    </row>
    <row r="571">
      <c r="A571" s="4" t="s">
        <v>1780</v>
      </c>
      <c r="B571" s="1" t="s">
        <v>1776</v>
      </c>
      <c r="C571" s="1">
        <v>135.85</v>
      </c>
      <c r="D571" s="1">
        <v>-0.95</v>
      </c>
      <c r="E571" s="5">
        <v>-0.0069</v>
      </c>
      <c r="F571" s="6">
        <v>132734.0</v>
      </c>
      <c r="G571" s="6">
        <v>189620.0</v>
      </c>
      <c r="H571" s="1" t="s">
        <v>1781</v>
      </c>
      <c r="I571" s="1">
        <v>12.77</v>
      </c>
    </row>
    <row r="572">
      <c r="A572" s="4" t="s">
        <v>1782</v>
      </c>
      <c r="B572" s="1" t="s">
        <v>1783</v>
      </c>
      <c r="C572" s="1">
        <v>482.15</v>
      </c>
      <c r="D572" s="1">
        <v>-10.45</v>
      </c>
      <c r="E572" s="5">
        <v>-0.0212</v>
      </c>
      <c r="F572" s="1">
        <v>922.0</v>
      </c>
      <c r="G572" s="6">
        <v>11248.0</v>
      </c>
      <c r="H572" s="1" t="s">
        <v>1784</v>
      </c>
      <c r="I572" s="1">
        <v>29.26</v>
      </c>
    </row>
    <row r="573">
      <c r="A573" s="1" t="s">
        <v>1785</v>
      </c>
      <c r="B573" s="1" t="s">
        <v>1783</v>
      </c>
      <c r="C573" s="1">
        <v>482.3</v>
      </c>
      <c r="D573" s="1">
        <v>-10.65</v>
      </c>
      <c r="E573" s="5">
        <v>-0.0216</v>
      </c>
      <c r="F573" s="6">
        <v>19833.0</v>
      </c>
      <c r="G573" s="6">
        <v>21309.0</v>
      </c>
      <c r="H573" s="1" t="s">
        <v>1786</v>
      </c>
      <c r="I573" s="1">
        <v>29.27</v>
      </c>
    </row>
    <row r="574">
      <c r="A574" s="4" t="s">
        <v>1787</v>
      </c>
      <c r="B574" s="1" t="s">
        <v>1788</v>
      </c>
      <c r="C574" s="1">
        <v>339.3</v>
      </c>
      <c r="D574" s="1">
        <v>-1.25</v>
      </c>
      <c r="E574" s="5">
        <v>-0.0037</v>
      </c>
      <c r="F574" s="6">
        <v>11732.0</v>
      </c>
      <c r="G574" s="6">
        <v>13092.0</v>
      </c>
      <c r="H574" s="1" t="s">
        <v>1789</v>
      </c>
      <c r="I574" s="1">
        <v>9.37</v>
      </c>
    </row>
    <row r="575">
      <c r="A575" s="1" t="s">
        <v>1790</v>
      </c>
      <c r="B575" s="1" t="s">
        <v>1788</v>
      </c>
      <c r="C575" s="1">
        <v>339.45</v>
      </c>
      <c r="D575" s="1">
        <v>-0.75</v>
      </c>
      <c r="E575" s="5">
        <v>-0.0022</v>
      </c>
      <c r="F575" s="6">
        <v>186614.0</v>
      </c>
      <c r="G575" s="6">
        <v>167642.0</v>
      </c>
      <c r="H575" s="1" t="s">
        <v>1791</v>
      </c>
      <c r="I575" s="1">
        <v>9.37</v>
      </c>
    </row>
    <row r="576">
      <c r="A576" s="4" t="s">
        <v>1792</v>
      </c>
      <c r="B576" s="1" t="s">
        <v>1793</v>
      </c>
      <c r="C576" s="1">
        <v>396.1</v>
      </c>
      <c r="D576" s="1">
        <v>-4.3</v>
      </c>
      <c r="E576" s="5">
        <v>-0.0107</v>
      </c>
      <c r="F576" s="6">
        <v>75336.0</v>
      </c>
      <c r="G576" s="6">
        <v>82634.0</v>
      </c>
      <c r="H576" s="1" t="s">
        <v>1794</v>
      </c>
      <c r="I576" s="1">
        <v>14.02</v>
      </c>
    </row>
    <row r="577">
      <c r="A577" s="4" t="s">
        <v>1795</v>
      </c>
      <c r="B577" s="1" t="s">
        <v>1796</v>
      </c>
      <c r="C577" s="2">
        <v>2222.65</v>
      </c>
      <c r="D577" s="3">
        <f>+52.85</f>
        <v>52.85</v>
      </c>
      <c r="E577" s="3">
        <f>+2.44%</f>
        <v>0.0244</v>
      </c>
      <c r="F577" s="6">
        <v>2797.0</v>
      </c>
      <c r="G577" s="6">
        <v>1330.0</v>
      </c>
      <c r="H577" s="1" t="s">
        <v>1797</v>
      </c>
      <c r="I577" s="1" t="s">
        <v>51</v>
      </c>
    </row>
    <row r="578">
      <c r="A578" s="1" t="s">
        <v>1798</v>
      </c>
      <c r="B578" s="1" t="s">
        <v>1793</v>
      </c>
      <c r="C578" s="1">
        <v>395.8</v>
      </c>
      <c r="D578" s="1">
        <v>-3.7</v>
      </c>
      <c r="E578" s="5">
        <v>-0.0093</v>
      </c>
      <c r="F578" s="6">
        <v>869014.0</v>
      </c>
      <c r="G578" s="6">
        <v>551779.0</v>
      </c>
      <c r="H578" s="1" t="s">
        <v>1799</v>
      </c>
      <c r="I578" s="1">
        <v>14.01</v>
      </c>
    </row>
    <row r="579">
      <c r="A579" s="1" t="s">
        <v>1800</v>
      </c>
      <c r="B579" s="1" t="s">
        <v>1796</v>
      </c>
      <c r="C579" s="2">
        <v>2223.7</v>
      </c>
      <c r="D579" s="3">
        <f>+53.65</f>
        <v>53.65</v>
      </c>
      <c r="E579" s="3">
        <f>+2.47%</f>
        <v>0.0247</v>
      </c>
      <c r="F579" s="6">
        <v>72111.0</v>
      </c>
      <c r="G579" s="6">
        <v>13783.0</v>
      </c>
      <c r="H579" s="1" t="s">
        <v>1801</v>
      </c>
      <c r="I579" s="1" t="s">
        <v>51</v>
      </c>
    </row>
    <row r="580">
      <c r="A580" s="1" t="s">
        <v>1802</v>
      </c>
      <c r="B580" s="1" t="s">
        <v>1803</v>
      </c>
      <c r="C580" s="1">
        <v>393.8</v>
      </c>
      <c r="D580" s="1">
        <v>-3.05</v>
      </c>
      <c r="E580" s="5">
        <v>-0.0077</v>
      </c>
      <c r="F580" s="6">
        <v>700331.0</v>
      </c>
      <c r="G580" s="6">
        <v>819664.0</v>
      </c>
      <c r="H580" s="1" t="s">
        <v>1804</v>
      </c>
      <c r="I580" s="1">
        <v>24.23</v>
      </c>
    </row>
    <row r="581">
      <c r="A581" s="4" t="s">
        <v>1805</v>
      </c>
      <c r="B581" s="1" t="s">
        <v>1803</v>
      </c>
      <c r="C581" s="1">
        <v>393.7</v>
      </c>
      <c r="D581" s="1">
        <v>-3.4</v>
      </c>
      <c r="E581" s="5">
        <v>-0.0086</v>
      </c>
      <c r="F581" s="6">
        <v>43553.0</v>
      </c>
      <c r="G581" s="6">
        <v>51506.0</v>
      </c>
      <c r="H581" s="1" t="s">
        <v>1806</v>
      </c>
      <c r="I581" s="1">
        <v>24.23</v>
      </c>
    </row>
    <row r="582">
      <c r="A582" s="1" t="s">
        <v>1807</v>
      </c>
      <c r="B582" s="1" t="s">
        <v>1808</v>
      </c>
      <c r="C582" s="1">
        <v>174.9</v>
      </c>
      <c r="D582" s="3">
        <f>+1.85</f>
        <v>1.85</v>
      </c>
      <c r="E582" s="3">
        <f>+1.07%</f>
        <v>0.0107</v>
      </c>
      <c r="F582" s="6">
        <v>888477.0</v>
      </c>
      <c r="G582" s="6">
        <v>716482.0</v>
      </c>
      <c r="H582" s="1" t="s">
        <v>1809</v>
      </c>
      <c r="I582" s="1">
        <v>29.69</v>
      </c>
    </row>
    <row r="583">
      <c r="A583" s="4" t="s">
        <v>1810</v>
      </c>
      <c r="B583" s="1" t="s">
        <v>1808</v>
      </c>
      <c r="C583" s="1">
        <v>174.75</v>
      </c>
      <c r="D583" s="3">
        <f>+1.55</f>
        <v>1.55</v>
      </c>
      <c r="E583" s="3">
        <f>+0.89%</f>
        <v>0.0089</v>
      </c>
      <c r="F583" s="6">
        <v>53871.0</v>
      </c>
      <c r="G583" s="6">
        <v>98293.0</v>
      </c>
      <c r="H583" s="1" t="s">
        <v>1811</v>
      </c>
      <c r="I583" s="1">
        <v>29.67</v>
      </c>
    </row>
    <row r="584">
      <c r="A584" s="4" t="s">
        <v>1812</v>
      </c>
      <c r="B584" s="1" t="s">
        <v>1813</v>
      </c>
      <c r="C584" s="1">
        <v>95.6</v>
      </c>
      <c r="D584" s="1">
        <v>-5.0</v>
      </c>
      <c r="E584" s="5">
        <v>-0.0497</v>
      </c>
      <c r="F584" s="6">
        <v>599597.0</v>
      </c>
      <c r="G584" s="6">
        <v>454331.0</v>
      </c>
      <c r="H584" s="1" t="s">
        <v>1814</v>
      </c>
      <c r="I584" s="1">
        <v>6.98</v>
      </c>
    </row>
    <row r="585">
      <c r="A585" s="1" t="s">
        <v>1815</v>
      </c>
      <c r="B585" s="1" t="s">
        <v>1813</v>
      </c>
      <c r="C585" s="1">
        <v>95.45</v>
      </c>
      <c r="D585" s="1">
        <v>-5.0</v>
      </c>
      <c r="E585" s="5">
        <v>-0.0498</v>
      </c>
      <c r="F585" s="1" t="s">
        <v>49</v>
      </c>
      <c r="G585" s="1" t="s">
        <v>1816</v>
      </c>
      <c r="H585" s="1" t="s">
        <v>1817</v>
      </c>
      <c r="I585" s="1">
        <v>6.96</v>
      </c>
    </row>
    <row r="586">
      <c r="A586" s="4" t="s">
        <v>1818</v>
      </c>
      <c r="B586" s="1" t="s">
        <v>1819</v>
      </c>
      <c r="C586" s="1">
        <v>329.75</v>
      </c>
      <c r="D586" s="1">
        <v>-5.65</v>
      </c>
      <c r="E586" s="5">
        <v>-0.0168</v>
      </c>
      <c r="F586" s="6">
        <v>3325.0</v>
      </c>
      <c r="G586" s="6">
        <v>35935.0</v>
      </c>
      <c r="H586" s="1" t="s">
        <v>1820</v>
      </c>
      <c r="I586" s="1" t="s">
        <v>51</v>
      </c>
    </row>
    <row r="587">
      <c r="A587" s="1" t="s">
        <v>1821</v>
      </c>
      <c r="B587" s="1" t="s">
        <v>1819</v>
      </c>
      <c r="C587" s="1">
        <v>328.9</v>
      </c>
      <c r="D587" s="1">
        <v>-7.4</v>
      </c>
      <c r="E587" s="5">
        <v>-0.022</v>
      </c>
      <c r="F587" s="6">
        <v>131497.0</v>
      </c>
      <c r="G587" s="6">
        <v>308663.0</v>
      </c>
      <c r="H587" s="1" t="s">
        <v>1822</v>
      </c>
      <c r="I587" s="1" t="s">
        <v>51</v>
      </c>
    </row>
    <row r="588">
      <c r="A588" s="1" t="s">
        <v>1823</v>
      </c>
      <c r="B588" s="1" t="s">
        <v>1824</v>
      </c>
      <c r="C588" s="1">
        <v>287.85</v>
      </c>
      <c r="D588" s="1">
        <v>-1.8</v>
      </c>
      <c r="E588" s="5">
        <v>-0.0062</v>
      </c>
      <c r="F588" s="6">
        <v>453538.0</v>
      </c>
      <c r="G588" s="6">
        <v>791025.0</v>
      </c>
      <c r="H588" s="1" t="s">
        <v>1825</v>
      </c>
      <c r="I588" s="1">
        <v>10.93</v>
      </c>
    </row>
    <row r="589">
      <c r="A589" s="1" t="s">
        <v>1826</v>
      </c>
      <c r="B589" s="1" t="s">
        <v>1827</v>
      </c>
      <c r="C589" s="1">
        <v>345.85</v>
      </c>
      <c r="D589" s="1">
        <v>-11.95</v>
      </c>
      <c r="E589" s="5">
        <v>-0.0334</v>
      </c>
      <c r="F589" s="6">
        <v>801892.0</v>
      </c>
      <c r="G589" s="6">
        <v>63497.0</v>
      </c>
      <c r="H589" s="1" t="s">
        <v>1828</v>
      </c>
      <c r="I589" s="1">
        <v>22.86</v>
      </c>
    </row>
    <row r="590">
      <c r="A590" s="4" t="s">
        <v>1829</v>
      </c>
      <c r="B590" s="1" t="s">
        <v>1824</v>
      </c>
      <c r="C590" s="1">
        <v>287.6</v>
      </c>
      <c r="D590" s="1">
        <v>-2.4</v>
      </c>
      <c r="E590" s="5">
        <v>-0.0083</v>
      </c>
      <c r="F590" s="6">
        <v>23307.0</v>
      </c>
      <c r="G590" s="6">
        <v>53217.0</v>
      </c>
      <c r="H590" s="1" t="s">
        <v>1830</v>
      </c>
      <c r="I590" s="1">
        <v>10.92</v>
      </c>
    </row>
    <row r="591">
      <c r="A591" s="4" t="s">
        <v>1831</v>
      </c>
      <c r="B591" s="1" t="s">
        <v>1827</v>
      </c>
      <c r="C591" s="1">
        <v>345.8</v>
      </c>
      <c r="D591" s="1">
        <v>-12.35</v>
      </c>
      <c r="E591" s="5">
        <v>-0.0345</v>
      </c>
      <c r="F591" s="1" t="s">
        <v>1832</v>
      </c>
      <c r="G591" s="6">
        <v>2628.0</v>
      </c>
      <c r="H591" s="1" t="s">
        <v>1833</v>
      </c>
      <c r="I591" s="1">
        <v>22.86</v>
      </c>
    </row>
    <row r="592">
      <c r="A592" s="1" t="s">
        <v>1834</v>
      </c>
      <c r="B592" s="1" t="s">
        <v>1835</v>
      </c>
      <c r="C592" s="1">
        <v>340.6</v>
      </c>
      <c r="D592" s="3">
        <f>+4.15</f>
        <v>4.15</v>
      </c>
      <c r="E592" s="3">
        <f>+1.23%</f>
        <v>0.0123</v>
      </c>
      <c r="F592" s="6">
        <v>129738.0</v>
      </c>
      <c r="G592" s="6">
        <v>352683.0</v>
      </c>
      <c r="H592" s="1" t="s">
        <v>1836</v>
      </c>
      <c r="I592" s="1" t="s">
        <v>51</v>
      </c>
    </row>
    <row r="593">
      <c r="A593" s="1" t="s">
        <v>1837</v>
      </c>
      <c r="B593" s="1" t="s">
        <v>1838</v>
      </c>
      <c r="C593" s="2">
        <v>3198.15</v>
      </c>
      <c r="D593" s="3">
        <f>+11.85</f>
        <v>11.85</v>
      </c>
      <c r="E593" s="3">
        <f>+0.37%</f>
        <v>0.0037</v>
      </c>
      <c r="F593" s="6">
        <v>10378.0</v>
      </c>
      <c r="G593" s="6">
        <v>16460.0</v>
      </c>
      <c r="H593" s="1" t="s">
        <v>1839</v>
      </c>
      <c r="I593" s="1">
        <v>16.24</v>
      </c>
    </row>
    <row r="594">
      <c r="A594" s="4" t="s">
        <v>1840</v>
      </c>
      <c r="B594" s="1" t="s">
        <v>1838</v>
      </c>
      <c r="C594" s="2">
        <v>3200.55</v>
      </c>
      <c r="D594" s="3">
        <f>+6.35</f>
        <v>6.35</v>
      </c>
      <c r="E594" s="3">
        <f>+0.2%</f>
        <v>0.002</v>
      </c>
      <c r="F594" s="1">
        <v>655.0</v>
      </c>
      <c r="G594" s="1">
        <v>790.0</v>
      </c>
      <c r="H594" s="1" t="s">
        <v>1841</v>
      </c>
      <c r="I594" s="1">
        <v>16.25</v>
      </c>
    </row>
    <row r="595">
      <c r="A595" s="4" t="s">
        <v>1842</v>
      </c>
      <c r="B595" s="1" t="s">
        <v>1835</v>
      </c>
      <c r="C595" s="1">
        <v>339.7</v>
      </c>
      <c r="D595" s="3">
        <f>+3.55</f>
        <v>3.55</v>
      </c>
      <c r="E595" s="3">
        <f>+1.06%</f>
        <v>0.0106</v>
      </c>
      <c r="F595" s="6">
        <v>8863.0</v>
      </c>
      <c r="G595" s="6">
        <v>30080.0</v>
      </c>
      <c r="H595" s="1" t="s">
        <v>1843</v>
      </c>
      <c r="I595" s="1" t="s">
        <v>51</v>
      </c>
    </row>
    <row r="596">
      <c r="A596" s="4" t="s">
        <v>1844</v>
      </c>
      <c r="B596" s="1" t="s">
        <v>1845</v>
      </c>
      <c r="C596" s="1">
        <v>73.65</v>
      </c>
      <c r="D596" s="3">
        <f>+0.95</f>
        <v>0.95</v>
      </c>
      <c r="E596" s="3">
        <f>+1.31%</f>
        <v>0.0131</v>
      </c>
      <c r="F596" s="6">
        <v>39947.0</v>
      </c>
      <c r="G596" s="6">
        <v>123142.0</v>
      </c>
      <c r="H596" s="1" t="s">
        <v>1846</v>
      </c>
      <c r="I596" s="1">
        <v>31.22</v>
      </c>
    </row>
    <row r="597">
      <c r="A597" s="4" t="s">
        <v>1847</v>
      </c>
      <c r="B597" s="1" t="s">
        <v>1848</v>
      </c>
      <c r="C597" s="2">
        <v>1044.85</v>
      </c>
      <c r="D597" s="1">
        <v>-6.6</v>
      </c>
      <c r="E597" s="5">
        <v>-0.0063</v>
      </c>
      <c r="F597" s="1">
        <v>843.0</v>
      </c>
      <c r="G597" s="6">
        <v>5741.0</v>
      </c>
      <c r="H597" s="1" t="s">
        <v>1849</v>
      </c>
      <c r="I597" s="1">
        <v>15.87</v>
      </c>
    </row>
    <row r="598">
      <c r="A598" s="1" t="s">
        <v>1850</v>
      </c>
      <c r="B598" s="1" t="s">
        <v>1845</v>
      </c>
      <c r="C598" s="1">
        <v>73.7</v>
      </c>
      <c r="D598" s="3">
        <f>+0.95</f>
        <v>0.95</v>
      </c>
      <c r="E598" s="3">
        <f>+1.31%</f>
        <v>0.0131</v>
      </c>
      <c r="F598" s="1" t="s">
        <v>1851</v>
      </c>
      <c r="G598" s="1" t="s">
        <v>1852</v>
      </c>
      <c r="H598" s="1" t="s">
        <v>1853</v>
      </c>
      <c r="I598" s="1">
        <v>31.24</v>
      </c>
    </row>
    <row r="599">
      <c r="A599" s="1" t="s">
        <v>1854</v>
      </c>
      <c r="B599" s="1" t="s">
        <v>1848</v>
      </c>
      <c r="C599" s="2">
        <v>1045.0</v>
      </c>
      <c r="D599" s="1">
        <v>-8.65</v>
      </c>
      <c r="E599" s="5">
        <v>-0.0082</v>
      </c>
      <c r="F599" s="6">
        <v>16621.0</v>
      </c>
      <c r="G599" s="6">
        <v>18187.0</v>
      </c>
      <c r="H599" s="1" t="s">
        <v>1855</v>
      </c>
      <c r="I599" s="1">
        <v>15.88</v>
      </c>
    </row>
    <row r="600">
      <c r="A600" s="4" t="s">
        <v>1856</v>
      </c>
      <c r="B600" s="1" t="s">
        <v>1857</v>
      </c>
      <c r="C600" s="1">
        <v>182.25</v>
      </c>
      <c r="D600" s="1">
        <v>-1.0</v>
      </c>
      <c r="E600" s="5">
        <v>-0.0055</v>
      </c>
      <c r="F600" s="6">
        <v>35316.0</v>
      </c>
      <c r="G600" s="6">
        <v>106245.0</v>
      </c>
      <c r="H600" s="1" t="s">
        <v>1858</v>
      </c>
      <c r="I600" s="1">
        <v>16.03</v>
      </c>
    </row>
    <row r="601">
      <c r="A601" s="1" t="s">
        <v>1859</v>
      </c>
      <c r="B601" s="1" t="s">
        <v>1860</v>
      </c>
      <c r="C601" s="2">
        <v>2332.6</v>
      </c>
      <c r="D601" s="3">
        <f>+46.35</f>
        <v>46.35</v>
      </c>
      <c r="E601" s="3">
        <f>+2.03%</f>
        <v>0.0203</v>
      </c>
      <c r="F601" s="6">
        <v>24701.0</v>
      </c>
      <c r="G601" s="6">
        <v>61805.0</v>
      </c>
      <c r="H601" s="1" t="s">
        <v>1861</v>
      </c>
      <c r="I601" s="1">
        <v>23.7</v>
      </c>
    </row>
    <row r="602">
      <c r="A602" s="4" t="s">
        <v>1862</v>
      </c>
      <c r="B602" s="1" t="s">
        <v>1860</v>
      </c>
      <c r="C602" s="2">
        <v>2332.85</v>
      </c>
      <c r="D602" s="3">
        <f>+47.6</f>
        <v>47.6</v>
      </c>
      <c r="E602" s="3">
        <f>+2.08%</f>
        <v>0.0208</v>
      </c>
      <c r="F602" s="6">
        <v>1452.0</v>
      </c>
      <c r="G602" s="6">
        <v>3672.0</v>
      </c>
      <c r="H602" s="1" t="s">
        <v>1863</v>
      </c>
      <c r="I602" s="1">
        <v>23.7</v>
      </c>
    </row>
    <row r="603">
      <c r="A603" s="1" t="s">
        <v>1864</v>
      </c>
      <c r="B603" s="1" t="s">
        <v>1865</v>
      </c>
      <c r="C603" s="1">
        <v>492.85</v>
      </c>
      <c r="D603" s="3">
        <f>+3.25</f>
        <v>3.25</v>
      </c>
      <c r="E603" s="3">
        <f>+0.66%</f>
        <v>0.0066</v>
      </c>
      <c r="F603" s="6">
        <v>24309.0</v>
      </c>
      <c r="G603" s="6">
        <v>99668.0</v>
      </c>
      <c r="H603" s="1" t="s">
        <v>1866</v>
      </c>
      <c r="I603" s="1">
        <v>33.14</v>
      </c>
    </row>
    <row r="604">
      <c r="A604" s="4" t="s">
        <v>1867</v>
      </c>
      <c r="B604" s="1" t="s">
        <v>1865</v>
      </c>
      <c r="C604" s="1">
        <v>492.25</v>
      </c>
      <c r="D604" s="3">
        <f>+2.95</f>
        <v>2.95</v>
      </c>
      <c r="E604" s="3">
        <f>+0.6%</f>
        <v>0.006</v>
      </c>
      <c r="F604" s="6">
        <v>1587.0</v>
      </c>
      <c r="G604" s="6">
        <v>7110.0</v>
      </c>
      <c r="H604" s="1" t="s">
        <v>1868</v>
      </c>
      <c r="I604" s="1">
        <v>33.1</v>
      </c>
    </row>
    <row r="605">
      <c r="A605" s="1" t="s">
        <v>1869</v>
      </c>
      <c r="B605" s="1" t="s">
        <v>1870</v>
      </c>
      <c r="C605" s="1">
        <v>908.8</v>
      </c>
      <c r="D605" s="1">
        <v>-16.2</v>
      </c>
      <c r="E605" s="5">
        <v>-0.0175</v>
      </c>
      <c r="F605" s="6">
        <v>43522.0</v>
      </c>
      <c r="G605" s="6">
        <v>77572.0</v>
      </c>
      <c r="H605" s="1" t="s">
        <v>1871</v>
      </c>
      <c r="I605" s="1">
        <v>12.28</v>
      </c>
    </row>
    <row r="606">
      <c r="A606" s="1" t="s">
        <v>1872</v>
      </c>
      <c r="B606" s="1" t="s">
        <v>1857</v>
      </c>
      <c r="C606" s="1">
        <v>182.2</v>
      </c>
      <c r="D606" s="1">
        <v>-1.7</v>
      </c>
      <c r="E606" s="5">
        <v>-0.0092</v>
      </c>
      <c r="F606" s="6">
        <v>311466.0</v>
      </c>
      <c r="G606" s="6">
        <v>689345.0</v>
      </c>
      <c r="H606" s="1" t="s">
        <v>1873</v>
      </c>
      <c r="I606" s="1">
        <v>16.02</v>
      </c>
    </row>
    <row r="607">
      <c r="A607" s="4" t="s">
        <v>1874</v>
      </c>
      <c r="B607" s="1" t="s">
        <v>1870</v>
      </c>
      <c r="C607" s="1">
        <v>908.45</v>
      </c>
      <c r="D607" s="1">
        <v>-17.05</v>
      </c>
      <c r="E607" s="5">
        <v>-0.0184</v>
      </c>
      <c r="F607" s="6">
        <v>17246.0</v>
      </c>
      <c r="G607" s="6">
        <v>19105.0</v>
      </c>
      <c r="H607" s="1" t="s">
        <v>1875</v>
      </c>
      <c r="I607" s="1">
        <v>12.27</v>
      </c>
    </row>
    <row r="608">
      <c r="A608" s="4" t="s">
        <v>1876</v>
      </c>
      <c r="B608" s="1" t="s">
        <v>1877</v>
      </c>
      <c r="C608" s="1">
        <v>411.2</v>
      </c>
      <c r="D608" s="1">
        <v>-4.95</v>
      </c>
      <c r="E608" s="5">
        <v>-0.0119</v>
      </c>
      <c r="F608" s="6">
        <v>8048.0</v>
      </c>
      <c r="G608" s="6">
        <v>23404.0</v>
      </c>
      <c r="H608" s="1" t="s">
        <v>1878</v>
      </c>
      <c r="I608" s="1" t="s">
        <v>51</v>
      </c>
    </row>
    <row r="609">
      <c r="A609" s="1" t="s">
        <v>1879</v>
      </c>
      <c r="B609" s="1" t="s">
        <v>1877</v>
      </c>
      <c r="C609" s="1">
        <v>411.15</v>
      </c>
      <c r="D609" s="1">
        <v>-4.95</v>
      </c>
      <c r="E609" s="5">
        <v>-0.0119</v>
      </c>
      <c r="F609" s="6">
        <v>118545.0</v>
      </c>
      <c r="G609" s="6">
        <v>314316.0</v>
      </c>
      <c r="H609" s="1" t="s">
        <v>1878</v>
      </c>
      <c r="I609" s="1" t="s">
        <v>51</v>
      </c>
    </row>
    <row r="610">
      <c r="A610" s="4" t="s">
        <v>1880</v>
      </c>
      <c r="B610" s="1" t="s">
        <v>1881</v>
      </c>
      <c r="C610" s="1">
        <v>44.6</v>
      </c>
      <c r="D610" s="3">
        <f>+0.45</f>
        <v>0.45</v>
      </c>
      <c r="E610" s="3">
        <f>+1.02%</f>
        <v>0.0102</v>
      </c>
      <c r="F610" s="6">
        <v>227160.0</v>
      </c>
      <c r="G610" s="6">
        <v>370060.0</v>
      </c>
      <c r="H610" s="1" t="s">
        <v>1882</v>
      </c>
      <c r="I610" s="1" t="s">
        <v>51</v>
      </c>
    </row>
    <row r="611">
      <c r="A611" s="1" t="s">
        <v>1883</v>
      </c>
      <c r="B611" s="1" t="s">
        <v>1881</v>
      </c>
      <c r="C611" s="1">
        <v>44.4</v>
      </c>
      <c r="D611" s="3">
        <f>+0.25</f>
        <v>0.25</v>
      </c>
      <c r="E611" s="3">
        <f>+0.57%</f>
        <v>0.0057</v>
      </c>
      <c r="F611" s="1" t="s">
        <v>1884</v>
      </c>
      <c r="G611" s="1" t="s">
        <v>1885</v>
      </c>
      <c r="H611" s="1" t="s">
        <v>1886</v>
      </c>
      <c r="I611" s="1" t="s">
        <v>51</v>
      </c>
    </row>
    <row r="612">
      <c r="A612" s="1" t="s">
        <v>1887</v>
      </c>
      <c r="B612" s="1" t="s">
        <v>1888</v>
      </c>
      <c r="C612" s="1">
        <v>272.25</v>
      </c>
      <c r="D612" s="1">
        <v>-3.75</v>
      </c>
      <c r="E612" s="5">
        <v>-0.0136</v>
      </c>
      <c r="F612" s="1" t="s">
        <v>1889</v>
      </c>
      <c r="G612" s="6">
        <v>505042.0</v>
      </c>
      <c r="H612" s="1" t="s">
        <v>1890</v>
      </c>
      <c r="I612" s="1">
        <v>19.53</v>
      </c>
    </row>
    <row r="613">
      <c r="A613" s="4" t="s">
        <v>1891</v>
      </c>
      <c r="B613" s="1" t="s">
        <v>1888</v>
      </c>
      <c r="C613" s="1">
        <v>271.9</v>
      </c>
      <c r="D613" s="1">
        <v>-4.4</v>
      </c>
      <c r="E613" s="5">
        <v>-0.0159</v>
      </c>
      <c r="F613" s="6">
        <v>45513.0</v>
      </c>
      <c r="G613" s="6">
        <v>24345.0</v>
      </c>
      <c r="H613" s="1" t="s">
        <v>1892</v>
      </c>
      <c r="I613" s="1">
        <v>19.51</v>
      </c>
    </row>
    <row r="614">
      <c r="A614" s="1" t="s">
        <v>1893</v>
      </c>
      <c r="B614" s="1" t="s">
        <v>1894</v>
      </c>
      <c r="C614" s="2">
        <v>1477.15</v>
      </c>
      <c r="D614" s="1">
        <v>-5.4</v>
      </c>
      <c r="E614" s="5">
        <v>-0.0036</v>
      </c>
      <c r="F614" s="6">
        <v>74937.0</v>
      </c>
      <c r="G614" s="6">
        <v>71009.0</v>
      </c>
      <c r="H614" s="1" t="s">
        <v>1895</v>
      </c>
      <c r="I614" s="1">
        <v>28.3</v>
      </c>
    </row>
    <row r="615">
      <c r="A615" s="4" t="s">
        <v>1896</v>
      </c>
      <c r="B615" s="1" t="s">
        <v>1894</v>
      </c>
      <c r="C615" s="2">
        <v>1475.45</v>
      </c>
      <c r="D615" s="1">
        <v>-12.8</v>
      </c>
      <c r="E615" s="5">
        <v>-0.0086</v>
      </c>
      <c r="F615" s="6">
        <v>7861.0</v>
      </c>
      <c r="G615" s="6">
        <v>2455.0</v>
      </c>
      <c r="H615" s="1" t="s">
        <v>1897</v>
      </c>
      <c r="I615" s="1">
        <v>28.27</v>
      </c>
    </row>
    <row r="616">
      <c r="A616" s="1" t="s">
        <v>1898</v>
      </c>
      <c r="B616" s="1" t="s">
        <v>1899</v>
      </c>
      <c r="C616" s="1">
        <v>244.65</v>
      </c>
      <c r="D616" s="3">
        <f>+4.6</f>
        <v>4.6</v>
      </c>
      <c r="E616" s="3">
        <f>+1.92%</f>
        <v>0.0192</v>
      </c>
      <c r="F616" s="6">
        <v>672657.0</v>
      </c>
      <c r="G616" s="6">
        <v>174048.0</v>
      </c>
      <c r="H616" s="1" t="s">
        <v>1900</v>
      </c>
      <c r="I616" s="1">
        <v>17.01</v>
      </c>
    </row>
    <row r="617">
      <c r="A617" s="4" t="s">
        <v>1901</v>
      </c>
      <c r="B617" s="1" t="s">
        <v>1902</v>
      </c>
      <c r="C617" s="1">
        <v>97.25</v>
      </c>
      <c r="D617" s="1">
        <v>-5.1</v>
      </c>
      <c r="E617" s="5">
        <v>-0.0498</v>
      </c>
      <c r="F617" s="6">
        <v>8401.0</v>
      </c>
      <c r="G617" s="6">
        <v>51754.0</v>
      </c>
      <c r="H617" s="1" t="s">
        <v>1903</v>
      </c>
      <c r="I617" s="1">
        <v>39.61</v>
      </c>
    </row>
    <row r="618">
      <c r="A618" s="1" t="s">
        <v>1904</v>
      </c>
      <c r="B618" s="1" t="s">
        <v>1902</v>
      </c>
      <c r="C618" s="1">
        <v>97.1</v>
      </c>
      <c r="D618" s="1">
        <v>-5.1</v>
      </c>
      <c r="E618" s="5">
        <v>-0.0499</v>
      </c>
      <c r="F618" s="6">
        <v>97481.0</v>
      </c>
      <c r="G618" s="6">
        <v>438413.0</v>
      </c>
      <c r="H618" s="1" t="s">
        <v>1905</v>
      </c>
      <c r="I618" s="1">
        <v>39.55</v>
      </c>
    </row>
    <row r="619">
      <c r="A619" s="4" t="s">
        <v>1906</v>
      </c>
      <c r="B619" s="1" t="s">
        <v>1899</v>
      </c>
      <c r="C619" s="1">
        <v>244.3</v>
      </c>
      <c r="D619" s="3">
        <f>+4.25</f>
        <v>4.25</v>
      </c>
      <c r="E619" s="3">
        <f>+1.77%</f>
        <v>0.0177</v>
      </c>
      <c r="F619" s="6">
        <v>45721.0</v>
      </c>
      <c r="G619" s="6">
        <v>88161.0</v>
      </c>
      <c r="H619" s="1" t="s">
        <v>1907</v>
      </c>
      <c r="I619" s="1">
        <v>16.99</v>
      </c>
    </row>
    <row r="620">
      <c r="A620" s="4" t="s">
        <v>1908</v>
      </c>
      <c r="B620" s="1" t="s">
        <v>1909</v>
      </c>
      <c r="C620" s="2">
        <v>1847.2</v>
      </c>
      <c r="D620" s="1">
        <v>-4.55</v>
      </c>
      <c r="E620" s="5">
        <v>-0.0025</v>
      </c>
      <c r="F620" s="1">
        <v>415.0</v>
      </c>
      <c r="G620" s="6">
        <v>1904.0</v>
      </c>
      <c r="H620" s="1" t="s">
        <v>1910</v>
      </c>
      <c r="I620" s="1">
        <v>19.18</v>
      </c>
    </row>
    <row r="621">
      <c r="A621" s="1" t="s">
        <v>1911</v>
      </c>
      <c r="B621" s="1" t="s">
        <v>1912</v>
      </c>
      <c r="C621" s="1">
        <v>186.1</v>
      </c>
      <c r="D621" s="1">
        <v>-9.75</v>
      </c>
      <c r="E621" s="5">
        <v>-0.0498</v>
      </c>
      <c r="F621" s="6">
        <v>2077.0</v>
      </c>
      <c r="G621" s="1" t="s">
        <v>51</v>
      </c>
      <c r="H621" s="1" t="s">
        <v>1913</v>
      </c>
      <c r="I621" s="1">
        <v>59.27</v>
      </c>
    </row>
    <row r="622">
      <c r="A622" s="1" t="s">
        <v>1914</v>
      </c>
      <c r="B622" s="1" t="s">
        <v>1909</v>
      </c>
      <c r="C622" s="2">
        <v>1845.35</v>
      </c>
      <c r="D622" s="1">
        <v>-7.75</v>
      </c>
      <c r="E622" s="5">
        <v>-0.0042</v>
      </c>
      <c r="F622" s="6">
        <v>21710.0</v>
      </c>
      <c r="G622" s="6">
        <v>67303.0</v>
      </c>
      <c r="H622" s="1" t="s">
        <v>1915</v>
      </c>
      <c r="I622" s="1">
        <v>19.16</v>
      </c>
    </row>
    <row r="623">
      <c r="A623" s="1" t="s">
        <v>1916</v>
      </c>
      <c r="B623" s="1" t="s">
        <v>1917</v>
      </c>
      <c r="C623" s="1">
        <v>174.4</v>
      </c>
      <c r="D623" s="3">
        <f>+2.5</f>
        <v>2.5</v>
      </c>
      <c r="E623" s="3">
        <f>+1.45%</f>
        <v>0.0145</v>
      </c>
      <c r="F623" s="1" t="s">
        <v>1918</v>
      </c>
      <c r="G623" s="1" t="s">
        <v>1919</v>
      </c>
      <c r="H623" s="1" t="s">
        <v>1920</v>
      </c>
      <c r="I623" s="1" t="s">
        <v>51</v>
      </c>
    </row>
    <row r="624">
      <c r="A624" s="4" t="s">
        <v>1921</v>
      </c>
      <c r="B624" s="1" t="s">
        <v>1917</v>
      </c>
      <c r="C624" s="1">
        <v>174.3</v>
      </c>
      <c r="D624" s="3">
        <f>+2.65</f>
        <v>2.65</v>
      </c>
      <c r="E624" s="3">
        <f>+1.54%</f>
        <v>0.0154</v>
      </c>
      <c r="F624" s="6">
        <v>151526.0</v>
      </c>
      <c r="G624" s="6">
        <v>137028.0</v>
      </c>
      <c r="H624" s="1" t="s">
        <v>1922</v>
      </c>
      <c r="I624" s="1" t="s">
        <v>51</v>
      </c>
    </row>
    <row r="625">
      <c r="A625" s="4" t="s">
        <v>1923</v>
      </c>
      <c r="B625" s="1" t="s">
        <v>1924</v>
      </c>
      <c r="C625" s="1">
        <v>688.15</v>
      </c>
      <c r="D625" s="1">
        <v>-10.35</v>
      </c>
      <c r="E625" s="5">
        <v>-0.0148</v>
      </c>
      <c r="F625" s="6">
        <v>1639.0</v>
      </c>
      <c r="G625" s="6">
        <v>3285.0</v>
      </c>
      <c r="H625" s="1" t="s">
        <v>1925</v>
      </c>
      <c r="I625" s="1">
        <v>4.44</v>
      </c>
    </row>
    <row r="626">
      <c r="A626" s="1" t="s">
        <v>1926</v>
      </c>
      <c r="B626" s="1" t="s">
        <v>1924</v>
      </c>
      <c r="C626" s="1">
        <v>687.1</v>
      </c>
      <c r="D626" s="1">
        <v>-10.1</v>
      </c>
      <c r="E626" s="5">
        <v>-0.0145</v>
      </c>
      <c r="F626" s="6">
        <v>28627.0</v>
      </c>
      <c r="G626" s="6">
        <v>62846.0</v>
      </c>
      <c r="H626" s="1" t="s">
        <v>1927</v>
      </c>
      <c r="I626" s="1">
        <v>4.44</v>
      </c>
    </row>
    <row r="627">
      <c r="A627" s="4" t="s">
        <v>1928</v>
      </c>
      <c r="B627" s="1" t="s">
        <v>1929</v>
      </c>
      <c r="C627" s="1">
        <v>123.5</v>
      </c>
      <c r="D627" s="3">
        <f>+0.05</f>
        <v>0.05</v>
      </c>
      <c r="E627" s="3">
        <f>+0.04%</f>
        <v>0.0004</v>
      </c>
      <c r="F627" s="6">
        <v>22331.0</v>
      </c>
      <c r="G627" s="6">
        <v>32742.0</v>
      </c>
      <c r="H627" s="1" t="s">
        <v>1930</v>
      </c>
      <c r="I627" s="1">
        <v>26.62</v>
      </c>
    </row>
    <row r="628">
      <c r="A628" s="1" t="s">
        <v>1931</v>
      </c>
      <c r="B628" s="1" t="s">
        <v>1929</v>
      </c>
      <c r="C628" s="1">
        <v>123.4</v>
      </c>
      <c r="D628" s="1">
        <v>-0.1</v>
      </c>
      <c r="E628" s="5">
        <v>-8.0E-4</v>
      </c>
      <c r="F628" s="6">
        <v>422520.0</v>
      </c>
      <c r="G628" s="6">
        <v>576969.0</v>
      </c>
      <c r="H628" s="1" t="s">
        <v>1932</v>
      </c>
      <c r="I628" s="1">
        <v>26.6</v>
      </c>
    </row>
    <row r="629">
      <c r="A629" s="1" t="s">
        <v>1933</v>
      </c>
      <c r="B629" s="1" t="s">
        <v>1934</v>
      </c>
      <c r="C629" s="1">
        <v>24.65</v>
      </c>
      <c r="D629" s="1">
        <v>-0.25</v>
      </c>
      <c r="E629" s="5">
        <v>-0.01</v>
      </c>
      <c r="F629" s="1" t="s">
        <v>1935</v>
      </c>
      <c r="G629" s="1" t="s">
        <v>1936</v>
      </c>
      <c r="H629" s="1" t="s">
        <v>1937</v>
      </c>
      <c r="I629" s="1">
        <v>57.33</v>
      </c>
    </row>
    <row r="630">
      <c r="A630" s="4" t="s">
        <v>1938</v>
      </c>
      <c r="B630" s="1" t="s">
        <v>1934</v>
      </c>
      <c r="C630" s="1">
        <v>24.65</v>
      </c>
      <c r="D630" s="1">
        <v>-0.2</v>
      </c>
      <c r="E630" s="5">
        <v>-0.008</v>
      </c>
      <c r="F630" s="6">
        <v>450482.0</v>
      </c>
      <c r="G630" s="6">
        <v>949613.0</v>
      </c>
      <c r="H630" s="1" t="s">
        <v>1939</v>
      </c>
      <c r="I630" s="1">
        <v>57.33</v>
      </c>
    </row>
    <row r="631">
      <c r="A631" s="1" t="s">
        <v>1940</v>
      </c>
      <c r="B631" s="1" t="s">
        <v>1941</v>
      </c>
      <c r="C631" s="1">
        <v>403.85</v>
      </c>
      <c r="D631" s="1">
        <v>-8.65</v>
      </c>
      <c r="E631" s="5">
        <v>-0.021</v>
      </c>
      <c r="F631" s="6">
        <v>39223.0</v>
      </c>
      <c r="G631" s="6">
        <v>48327.0</v>
      </c>
      <c r="H631" s="1" t="s">
        <v>1942</v>
      </c>
      <c r="I631" s="1" t="s">
        <v>51</v>
      </c>
    </row>
    <row r="632">
      <c r="A632" s="1" t="s">
        <v>1943</v>
      </c>
      <c r="B632" s="1" t="s">
        <v>1944</v>
      </c>
      <c r="C632" s="1">
        <v>335.05</v>
      </c>
      <c r="D632" s="3">
        <f t="shared" ref="D632:D633" si="10">+3.05</f>
        <v>3.05</v>
      </c>
      <c r="E632" s="3">
        <f t="shared" ref="E632:E633" si="11">+0.92%</f>
        <v>0.0092</v>
      </c>
      <c r="F632" s="6">
        <v>537941.0</v>
      </c>
      <c r="G632" s="6">
        <v>639062.0</v>
      </c>
      <c r="H632" s="1" t="s">
        <v>1945</v>
      </c>
      <c r="I632" s="1">
        <v>6.97</v>
      </c>
    </row>
    <row r="633">
      <c r="A633" s="4" t="s">
        <v>1946</v>
      </c>
      <c r="B633" s="1" t="s">
        <v>1944</v>
      </c>
      <c r="C633" s="1">
        <v>334.95</v>
      </c>
      <c r="D633" s="3">
        <f t="shared" si="10"/>
        <v>3.05</v>
      </c>
      <c r="E633" s="3">
        <f t="shared" si="11"/>
        <v>0.0092</v>
      </c>
      <c r="F633" s="6">
        <v>27607.0</v>
      </c>
      <c r="G633" s="6">
        <v>36362.0</v>
      </c>
      <c r="H633" s="1" t="s">
        <v>1945</v>
      </c>
      <c r="I633" s="1">
        <v>6.97</v>
      </c>
    </row>
    <row r="634">
      <c r="A634" s="4" t="s">
        <v>1947</v>
      </c>
      <c r="B634" s="1" t="s">
        <v>1948</v>
      </c>
      <c r="C634" s="1">
        <v>69.7</v>
      </c>
      <c r="D634" s="1">
        <v>-0.6</v>
      </c>
      <c r="E634" s="5">
        <v>-0.0085</v>
      </c>
      <c r="F634" s="6">
        <v>173088.0</v>
      </c>
      <c r="G634" s="6">
        <v>189981.0</v>
      </c>
      <c r="H634" s="1" t="s">
        <v>1949</v>
      </c>
      <c r="I634" s="1">
        <v>10.39</v>
      </c>
    </row>
    <row r="635">
      <c r="A635" s="1" t="s">
        <v>1950</v>
      </c>
      <c r="B635" s="1" t="s">
        <v>1948</v>
      </c>
      <c r="C635" s="1">
        <v>69.7</v>
      </c>
      <c r="D635" s="1">
        <v>-0.5</v>
      </c>
      <c r="E635" s="5">
        <v>-0.0071</v>
      </c>
      <c r="F635" s="1" t="s">
        <v>1951</v>
      </c>
      <c r="G635" s="1" t="s">
        <v>1952</v>
      </c>
      <c r="H635" s="1" t="s">
        <v>1953</v>
      </c>
      <c r="I635" s="1">
        <v>10.39</v>
      </c>
    </row>
    <row r="636">
      <c r="A636" s="1" t="s">
        <v>1954</v>
      </c>
      <c r="B636" s="1" t="s">
        <v>1955</v>
      </c>
      <c r="C636" s="1">
        <v>93.55</v>
      </c>
      <c r="D636" s="3">
        <f>+0.3</f>
        <v>0.3</v>
      </c>
      <c r="E636" s="3">
        <f>+0.32%</f>
        <v>0.0032</v>
      </c>
      <c r="F636" s="1" t="s">
        <v>1956</v>
      </c>
      <c r="G636" s="1" t="s">
        <v>1957</v>
      </c>
      <c r="H636" s="1" t="s">
        <v>1958</v>
      </c>
      <c r="I636" s="1">
        <v>9.06</v>
      </c>
    </row>
    <row r="637">
      <c r="A637" s="4" t="s">
        <v>1959</v>
      </c>
      <c r="B637" s="1" t="s">
        <v>1960</v>
      </c>
      <c r="C637" s="2">
        <v>1351.75</v>
      </c>
      <c r="D637" s="3">
        <f>+4.05</f>
        <v>4.05</v>
      </c>
      <c r="E637" s="3">
        <f>+0.3%</f>
        <v>0.003</v>
      </c>
      <c r="F637" s="1">
        <v>377.0</v>
      </c>
      <c r="G637" s="6">
        <v>4201.0</v>
      </c>
      <c r="H637" s="1" t="s">
        <v>1961</v>
      </c>
      <c r="I637" s="1">
        <v>23.34</v>
      </c>
    </row>
    <row r="638">
      <c r="A638" s="1" t="s">
        <v>1962</v>
      </c>
      <c r="B638" s="1" t="s">
        <v>1960</v>
      </c>
      <c r="C638" s="2">
        <v>1349.65</v>
      </c>
      <c r="D638" s="1">
        <v>-0.3</v>
      </c>
      <c r="E638" s="5">
        <v>-2.0E-4</v>
      </c>
      <c r="F638" s="6">
        <v>9121.0</v>
      </c>
      <c r="G638" s="6">
        <v>19083.0</v>
      </c>
      <c r="H638" s="1" t="s">
        <v>1963</v>
      </c>
      <c r="I638" s="1">
        <v>23.3</v>
      </c>
    </row>
    <row r="639">
      <c r="A639" s="1" t="s">
        <v>1964</v>
      </c>
      <c r="B639" s="1" t="s">
        <v>1965</v>
      </c>
      <c r="C639" s="2">
        <v>1712.55</v>
      </c>
      <c r="D639" s="1">
        <v>-49.65</v>
      </c>
      <c r="E639" s="5">
        <v>-0.0282</v>
      </c>
      <c r="F639" s="6">
        <v>31201.0</v>
      </c>
      <c r="G639" s="6">
        <v>46994.0</v>
      </c>
      <c r="H639" s="1" t="s">
        <v>1966</v>
      </c>
      <c r="I639" s="1">
        <v>65.54</v>
      </c>
    </row>
    <row r="640">
      <c r="A640" s="1" t="s">
        <v>1967</v>
      </c>
      <c r="B640" s="1" t="s">
        <v>1968</v>
      </c>
      <c r="C640" s="1">
        <v>739.6</v>
      </c>
      <c r="D640" s="3">
        <f>+1.75</f>
        <v>1.75</v>
      </c>
      <c r="E640" s="3">
        <f>+0.24%</f>
        <v>0.0024</v>
      </c>
      <c r="F640" s="1" t="s">
        <v>1969</v>
      </c>
      <c r="G640" s="1" t="s">
        <v>1970</v>
      </c>
      <c r="H640" s="1" t="s">
        <v>1971</v>
      </c>
      <c r="I640" s="1">
        <v>11.67</v>
      </c>
    </row>
    <row r="641">
      <c r="A641" s="4" t="s">
        <v>1972</v>
      </c>
      <c r="B641" s="1" t="s">
        <v>1968</v>
      </c>
      <c r="C641" s="1">
        <v>739.35</v>
      </c>
      <c r="D641" s="3">
        <f>+1.7</f>
        <v>1.7</v>
      </c>
      <c r="E641" s="3">
        <f>+0.23%</f>
        <v>0.0023</v>
      </c>
      <c r="F641" s="6">
        <v>142842.0</v>
      </c>
      <c r="G641" s="6">
        <v>256475.0</v>
      </c>
      <c r="H641" s="1" t="s">
        <v>1973</v>
      </c>
      <c r="I641" s="1">
        <v>11.67</v>
      </c>
    </row>
    <row r="642">
      <c r="A642" s="1" t="s">
        <v>1974</v>
      </c>
      <c r="B642" s="1" t="s">
        <v>1975</v>
      </c>
      <c r="C642" s="1">
        <v>560.65</v>
      </c>
      <c r="D642" s="3">
        <f>+11.05</f>
        <v>11.05</v>
      </c>
      <c r="E642" s="3">
        <f>+2.01%</f>
        <v>0.0201</v>
      </c>
      <c r="F642" s="6">
        <v>249646.0</v>
      </c>
      <c r="G642" s="6">
        <v>470631.0</v>
      </c>
      <c r="H642" s="1" t="s">
        <v>1976</v>
      </c>
      <c r="I642" s="1">
        <v>8.55</v>
      </c>
    </row>
    <row r="643">
      <c r="A643" s="4" t="s">
        <v>1977</v>
      </c>
      <c r="B643" s="1" t="s">
        <v>1975</v>
      </c>
      <c r="C643" s="1">
        <v>560.25</v>
      </c>
      <c r="D643" s="3">
        <f>+10.3</f>
        <v>10.3</v>
      </c>
      <c r="E643" s="3">
        <f>+1.87%</f>
        <v>0.0187</v>
      </c>
      <c r="F643" s="6">
        <v>18946.0</v>
      </c>
      <c r="G643" s="6">
        <v>21098.0</v>
      </c>
      <c r="H643" s="1" t="s">
        <v>1978</v>
      </c>
      <c r="I643" s="1">
        <v>8.54</v>
      </c>
    </row>
    <row r="644">
      <c r="A644" s="4" t="s">
        <v>1979</v>
      </c>
      <c r="B644" s="1" t="s">
        <v>1980</v>
      </c>
      <c r="C644" s="1">
        <v>122.55</v>
      </c>
      <c r="D644" s="3">
        <f>+2.65</f>
        <v>2.65</v>
      </c>
      <c r="E644" s="3">
        <f>+2.21%</f>
        <v>0.0221</v>
      </c>
      <c r="F644" s="6">
        <v>414841.0</v>
      </c>
      <c r="G644" s="6">
        <v>232456.0</v>
      </c>
      <c r="H644" s="1" t="s">
        <v>1981</v>
      </c>
      <c r="I644" s="1">
        <v>5.98</v>
      </c>
    </row>
    <row r="645">
      <c r="A645" s="1" t="s">
        <v>1982</v>
      </c>
      <c r="B645" s="1" t="s">
        <v>1980</v>
      </c>
      <c r="C645" s="1">
        <v>122.55</v>
      </c>
      <c r="D645" s="3">
        <f>+2.7</f>
        <v>2.7</v>
      </c>
      <c r="E645" s="3">
        <f>+2.25%</f>
        <v>0.0225</v>
      </c>
      <c r="F645" s="1" t="s">
        <v>1983</v>
      </c>
      <c r="G645" s="1" t="s">
        <v>1555</v>
      </c>
      <c r="H645" s="1" t="s">
        <v>1984</v>
      </c>
      <c r="I645" s="1">
        <v>5.98</v>
      </c>
    </row>
    <row r="646">
      <c r="A646" s="4" t="s">
        <v>1985</v>
      </c>
      <c r="B646" s="1" t="s">
        <v>1986</v>
      </c>
      <c r="C646" s="1">
        <v>172.2</v>
      </c>
      <c r="D646" s="1">
        <v>-3.4</v>
      </c>
      <c r="E646" s="5">
        <v>-0.0194</v>
      </c>
      <c r="F646" s="1">
        <v>705.0</v>
      </c>
      <c r="G646" s="6">
        <v>1815.0</v>
      </c>
      <c r="H646" s="1" t="s">
        <v>1987</v>
      </c>
      <c r="I646" s="1">
        <v>27.25</v>
      </c>
    </row>
    <row r="647">
      <c r="A647" s="1" t="s">
        <v>1988</v>
      </c>
      <c r="B647" s="1" t="s">
        <v>1986</v>
      </c>
      <c r="C647" s="1">
        <v>171.9</v>
      </c>
      <c r="D647" s="1">
        <v>-3.4</v>
      </c>
      <c r="E647" s="5">
        <v>-0.0194</v>
      </c>
      <c r="F647" s="6">
        <v>14209.0</v>
      </c>
      <c r="G647" s="6">
        <v>27156.0</v>
      </c>
      <c r="H647" s="1" t="s">
        <v>1989</v>
      </c>
      <c r="I647" s="1">
        <v>27.2</v>
      </c>
    </row>
    <row r="648">
      <c r="A648" s="4" t="s">
        <v>1990</v>
      </c>
      <c r="B648" s="1" t="s">
        <v>1991</v>
      </c>
      <c r="C648" s="1">
        <v>272.5</v>
      </c>
      <c r="D648" s="1">
        <v>-1.75</v>
      </c>
      <c r="E648" s="5">
        <v>-0.0064</v>
      </c>
      <c r="F648" s="6">
        <v>4077.0</v>
      </c>
      <c r="G648" s="6">
        <v>7749.0</v>
      </c>
      <c r="H648" s="1" t="s">
        <v>1992</v>
      </c>
      <c r="I648" s="1">
        <v>10.66</v>
      </c>
    </row>
    <row r="649">
      <c r="A649" s="1" t="s">
        <v>1993</v>
      </c>
      <c r="B649" s="1" t="s">
        <v>1991</v>
      </c>
      <c r="C649" s="1">
        <v>272.45</v>
      </c>
      <c r="D649" s="1">
        <v>-1.7</v>
      </c>
      <c r="E649" s="5">
        <v>-0.0062</v>
      </c>
      <c r="F649" s="6">
        <v>34330.0</v>
      </c>
      <c r="G649" s="6">
        <v>122673.0</v>
      </c>
      <c r="H649" s="1" t="s">
        <v>1994</v>
      </c>
      <c r="I649" s="1">
        <v>10.66</v>
      </c>
    </row>
    <row r="650">
      <c r="A650" s="4" t="s">
        <v>1995</v>
      </c>
      <c r="B650" s="1" t="s">
        <v>1996</v>
      </c>
      <c r="C650" s="1">
        <v>512.25</v>
      </c>
      <c r="D650" s="1">
        <v>-9.85</v>
      </c>
      <c r="E650" s="5">
        <v>-0.0189</v>
      </c>
      <c r="F650" s="6">
        <v>2801.0</v>
      </c>
      <c r="G650" s="6">
        <v>9418.0</v>
      </c>
      <c r="H650" s="1" t="s">
        <v>1997</v>
      </c>
      <c r="I650" s="1">
        <v>26.75</v>
      </c>
    </row>
    <row r="651">
      <c r="A651" s="1" t="s">
        <v>1998</v>
      </c>
      <c r="B651" s="1" t="s">
        <v>1999</v>
      </c>
      <c r="C651" s="1">
        <v>288.55</v>
      </c>
      <c r="D651" s="1">
        <v>-5.6</v>
      </c>
      <c r="E651" s="5">
        <v>-0.019</v>
      </c>
      <c r="F651" s="6">
        <v>503339.0</v>
      </c>
      <c r="G651" s="6">
        <v>944287.0</v>
      </c>
      <c r="H651" s="1" t="s">
        <v>2000</v>
      </c>
      <c r="I651" s="1">
        <v>36.5</v>
      </c>
    </row>
    <row r="652">
      <c r="A652" s="1" t="s">
        <v>2001</v>
      </c>
      <c r="B652" s="1" t="s">
        <v>2002</v>
      </c>
      <c r="C652" s="1">
        <v>635.35</v>
      </c>
      <c r="D652" s="3">
        <f>+8.55</f>
        <v>8.55</v>
      </c>
      <c r="E652" s="3">
        <f>+1.36%</f>
        <v>0.0136</v>
      </c>
      <c r="F652" s="6">
        <v>16334.0</v>
      </c>
      <c r="G652" s="6">
        <v>34463.0</v>
      </c>
      <c r="H652" s="1" t="s">
        <v>2003</v>
      </c>
      <c r="I652" s="1">
        <v>11.4</v>
      </c>
    </row>
    <row r="653">
      <c r="A653" s="1" t="s">
        <v>2004</v>
      </c>
      <c r="B653" s="1" t="s">
        <v>2005</v>
      </c>
      <c r="C653" s="1">
        <v>854.7</v>
      </c>
      <c r="D653" s="1">
        <v>-11.25</v>
      </c>
      <c r="E653" s="5">
        <v>-0.013</v>
      </c>
      <c r="F653" s="6">
        <v>91673.0</v>
      </c>
      <c r="G653" s="6">
        <v>156582.0</v>
      </c>
      <c r="H653" s="1" t="s">
        <v>2006</v>
      </c>
      <c r="I653" s="1">
        <v>22.77</v>
      </c>
    </row>
    <row r="654">
      <c r="A654" s="4" t="s">
        <v>2007</v>
      </c>
      <c r="B654" s="1" t="s">
        <v>2005</v>
      </c>
      <c r="C654" s="1">
        <v>853.75</v>
      </c>
      <c r="D654" s="1">
        <v>-13.1</v>
      </c>
      <c r="E654" s="5">
        <v>-0.0151</v>
      </c>
      <c r="F654" s="6">
        <v>13699.0</v>
      </c>
      <c r="G654" s="6">
        <v>9808.0</v>
      </c>
      <c r="H654" s="1" t="s">
        <v>2008</v>
      </c>
      <c r="I654" s="1">
        <v>22.75</v>
      </c>
    </row>
    <row r="655">
      <c r="A655" s="4" t="s">
        <v>2009</v>
      </c>
      <c r="B655" s="1" t="s">
        <v>1999</v>
      </c>
      <c r="C655" s="1">
        <v>287.2</v>
      </c>
      <c r="D655" s="1">
        <v>-6.85</v>
      </c>
      <c r="E655" s="5">
        <v>-0.0233</v>
      </c>
      <c r="F655" s="6">
        <v>26983.0</v>
      </c>
      <c r="G655" s="6">
        <v>57594.0</v>
      </c>
      <c r="H655" s="1" t="s">
        <v>2010</v>
      </c>
      <c r="I655" s="1">
        <v>36.33</v>
      </c>
    </row>
    <row r="656">
      <c r="A656" s="4" t="s">
        <v>2011</v>
      </c>
      <c r="B656" s="1" t="s">
        <v>2012</v>
      </c>
      <c r="C656" s="1">
        <v>107.05</v>
      </c>
      <c r="D656" s="1">
        <v>-2.95</v>
      </c>
      <c r="E656" s="5">
        <v>-0.0268</v>
      </c>
      <c r="F656" s="6">
        <v>19055.0</v>
      </c>
      <c r="G656" s="6">
        <v>20998.0</v>
      </c>
      <c r="H656" s="1" t="s">
        <v>2013</v>
      </c>
      <c r="I656" s="1">
        <v>461.42</v>
      </c>
    </row>
    <row r="657">
      <c r="A657" s="1" t="s">
        <v>2014</v>
      </c>
      <c r="B657" s="1" t="s">
        <v>2015</v>
      </c>
      <c r="C657" s="1">
        <v>296.4</v>
      </c>
      <c r="D657" s="1">
        <v>-13.95</v>
      </c>
      <c r="E657" s="5">
        <v>-0.0449</v>
      </c>
      <c r="F657" s="6">
        <v>944569.0</v>
      </c>
      <c r="G657" s="6">
        <v>375411.0</v>
      </c>
      <c r="H657" s="1" t="s">
        <v>2016</v>
      </c>
      <c r="I657" s="1">
        <v>10.0</v>
      </c>
    </row>
    <row r="658">
      <c r="A658" s="4" t="s">
        <v>2017</v>
      </c>
      <c r="B658" s="1" t="s">
        <v>2015</v>
      </c>
      <c r="C658" s="1">
        <v>296.2</v>
      </c>
      <c r="D658" s="1">
        <v>-14.3</v>
      </c>
      <c r="E658" s="5">
        <v>-0.0461</v>
      </c>
      <c r="F658" s="6">
        <v>108279.0</v>
      </c>
      <c r="G658" s="6">
        <v>23656.0</v>
      </c>
      <c r="H658" s="1" t="s">
        <v>2018</v>
      </c>
      <c r="I658" s="1">
        <v>9.99</v>
      </c>
    </row>
    <row r="659">
      <c r="A659" s="1" t="s">
        <v>2019</v>
      </c>
      <c r="B659" s="1" t="s">
        <v>2012</v>
      </c>
      <c r="C659" s="1">
        <v>106.95</v>
      </c>
      <c r="D659" s="1">
        <v>-2.95</v>
      </c>
      <c r="E659" s="5">
        <v>-0.0268</v>
      </c>
      <c r="F659" s="6">
        <v>64412.0</v>
      </c>
      <c r="G659" s="6">
        <v>219799.0</v>
      </c>
      <c r="H659" s="1" t="s">
        <v>2020</v>
      </c>
      <c r="I659" s="1">
        <v>460.99</v>
      </c>
    </row>
    <row r="660">
      <c r="A660" s="1" t="s">
        <v>2021</v>
      </c>
      <c r="B660" s="1" t="s">
        <v>2022</v>
      </c>
      <c r="C660" s="2">
        <v>9470.1</v>
      </c>
      <c r="D660" s="1">
        <v>-74.55</v>
      </c>
      <c r="E660" s="5">
        <v>-0.0078</v>
      </c>
      <c r="F660" s="6">
        <v>3891.0</v>
      </c>
      <c r="G660" s="6">
        <v>6371.0</v>
      </c>
      <c r="H660" s="1" t="s">
        <v>2023</v>
      </c>
      <c r="I660" s="1">
        <v>25.52</v>
      </c>
    </row>
    <row r="661">
      <c r="A661" s="4" t="s">
        <v>2024</v>
      </c>
      <c r="B661" s="1" t="s">
        <v>2022</v>
      </c>
      <c r="C661" s="2">
        <v>9455.3</v>
      </c>
      <c r="D661" s="1">
        <v>-59.4</v>
      </c>
      <c r="E661" s="5">
        <v>-0.0062</v>
      </c>
      <c r="F661" s="1">
        <v>254.0</v>
      </c>
      <c r="G661" s="1">
        <v>657.0</v>
      </c>
      <c r="H661" s="1" t="s">
        <v>2025</v>
      </c>
      <c r="I661" s="1">
        <v>25.48</v>
      </c>
    </row>
    <row r="662">
      <c r="A662" s="1" t="s">
        <v>2026</v>
      </c>
      <c r="B662" s="1" t="s">
        <v>2027</v>
      </c>
      <c r="C662" s="1">
        <v>19.25</v>
      </c>
      <c r="D662" s="3">
        <f>+0.15</f>
        <v>0.15</v>
      </c>
      <c r="E662" s="3">
        <f>+0.79%</f>
        <v>0.0079</v>
      </c>
      <c r="F662" s="1" t="s">
        <v>2028</v>
      </c>
      <c r="G662" s="1" t="s">
        <v>2029</v>
      </c>
      <c r="H662" s="1" t="s">
        <v>2030</v>
      </c>
      <c r="I662" s="1">
        <v>5.92</v>
      </c>
    </row>
    <row r="663">
      <c r="A663" s="4" t="s">
        <v>2031</v>
      </c>
      <c r="B663" s="1" t="s">
        <v>2032</v>
      </c>
      <c r="C663" s="1">
        <v>173.2</v>
      </c>
      <c r="D663" s="1">
        <v>-3.15</v>
      </c>
      <c r="E663" s="5">
        <v>-0.0179</v>
      </c>
      <c r="F663" s="6">
        <v>51400.0</v>
      </c>
      <c r="G663" s="6">
        <v>39870.0</v>
      </c>
      <c r="H663" s="1" t="s">
        <v>2033</v>
      </c>
      <c r="I663" s="1">
        <v>16.49</v>
      </c>
    </row>
    <row r="664">
      <c r="A664" s="1" t="s">
        <v>2034</v>
      </c>
      <c r="B664" s="1" t="s">
        <v>2032</v>
      </c>
      <c r="C664" s="1">
        <v>173.35</v>
      </c>
      <c r="D664" s="1">
        <v>-2.9</v>
      </c>
      <c r="E664" s="5">
        <v>-0.0165</v>
      </c>
      <c r="F664" s="6">
        <v>206071.0</v>
      </c>
      <c r="G664" s="6">
        <v>716039.0</v>
      </c>
      <c r="H664" s="1" t="s">
        <v>2035</v>
      </c>
      <c r="I664" s="1">
        <v>16.51</v>
      </c>
    </row>
    <row r="665">
      <c r="A665" s="4" t="s">
        <v>2036</v>
      </c>
      <c r="B665" s="1" t="s">
        <v>2037</v>
      </c>
      <c r="C665" s="1">
        <v>253.45</v>
      </c>
      <c r="D665" s="3">
        <f>+2.1</f>
        <v>2.1</v>
      </c>
      <c r="E665" s="3">
        <f>+0.84%</f>
        <v>0.0084</v>
      </c>
      <c r="F665" s="6">
        <v>34286.0</v>
      </c>
      <c r="G665" s="6">
        <v>42656.0</v>
      </c>
      <c r="H665" s="1" t="s">
        <v>2038</v>
      </c>
      <c r="I665" s="1">
        <v>10.04</v>
      </c>
    </row>
    <row r="666">
      <c r="A666" s="1" t="s">
        <v>2039</v>
      </c>
      <c r="B666" s="1" t="s">
        <v>2040</v>
      </c>
      <c r="C666" s="1">
        <v>209.05</v>
      </c>
      <c r="D666" s="1">
        <v>-5.0</v>
      </c>
      <c r="E666" s="5">
        <v>-0.0234</v>
      </c>
      <c r="F666" s="6">
        <v>624638.0</v>
      </c>
      <c r="G666" s="1" t="s">
        <v>2041</v>
      </c>
      <c r="H666" s="1" t="s">
        <v>2042</v>
      </c>
      <c r="I666" s="1">
        <v>24.77</v>
      </c>
    </row>
    <row r="667">
      <c r="A667" s="1" t="s">
        <v>2043</v>
      </c>
      <c r="B667" s="1" t="s">
        <v>2044</v>
      </c>
      <c r="C667" s="1">
        <v>80.45</v>
      </c>
      <c r="D667" s="3">
        <f>+0.5</f>
        <v>0.5</v>
      </c>
      <c r="E667" s="3">
        <f>+0.63%</f>
        <v>0.0063</v>
      </c>
      <c r="F667" s="6">
        <v>311817.0</v>
      </c>
      <c r="G667" s="6">
        <v>679094.0</v>
      </c>
      <c r="H667" s="1" t="s">
        <v>2045</v>
      </c>
      <c r="I667" s="1">
        <v>12.17</v>
      </c>
    </row>
    <row r="668">
      <c r="A668" s="4" t="s">
        <v>2046</v>
      </c>
      <c r="B668" s="1" t="s">
        <v>2044</v>
      </c>
      <c r="C668" s="1">
        <v>80.35</v>
      </c>
      <c r="D668" s="3">
        <f>+0.7</f>
        <v>0.7</v>
      </c>
      <c r="E668" s="3">
        <f>+0.88%</f>
        <v>0.0088</v>
      </c>
      <c r="F668" s="6">
        <v>12377.0</v>
      </c>
      <c r="G668" s="6">
        <v>206000.0</v>
      </c>
      <c r="H668" s="1" t="s">
        <v>2047</v>
      </c>
      <c r="I668" s="1">
        <v>12.16</v>
      </c>
    </row>
    <row r="669">
      <c r="A669" s="1" t="s">
        <v>2048</v>
      </c>
      <c r="B669" s="1" t="s">
        <v>2037</v>
      </c>
      <c r="C669" s="1">
        <v>250.5</v>
      </c>
      <c r="D669" s="1">
        <v>-1.0</v>
      </c>
      <c r="E669" s="5">
        <v>-0.004</v>
      </c>
      <c r="F669" s="6">
        <v>212975.0</v>
      </c>
      <c r="G669" s="6">
        <v>565934.0</v>
      </c>
      <c r="H669" s="1" t="s">
        <v>2049</v>
      </c>
      <c r="I669" s="1">
        <v>9.92</v>
      </c>
    </row>
    <row r="670">
      <c r="A670" s="1" t="s">
        <v>2050</v>
      </c>
      <c r="B670" s="1" t="s">
        <v>2051</v>
      </c>
      <c r="C670" s="1">
        <v>178.7</v>
      </c>
      <c r="D670" s="1">
        <v>-3.6</v>
      </c>
      <c r="E670" s="5">
        <v>-0.0197</v>
      </c>
      <c r="F670" s="6">
        <v>179865.0</v>
      </c>
      <c r="G670" s="6">
        <v>312351.0</v>
      </c>
      <c r="H670" s="1" t="s">
        <v>2052</v>
      </c>
      <c r="I670" s="1">
        <v>48.3</v>
      </c>
    </row>
    <row r="671">
      <c r="A671" s="1" t="s">
        <v>2053</v>
      </c>
      <c r="B671" s="1" t="s">
        <v>2054</v>
      </c>
      <c r="C671" s="1">
        <v>148.0</v>
      </c>
      <c r="D671" s="3">
        <f t="shared" ref="D671:D672" si="12">+7.85</f>
        <v>7.85</v>
      </c>
      <c r="E671" s="3">
        <f>+5.6%</f>
        <v>0.056</v>
      </c>
      <c r="F671" s="6">
        <v>957904.0</v>
      </c>
      <c r="G671" s="6">
        <v>181183.0</v>
      </c>
      <c r="H671" s="1" t="s">
        <v>2055</v>
      </c>
      <c r="I671" s="1">
        <v>6.91</v>
      </c>
    </row>
    <row r="672">
      <c r="A672" s="4" t="s">
        <v>2056</v>
      </c>
      <c r="B672" s="1" t="s">
        <v>2054</v>
      </c>
      <c r="C672" s="1">
        <v>147.8</v>
      </c>
      <c r="D672" s="3">
        <f t="shared" si="12"/>
        <v>7.85</v>
      </c>
      <c r="E672" s="3">
        <f>+5.61%</f>
        <v>0.0561</v>
      </c>
      <c r="F672" s="6">
        <v>61402.0</v>
      </c>
      <c r="G672" s="6">
        <v>15847.0</v>
      </c>
      <c r="H672" s="1" t="s">
        <v>2057</v>
      </c>
      <c r="I672" s="1">
        <v>6.9</v>
      </c>
    </row>
    <row r="673">
      <c r="A673" s="4" t="s">
        <v>2058</v>
      </c>
      <c r="B673" s="1" t="s">
        <v>2059</v>
      </c>
      <c r="C673" s="1">
        <v>97.25</v>
      </c>
      <c r="D673" s="3">
        <f>+1.95</f>
        <v>1.95</v>
      </c>
      <c r="E673" s="3">
        <f>+2.05%</f>
        <v>0.0205</v>
      </c>
      <c r="F673" s="6">
        <v>64014.0</v>
      </c>
      <c r="G673" s="6">
        <v>73284.0</v>
      </c>
      <c r="H673" s="1" t="s">
        <v>2060</v>
      </c>
      <c r="I673" s="1">
        <v>7.35</v>
      </c>
    </row>
    <row r="674">
      <c r="A674" s="1" t="s">
        <v>2061</v>
      </c>
      <c r="B674" s="1" t="s">
        <v>2059</v>
      </c>
      <c r="C674" s="1">
        <v>97.3</v>
      </c>
      <c r="D674" s="3">
        <f>+2.2</f>
        <v>2.2</v>
      </c>
      <c r="E674" s="3">
        <f>+2.31%</f>
        <v>0.0231</v>
      </c>
      <c r="F674" s="1" t="s">
        <v>2062</v>
      </c>
      <c r="G674" s="1" t="s">
        <v>2063</v>
      </c>
      <c r="H674" s="1" t="s">
        <v>2064</v>
      </c>
      <c r="I674" s="1">
        <v>7.35</v>
      </c>
    </row>
    <row r="675">
      <c r="A675" s="1" t="s">
        <v>2065</v>
      </c>
      <c r="B675" s="1" t="s">
        <v>2066</v>
      </c>
      <c r="C675" s="1">
        <v>420.85</v>
      </c>
      <c r="D675" s="3">
        <f>+3.4</f>
        <v>3.4</v>
      </c>
      <c r="E675" s="3">
        <f>+0.81%</f>
        <v>0.0081</v>
      </c>
      <c r="F675" s="1" t="s">
        <v>2067</v>
      </c>
      <c r="G675" s="1" t="s">
        <v>2068</v>
      </c>
      <c r="H675" s="1" t="s">
        <v>2069</v>
      </c>
      <c r="I675" s="1">
        <v>103.66</v>
      </c>
    </row>
    <row r="676">
      <c r="A676" s="4" t="s">
        <v>2070</v>
      </c>
      <c r="B676" s="1" t="s">
        <v>2066</v>
      </c>
      <c r="C676" s="1">
        <v>420.55</v>
      </c>
      <c r="D676" s="3">
        <f>+3.1</f>
        <v>3.1</v>
      </c>
      <c r="E676" s="3">
        <f>+0.74%</f>
        <v>0.0074</v>
      </c>
      <c r="F676" s="6">
        <v>184050.0</v>
      </c>
      <c r="G676" s="6">
        <v>208198.0</v>
      </c>
      <c r="H676" s="1" t="s">
        <v>2071</v>
      </c>
      <c r="I676" s="1">
        <v>103.58</v>
      </c>
    </row>
    <row r="677">
      <c r="A677" s="1" t="s">
        <v>2072</v>
      </c>
      <c r="B677" s="1" t="s">
        <v>2073</v>
      </c>
      <c r="C677" s="1">
        <v>889.3</v>
      </c>
      <c r="D677" s="3">
        <f>+8</f>
        <v>8</v>
      </c>
      <c r="E677" s="3">
        <f>+0.91%</f>
        <v>0.0091</v>
      </c>
      <c r="F677" s="6">
        <v>121704.0</v>
      </c>
      <c r="G677" s="6">
        <v>49296.0</v>
      </c>
      <c r="H677" s="1" t="s">
        <v>2074</v>
      </c>
      <c r="I677" s="1">
        <v>16.58</v>
      </c>
    </row>
    <row r="678">
      <c r="A678" s="4" t="s">
        <v>2075</v>
      </c>
      <c r="B678" s="1" t="s">
        <v>2076</v>
      </c>
      <c r="C678" s="1">
        <v>650.65</v>
      </c>
      <c r="D678" s="1">
        <v>-6.05</v>
      </c>
      <c r="E678" s="5">
        <v>-0.0092</v>
      </c>
      <c r="F678" s="6">
        <v>1208.0</v>
      </c>
      <c r="G678" s="6">
        <v>1012.0</v>
      </c>
      <c r="H678" s="1" t="s">
        <v>2077</v>
      </c>
      <c r="I678" s="1">
        <v>6.41</v>
      </c>
    </row>
    <row r="679">
      <c r="A679" s="1" t="s">
        <v>2078</v>
      </c>
      <c r="B679" s="1" t="s">
        <v>2076</v>
      </c>
      <c r="C679" s="1">
        <v>651.3</v>
      </c>
      <c r="D679" s="1">
        <v>-4.3</v>
      </c>
      <c r="E679" s="5">
        <v>-0.0066</v>
      </c>
      <c r="F679" s="6">
        <v>14079.0</v>
      </c>
      <c r="G679" s="6">
        <v>26737.0</v>
      </c>
      <c r="H679" s="1" t="s">
        <v>2079</v>
      </c>
      <c r="I679" s="1">
        <v>6.42</v>
      </c>
    </row>
    <row r="680">
      <c r="A680" s="1" t="s">
        <v>2080</v>
      </c>
      <c r="B680" s="1" t="s">
        <v>2081</v>
      </c>
      <c r="C680" s="1">
        <v>735.8</v>
      </c>
      <c r="D680" s="1">
        <v>-3.95</v>
      </c>
      <c r="E680" s="5">
        <v>-0.0053</v>
      </c>
      <c r="F680" s="6">
        <v>18059.0</v>
      </c>
      <c r="G680" s="6">
        <v>22037.0</v>
      </c>
      <c r="H680" s="1" t="s">
        <v>2082</v>
      </c>
      <c r="I680" s="1">
        <v>41.12</v>
      </c>
    </row>
    <row r="681">
      <c r="A681" s="4" t="s">
        <v>2083</v>
      </c>
      <c r="B681" s="1" t="s">
        <v>2081</v>
      </c>
      <c r="C681" s="1">
        <v>734.65</v>
      </c>
      <c r="D681" s="1">
        <v>-4.85</v>
      </c>
      <c r="E681" s="5">
        <v>-0.0066</v>
      </c>
      <c r="F681" s="1">
        <v>894.0</v>
      </c>
      <c r="G681" s="6">
        <v>2155.0</v>
      </c>
      <c r="H681" s="1" t="s">
        <v>2084</v>
      </c>
      <c r="I681" s="1">
        <v>41.06</v>
      </c>
    </row>
    <row r="682">
      <c r="A682" s="1" t="s">
        <v>2085</v>
      </c>
      <c r="B682" s="1" t="s">
        <v>2086</v>
      </c>
      <c r="C682" s="1">
        <v>220.6</v>
      </c>
      <c r="D682" s="3">
        <f t="shared" ref="D682:D683" si="13">+10.5</f>
        <v>10.5</v>
      </c>
      <c r="E682" s="3">
        <f>+5%</f>
        <v>0.05</v>
      </c>
      <c r="F682" s="1" t="s">
        <v>2087</v>
      </c>
      <c r="G682" s="6">
        <v>575987.0</v>
      </c>
      <c r="H682" s="1" t="s">
        <v>2088</v>
      </c>
      <c r="I682" s="1">
        <v>5.99</v>
      </c>
    </row>
    <row r="683">
      <c r="A683" s="4" t="s">
        <v>2089</v>
      </c>
      <c r="B683" s="1" t="s">
        <v>2086</v>
      </c>
      <c r="C683" s="1">
        <v>220.75</v>
      </c>
      <c r="D683" s="3">
        <f t="shared" si="13"/>
        <v>10.5</v>
      </c>
      <c r="E683" s="3">
        <f>+4.99%</f>
        <v>0.0499</v>
      </c>
      <c r="F683" s="6">
        <v>174964.0</v>
      </c>
      <c r="G683" s="6">
        <v>66674.0</v>
      </c>
      <c r="H683" s="1" t="s">
        <v>2090</v>
      </c>
      <c r="I683" s="1">
        <v>6.0</v>
      </c>
    </row>
    <row r="684">
      <c r="A684" s="4" t="s">
        <v>2091</v>
      </c>
      <c r="B684" s="1" t="s">
        <v>2092</v>
      </c>
      <c r="C684" s="2">
        <v>1590.2</v>
      </c>
      <c r="D684" s="3">
        <f>+110.25</f>
        <v>110.25</v>
      </c>
      <c r="E684" s="3">
        <f>+7.45%</f>
        <v>0.0745</v>
      </c>
      <c r="F684" s="6">
        <v>12168.0</v>
      </c>
      <c r="G684" s="6">
        <v>10061.0</v>
      </c>
      <c r="H684" s="1" t="s">
        <v>2093</v>
      </c>
      <c r="I684" s="1">
        <v>26.25</v>
      </c>
    </row>
    <row r="685">
      <c r="A685" s="1" t="s">
        <v>2094</v>
      </c>
      <c r="B685" s="1" t="s">
        <v>2095</v>
      </c>
      <c r="C685" s="2">
        <v>1680.95</v>
      </c>
      <c r="D685" s="3">
        <f>+3.5</f>
        <v>3.5</v>
      </c>
      <c r="E685" s="3">
        <f>+0.21%</f>
        <v>0.0021</v>
      </c>
      <c r="F685" s="6">
        <v>11477.0</v>
      </c>
      <c r="G685" s="6">
        <v>11000.0</v>
      </c>
      <c r="H685" s="1" t="s">
        <v>2096</v>
      </c>
      <c r="I685" s="1">
        <v>26.17</v>
      </c>
    </row>
    <row r="686">
      <c r="A686" s="1" t="s">
        <v>2097</v>
      </c>
      <c r="B686" s="1" t="s">
        <v>2092</v>
      </c>
      <c r="C686" s="2">
        <v>1586.55</v>
      </c>
      <c r="D686" s="3">
        <f>+104.75</f>
        <v>104.75</v>
      </c>
      <c r="E686" s="3">
        <f>+7.07%</f>
        <v>0.0707</v>
      </c>
      <c r="F686" s="6">
        <v>202414.0</v>
      </c>
      <c r="G686" s="6">
        <v>160113.0</v>
      </c>
      <c r="H686" s="1" t="s">
        <v>2098</v>
      </c>
      <c r="I686" s="1">
        <v>26.19</v>
      </c>
    </row>
    <row r="687">
      <c r="A687" s="4" t="s">
        <v>2099</v>
      </c>
      <c r="B687" s="1" t="s">
        <v>2100</v>
      </c>
      <c r="C687" s="1">
        <v>4.48</v>
      </c>
      <c r="D687" s="1">
        <v>-0.02</v>
      </c>
      <c r="E687" s="5">
        <v>-0.0044</v>
      </c>
      <c r="F687" s="1" t="s">
        <v>2101</v>
      </c>
      <c r="G687" s="1" t="s">
        <v>2102</v>
      </c>
      <c r="H687" s="1" t="s">
        <v>2103</v>
      </c>
      <c r="I687" s="1" t="s">
        <v>51</v>
      </c>
    </row>
    <row r="688">
      <c r="A688" s="1" t="s">
        <v>2104</v>
      </c>
      <c r="B688" s="1" t="s">
        <v>2100</v>
      </c>
      <c r="C688" s="1">
        <v>4.45</v>
      </c>
      <c r="D688" s="1">
        <v>-0.05</v>
      </c>
      <c r="E688" s="5">
        <v>-0.0111</v>
      </c>
      <c r="F688" s="1" t="s">
        <v>2105</v>
      </c>
      <c r="G688" s="1" t="s">
        <v>2106</v>
      </c>
      <c r="H688" s="1" t="s">
        <v>2107</v>
      </c>
      <c r="I688" s="1" t="s">
        <v>51</v>
      </c>
    </row>
    <row r="689">
      <c r="A689" s="4" t="s">
        <v>2108</v>
      </c>
      <c r="B689" s="1" t="s">
        <v>2109</v>
      </c>
      <c r="C689" s="1">
        <v>118.15</v>
      </c>
      <c r="D689" s="1">
        <v>-1.8</v>
      </c>
      <c r="E689" s="5">
        <v>-0.015</v>
      </c>
      <c r="F689" s="6">
        <v>280417.0</v>
      </c>
      <c r="G689" s="6">
        <v>467488.0</v>
      </c>
      <c r="H689" s="1" t="s">
        <v>2110</v>
      </c>
      <c r="I689" s="1">
        <v>44.65</v>
      </c>
    </row>
    <row r="690">
      <c r="A690" s="1" t="s">
        <v>2111</v>
      </c>
      <c r="B690" s="1" t="s">
        <v>2109</v>
      </c>
      <c r="C690" s="1">
        <v>118.0</v>
      </c>
      <c r="D690" s="1">
        <v>-1.9</v>
      </c>
      <c r="E690" s="5">
        <v>-0.0158</v>
      </c>
      <c r="F690" s="6">
        <v>984543.0</v>
      </c>
      <c r="G690" s="1" t="s">
        <v>2112</v>
      </c>
      <c r="H690" s="1" t="s">
        <v>2113</v>
      </c>
      <c r="I690" s="1">
        <v>44.6</v>
      </c>
    </row>
    <row r="691">
      <c r="A691" s="4" t="s">
        <v>2114</v>
      </c>
      <c r="B691" s="1" t="s">
        <v>2115</v>
      </c>
      <c r="C691" s="1">
        <v>667.1</v>
      </c>
      <c r="D691" s="1">
        <v>-8.35</v>
      </c>
      <c r="E691" s="5">
        <v>-0.0124</v>
      </c>
      <c r="F691" s="1">
        <v>873.0</v>
      </c>
      <c r="G691" s="1">
        <v>915.0</v>
      </c>
      <c r="H691" s="1" t="s">
        <v>2116</v>
      </c>
      <c r="I691" s="1">
        <v>20.26</v>
      </c>
    </row>
    <row r="692">
      <c r="A692" s="1" t="s">
        <v>2117</v>
      </c>
      <c r="B692" s="1" t="s">
        <v>2115</v>
      </c>
      <c r="C692" s="1">
        <v>667.2</v>
      </c>
      <c r="D692" s="1">
        <v>-6.8</v>
      </c>
      <c r="E692" s="5">
        <v>-0.0101</v>
      </c>
      <c r="F692" s="6">
        <v>13558.0</v>
      </c>
      <c r="G692" s="6">
        <v>19132.0</v>
      </c>
      <c r="H692" s="1" t="s">
        <v>2118</v>
      </c>
      <c r="I692" s="1">
        <v>20.27</v>
      </c>
    </row>
    <row r="693">
      <c r="A693" s="1" t="s">
        <v>2119</v>
      </c>
      <c r="B693" s="1" t="s">
        <v>2120</v>
      </c>
      <c r="C693" s="1">
        <v>36.05</v>
      </c>
      <c r="D693" s="3">
        <f t="shared" ref="D693:D694" si="14">+1.7</f>
        <v>1.7</v>
      </c>
      <c r="E693" s="3">
        <f>+4.95%</f>
        <v>0.0495</v>
      </c>
      <c r="F693" s="1" t="s">
        <v>2121</v>
      </c>
      <c r="G693" s="6">
        <v>772459.0</v>
      </c>
      <c r="H693" s="1" t="s">
        <v>2122</v>
      </c>
      <c r="I693" s="1">
        <v>7.14</v>
      </c>
    </row>
    <row r="694">
      <c r="A694" s="4" t="s">
        <v>2123</v>
      </c>
      <c r="B694" s="1" t="s">
        <v>2120</v>
      </c>
      <c r="C694" s="1">
        <v>36.2</v>
      </c>
      <c r="D694" s="3">
        <f t="shared" si="14"/>
        <v>1.7</v>
      </c>
      <c r="E694" s="3">
        <f>+4.93%</f>
        <v>0.0493</v>
      </c>
      <c r="F694" s="6">
        <v>634555.0</v>
      </c>
      <c r="G694" s="6">
        <v>93247.0</v>
      </c>
      <c r="H694" s="1" t="s">
        <v>2124</v>
      </c>
      <c r="I694" s="1">
        <v>7.17</v>
      </c>
    </row>
    <row r="695">
      <c r="A695" s="1" t="s">
        <v>2125</v>
      </c>
      <c r="B695" s="1" t="s">
        <v>2126</v>
      </c>
      <c r="C695" s="1">
        <v>224.6</v>
      </c>
      <c r="D695" s="1">
        <v>-4.9</v>
      </c>
      <c r="E695" s="5">
        <v>-0.0214</v>
      </c>
      <c r="F695" s="6">
        <v>116362.0</v>
      </c>
      <c r="G695" s="6">
        <v>415901.0</v>
      </c>
      <c r="H695" s="1" t="s">
        <v>2127</v>
      </c>
      <c r="I695" s="1">
        <v>11.62</v>
      </c>
    </row>
    <row r="696">
      <c r="A696" s="4" t="s">
        <v>2128</v>
      </c>
      <c r="B696" s="1" t="s">
        <v>2129</v>
      </c>
      <c r="C696" s="1">
        <v>7.01</v>
      </c>
      <c r="D696" s="3">
        <f>+0.19</f>
        <v>0.19</v>
      </c>
      <c r="E696" s="3">
        <f>+2.79%</f>
        <v>0.0279</v>
      </c>
      <c r="F696" s="1" t="s">
        <v>2130</v>
      </c>
      <c r="G696" s="1" t="s">
        <v>2131</v>
      </c>
      <c r="H696" s="1" t="s">
        <v>2132</v>
      </c>
      <c r="I696" s="1">
        <v>15.54</v>
      </c>
    </row>
    <row r="697">
      <c r="A697" s="1" t="s">
        <v>2133</v>
      </c>
      <c r="B697" s="1" t="s">
        <v>2129</v>
      </c>
      <c r="C697" s="1">
        <v>7.0</v>
      </c>
      <c r="D697" s="3">
        <f>+0.2</f>
        <v>0.2</v>
      </c>
      <c r="E697" s="3">
        <f>+2.94%</f>
        <v>0.0294</v>
      </c>
      <c r="F697" s="1" t="s">
        <v>2134</v>
      </c>
      <c r="G697" s="1" t="s">
        <v>2135</v>
      </c>
      <c r="H697" s="1" t="s">
        <v>2136</v>
      </c>
      <c r="I697" s="1">
        <v>15.52</v>
      </c>
    </row>
    <row r="698">
      <c r="A698" s="1" t="s">
        <v>2137</v>
      </c>
      <c r="B698" s="1" t="s">
        <v>2138</v>
      </c>
      <c r="C698" s="1">
        <v>85.6</v>
      </c>
      <c r="D698" s="1">
        <v>-1.05</v>
      </c>
      <c r="E698" s="5">
        <v>-0.0121</v>
      </c>
      <c r="F698" s="6">
        <v>50111.0</v>
      </c>
      <c r="G698" s="6">
        <v>156136.0</v>
      </c>
      <c r="H698" s="1" t="s">
        <v>2139</v>
      </c>
      <c r="I698" s="1">
        <v>12.5</v>
      </c>
    </row>
    <row r="699">
      <c r="A699" s="4" t="s">
        <v>2140</v>
      </c>
      <c r="B699" s="1" t="s">
        <v>2141</v>
      </c>
      <c r="C699" s="2">
        <v>3087.85</v>
      </c>
      <c r="D699" s="1">
        <v>-32.25</v>
      </c>
      <c r="E699" s="5">
        <v>-0.0103</v>
      </c>
      <c r="F699" s="1">
        <v>910.0</v>
      </c>
      <c r="G699" s="6">
        <v>1735.0</v>
      </c>
      <c r="H699" s="1" t="s">
        <v>2142</v>
      </c>
      <c r="I699" s="1">
        <v>19.64</v>
      </c>
    </row>
    <row r="700">
      <c r="A700" s="4" t="s">
        <v>2143</v>
      </c>
      <c r="B700" s="1" t="s">
        <v>2138</v>
      </c>
      <c r="C700" s="1">
        <v>85.55</v>
      </c>
      <c r="D700" s="1">
        <v>-1.1</v>
      </c>
      <c r="E700" s="5">
        <v>-0.0127</v>
      </c>
      <c r="F700" s="6">
        <v>3552.0</v>
      </c>
      <c r="G700" s="6">
        <v>12128.0</v>
      </c>
      <c r="H700" s="1" t="s">
        <v>2144</v>
      </c>
      <c r="I700" s="1">
        <v>12.49</v>
      </c>
    </row>
    <row r="701">
      <c r="A701" s="1" t="s">
        <v>2145</v>
      </c>
      <c r="B701" s="1" t="s">
        <v>2141</v>
      </c>
      <c r="C701" s="2">
        <v>3086.7</v>
      </c>
      <c r="D701" s="1">
        <v>-31.45</v>
      </c>
      <c r="E701" s="5">
        <v>-0.0101</v>
      </c>
      <c r="F701" s="6">
        <v>6674.0</v>
      </c>
      <c r="G701" s="6">
        <v>22421.0</v>
      </c>
      <c r="H701" s="1" t="s">
        <v>2146</v>
      </c>
      <c r="I701" s="1">
        <v>19.63</v>
      </c>
    </row>
    <row r="702">
      <c r="A702" s="1" t="s">
        <v>2147</v>
      </c>
      <c r="B702" s="1" t="s">
        <v>2148</v>
      </c>
      <c r="C702" s="1">
        <v>583.4</v>
      </c>
      <c r="D702" s="1">
        <v>-14.8</v>
      </c>
      <c r="E702" s="5">
        <v>-0.0247</v>
      </c>
      <c r="F702" s="6">
        <v>247990.0</v>
      </c>
      <c r="G702" s="6">
        <v>290764.0</v>
      </c>
      <c r="H702" s="1" t="s">
        <v>2149</v>
      </c>
      <c r="I702" s="1">
        <v>13.95</v>
      </c>
    </row>
    <row r="703">
      <c r="A703" s="4" t="s">
        <v>2150</v>
      </c>
      <c r="B703" s="1" t="s">
        <v>2148</v>
      </c>
      <c r="C703" s="1">
        <v>583.3</v>
      </c>
      <c r="D703" s="1">
        <v>-16.55</v>
      </c>
      <c r="E703" s="5">
        <v>-0.0276</v>
      </c>
      <c r="F703" s="6">
        <v>51726.0</v>
      </c>
      <c r="G703" s="6">
        <v>41651.0</v>
      </c>
      <c r="H703" s="1" t="s">
        <v>2151</v>
      </c>
      <c r="I703" s="1">
        <v>13.95</v>
      </c>
    </row>
    <row r="704">
      <c r="A704" s="4" t="s">
        <v>2152</v>
      </c>
      <c r="B704" s="1" t="s">
        <v>2153</v>
      </c>
      <c r="C704" s="1">
        <v>61.0</v>
      </c>
      <c r="D704" s="1">
        <v>-1.65</v>
      </c>
      <c r="E704" s="5">
        <v>-0.0263</v>
      </c>
      <c r="F704" s="6">
        <v>26488.0</v>
      </c>
      <c r="G704" s="6">
        <v>42856.0</v>
      </c>
      <c r="H704" s="1" t="s">
        <v>2154</v>
      </c>
      <c r="I704" s="1">
        <v>23.46</v>
      </c>
    </row>
    <row r="705">
      <c r="A705" s="1" t="s">
        <v>2155</v>
      </c>
      <c r="B705" s="1" t="s">
        <v>2153</v>
      </c>
      <c r="C705" s="1">
        <v>60.95</v>
      </c>
      <c r="D705" s="1">
        <v>-1.75</v>
      </c>
      <c r="E705" s="5">
        <v>-0.0279</v>
      </c>
      <c r="F705" s="6">
        <v>877473.0</v>
      </c>
      <c r="G705" s="6">
        <v>634269.0</v>
      </c>
      <c r="H705" s="1" t="s">
        <v>2156</v>
      </c>
      <c r="I705" s="1">
        <v>23.44</v>
      </c>
    </row>
    <row r="706">
      <c r="A706" s="1" t="s">
        <v>2157</v>
      </c>
      <c r="B706" s="1" t="s">
        <v>2158</v>
      </c>
      <c r="C706" s="1">
        <v>316.65</v>
      </c>
      <c r="D706" s="1">
        <v>-1.9</v>
      </c>
      <c r="E706" s="5">
        <v>-0.006</v>
      </c>
      <c r="F706" s="6">
        <v>937333.0</v>
      </c>
      <c r="G706" s="1" t="s">
        <v>2159</v>
      </c>
      <c r="H706" s="1" t="s">
        <v>2160</v>
      </c>
      <c r="I706" s="1">
        <v>10.44</v>
      </c>
    </row>
    <row r="707">
      <c r="A707" s="4" t="s">
        <v>2161</v>
      </c>
      <c r="B707" s="1" t="s">
        <v>2158</v>
      </c>
      <c r="C707" s="1">
        <v>316.85</v>
      </c>
      <c r="D707" s="1">
        <v>-1.95</v>
      </c>
      <c r="E707" s="5">
        <v>-0.0061</v>
      </c>
      <c r="F707" s="6">
        <v>95804.0</v>
      </c>
      <c r="G707" s="6">
        <v>91860.0</v>
      </c>
      <c r="H707" s="1" t="s">
        <v>2162</v>
      </c>
      <c r="I707" s="1">
        <v>10.45</v>
      </c>
    </row>
    <row r="708">
      <c r="A708" s="1" t="s">
        <v>2163</v>
      </c>
      <c r="B708" s="1" t="s">
        <v>2164</v>
      </c>
      <c r="C708" s="1">
        <v>850.1</v>
      </c>
      <c r="D708" s="1">
        <v>-7.3</v>
      </c>
      <c r="E708" s="5">
        <v>-0.0085</v>
      </c>
      <c r="F708" s="6">
        <v>56345.0</v>
      </c>
      <c r="G708" s="6">
        <v>175730.0</v>
      </c>
      <c r="H708" s="1" t="s">
        <v>2165</v>
      </c>
      <c r="I708" s="1">
        <v>14.87</v>
      </c>
    </row>
    <row r="709">
      <c r="A709" s="4" t="s">
        <v>2166</v>
      </c>
      <c r="B709" s="1" t="s">
        <v>2164</v>
      </c>
      <c r="C709" s="1">
        <v>850.2</v>
      </c>
      <c r="D709" s="1">
        <v>-7.25</v>
      </c>
      <c r="E709" s="5">
        <v>-0.0085</v>
      </c>
      <c r="F709" s="6">
        <v>17706.0</v>
      </c>
      <c r="G709" s="6">
        <v>42733.0</v>
      </c>
      <c r="H709" s="1" t="s">
        <v>2167</v>
      </c>
      <c r="I709" s="1">
        <v>14.87</v>
      </c>
    </row>
    <row r="710">
      <c r="A710" s="1" t="s">
        <v>2168</v>
      </c>
      <c r="B710" s="1" t="s">
        <v>2169</v>
      </c>
      <c r="C710" s="1">
        <v>173.2</v>
      </c>
      <c r="D710" s="1">
        <v>-3.55</v>
      </c>
      <c r="E710" s="5">
        <v>-0.0201</v>
      </c>
      <c r="F710" s="6">
        <v>277972.0</v>
      </c>
      <c r="G710" s="6">
        <v>576969.0</v>
      </c>
      <c r="H710" s="1" t="s">
        <v>2170</v>
      </c>
      <c r="I710" s="1">
        <v>75.27</v>
      </c>
    </row>
    <row r="711">
      <c r="A711" s="1" t="s">
        <v>2171</v>
      </c>
      <c r="B711" s="1" t="s">
        <v>2172</v>
      </c>
      <c r="C711" s="1">
        <v>195.15</v>
      </c>
      <c r="D711" s="3">
        <f>+10.4</f>
        <v>10.4</v>
      </c>
      <c r="E711" s="3">
        <f>+5.63%</f>
        <v>0.0563</v>
      </c>
      <c r="F711" s="6">
        <v>858628.0</v>
      </c>
      <c r="G711" s="6">
        <v>258587.0</v>
      </c>
      <c r="H711" s="1" t="s">
        <v>2173</v>
      </c>
      <c r="I711" s="1">
        <v>220.51</v>
      </c>
    </row>
    <row r="712">
      <c r="A712" s="4" t="s">
        <v>2174</v>
      </c>
      <c r="B712" s="1" t="s">
        <v>2169</v>
      </c>
      <c r="C712" s="1">
        <v>173.1</v>
      </c>
      <c r="D712" s="1">
        <v>-3.5</v>
      </c>
      <c r="E712" s="5">
        <v>-0.0198</v>
      </c>
      <c r="F712" s="6">
        <v>49910.0</v>
      </c>
      <c r="G712" s="6">
        <v>55800.0</v>
      </c>
      <c r="H712" s="1" t="s">
        <v>2175</v>
      </c>
      <c r="I712" s="1">
        <v>75.23</v>
      </c>
    </row>
    <row r="713">
      <c r="A713" s="1" t="s">
        <v>2176</v>
      </c>
      <c r="B713" s="1" t="s">
        <v>2177</v>
      </c>
      <c r="C713" s="1">
        <v>323.1</v>
      </c>
      <c r="D713" s="1">
        <v>-3.3</v>
      </c>
      <c r="E713" s="5">
        <v>-0.0101</v>
      </c>
      <c r="F713" s="1" t="s">
        <v>2178</v>
      </c>
      <c r="G713" s="6">
        <v>697554.0</v>
      </c>
      <c r="H713" s="1" t="s">
        <v>2179</v>
      </c>
      <c r="I713" s="1">
        <v>31.8</v>
      </c>
    </row>
    <row r="714">
      <c r="A714" s="1" t="s">
        <v>2180</v>
      </c>
      <c r="B714" s="1" t="s">
        <v>2181</v>
      </c>
      <c r="C714" s="1">
        <v>300.05</v>
      </c>
      <c r="D714" s="1">
        <v>-7.4</v>
      </c>
      <c r="E714" s="5">
        <v>-0.0241</v>
      </c>
      <c r="F714" s="1" t="s">
        <v>2182</v>
      </c>
      <c r="G714" s="1" t="s">
        <v>2183</v>
      </c>
      <c r="H714" s="1" t="s">
        <v>2184</v>
      </c>
      <c r="I714" s="1">
        <v>11.14</v>
      </c>
    </row>
    <row r="715">
      <c r="A715" s="4" t="s">
        <v>2185</v>
      </c>
      <c r="B715" s="1" t="s">
        <v>2181</v>
      </c>
      <c r="C715" s="1">
        <v>299.9</v>
      </c>
      <c r="D715" s="1">
        <v>-7.4</v>
      </c>
      <c r="E715" s="5">
        <v>-0.0241</v>
      </c>
      <c r="F715" s="6">
        <v>73671.0</v>
      </c>
      <c r="G715" s="6">
        <v>109431.0</v>
      </c>
      <c r="H715" s="1" t="s">
        <v>2184</v>
      </c>
      <c r="I715" s="1">
        <v>11.13</v>
      </c>
    </row>
    <row r="716">
      <c r="A716" s="4" t="s">
        <v>2186</v>
      </c>
      <c r="B716" s="1" t="s">
        <v>2187</v>
      </c>
      <c r="C716" s="1">
        <v>36.15</v>
      </c>
      <c r="D716" s="1">
        <v>-0.9</v>
      </c>
      <c r="E716" s="5">
        <v>-0.0243</v>
      </c>
      <c r="F716" s="6">
        <v>92929.0</v>
      </c>
      <c r="G716" s="6">
        <v>174002.0</v>
      </c>
      <c r="H716" s="1" t="s">
        <v>2188</v>
      </c>
      <c r="I716" s="1" t="s">
        <v>51</v>
      </c>
    </row>
    <row r="717">
      <c r="A717" s="1" t="s">
        <v>2189</v>
      </c>
      <c r="B717" s="1" t="s">
        <v>2187</v>
      </c>
      <c r="C717" s="1">
        <v>36.15</v>
      </c>
      <c r="D717" s="1">
        <v>-0.95</v>
      </c>
      <c r="E717" s="5">
        <v>-0.0256</v>
      </c>
      <c r="F717" s="1" t="s">
        <v>2190</v>
      </c>
      <c r="G717" s="1" t="s">
        <v>2191</v>
      </c>
      <c r="H717" s="1" t="s">
        <v>2192</v>
      </c>
      <c r="I717" s="1" t="s">
        <v>51</v>
      </c>
    </row>
    <row r="718">
      <c r="A718" s="4" t="s">
        <v>2193</v>
      </c>
      <c r="B718" s="1" t="s">
        <v>2194</v>
      </c>
      <c r="C718" s="1">
        <v>376.6</v>
      </c>
      <c r="D718" s="1">
        <v>-8.5</v>
      </c>
      <c r="E718" s="5">
        <v>-0.0221</v>
      </c>
      <c r="F718" s="6">
        <v>5788.0</v>
      </c>
      <c r="G718" s="6">
        <v>15152.0</v>
      </c>
      <c r="H718" s="1" t="s">
        <v>2195</v>
      </c>
      <c r="I718" s="1">
        <v>34.68</v>
      </c>
    </row>
    <row r="719">
      <c r="A719" s="1" t="s">
        <v>2196</v>
      </c>
      <c r="B719" s="1" t="s">
        <v>2197</v>
      </c>
      <c r="C719" s="1">
        <v>138.95</v>
      </c>
      <c r="D719" s="1">
        <v>-3.2</v>
      </c>
      <c r="E719" s="5">
        <v>-0.0225</v>
      </c>
      <c r="F719" s="6">
        <v>290600.0</v>
      </c>
      <c r="G719" s="6">
        <v>635262.0</v>
      </c>
      <c r="H719" s="1" t="s">
        <v>2198</v>
      </c>
      <c r="I719" s="1">
        <v>14.18</v>
      </c>
    </row>
    <row r="720">
      <c r="A720" s="4" t="s">
        <v>2199</v>
      </c>
      <c r="B720" s="1" t="s">
        <v>2197</v>
      </c>
      <c r="C720" s="1">
        <v>139.0</v>
      </c>
      <c r="D720" s="1">
        <v>-3.15</v>
      </c>
      <c r="E720" s="5">
        <v>-0.0222</v>
      </c>
      <c r="F720" s="6">
        <v>20980.0</v>
      </c>
      <c r="G720" s="6">
        <v>31168.0</v>
      </c>
      <c r="H720" s="1" t="s">
        <v>2200</v>
      </c>
      <c r="I720" s="1">
        <v>14.18</v>
      </c>
    </row>
    <row r="721">
      <c r="A721" s="1" t="s">
        <v>2201</v>
      </c>
      <c r="B721" s="1" t="s">
        <v>2202</v>
      </c>
      <c r="C721" s="1">
        <v>247.85</v>
      </c>
      <c r="D721" s="1">
        <v>-3.3</v>
      </c>
      <c r="E721" s="5">
        <v>-0.0131</v>
      </c>
      <c r="F721" s="6">
        <v>705836.0</v>
      </c>
      <c r="G721" s="6">
        <v>199748.0</v>
      </c>
      <c r="H721" s="1" t="s">
        <v>2203</v>
      </c>
      <c r="I721" s="1">
        <v>19.88</v>
      </c>
    </row>
    <row r="722">
      <c r="A722" s="1" t="s">
        <v>2204</v>
      </c>
      <c r="B722" s="1" t="s">
        <v>2205</v>
      </c>
      <c r="C722" s="1">
        <v>279.9</v>
      </c>
      <c r="D722" s="3">
        <f t="shared" ref="D722:D723" si="15">+0.2</f>
        <v>0.2</v>
      </c>
      <c r="E722" s="3">
        <f t="shared" ref="E722:E723" si="16">+0.07%</f>
        <v>0.0007</v>
      </c>
      <c r="F722" s="6">
        <v>116043.0</v>
      </c>
      <c r="G722" s="6">
        <v>439115.0</v>
      </c>
      <c r="H722" s="1" t="s">
        <v>2206</v>
      </c>
      <c r="I722" s="1">
        <v>13.28</v>
      </c>
    </row>
    <row r="723">
      <c r="A723" s="4" t="s">
        <v>2207</v>
      </c>
      <c r="B723" s="1" t="s">
        <v>2205</v>
      </c>
      <c r="C723" s="1">
        <v>279.85</v>
      </c>
      <c r="D723" s="3">
        <f t="shared" si="15"/>
        <v>0.2</v>
      </c>
      <c r="E723" s="3">
        <f t="shared" si="16"/>
        <v>0.0007</v>
      </c>
      <c r="F723" s="6">
        <v>4949.0</v>
      </c>
      <c r="G723" s="6">
        <v>34704.0</v>
      </c>
      <c r="H723" s="1" t="s">
        <v>2206</v>
      </c>
      <c r="I723" s="1">
        <v>13.28</v>
      </c>
    </row>
    <row r="724">
      <c r="A724" s="4" t="s">
        <v>2208</v>
      </c>
      <c r="B724" s="1" t="s">
        <v>2202</v>
      </c>
      <c r="C724" s="1">
        <v>247.45</v>
      </c>
      <c r="D724" s="1">
        <v>-4.15</v>
      </c>
      <c r="E724" s="5">
        <v>-0.0165</v>
      </c>
      <c r="F724" s="6">
        <v>67329.0</v>
      </c>
      <c r="G724" s="6">
        <v>6459.0</v>
      </c>
      <c r="H724" s="1" t="s">
        <v>2209</v>
      </c>
      <c r="I724" s="1">
        <v>19.84</v>
      </c>
    </row>
    <row r="725">
      <c r="A725" s="1" t="s">
        <v>2210</v>
      </c>
      <c r="B725" s="1" t="s">
        <v>2211</v>
      </c>
      <c r="C725" s="1">
        <v>134.05</v>
      </c>
      <c r="D725" s="1">
        <v>-4.1</v>
      </c>
      <c r="E725" s="5">
        <v>-0.0297</v>
      </c>
      <c r="F725" s="6">
        <v>154678.0</v>
      </c>
      <c r="G725" s="6">
        <v>128117.0</v>
      </c>
      <c r="H725" s="1" t="s">
        <v>2212</v>
      </c>
      <c r="I725" s="1" t="s">
        <v>51</v>
      </c>
    </row>
    <row r="726">
      <c r="A726" s="1" t="s">
        <v>2213</v>
      </c>
      <c r="B726" s="1" t="s">
        <v>2214</v>
      </c>
      <c r="C726" s="2">
        <v>1804.4</v>
      </c>
      <c r="D726" s="3">
        <f>+14.35</f>
        <v>14.35</v>
      </c>
      <c r="E726" s="3">
        <f>+0.8%</f>
        <v>0.008</v>
      </c>
      <c r="F726" s="6">
        <v>8154.0</v>
      </c>
      <c r="G726" s="6">
        <v>22697.0</v>
      </c>
      <c r="H726" s="1" t="s">
        <v>2215</v>
      </c>
      <c r="I726" s="1">
        <v>66.41</v>
      </c>
    </row>
    <row r="727">
      <c r="A727" s="1" t="s">
        <v>2216</v>
      </c>
      <c r="B727" s="1" t="s">
        <v>2217</v>
      </c>
      <c r="C727" s="1">
        <v>97.3</v>
      </c>
      <c r="D727" s="1">
        <v>-1.45</v>
      </c>
      <c r="E727" s="5">
        <v>-0.0147</v>
      </c>
      <c r="F727" s="1" t="s">
        <v>2218</v>
      </c>
      <c r="G727" s="1" t="s">
        <v>2219</v>
      </c>
      <c r="H727" s="1" t="s">
        <v>2220</v>
      </c>
      <c r="I727" s="1">
        <v>7.63</v>
      </c>
    </row>
    <row r="728">
      <c r="A728" s="4" t="s">
        <v>2221</v>
      </c>
      <c r="B728" s="1" t="s">
        <v>2222</v>
      </c>
      <c r="C728" s="1">
        <v>486.75</v>
      </c>
      <c r="D728" s="1">
        <v>-11.05</v>
      </c>
      <c r="E728" s="5">
        <v>-0.0222</v>
      </c>
      <c r="F728" s="6">
        <v>1731.0</v>
      </c>
      <c r="G728" s="6">
        <v>9501.0</v>
      </c>
      <c r="H728" s="1" t="s">
        <v>2223</v>
      </c>
      <c r="I728" s="1">
        <v>38.69</v>
      </c>
    </row>
    <row r="729">
      <c r="A729" s="4" t="s">
        <v>2224</v>
      </c>
      <c r="B729" s="1" t="s">
        <v>2214</v>
      </c>
      <c r="C729" s="2">
        <v>1801.2</v>
      </c>
      <c r="D729" s="3">
        <f>+19.65</f>
        <v>19.65</v>
      </c>
      <c r="E729" s="3">
        <f>+1.1%</f>
        <v>0.011</v>
      </c>
      <c r="F729" s="6">
        <v>5489.0</v>
      </c>
      <c r="G729" s="6">
        <v>1525.0</v>
      </c>
      <c r="H729" s="1" t="s">
        <v>2225</v>
      </c>
      <c r="I729" s="1">
        <v>66.29</v>
      </c>
    </row>
    <row r="730">
      <c r="A730" s="4" t="s">
        <v>2226</v>
      </c>
      <c r="B730" s="1" t="s">
        <v>2217</v>
      </c>
      <c r="C730" s="1">
        <v>97.25</v>
      </c>
      <c r="D730" s="1">
        <v>-1.45</v>
      </c>
      <c r="E730" s="5">
        <v>-0.0147</v>
      </c>
      <c r="F730" s="6">
        <v>71243.0</v>
      </c>
      <c r="G730" s="6">
        <v>202318.0</v>
      </c>
      <c r="H730" s="1" t="s">
        <v>2220</v>
      </c>
      <c r="I730" s="1">
        <v>7.63</v>
      </c>
    </row>
    <row r="731">
      <c r="A731" s="1" t="s">
        <v>2227</v>
      </c>
      <c r="B731" s="1" t="s">
        <v>2222</v>
      </c>
      <c r="C731" s="1">
        <v>486.4</v>
      </c>
      <c r="D731" s="1">
        <v>-10.85</v>
      </c>
      <c r="E731" s="5">
        <v>-0.0218</v>
      </c>
      <c r="F731" s="6">
        <v>16545.0</v>
      </c>
      <c r="G731" s="6">
        <v>70646.0</v>
      </c>
      <c r="H731" s="1" t="s">
        <v>2228</v>
      </c>
      <c r="I731" s="1">
        <v>38.66</v>
      </c>
    </row>
    <row r="732">
      <c r="A732" s="4" t="s">
        <v>2229</v>
      </c>
      <c r="B732" s="1" t="s">
        <v>2211</v>
      </c>
      <c r="C732" s="1">
        <v>133.65</v>
      </c>
      <c r="D732" s="1">
        <v>-4.55</v>
      </c>
      <c r="E732" s="5">
        <v>-0.0329</v>
      </c>
      <c r="F732" s="6">
        <v>77488.0</v>
      </c>
      <c r="G732" s="6">
        <v>65733.0</v>
      </c>
      <c r="H732" s="1" t="s">
        <v>2230</v>
      </c>
      <c r="I732" s="1" t="s">
        <v>51</v>
      </c>
    </row>
    <row r="733">
      <c r="A733" s="1" t="s">
        <v>2231</v>
      </c>
      <c r="B733" s="1" t="s">
        <v>2232</v>
      </c>
      <c r="C733" s="1">
        <v>265.3</v>
      </c>
      <c r="D733" s="1">
        <v>-3.15</v>
      </c>
      <c r="E733" s="5">
        <v>-0.0117</v>
      </c>
      <c r="F733" s="6">
        <v>5192.0</v>
      </c>
      <c r="G733" s="6">
        <v>197285.0</v>
      </c>
      <c r="H733" s="1" t="s">
        <v>2233</v>
      </c>
      <c r="I733" s="1" t="s">
        <v>51</v>
      </c>
    </row>
    <row r="734">
      <c r="A734" s="4" t="s">
        <v>2234</v>
      </c>
      <c r="B734" s="1" t="s">
        <v>2235</v>
      </c>
      <c r="C734" s="1">
        <v>363.85</v>
      </c>
      <c r="D734" s="1">
        <v>-5.25</v>
      </c>
      <c r="E734" s="5">
        <v>-0.0142</v>
      </c>
      <c r="F734" s="6">
        <v>22371.0</v>
      </c>
      <c r="G734" s="6">
        <v>15109.0</v>
      </c>
      <c r="H734" s="1" t="s">
        <v>2236</v>
      </c>
      <c r="I734" s="1">
        <v>11.67</v>
      </c>
    </row>
    <row r="735">
      <c r="A735" s="1" t="s">
        <v>2237</v>
      </c>
      <c r="B735" s="1" t="s">
        <v>2238</v>
      </c>
      <c r="C735" s="2">
        <v>1604.35</v>
      </c>
      <c r="D735" s="3">
        <f>+2.5</f>
        <v>2.5</v>
      </c>
      <c r="E735" s="3">
        <f>+0.16%</f>
        <v>0.0016</v>
      </c>
      <c r="F735" s="1">
        <v>866.0</v>
      </c>
      <c r="G735" s="6">
        <v>6326.0</v>
      </c>
      <c r="H735" s="1" t="s">
        <v>2239</v>
      </c>
      <c r="I735" s="1">
        <v>9.63</v>
      </c>
    </row>
    <row r="736">
      <c r="A736" s="1" t="s">
        <v>2240</v>
      </c>
      <c r="B736" s="1" t="s">
        <v>2235</v>
      </c>
      <c r="C736" s="1">
        <v>363.8</v>
      </c>
      <c r="D736" s="1">
        <v>-5.25</v>
      </c>
      <c r="E736" s="5">
        <v>-0.0142</v>
      </c>
      <c r="F736" s="6">
        <v>176992.0</v>
      </c>
      <c r="G736" s="6">
        <v>247278.0</v>
      </c>
      <c r="H736" s="1" t="s">
        <v>2236</v>
      </c>
      <c r="I736" s="1">
        <v>11.66</v>
      </c>
    </row>
    <row r="737">
      <c r="A737" s="4" t="s">
        <v>2241</v>
      </c>
      <c r="B737" s="1" t="s">
        <v>2242</v>
      </c>
      <c r="C737" s="1">
        <v>144.35</v>
      </c>
      <c r="D737" s="3">
        <f>+4.05</f>
        <v>4.05</v>
      </c>
      <c r="E737" s="3">
        <f>+2.89%</f>
        <v>0.0289</v>
      </c>
      <c r="F737" s="6">
        <v>29829.0</v>
      </c>
      <c r="G737" s="6">
        <v>54137.0</v>
      </c>
      <c r="H737" s="1" t="s">
        <v>2243</v>
      </c>
      <c r="I737" s="1">
        <v>12.56</v>
      </c>
    </row>
    <row r="738">
      <c r="A738" s="4" t="s">
        <v>2244</v>
      </c>
      <c r="B738" s="1" t="s">
        <v>2238</v>
      </c>
      <c r="C738" s="2">
        <v>1608.2</v>
      </c>
      <c r="D738" s="1">
        <v>-7.0</v>
      </c>
      <c r="E738" s="5">
        <v>-0.0043</v>
      </c>
      <c r="F738" s="1">
        <v>108.0</v>
      </c>
      <c r="G738" s="1">
        <v>490.0</v>
      </c>
      <c r="H738" s="1" t="s">
        <v>2245</v>
      </c>
      <c r="I738" s="1">
        <v>9.65</v>
      </c>
    </row>
    <row r="739">
      <c r="A739" s="1" t="s">
        <v>2246</v>
      </c>
      <c r="B739" s="1" t="s">
        <v>2247</v>
      </c>
      <c r="C739" s="1">
        <v>30.6</v>
      </c>
      <c r="D739" s="3">
        <f>+0.35</f>
        <v>0.35</v>
      </c>
      <c r="E739" s="3">
        <f>+1.16%</f>
        <v>0.0116</v>
      </c>
      <c r="F739" s="1" t="s">
        <v>2248</v>
      </c>
      <c r="G739" s="1" t="s">
        <v>2249</v>
      </c>
      <c r="H739" s="1" t="s">
        <v>2250</v>
      </c>
      <c r="I739" s="1">
        <v>70.18</v>
      </c>
    </row>
    <row r="740">
      <c r="A740" s="1" t="s">
        <v>2251</v>
      </c>
      <c r="B740" s="1" t="s">
        <v>2242</v>
      </c>
      <c r="C740" s="1">
        <v>144.4</v>
      </c>
      <c r="D740" s="3">
        <f>+4.05</f>
        <v>4.05</v>
      </c>
      <c r="E740" s="3">
        <f>+2.89%</f>
        <v>0.0289</v>
      </c>
      <c r="F740" s="6">
        <v>677654.0</v>
      </c>
      <c r="G740" s="6">
        <v>328544.0</v>
      </c>
      <c r="H740" s="1" t="s">
        <v>2243</v>
      </c>
      <c r="I740" s="1">
        <v>12.57</v>
      </c>
    </row>
    <row r="741">
      <c r="A741" s="4" t="s">
        <v>2252</v>
      </c>
      <c r="B741" s="1" t="s">
        <v>2247</v>
      </c>
      <c r="C741" s="1">
        <v>30.5</v>
      </c>
      <c r="D741" s="3">
        <f>+0.2</f>
        <v>0.2</v>
      </c>
      <c r="E741" s="3">
        <f>+0.66%</f>
        <v>0.0066</v>
      </c>
      <c r="F741" s="6">
        <v>652154.0</v>
      </c>
      <c r="G741" s="6">
        <v>330817.0</v>
      </c>
      <c r="H741" s="1" t="s">
        <v>2253</v>
      </c>
      <c r="I741" s="1">
        <v>69.95</v>
      </c>
    </row>
    <row r="742">
      <c r="A742" s="1" t="s">
        <v>2254</v>
      </c>
      <c r="B742" s="1" t="s">
        <v>2255</v>
      </c>
      <c r="C742" s="2">
        <v>1879.8</v>
      </c>
      <c r="D742" s="1">
        <v>-4.05</v>
      </c>
      <c r="E742" s="5">
        <v>-0.0021</v>
      </c>
      <c r="F742" s="6">
        <v>8495.0</v>
      </c>
      <c r="G742" s="6">
        <v>22938.0</v>
      </c>
      <c r="H742" s="1" t="s">
        <v>2256</v>
      </c>
      <c r="I742" s="1">
        <v>91.88</v>
      </c>
    </row>
    <row r="743">
      <c r="A743" s="1" t="s">
        <v>2257</v>
      </c>
      <c r="B743" s="1" t="s">
        <v>2258</v>
      </c>
      <c r="C743" s="1">
        <v>607.85</v>
      </c>
      <c r="D743" s="3">
        <f>+2.4</f>
        <v>2.4</v>
      </c>
      <c r="E743" s="3">
        <f>+0.4%</f>
        <v>0.004</v>
      </c>
      <c r="F743" s="6">
        <v>120499.0</v>
      </c>
      <c r="G743" s="6">
        <v>87048.0</v>
      </c>
      <c r="H743" s="1" t="s">
        <v>2259</v>
      </c>
      <c r="I743" s="1">
        <v>36.38</v>
      </c>
    </row>
    <row r="744">
      <c r="A744" s="1" t="s">
        <v>2260</v>
      </c>
      <c r="B744" s="1" t="s">
        <v>2261</v>
      </c>
      <c r="C744" s="1">
        <v>455.95</v>
      </c>
      <c r="D744" s="3">
        <f>+1.25</f>
        <v>1.25</v>
      </c>
      <c r="E744" s="3">
        <f>+0.27%</f>
        <v>0.0027</v>
      </c>
      <c r="F744" s="6">
        <v>71412.0</v>
      </c>
      <c r="G744" s="6">
        <v>83869.0</v>
      </c>
      <c r="H744" s="1" t="s">
        <v>2262</v>
      </c>
      <c r="I744" s="1">
        <v>13.74</v>
      </c>
    </row>
    <row r="745">
      <c r="A745" s="4" t="s">
        <v>2263</v>
      </c>
      <c r="B745" s="1" t="s">
        <v>2258</v>
      </c>
      <c r="C745" s="1">
        <v>607.55</v>
      </c>
      <c r="D745" s="3">
        <f>+2.9</f>
        <v>2.9</v>
      </c>
      <c r="E745" s="3">
        <f>+0.48%</f>
        <v>0.0048</v>
      </c>
      <c r="F745" s="6">
        <v>5598.0</v>
      </c>
      <c r="G745" s="6">
        <v>7893.0</v>
      </c>
      <c r="H745" s="1" t="s">
        <v>2264</v>
      </c>
      <c r="I745" s="1">
        <v>36.36</v>
      </c>
    </row>
    <row r="746">
      <c r="A746" s="4" t="s">
        <v>2265</v>
      </c>
      <c r="B746" s="1" t="s">
        <v>2255</v>
      </c>
      <c r="C746" s="2">
        <v>1884.35</v>
      </c>
      <c r="D746" s="1">
        <v>-0.8</v>
      </c>
      <c r="E746" s="5">
        <v>-4.0E-4</v>
      </c>
      <c r="F746" s="1">
        <v>333.0</v>
      </c>
      <c r="G746" s="6">
        <v>2814.0</v>
      </c>
      <c r="H746" s="1" t="s">
        <v>2266</v>
      </c>
      <c r="I746" s="1">
        <v>92.1</v>
      </c>
    </row>
    <row r="747">
      <c r="A747" s="4" t="s">
        <v>2267</v>
      </c>
      <c r="B747" s="1" t="s">
        <v>2261</v>
      </c>
      <c r="C747" s="1">
        <v>453.3</v>
      </c>
      <c r="D747" s="1">
        <v>-0.8</v>
      </c>
      <c r="E747" s="5">
        <v>-0.0018</v>
      </c>
      <c r="F747" s="6">
        <v>6499.0</v>
      </c>
      <c r="G747" s="6">
        <v>5105.0</v>
      </c>
      <c r="H747" s="1" t="s">
        <v>2268</v>
      </c>
      <c r="I747" s="1">
        <v>13.66</v>
      </c>
    </row>
    <row r="748">
      <c r="A748" s="1" t="s">
        <v>2269</v>
      </c>
      <c r="B748" s="1" t="s">
        <v>2270</v>
      </c>
      <c r="C748" s="1">
        <v>48.95</v>
      </c>
      <c r="D748" s="1">
        <v>-1.45</v>
      </c>
      <c r="E748" s="5">
        <v>-0.0288</v>
      </c>
      <c r="F748" s="6">
        <v>904850.0</v>
      </c>
      <c r="G748" s="6">
        <v>437717.0</v>
      </c>
      <c r="H748" s="1" t="s">
        <v>2271</v>
      </c>
      <c r="I748" s="1">
        <v>17.61</v>
      </c>
    </row>
    <row r="749">
      <c r="A749" s="4" t="s">
        <v>2272</v>
      </c>
      <c r="B749" s="1" t="s">
        <v>2270</v>
      </c>
      <c r="C749" s="1">
        <v>48.9</v>
      </c>
      <c r="D749" s="1">
        <v>-1.7</v>
      </c>
      <c r="E749" s="5">
        <v>-0.0336</v>
      </c>
      <c r="F749" s="6">
        <v>79493.0</v>
      </c>
      <c r="G749" s="6">
        <v>36911.0</v>
      </c>
      <c r="H749" s="1" t="s">
        <v>2273</v>
      </c>
      <c r="I749" s="1">
        <v>17.6</v>
      </c>
    </row>
    <row r="750">
      <c r="A750" s="1" t="s">
        <v>2274</v>
      </c>
      <c r="B750" s="1" t="s">
        <v>2275</v>
      </c>
      <c r="C750" s="1">
        <v>215.1</v>
      </c>
      <c r="D750" s="3">
        <f>+2.65</f>
        <v>2.65</v>
      </c>
      <c r="E750" s="3">
        <f>+1.25%</f>
        <v>0.0125</v>
      </c>
      <c r="F750" s="6">
        <v>259392.0</v>
      </c>
      <c r="G750" s="6">
        <v>322549.0</v>
      </c>
      <c r="H750" s="1" t="s">
        <v>2276</v>
      </c>
      <c r="I750" s="1">
        <v>15.46</v>
      </c>
    </row>
    <row r="751">
      <c r="A751" s="4" t="s">
        <v>2277</v>
      </c>
      <c r="B751" s="1" t="s">
        <v>2275</v>
      </c>
      <c r="C751" s="1">
        <v>214.95</v>
      </c>
      <c r="D751" s="3">
        <f>+3</f>
        <v>3</v>
      </c>
      <c r="E751" s="3">
        <f>+1.42%</f>
        <v>0.0142</v>
      </c>
      <c r="F751" s="6">
        <v>6044.0</v>
      </c>
      <c r="G751" s="6">
        <v>16872.0</v>
      </c>
      <c r="H751" s="1" t="s">
        <v>2278</v>
      </c>
      <c r="I751" s="1">
        <v>15.45</v>
      </c>
    </row>
    <row r="752">
      <c r="A752" s="4" t="s">
        <v>2279</v>
      </c>
      <c r="B752" s="1" t="s">
        <v>2280</v>
      </c>
      <c r="C752" s="1">
        <v>802.05</v>
      </c>
      <c r="D752" s="1">
        <v>-11.2</v>
      </c>
      <c r="E752" s="5">
        <v>-0.0138</v>
      </c>
      <c r="F752" s="6">
        <v>13427.0</v>
      </c>
      <c r="G752" s="6">
        <v>28574.0</v>
      </c>
      <c r="H752" s="1" t="s">
        <v>2281</v>
      </c>
      <c r="I752" s="1">
        <v>45.78</v>
      </c>
    </row>
    <row r="753">
      <c r="A753" s="1" t="s">
        <v>2282</v>
      </c>
      <c r="B753" s="1" t="s">
        <v>2280</v>
      </c>
      <c r="C753" s="1">
        <v>801.65</v>
      </c>
      <c r="D753" s="1">
        <v>-12.4</v>
      </c>
      <c r="E753" s="5">
        <v>-0.0152</v>
      </c>
      <c r="F753" s="6">
        <v>200332.0</v>
      </c>
      <c r="G753" s="6">
        <v>317131.0</v>
      </c>
      <c r="H753" s="1" t="s">
        <v>2283</v>
      </c>
      <c r="I753" s="1">
        <v>45.76</v>
      </c>
    </row>
    <row r="754">
      <c r="A754" s="1" t="s">
        <v>2284</v>
      </c>
      <c r="B754" s="1" t="s">
        <v>2285</v>
      </c>
      <c r="C754" s="1">
        <v>44.55</v>
      </c>
      <c r="D754" s="3">
        <f t="shared" ref="D754:D755" si="17">+0.05</f>
        <v>0.05</v>
      </c>
      <c r="E754" s="3">
        <f t="shared" ref="E754:E755" si="18">+0.11%</f>
        <v>0.0011</v>
      </c>
      <c r="F754" s="1" t="s">
        <v>2286</v>
      </c>
      <c r="G754" s="1" t="s">
        <v>2287</v>
      </c>
      <c r="H754" s="1" t="s">
        <v>2288</v>
      </c>
      <c r="I754" s="1">
        <v>9.11</v>
      </c>
    </row>
    <row r="755">
      <c r="A755" s="4" t="s">
        <v>2289</v>
      </c>
      <c r="B755" s="1" t="s">
        <v>2285</v>
      </c>
      <c r="C755" s="1">
        <v>44.55</v>
      </c>
      <c r="D755" s="3">
        <f t="shared" si="17"/>
        <v>0.05</v>
      </c>
      <c r="E755" s="3">
        <f t="shared" si="18"/>
        <v>0.0011</v>
      </c>
      <c r="F755" s="6">
        <v>408162.0</v>
      </c>
      <c r="G755" s="6">
        <v>207556.0</v>
      </c>
      <c r="H755" s="1" t="s">
        <v>2290</v>
      </c>
      <c r="I755" s="1">
        <v>9.11</v>
      </c>
    </row>
    <row r="756">
      <c r="A756" s="1" t="s">
        <v>2291</v>
      </c>
      <c r="B756" s="1" t="s">
        <v>1996</v>
      </c>
      <c r="C756" s="1">
        <v>513.3</v>
      </c>
      <c r="D756" s="1">
        <v>-9.3</v>
      </c>
      <c r="E756" s="5">
        <v>-0.0178</v>
      </c>
      <c r="F756" s="6">
        <v>95313.0</v>
      </c>
      <c r="G756" s="6">
        <v>109257.0</v>
      </c>
      <c r="H756" s="1" t="s">
        <v>2292</v>
      </c>
      <c r="I756" s="1">
        <v>26.8</v>
      </c>
    </row>
    <row r="757">
      <c r="A757" s="4" t="s">
        <v>2293</v>
      </c>
      <c r="B757" s="1" t="s">
        <v>2294</v>
      </c>
      <c r="C757" s="1">
        <v>19.15</v>
      </c>
      <c r="D757" s="3">
        <f t="shared" ref="D757:D758" si="19">+0.45</f>
        <v>0.45</v>
      </c>
      <c r="E757" s="3">
        <f t="shared" ref="E757:E758" si="20">+2.41%</f>
        <v>0.0241</v>
      </c>
      <c r="F757" s="6">
        <v>487379.0</v>
      </c>
      <c r="G757" s="6">
        <v>849857.0</v>
      </c>
      <c r="H757" s="1" t="s">
        <v>2295</v>
      </c>
      <c r="I757" s="1" t="s">
        <v>51</v>
      </c>
    </row>
    <row r="758">
      <c r="A758" s="1" t="s">
        <v>2296</v>
      </c>
      <c r="B758" s="1" t="s">
        <v>2294</v>
      </c>
      <c r="C758" s="1">
        <v>19.15</v>
      </c>
      <c r="D758" s="3">
        <f t="shared" si="19"/>
        <v>0.45</v>
      </c>
      <c r="E758" s="3">
        <f t="shared" si="20"/>
        <v>0.0241</v>
      </c>
      <c r="F758" s="1" t="s">
        <v>2297</v>
      </c>
      <c r="G758" s="1" t="s">
        <v>2298</v>
      </c>
      <c r="H758" s="1" t="s">
        <v>2295</v>
      </c>
      <c r="I758" s="1" t="s">
        <v>51</v>
      </c>
    </row>
    <row r="759">
      <c r="A759" s="1" t="s">
        <v>2299</v>
      </c>
      <c r="B759" s="1" t="s">
        <v>2300</v>
      </c>
      <c r="C759" s="2">
        <v>2855.7</v>
      </c>
      <c r="D759" s="1">
        <v>-3.25</v>
      </c>
      <c r="E759" s="5">
        <v>-0.0011</v>
      </c>
      <c r="F759" s="6">
        <v>24341.0</v>
      </c>
      <c r="G759" s="6">
        <v>7232.0</v>
      </c>
      <c r="H759" s="1" t="s">
        <v>2301</v>
      </c>
      <c r="I759" s="1">
        <v>109.84</v>
      </c>
    </row>
    <row r="760">
      <c r="A760" s="4" t="s">
        <v>2302</v>
      </c>
      <c r="B760" s="1" t="s">
        <v>2300</v>
      </c>
      <c r="C760" s="2">
        <v>2849.35</v>
      </c>
      <c r="D760" s="1">
        <v>-15.3</v>
      </c>
      <c r="E760" s="5">
        <v>-0.0053</v>
      </c>
      <c r="F760" s="6">
        <v>5274.0</v>
      </c>
      <c r="G760" s="6">
        <v>2209.0</v>
      </c>
      <c r="H760" s="1" t="s">
        <v>2303</v>
      </c>
      <c r="I760" s="1">
        <v>109.59</v>
      </c>
    </row>
    <row r="761">
      <c r="A761" s="1" t="s">
        <v>2304</v>
      </c>
      <c r="B761" s="1" t="s">
        <v>2305</v>
      </c>
      <c r="C761" s="1">
        <v>438.8</v>
      </c>
      <c r="D761" s="1">
        <v>-4.95</v>
      </c>
      <c r="E761" s="5">
        <v>-0.0112</v>
      </c>
      <c r="F761" s="6">
        <v>17792.0</v>
      </c>
      <c r="G761" s="6">
        <v>10406.0</v>
      </c>
      <c r="H761" s="1" t="s">
        <v>2306</v>
      </c>
      <c r="I761" s="1">
        <v>8.29</v>
      </c>
    </row>
    <row r="762">
      <c r="A762" s="4" t="s">
        <v>2307</v>
      </c>
      <c r="B762" s="1" t="s">
        <v>2305</v>
      </c>
      <c r="C762" s="1">
        <v>437.8</v>
      </c>
      <c r="D762" s="1">
        <v>-6.5</v>
      </c>
      <c r="E762" s="5">
        <v>-0.0146</v>
      </c>
      <c r="F762" s="1">
        <v>578.0</v>
      </c>
      <c r="G762" s="1">
        <v>860.0</v>
      </c>
      <c r="H762" s="1" t="s">
        <v>2308</v>
      </c>
      <c r="I762" s="1">
        <v>8.28</v>
      </c>
    </row>
    <row r="763">
      <c r="A763" s="1" t="s">
        <v>2309</v>
      </c>
      <c r="B763" s="1" t="s">
        <v>2310</v>
      </c>
      <c r="C763" s="1">
        <v>50.15</v>
      </c>
      <c r="D763" s="3">
        <f t="shared" ref="D763:D764" si="21">+0.7</f>
        <v>0.7</v>
      </c>
      <c r="E763" s="3">
        <f t="shared" ref="E763:E764" si="22">+1.42%</f>
        <v>0.0142</v>
      </c>
      <c r="F763" s="1" t="s">
        <v>2311</v>
      </c>
      <c r="G763" s="1" t="s">
        <v>2312</v>
      </c>
      <c r="H763" s="1" t="s">
        <v>2313</v>
      </c>
      <c r="I763" s="1" t="s">
        <v>51</v>
      </c>
    </row>
    <row r="764">
      <c r="A764" s="4" t="s">
        <v>2314</v>
      </c>
      <c r="B764" s="1" t="s">
        <v>2310</v>
      </c>
      <c r="C764" s="1">
        <v>50.15</v>
      </c>
      <c r="D764" s="3">
        <f t="shared" si="21"/>
        <v>0.7</v>
      </c>
      <c r="E764" s="3">
        <f t="shared" si="22"/>
        <v>0.0142</v>
      </c>
      <c r="F764" s="6">
        <v>583707.0</v>
      </c>
      <c r="G764" s="6">
        <v>532281.0</v>
      </c>
      <c r="H764" s="1" t="s">
        <v>2313</v>
      </c>
      <c r="I764" s="1" t="s">
        <v>51</v>
      </c>
    </row>
    <row r="765">
      <c r="A765" s="4" t="s">
        <v>2315</v>
      </c>
      <c r="B765" s="1" t="s">
        <v>2316</v>
      </c>
      <c r="C765" s="1">
        <v>397.5</v>
      </c>
      <c r="D765" s="3">
        <f>+16.45</f>
        <v>16.45</v>
      </c>
      <c r="E765" s="3">
        <f>+4.32%</f>
        <v>0.0432</v>
      </c>
      <c r="F765" s="6">
        <v>47775.0</v>
      </c>
      <c r="G765" s="6">
        <v>22046.0</v>
      </c>
      <c r="H765" s="1" t="s">
        <v>2317</v>
      </c>
      <c r="I765" s="1">
        <v>14.1</v>
      </c>
    </row>
    <row r="766">
      <c r="A766" s="1" t="s">
        <v>2318</v>
      </c>
      <c r="B766" s="1" t="s">
        <v>2316</v>
      </c>
      <c r="C766" s="1">
        <v>397.0</v>
      </c>
      <c r="D766" s="3">
        <f>+15.15</f>
        <v>15.15</v>
      </c>
      <c r="E766" s="3">
        <f>+3.97%</f>
        <v>0.0397</v>
      </c>
      <c r="F766" s="6">
        <v>926689.0</v>
      </c>
      <c r="G766" s="6">
        <v>379749.0</v>
      </c>
      <c r="H766" s="1" t="s">
        <v>2319</v>
      </c>
      <c r="I766" s="1">
        <v>14.08</v>
      </c>
    </row>
    <row r="767">
      <c r="A767" s="4" t="s">
        <v>2320</v>
      </c>
      <c r="B767" s="1" t="s">
        <v>2321</v>
      </c>
      <c r="C767" s="1">
        <v>246.85</v>
      </c>
      <c r="D767" s="1">
        <v>-10.4</v>
      </c>
      <c r="E767" s="5">
        <v>-0.0404</v>
      </c>
      <c r="F767" s="6">
        <v>259965.0</v>
      </c>
      <c r="G767" s="6">
        <v>325690.0</v>
      </c>
      <c r="H767" s="1" t="s">
        <v>2322</v>
      </c>
      <c r="I767" s="1">
        <v>10.64</v>
      </c>
    </row>
    <row r="768">
      <c r="A768" s="1" t="s">
        <v>2323</v>
      </c>
      <c r="B768" s="1" t="s">
        <v>2321</v>
      </c>
      <c r="C768" s="1">
        <v>246.85</v>
      </c>
      <c r="D768" s="1">
        <v>-10.35</v>
      </c>
      <c r="E768" s="5">
        <v>-0.0402</v>
      </c>
      <c r="F768" s="1" t="s">
        <v>2324</v>
      </c>
      <c r="G768" s="1" t="s">
        <v>2325</v>
      </c>
      <c r="H768" s="1" t="s">
        <v>2326</v>
      </c>
      <c r="I768" s="1">
        <v>10.64</v>
      </c>
    </row>
    <row r="769">
      <c r="A769" s="4" t="s">
        <v>2327</v>
      </c>
      <c r="B769" s="1" t="s">
        <v>2328</v>
      </c>
      <c r="C769" s="2">
        <v>4643.25</v>
      </c>
      <c r="D769" s="1">
        <v>-34.6</v>
      </c>
      <c r="E769" s="5">
        <v>-0.0074</v>
      </c>
      <c r="F769" s="1">
        <v>151.0</v>
      </c>
      <c r="G769" s="1">
        <v>78.0</v>
      </c>
      <c r="H769" s="1" t="s">
        <v>2329</v>
      </c>
      <c r="I769" s="1">
        <v>5.65</v>
      </c>
    </row>
    <row r="770">
      <c r="A770" s="1" t="s">
        <v>2330</v>
      </c>
      <c r="B770" s="1" t="s">
        <v>2331</v>
      </c>
      <c r="C770" s="2">
        <v>11635.55</v>
      </c>
      <c r="D770" s="1">
        <v>-76.1</v>
      </c>
      <c r="E770" s="5">
        <v>-0.0065</v>
      </c>
      <c r="F770" s="1">
        <v>911.0</v>
      </c>
      <c r="G770" s="6">
        <v>1723.0</v>
      </c>
      <c r="H770" s="1" t="s">
        <v>2332</v>
      </c>
      <c r="I770" s="1">
        <v>73.18</v>
      </c>
    </row>
    <row r="771">
      <c r="A771" s="4" t="s">
        <v>2333</v>
      </c>
      <c r="B771" s="1" t="s">
        <v>2331</v>
      </c>
      <c r="C771" s="2">
        <v>11622.95</v>
      </c>
      <c r="D771" s="1">
        <v>-94.55</v>
      </c>
      <c r="E771" s="5">
        <v>-0.0081</v>
      </c>
      <c r="F771" s="1">
        <v>177.0</v>
      </c>
      <c r="G771" s="1">
        <v>183.0</v>
      </c>
      <c r="H771" s="1" t="s">
        <v>2334</v>
      </c>
      <c r="I771" s="1">
        <v>73.1</v>
      </c>
    </row>
    <row r="772">
      <c r="A772" s="1" t="s">
        <v>2335</v>
      </c>
      <c r="B772" s="1" t="s">
        <v>2336</v>
      </c>
      <c r="C772" s="2">
        <v>1167.55</v>
      </c>
      <c r="D772" s="3">
        <f>+18.1</f>
        <v>18.1</v>
      </c>
      <c r="E772" s="3">
        <f>+1.57%</f>
        <v>0.0157</v>
      </c>
      <c r="F772" s="6">
        <v>92447.0</v>
      </c>
      <c r="G772" s="6">
        <v>64950.0</v>
      </c>
      <c r="H772" s="1" t="s">
        <v>2337</v>
      </c>
      <c r="I772" s="1">
        <v>23.99</v>
      </c>
    </row>
    <row r="773">
      <c r="A773" s="4" t="s">
        <v>2338</v>
      </c>
      <c r="B773" s="1" t="s">
        <v>2336</v>
      </c>
      <c r="C773" s="2">
        <v>1167.2</v>
      </c>
      <c r="D773" s="3">
        <f>+20.85</f>
        <v>20.85</v>
      </c>
      <c r="E773" s="3">
        <f>+1.82%</f>
        <v>0.0182</v>
      </c>
      <c r="F773" s="6">
        <v>5724.0</v>
      </c>
      <c r="G773" s="6">
        <v>3371.0</v>
      </c>
      <c r="H773" s="1" t="s">
        <v>2339</v>
      </c>
      <c r="I773" s="1">
        <v>23.99</v>
      </c>
    </row>
    <row r="774">
      <c r="A774" s="4" t="s">
        <v>2340</v>
      </c>
      <c r="B774" s="1" t="s">
        <v>2341</v>
      </c>
      <c r="C774" s="1">
        <v>266.2</v>
      </c>
      <c r="D774" s="1">
        <v>-7.1</v>
      </c>
      <c r="E774" s="5">
        <v>-0.026</v>
      </c>
      <c r="F774" s="6">
        <v>110114.0</v>
      </c>
      <c r="G774" s="6">
        <v>103538.0</v>
      </c>
      <c r="H774" s="1" t="s">
        <v>2342</v>
      </c>
      <c r="I774" s="1" t="s">
        <v>51</v>
      </c>
    </row>
    <row r="775">
      <c r="A775" s="1" t="s">
        <v>2343</v>
      </c>
      <c r="B775" s="1" t="s">
        <v>2341</v>
      </c>
      <c r="C775" s="1">
        <v>266.25</v>
      </c>
      <c r="D775" s="1">
        <v>-6.65</v>
      </c>
      <c r="E775" s="5">
        <v>-0.0244</v>
      </c>
      <c r="F775" s="6">
        <v>740179.0</v>
      </c>
      <c r="G775" s="6">
        <v>747335.0</v>
      </c>
      <c r="H775" s="1" t="s">
        <v>2344</v>
      </c>
      <c r="I775" s="1" t="s">
        <v>51</v>
      </c>
    </row>
    <row r="776">
      <c r="A776" s="1" t="s">
        <v>2345</v>
      </c>
      <c r="B776" s="1" t="s">
        <v>2346</v>
      </c>
      <c r="C776" s="1">
        <v>208.75</v>
      </c>
      <c r="D776" s="1">
        <v>0.0</v>
      </c>
      <c r="E776" s="5">
        <v>0.0</v>
      </c>
      <c r="F776" s="6">
        <v>60281.0</v>
      </c>
      <c r="G776" s="6">
        <v>273050.0</v>
      </c>
      <c r="H776" s="1" t="s">
        <v>2347</v>
      </c>
      <c r="I776" s="1">
        <v>11.06</v>
      </c>
    </row>
    <row r="777">
      <c r="A777" s="4" t="s">
        <v>2348</v>
      </c>
      <c r="B777" s="1" t="s">
        <v>2346</v>
      </c>
      <c r="C777" s="1">
        <v>208.4</v>
      </c>
      <c r="D777" s="1">
        <v>-0.5</v>
      </c>
      <c r="E777" s="5">
        <v>-0.0024</v>
      </c>
      <c r="F777" s="6">
        <v>5923.0</v>
      </c>
      <c r="G777" s="6">
        <v>15064.0</v>
      </c>
      <c r="H777" s="1" t="s">
        <v>2349</v>
      </c>
      <c r="I777" s="1">
        <v>11.04</v>
      </c>
    </row>
    <row r="778">
      <c r="A778" s="4" t="s">
        <v>2350</v>
      </c>
      <c r="B778" s="1" t="s">
        <v>2351</v>
      </c>
      <c r="C778" s="1">
        <v>584.2</v>
      </c>
      <c r="D778" s="1">
        <v>-10.7</v>
      </c>
      <c r="E778" s="5">
        <v>-0.018</v>
      </c>
      <c r="F778" s="6">
        <v>1305.0</v>
      </c>
      <c r="G778" s="6">
        <v>7886.0</v>
      </c>
      <c r="H778" s="1" t="s">
        <v>2352</v>
      </c>
      <c r="I778" s="1">
        <v>14.52</v>
      </c>
    </row>
    <row r="779">
      <c r="A779" s="1" t="s">
        <v>2353</v>
      </c>
      <c r="B779" s="1" t="s">
        <v>2354</v>
      </c>
      <c r="C779" s="2">
        <v>2245.6</v>
      </c>
      <c r="D779" s="1">
        <v>-16.0</v>
      </c>
      <c r="E779" s="5">
        <v>-0.0071</v>
      </c>
      <c r="F779" s="6">
        <v>2560.0</v>
      </c>
      <c r="G779" s="6">
        <v>4995.0</v>
      </c>
      <c r="H779" s="1" t="s">
        <v>2355</v>
      </c>
      <c r="I779" s="1">
        <v>25.79</v>
      </c>
    </row>
    <row r="780">
      <c r="A780" s="1" t="s">
        <v>2356</v>
      </c>
      <c r="B780" s="1" t="s">
        <v>2351</v>
      </c>
      <c r="C780" s="1">
        <v>583.05</v>
      </c>
      <c r="D780" s="1">
        <v>-10.5</v>
      </c>
      <c r="E780" s="5">
        <v>-0.0177</v>
      </c>
      <c r="F780" s="6">
        <v>6895.0</v>
      </c>
      <c r="G780" s="6">
        <v>33634.0</v>
      </c>
      <c r="H780" s="1" t="s">
        <v>2357</v>
      </c>
      <c r="I780" s="1">
        <v>14.49</v>
      </c>
    </row>
    <row r="781">
      <c r="A781" s="4" t="s">
        <v>2358</v>
      </c>
      <c r="B781" s="1" t="s">
        <v>2354</v>
      </c>
      <c r="C781" s="2">
        <v>2246.1</v>
      </c>
      <c r="D781" s="1">
        <v>-14.85</v>
      </c>
      <c r="E781" s="5">
        <v>-0.0066</v>
      </c>
      <c r="F781" s="1">
        <v>94.0</v>
      </c>
      <c r="G781" s="1">
        <v>604.0</v>
      </c>
      <c r="H781" s="1" t="s">
        <v>2359</v>
      </c>
      <c r="I781" s="1">
        <v>25.79</v>
      </c>
    </row>
    <row r="782">
      <c r="A782" s="1" t="s">
        <v>2360</v>
      </c>
      <c r="B782" s="1" t="s">
        <v>2361</v>
      </c>
      <c r="C782" s="1">
        <v>104.45</v>
      </c>
      <c r="D782" s="1">
        <v>-1.4</v>
      </c>
      <c r="E782" s="5">
        <v>-0.0132</v>
      </c>
      <c r="F782" s="1" t="s">
        <v>2362</v>
      </c>
      <c r="G782" s="1" t="s">
        <v>1956</v>
      </c>
      <c r="H782" s="1" t="s">
        <v>2363</v>
      </c>
      <c r="I782" s="1">
        <v>12.96</v>
      </c>
    </row>
    <row r="783">
      <c r="A783" s="4" t="s">
        <v>2364</v>
      </c>
      <c r="B783" s="1" t="s">
        <v>2365</v>
      </c>
      <c r="C783" s="1">
        <v>140.4</v>
      </c>
      <c r="D783" s="1">
        <v>-1.65</v>
      </c>
      <c r="E783" s="5">
        <v>-0.0116</v>
      </c>
      <c r="F783" s="6">
        <v>6027.0</v>
      </c>
      <c r="G783" s="6">
        <v>22250.0</v>
      </c>
      <c r="H783" s="1" t="s">
        <v>2366</v>
      </c>
      <c r="I783" s="1">
        <v>22.15</v>
      </c>
    </row>
    <row r="784">
      <c r="A784" s="1" t="s">
        <v>2367</v>
      </c>
      <c r="B784" s="1" t="s">
        <v>2365</v>
      </c>
      <c r="C784" s="1">
        <v>140.15</v>
      </c>
      <c r="D784" s="1">
        <v>-1.9</v>
      </c>
      <c r="E784" s="5">
        <v>-0.0134</v>
      </c>
      <c r="F784" s="6">
        <v>89896.0</v>
      </c>
      <c r="G784" s="6">
        <v>383423.0</v>
      </c>
      <c r="H784" s="1" t="s">
        <v>2368</v>
      </c>
      <c r="I784" s="1">
        <v>22.11</v>
      </c>
    </row>
    <row r="785">
      <c r="A785" s="1" t="s">
        <v>2369</v>
      </c>
      <c r="B785" s="1" t="s">
        <v>2370</v>
      </c>
      <c r="C785" s="1">
        <v>115.3</v>
      </c>
      <c r="D785" s="3">
        <f>+1.15</f>
        <v>1.15</v>
      </c>
      <c r="E785" s="3">
        <f>+1.01%</f>
        <v>0.0101</v>
      </c>
      <c r="F785" s="1" t="s">
        <v>2371</v>
      </c>
      <c r="G785" s="1" t="s">
        <v>2372</v>
      </c>
      <c r="H785" s="1" t="s">
        <v>2373</v>
      </c>
      <c r="I785" s="1">
        <v>40.46</v>
      </c>
    </row>
    <row r="786">
      <c r="A786" s="1" t="s">
        <v>2374</v>
      </c>
      <c r="B786" s="1" t="s">
        <v>2375</v>
      </c>
      <c r="C786" s="1">
        <v>18.9</v>
      </c>
      <c r="D786" s="1">
        <v>-0.55</v>
      </c>
      <c r="E786" s="5">
        <v>-0.0283</v>
      </c>
      <c r="F786" s="1" t="s">
        <v>2376</v>
      </c>
      <c r="G786" s="1" t="s">
        <v>2377</v>
      </c>
      <c r="H786" s="1" t="s">
        <v>2378</v>
      </c>
      <c r="I786" s="1">
        <v>162.93</v>
      </c>
    </row>
    <row r="787">
      <c r="A787" s="4" t="s">
        <v>2379</v>
      </c>
      <c r="B787" s="1" t="s">
        <v>2375</v>
      </c>
      <c r="C787" s="1">
        <v>18.9</v>
      </c>
      <c r="D787" s="1">
        <v>-0.55</v>
      </c>
      <c r="E787" s="5">
        <v>-0.0283</v>
      </c>
      <c r="F787" s="6">
        <v>83627.0</v>
      </c>
      <c r="G787" s="6">
        <v>183830.0</v>
      </c>
      <c r="H787" s="1" t="s">
        <v>2378</v>
      </c>
      <c r="I787" s="1">
        <v>162.93</v>
      </c>
    </row>
    <row r="788">
      <c r="A788" s="4" t="s">
        <v>2380</v>
      </c>
      <c r="B788" s="1" t="s">
        <v>2381</v>
      </c>
      <c r="C788" s="1">
        <v>60.65</v>
      </c>
      <c r="D788" s="1">
        <v>-1.4</v>
      </c>
      <c r="E788" s="5">
        <v>-0.0226</v>
      </c>
      <c r="F788" s="6">
        <v>138405.0</v>
      </c>
      <c r="G788" s="6">
        <v>265651.0</v>
      </c>
      <c r="H788" s="1" t="s">
        <v>2382</v>
      </c>
      <c r="I788" s="1">
        <v>8.4</v>
      </c>
    </row>
    <row r="789">
      <c r="A789" s="1" t="s">
        <v>2383</v>
      </c>
      <c r="B789" s="1" t="s">
        <v>2381</v>
      </c>
      <c r="C789" s="1">
        <v>60.65</v>
      </c>
      <c r="D789" s="1">
        <v>-1.6</v>
      </c>
      <c r="E789" s="5">
        <v>-0.0257</v>
      </c>
      <c r="F789" s="1" t="s">
        <v>122</v>
      </c>
      <c r="G789" s="1" t="s">
        <v>2384</v>
      </c>
      <c r="H789" s="1" t="s">
        <v>2385</v>
      </c>
      <c r="I789" s="1">
        <v>8.4</v>
      </c>
    </row>
    <row r="790">
      <c r="A790" s="1" t="s">
        <v>2386</v>
      </c>
      <c r="B790" s="1" t="s">
        <v>2387</v>
      </c>
      <c r="C790" s="1">
        <v>126.6</v>
      </c>
      <c r="D790" s="3">
        <f>+0.45</f>
        <v>0.45</v>
      </c>
      <c r="E790" s="3">
        <f>+0.36%</f>
        <v>0.0036</v>
      </c>
      <c r="F790" s="6">
        <v>428014.0</v>
      </c>
      <c r="G790" s="6">
        <v>673684.0</v>
      </c>
      <c r="H790" s="1" t="s">
        <v>2388</v>
      </c>
      <c r="I790" s="1">
        <v>22.45</v>
      </c>
    </row>
    <row r="791">
      <c r="A791" s="4" t="s">
        <v>2389</v>
      </c>
      <c r="B791" s="1" t="s">
        <v>2387</v>
      </c>
      <c r="C791" s="1">
        <v>126.6</v>
      </c>
      <c r="D791" s="3">
        <f>+0.55</f>
        <v>0.55</v>
      </c>
      <c r="E791" s="3">
        <f>+0.44%</f>
        <v>0.0044</v>
      </c>
      <c r="F791" s="6">
        <v>21848.0</v>
      </c>
      <c r="G791" s="6">
        <v>36400.0</v>
      </c>
      <c r="H791" s="1" t="s">
        <v>2390</v>
      </c>
      <c r="I791" s="1">
        <v>22.45</v>
      </c>
    </row>
    <row r="792">
      <c r="A792" s="1" t="s">
        <v>2391</v>
      </c>
      <c r="B792" s="1" t="s">
        <v>2392</v>
      </c>
      <c r="C792" s="1">
        <v>669.95</v>
      </c>
      <c r="D792" s="1">
        <v>-4.65</v>
      </c>
      <c r="E792" s="5">
        <v>-0.0069</v>
      </c>
      <c r="F792" s="6">
        <v>509909.0</v>
      </c>
      <c r="G792" s="6">
        <v>884934.0</v>
      </c>
      <c r="H792" s="1" t="s">
        <v>2393</v>
      </c>
      <c r="I792" s="1">
        <v>43.82</v>
      </c>
    </row>
    <row r="793">
      <c r="A793" s="4" t="s">
        <v>2394</v>
      </c>
      <c r="B793" s="1" t="s">
        <v>2392</v>
      </c>
      <c r="C793" s="1">
        <v>669.6</v>
      </c>
      <c r="D793" s="1">
        <v>-5.15</v>
      </c>
      <c r="E793" s="5">
        <v>-0.0076</v>
      </c>
      <c r="F793" s="6">
        <v>51798.0</v>
      </c>
      <c r="G793" s="6">
        <v>56984.0</v>
      </c>
      <c r="H793" s="1" t="s">
        <v>2395</v>
      </c>
      <c r="I793" s="1">
        <v>43.79</v>
      </c>
    </row>
    <row r="794">
      <c r="A794" s="1" t="s">
        <v>2396</v>
      </c>
      <c r="B794" s="1" t="s">
        <v>2397</v>
      </c>
      <c r="C794" s="1">
        <v>73.7</v>
      </c>
      <c r="D794" s="1">
        <v>-1.5</v>
      </c>
      <c r="E794" s="5">
        <v>-0.0199</v>
      </c>
      <c r="F794" s="6">
        <v>390495.0</v>
      </c>
      <c r="G794" s="6">
        <v>852692.0</v>
      </c>
      <c r="H794" s="1" t="s">
        <v>2398</v>
      </c>
      <c r="I794" s="1">
        <v>7.79</v>
      </c>
    </row>
    <row r="795">
      <c r="A795" s="4" t="s">
        <v>2399</v>
      </c>
      <c r="B795" s="1" t="s">
        <v>2397</v>
      </c>
      <c r="C795" s="1">
        <v>73.65</v>
      </c>
      <c r="D795" s="1">
        <v>-1.7</v>
      </c>
      <c r="E795" s="5">
        <v>-0.0226</v>
      </c>
      <c r="F795" s="6">
        <v>30240.0</v>
      </c>
      <c r="G795" s="6">
        <v>58031.0</v>
      </c>
      <c r="H795" s="1" t="s">
        <v>2400</v>
      </c>
      <c r="I795" s="1">
        <v>7.79</v>
      </c>
    </row>
    <row r="796">
      <c r="A796" s="4" t="s">
        <v>2401</v>
      </c>
      <c r="B796" s="1" t="s">
        <v>2370</v>
      </c>
      <c r="C796" s="1">
        <v>115.0</v>
      </c>
      <c r="D796" s="3">
        <f>+0.9</f>
        <v>0.9</v>
      </c>
      <c r="E796" s="3">
        <f>+0.79%</f>
        <v>0.0079</v>
      </c>
      <c r="F796" s="1" t="s">
        <v>2402</v>
      </c>
      <c r="G796" s="1" t="s">
        <v>1609</v>
      </c>
      <c r="H796" s="1" t="s">
        <v>2403</v>
      </c>
      <c r="I796" s="1">
        <v>40.35</v>
      </c>
    </row>
    <row r="797">
      <c r="A797" s="1" t="s">
        <v>2404</v>
      </c>
      <c r="B797" s="1" t="s">
        <v>2405</v>
      </c>
      <c r="C797" s="1">
        <v>126.2</v>
      </c>
      <c r="D797" s="1">
        <v>-0.75</v>
      </c>
      <c r="E797" s="5">
        <v>-0.0059</v>
      </c>
      <c r="F797" s="6">
        <v>625515.0</v>
      </c>
      <c r="G797" s="1" t="s">
        <v>1154</v>
      </c>
      <c r="H797" s="1" t="s">
        <v>2406</v>
      </c>
      <c r="I797" s="1">
        <v>5.38</v>
      </c>
    </row>
    <row r="798">
      <c r="A798" s="4" t="s">
        <v>2407</v>
      </c>
      <c r="B798" s="1" t="s">
        <v>2405</v>
      </c>
      <c r="C798" s="1">
        <v>126.15</v>
      </c>
      <c r="D798" s="1">
        <v>-0.8</v>
      </c>
      <c r="E798" s="5">
        <v>-0.0063</v>
      </c>
      <c r="F798" s="6">
        <v>29872.0</v>
      </c>
      <c r="G798" s="6">
        <v>105227.0</v>
      </c>
      <c r="H798" s="1" t="s">
        <v>2408</v>
      </c>
      <c r="I798" s="1">
        <v>5.38</v>
      </c>
    </row>
    <row r="799">
      <c r="A799" s="1" t="s">
        <v>2409</v>
      </c>
      <c r="B799" s="1" t="s">
        <v>2410</v>
      </c>
      <c r="C799" s="1">
        <v>49.7</v>
      </c>
      <c r="D799" s="1">
        <v>-0.2</v>
      </c>
      <c r="E799" s="5">
        <v>-0.004</v>
      </c>
      <c r="F799" s="1" t="s">
        <v>2411</v>
      </c>
      <c r="G799" s="1" t="s">
        <v>2412</v>
      </c>
      <c r="H799" s="1" t="s">
        <v>2413</v>
      </c>
      <c r="I799" s="1">
        <v>13.25</v>
      </c>
    </row>
    <row r="800">
      <c r="A800" s="4" t="s">
        <v>2414</v>
      </c>
      <c r="B800" s="1" t="s">
        <v>2410</v>
      </c>
      <c r="C800" s="1">
        <v>49.6</v>
      </c>
      <c r="D800" s="1">
        <v>-0.3</v>
      </c>
      <c r="E800" s="5">
        <v>-0.006</v>
      </c>
      <c r="F800" s="6">
        <v>341798.0</v>
      </c>
      <c r="G800" s="6">
        <v>295363.0</v>
      </c>
      <c r="H800" s="1" t="s">
        <v>2415</v>
      </c>
      <c r="I800" s="1">
        <v>13.23</v>
      </c>
    </row>
    <row r="801">
      <c r="A801" s="4" t="s">
        <v>2416</v>
      </c>
      <c r="B801" s="1" t="s">
        <v>2417</v>
      </c>
      <c r="C801" s="1">
        <v>390.25</v>
      </c>
      <c r="D801" s="1">
        <v>-1.4</v>
      </c>
      <c r="E801" s="5">
        <v>-0.0036</v>
      </c>
      <c r="F801" s="6">
        <v>5287.0</v>
      </c>
      <c r="G801" s="6">
        <v>12103.0</v>
      </c>
      <c r="H801" s="1" t="s">
        <v>2418</v>
      </c>
      <c r="I801" s="1">
        <v>18.67</v>
      </c>
    </row>
    <row r="802">
      <c r="A802" s="1" t="s">
        <v>2419</v>
      </c>
      <c r="B802" s="1" t="s">
        <v>2417</v>
      </c>
      <c r="C802" s="1">
        <v>390.15</v>
      </c>
      <c r="D802" s="1">
        <v>-1.5</v>
      </c>
      <c r="E802" s="5">
        <v>-0.0038</v>
      </c>
      <c r="F802" s="6">
        <v>84711.0</v>
      </c>
      <c r="G802" s="6">
        <v>206051.0</v>
      </c>
      <c r="H802" s="1" t="s">
        <v>2420</v>
      </c>
      <c r="I802" s="1">
        <v>18.67</v>
      </c>
    </row>
    <row r="803">
      <c r="A803" s="1" t="s">
        <v>2421</v>
      </c>
      <c r="B803" s="1" t="s">
        <v>2422</v>
      </c>
      <c r="C803" s="1">
        <v>199.9</v>
      </c>
      <c r="D803" s="1">
        <v>-1.7</v>
      </c>
      <c r="E803" s="5">
        <v>-0.0084</v>
      </c>
      <c r="F803" s="6">
        <v>68410.0</v>
      </c>
      <c r="G803" s="6">
        <v>330372.0</v>
      </c>
      <c r="H803" s="1" t="s">
        <v>2423</v>
      </c>
      <c r="I803" s="2">
        <v>19990.0</v>
      </c>
    </row>
    <row r="804">
      <c r="A804" s="4" t="s">
        <v>2424</v>
      </c>
      <c r="B804" s="1" t="s">
        <v>2425</v>
      </c>
      <c r="C804" s="1">
        <v>170.3</v>
      </c>
      <c r="D804" s="1">
        <v>-8.95</v>
      </c>
      <c r="E804" s="5">
        <v>-0.0499</v>
      </c>
      <c r="F804" s="6">
        <v>59464.0</v>
      </c>
      <c r="G804" s="6">
        <v>65301.0</v>
      </c>
      <c r="H804" s="1" t="s">
        <v>2426</v>
      </c>
      <c r="I804" s="1">
        <v>15.21</v>
      </c>
    </row>
    <row r="805">
      <c r="A805" s="1" t="s">
        <v>2427</v>
      </c>
      <c r="B805" s="1" t="s">
        <v>2428</v>
      </c>
      <c r="C805" s="1">
        <v>168.55</v>
      </c>
      <c r="D805" s="3">
        <f>+0.25</f>
        <v>0.25</v>
      </c>
      <c r="E805" s="3">
        <f>+0.15%</f>
        <v>0.0015</v>
      </c>
      <c r="F805" s="6">
        <v>37584.0</v>
      </c>
      <c r="G805" s="6">
        <v>108071.0</v>
      </c>
      <c r="H805" s="1" t="s">
        <v>2429</v>
      </c>
      <c r="I805" s="1">
        <v>62.66</v>
      </c>
    </row>
    <row r="806">
      <c r="A806" s="1" t="s">
        <v>2430</v>
      </c>
      <c r="B806" s="1" t="s">
        <v>2425</v>
      </c>
      <c r="C806" s="1">
        <v>170.2</v>
      </c>
      <c r="D806" s="1">
        <v>-8.95</v>
      </c>
      <c r="E806" s="5">
        <v>-0.05</v>
      </c>
      <c r="F806" s="6">
        <v>377353.0</v>
      </c>
      <c r="G806" s="6">
        <v>770792.0</v>
      </c>
      <c r="H806" s="1" t="s">
        <v>2431</v>
      </c>
      <c r="I806" s="1">
        <v>15.2</v>
      </c>
    </row>
    <row r="807">
      <c r="A807" s="4" t="s">
        <v>2432</v>
      </c>
      <c r="B807" s="1" t="s">
        <v>2428</v>
      </c>
      <c r="C807" s="1">
        <v>167.8</v>
      </c>
      <c r="D807" s="1">
        <v>-0.25</v>
      </c>
      <c r="E807" s="5">
        <v>-0.0015</v>
      </c>
      <c r="F807" s="6">
        <v>1205.0</v>
      </c>
      <c r="G807" s="6">
        <v>14678.0</v>
      </c>
      <c r="H807" s="1" t="s">
        <v>2433</v>
      </c>
      <c r="I807" s="1">
        <v>62.38</v>
      </c>
    </row>
    <row r="808">
      <c r="A808" s="4" t="s">
        <v>2434</v>
      </c>
      <c r="B808" s="1" t="s">
        <v>2435</v>
      </c>
      <c r="C808" s="1">
        <v>151.7</v>
      </c>
      <c r="D808" s="1">
        <v>-3.55</v>
      </c>
      <c r="E808" s="5">
        <v>-0.0229</v>
      </c>
      <c r="F808" s="6">
        <v>132892.0</v>
      </c>
      <c r="G808" s="6">
        <v>82068.0</v>
      </c>
      <c r="H808" s="1" t="s">
        <v>2436</v>
      </c>
      <c r="I808" s="1">
        <v>16.58</v>
      </c>
    </row>
    <row r="809">
      <c r="A809" s="1" t="s">
        <v>2437</v>
      </c>
      <c r="B809" s="1" t="s">
        <v>2438</v>
      </c>
      <c r="C809" s="1">
        <v>128.95</v>
      </c>
      <c r="D809" s="1">
        <v>-0.6</v>
      </c>
      <c r="E809" s="5">
        <v>-0.0046</v>
      </c>
      <c r="F809" s="6">
        <v>117979.0</v>
      </c>
      <c r="G809" s="6">
        <v>388942.0</v>
      </c>
      <c r="H809" s="1" t="s">
        <v>2439</v>
      </c>
      <c r="I809" s="1">
        <v>25.75</v>
      </c>
    </row>
    <row r="810">
      <c r="A810" s="4" t="s">
        <v>2440</v>
      </c>
      <c r="B810" s="1" t="s">
        <v>2441</v>
      </c>
      <c r="C810" s="1">
        <v>293.5</v>
      </c>
      <c r="D810" s="3">
        <f t="shared" ref="D810:D811" si="23">+13.95</f>
        <v>13.95</v>
      </c>
      <c r="E810" s="3">
        <f>+4.99%</f>
        <v>0.0499</v>
      </c>
      <c r="F810" s="6">
        <v>30936.0</v>
      </c>
      <c r="G810" s="6">
        <v>4920.0</v>
      </c>
      <c r="H810" s="1" t="s">
        <v>2442</v>
      </c>
      <c r="I810" s="1">
        <v>16.08</v>
      </c>
    </row>
    <row r="811">
      <c r="A811" s="1" t="s">
        <v>2443</v>
      </c>
      <c r="B811" s="1" t="s">
        <v>2441</v>
      </c>
      <c r="C811" s="1">
        <v>293.0</v>
      </c>
      <c r="D811" s="3">
        <f t="shared" si="23"/>
        <v>13.95</v>
      </c>
      <c r="E811" s="3">
        <f>+5%</f>
        <v>0.05</v>
      </c>
      <c r="F811" s="6">
        <v>100927.0</v>
      </c>
      <c r="G811" s="6">
        <v>27003.0</v>
      </c>
      <c r="H811" s="1" t="s">
        <v>2444</v>
      </c>
      <c r="I811" s="1">
        <v>16.05</v>
      </c>
    </row>
    <row r="812">
      <c r="A812" s="1" t="s">
        <v>2445</v>
      </c>
      <c r="B812" s="1" t="s">
        <v>2435</v>
      </c>
      <c r="C812" s="1">
        <v>151.5</v>
      </c>
      <c r="D812" s="1">
        <v>-3.8</v>
      </c>
      <c r="E812" s="5">
        <v>-0.0245</v>
      </c>
      <c r="F812" s="6">
        <v>170629.0</v>
      </c>
      <c r="G812" s="6">
        <v>184520.0</v>
      </c>
      <c r="H812" s="1" t="s">
        <v>2446</v>
      </c>
      <c r="I812" s="1">
        <v>16.56</v>
      </c>
    </row>
    <row r="813">
      <c r="A813" s="1" t="s">
        <v>2447</v>
      </c>
      <c r="B813" s="1" t="s">
        <v>2448</v>
      </c>
      <c r="C813" s="1">
        <v>687.6</v>
      </c>
      <c r="D813" s="3">
        <f>+7.95</f>
        <v>7.95</v>
      </c>
      <c r="E813" s="3">
        <f>+1.17%</f>
        <v>0.0117</v>
      </c>
      <c r="F813" s="6">
        <v>35626.0</v>
      </c>
      <c r="G813" s="6">
        <v>43445.0</v>
      </c>
      <c r="H813" s="1" t="s">
        <v>2449</v>
      </c>
      <c r="I813" s="1">
        <v>29.65</v>
      </c>
    </row>
    <row r="814">
      <c r="A814" s="4" t="s">
        <v>2450</v>
      </c>
      <c r="B814" s="1" t="s">
        <v>2448</v>
      </c>
      <c r="C814" s="1">
        <v>686.2</v>
      </c>
      <c r="D814" s="3">
        <f>+7</f>
        <v>7</v>
      </c>
      <c r="E814" s="3">
        <f>+1.03%</f>
        <v>0.0103</v>
      </c>
      <c r="F814" s="6">
        <v>2517.0</v>
      </c>
      <c r="G814" s="6">
        <v>2821.0</v>
      </c>
      <c r="H814" s="1" t="s">
        <v>2451</v>
      </c>
      <c r="I814" s="1">
        <v>29.59</v>
      </c>
    </row>
    <row r="815">
      <c r="A815" s="1" t="s">
        <v>2452</v>
      </c>
      <c r="B815" s="1" t="s">
        <v>2453</v>
      </c>
      <c r="C815" s="1">
        <v>246.4</v>
      </c>
      <c r="D815" s="3">
        <f>+8</f>
        <v>8</v>
      </c>
      <c r="E815" s="3">
        <f>+3.36%</f>
        <v>0.0336</v>
      </c>
      <c r="F815" s="6">
        <v>974277.0</v>
      </c>
      <c r="G815" s="6">
        <v>446483.0</v>
      </c>
      <c r="H815" s="1" t="s">
        <v>2454</v>
      </c>
      <c r="I815" s="1">
        <v>9.24</v>
      </c>
    </row>
    <row r="816">
      <c r="A816" s="4" t="s">
        <v>2455</v>
      </c>
      <c r="B816" s="1" t="s">
        <v>2453</v>
      </c>
      <c r="C816" s="1">
        <v>246.2</v>
      </c>
      <c r="D816" s="3">
        <f>+7.65</f>
        <v>7.65</v>
      </c>
      <c r="E816" s="3">
        <f>+3.21%</f>
        <v>0.0321</v>
      </c>
      <c r="F816" s="6">
        <v>62120.0</v>
      </c>
      <c r="G816" s="6">
        <v>36244.0</v>
      </c>
      <c r="H816" s="1" t="s">
        <v>2456</v>
      </c>
      <c r="I816" s="1">
        <v>9.24</v>
      </c>
    </row>
    <row r="817">
      <c r="A817" s="4" t="s">
        <v>2457</v>
      </c>
      <c r="B817" s="1" t="s">
        <v>2458</v>
      </c>
      <c r="C817" s="1">
        <v>161.7</v>
      </c>
      <c r="D817" s="1">
        <v>-2.35</v>
      </c>
      <c r="E817" s="5">
        <v>-0.0143</v>
      </c>
      <c r="F817" s="6">
        <v>80562.0</v>
      </c>
      <c r="G817" s="6">
        <v>139785.0</v>
      </c>
      <c r="H817" s="1" t="s">
        <v>2459</v>
      </c>
      <c r="I817" s="1">
        <v>4.95</v>
      </c>
    </row>
    <row r="818">
      <c r="A818" s="1" t="s">
        <v>2460</v>
      </c>
      <c r="B818" s="1" t="s">
        <v>2458</v>
      </c>
      <c r="C818" s="1">
        <v>161.75</v>
      </c>
      <c r="D818" s="1">
        <v>-2.2</v>
      </c>
      <c r="E818" s="5">
        <v>-0.0134</v>
      </c>
      <c r="F818" s="6">
        <v>972486.0</v>
      </c>
      <c r="G818" s="1" t="s">
        <v>2461</v>
      </c>
      <c r="H818" s="1" t="s">
        <v>2462</v>
      </c>
      <c r="I818" s="1">
        <v>4.95</v>
      </c>
    </row>
    <row r="819">
      <c r="A819" s="4" t="s">
        <v>2463</v>
      </c>
      <c r="B819" s="1" t="s">
        <v>2464</v>
      </c>
      <c r="C819" s="1">
        <v>80.4</v>
      </c>
      <c r="D819" s="1">
        <v>-1.15</v>
      </c>
      <c r="E819" s="5">
        <v>-0.0141</v>
      </c>
      <c r="F819" s="6">
        <v>52283.0</v>
      </c>
      <c r="G819" s="6">
        <v>224130.0</v>
      </c>
      <c r="H819" s="1" t="s">
        <v>2465</v>
      </c>
      <c r="I819" s="1">
        <v>7.49</v>
      </c>
    </row>
    <row r="820">
      <c r="A820" s="1" t="s">
        <v>2466</v>
      </c>
      <c r="B820" s="1" t="s">
        <v>2464</v>
      </c>
      <c r="C820" s="1">
        <v>80.35</v>
      </c>
      <c r="D820" s="1">
        <v>-1.2</v>
      </c>
      <c r="E820" s="5">
        <v>-0.0147</v>
      </c>
      <c r="F820" s="6">
        <v>976477.0</v>
      </c>
      <c r="G820" s="1" t="s">
        <v>2467</v>
      </c>
      <c r="H820" s="1" t="s">
        <v>2468</v>
      </c>
      <c r="I820" s="1">
        <v>7.48</v>
      </c>
    </row>
    <row r="821">
      <c r="A821" s="1" t="s">
        <v>2469</v>
      </c>
      <c r="B821" s="1" t="s">
        <v>2470</v>
      </c>
      <c r="C821" s="1">
        <v>168.4</v>
      </c>
      <c r="D821" s="1">
        <v>-5.35</v>
      </c>
      <c r="E821" s="5">
        <v>-0.0308</v>
      </c>
      <c r="F821" s="1" t="s">
        <v>1285</v>
      </c>
      <c r="G821" s="1" t="s">
        <v>2471</v>
      </c>
      <c r="H821" s="1" t="s">
        <v>2472</v>
      </c>
      <c r="I821" s="1">
        <v>13.63</v>
      </c>
    </row>
    <row r="822">
      <c r="A822" s="4" t="s">
        <v>2473</v>
      </c>
      <c r="B822" s="1" t="s">
        <v>2474</v>
      </c>
      <c r="C822" s="1">
        <v>92.8</v>
      </c>
      <c r="D822" s="3">
        <f>+2.6</f>
        <v>2.6</v>
      </c>
      <c r="E822" s="3">
        <f>+2.88%</f>
        <v>0.0288</v>
      </c>
      <c r="F822" s="6">
        <v>376218.0</v>
      </c>
      <c r="G822" s="6">
        <v>77207.0</v>
      </c>
      <c r="H822" s="1" t="s">
        <v>2475</v>
      </c>
      <c r="I822" s="1">
        <v>100.87</v>
      </c>
    </row>
    <row r="823">
      <c r="A823" s="4" t="s">
        <v>2476</v>
      </c>
      <c r="B823" s="1" t="s">
        <v>2477</v>
      </c>
      <c r="C823" s="1">
        <v>42.59</v>
      </c>
      <c r="D823" s="3">
        <f>+0.38</f>
        <v>0.38</v>
      </c>
      <c r="E823" s="3">
        <f>+0.9%</f>
        <v>0.009</v>
      </c>
      <c r="F823" s="6">
        <v>10000.0</v>
      </c>
      <c r="G823" s="6">
        <v>60703.0</v>
      </c>
      <c r="H823" s="1" t="s">
        <v>2478</v>
      </c>
      <c r="I823" s="1" t="s">
        <v>51</v>
      </c>
    </row>
    <row r="824">
      <c r="A824" s="4" t="s">
        <v>2479</v>
      </c>
      <c r="B824" s="1" t="s">
        <v>2480</v>
      </c>
      <c r="C824" s="1">
        <v>240.25</v>
      </c>
      <c r="D824" s="1">
        <v>-1.75</v>
      </c>
      <c r="E824" s="5">
        <v>-0.0072</v>
      </c>
      <c r="F824" s="6">
        <v>10508.0</v>
      </c>
      <c r="G824" s="6">
        <v>48765.0</v>
      </c>
      <c r="H824" s="1" t="s">
        <v>2481</v>
      </c>
      <c r="I824" s="1">
        <v>157.03</v>
      </c>
    </row>
    <row r="825">
      <c r="A825" s="1" t="s">
        <v>2482</v>
      </c>
      <c r="B825" s="1" t="s">
        <v>2474</v>
      </c>
      <c r="C825" s="1">
        <v>92.25</v>
      </c>
      <c r="D825" s="3">
        <f>+2.15</f>
        <v>2.15</v>
      </c>
      <c r="E825" s="3">
        <f>+2.39%</f>
        <v>0.0239</v>
      </c>
      <c r="F825" s="6">
        <v>547085.0</v>
      </c>
      <c r="G825" s="6">
        <v>146116.0</v>
      </c>
      <c r="H825" s="1" t="s">
        <v>2483</v>
      </c>
      <c r="I825" s="1">
        <v>100.27</v>
      </c>
    </row>
    <row r="826">
      <c r="A826" s="1" t="s">
        <v>2484</v>
      </c>
      <c r="B826" s="1" t="s">
        <v>2480</v>
      </c>
      <c r="C826" s="1">
        <v>239.9</v>
      </c>
      <c r="D826" s="1">
        <v>-2.25</v>
      </c>
      <c r="E826" s="5">
        <v>-0.0093</v>
      </c>
      <c r="F826" s="6">
        <v>190074.0</v>
      </c>
      <c r="G826" s="6">
        <v>784859.0</v>
      </c>
      <c r="H826" s="1" t="s">
        <v>2485</v>
      </c>
      <c r="I826" s="1">
        <v>156.8</v>
      </c>
    </row>
    <row r="827">
      <c r="A827" s="1" t="s">
        <v>2486</v>
      </c>
      <c r="B827" s="1" t="s">
        <v>2487</v>
      </c>
      <c r="C827" s="2">
        <v>2543.55</v>
      </c>
      <c r="D827" s="3">
        <f>+8.65</f>
        <v>8.65</v>
      </c>
      <c r="E827" s="3">
        <f>+0.34%</f>
        <v>0.0034</v>
      </c>
      <c r="F827" s="6">
        <v>12530.0</v>
      </c>
      <c r="G827" s="6">
        <v>2500.0</v>
      </c>
      <c r="H827" s="1" t="s">
        <v>2488</v>
      </c>
      <c r="I827" s="1">
        <v>25.44</v>
      </c>
    </row>
    <row r="828">
      <c r="A828" s="4" t="s">
        <v>2489</v>
      </c>
      <c r="B828" s="1" t="s">
        <v>2487</v>
      </c>
      <c r="C828" s="2">
        <v>2532.5</v>
      </c>
      <c r="D828" s="3">
        <f>+8.4</f>
        <v>8.4</v>
      </c>
      <c r="E828" s="3">
        <f>+0.33%</f>
        <v>0.0033</v>
      </c>
      <c r="F828" s="1">
        <v>145.0</v>
      </c>
      <c r="G828" s="1">
        <v>162.0</v>
      </c>
      <c r="H828" s="1" t="s">
        <v>2490</v>
      </c>
      <c r="I828" s="1">
        <v>25.33</v>
      </c>
    </row>
    <row r="829">
      <c r="A829" s="1" t="s">
        <v>2491</v>
      </c>
      <c r="B829" s="1" t="s">
        <v>2492</v>
      </c>
      <c r="C829" s="1">
        <v>30.3</v>
      </c>
      <c r="D829" s="1">
        <v>-0.75</v>
      </c>
      <c r="E829" s="5">
        <v>-0.0242</v>
      </c>
      <c r="F829" s="1" t="s">
        <v>2493</v>
      </c>
      <c r="G829" s="1" t="s">
        <v>2494</v>
      </c>
      <c r="H829" s="1" t="s">
        <v>2495</v>
      </c>
      <c r="I829" s="1">
        <v>10.31</v>
      </c>
    </row>
    <row r="830">
      <c r="A830" s="4" t="s">
        <v>2496</v>
      </c>
      <c r="B830" s="1" t="s">
        <v>2492</v>
      </c>
      <c r="C830" s="1">
        <v>30.25</v>
      </c>
      <c r="D830" s="1">
        <v>-0.85</v>
      </c>
      <c r="E830" s="5">
        <v>-0.0273</v>
      </c>
      <c r="F830" s="6">
        <v>165752.0</v>
      </c>
      <c r="G830" s="6">
        <v>133999.0</v>
      </c>
      <c r="H830" s="1" t="s">
        <v>2497</v>
      </c>
      <c r="I830" s="1">
        <v>10.29</v>
      </c>
    </row>
    <row r="831">
      <c r="A831" s="4" t="s">
        <v>2498</v>
      </c>
      <c r="B831" s="1" t="s">
        <v>2499</v>
      </c>
      <c r="C831" s="1">
        <v>53.05</v>
      </c>
      <c r="D831" s="1">
        <v>-2.3</v>
      </c>
      <c r="E831" s="5">
        <v>-0.0416</v>
      </c>
      <c r="F831" s="6">
        <v>172823.0</v>
      </c>
      <c r="G831" s="6">
        <v>232725.0</v>
      </c>
      <c r="H831" s="1" t="s">
        <v>2500</v>
      </c>
      <c r="I831" s="1">
        <v>19.87</v>
      </c>
    </row>
    <row r="832">
      <c r="A832" s="1" t="s">
        <v>2501</v>
      </c>
      <c r="B832" s="1" t="s">
        <v>2499</v>
      </c>
      <c r="C832" s="1">
        <v>52.95</v>
      </c>
      <c r="D832" s="1">
        <v>-2.3</v>
      </c>
      <c r="E832" s="5">
        <v>-0.0416</v>
      </c>
      <c r="F832" s="1" t="s">
        <v>2502</v>
      </c>
      <c r="G832" s="1" t="s">
        <v>1143</v>
      </c>
      <c r="H832" s="1" t="s">
        <v>2503</v>
      </c>
      <c r="I832" s="1">
        <v>19.83</v>
      </c>
    </row>
    <row r="833">
      <c r="A833" s="4" t="s">
        <v>2504</v>
      </c>
      <c r="B833" s="1" t="s">
        <v>2505</v>
      </c>
      <c r="C833" s="1">
        <v>369.9</v>
      </c>
      <c r="D833" s="1">
        <v>-7.75</v>
      </c>
      <c r="E833" s="5">
        <v>-0.0205</v>
      </c>
      <c r="F833" s="6">
        <v>143454.0</v>
      </c>
      <c r="G833" s="6">
        <v>220232.0</v>
      </c>
      <c r="H833" s="1" t="s">
        <v>2506</v>
      </c>
      <c r="I833" s="1">
        <v>8.85</v>
      </c>
    </row>
    <row r="834">
      <c r="A834" s="4" t="s">
        <v>2507</v>
      </c>
      <c r="B834" s="1" t="s">
        <v>2508</v>
      </c>
      <c r="C834" s="1">
        <v>326.85</v>
      </c>
      <c r="D834" s="1">
        <v>-5.35</v>
      </c>
      <c r="E834" s="5">
        <v>-0.0161</v>
      </c>
      <c r="F834" s="6">
        <v>5472.0</v>
      </c>
      <c r="G834" s="6">
        <v>10276.0</v>
      </c>
      <c r="H834" s="1" t="s">
        <v>2509</v>
      </c>
      <c r="I834" s="1">
        <v>7.23</v>
      </c>
    </row>
    <row r="835">
      <c r="A835" s="4" t="s">
        <v>2510</v>
      </c>
      <c r="B835" s="1" t="s">
        <v>2511</v>
      </c>
      <c r="C835" s="1">
        <v>614.45</v>
      </c>
      <c r="D835" s="1">
        <v>-12.6</v>
      </c>
      <c r="E835" s="5">
        <v>-0.0201</v>
      </c>
      <c r="F835" s="6">
        <v>7943.0</v>
      </c>
      <c r="G835" s="6">
        <v>5267.0</v>
      </c>
      <c r="H835" s="1" t="s">
        <v>2512</v>
      </c>
      <c r="I835" s="1">
        <v>13.61</v>
      </c>
    </row>
    <row r="836">
      <c r="A836" s="1" t="s">
        <v>2513</v>
      </c>
      <c r="B836" s="1" t="s">
        <v>2505</v>
      </c>
      <c r="C836" s="1">
        <v>369.85</v>
      </c>
      <c r="D836" s="1">
        <v>-7.95</v>
      </c>
      <c r="E836" s="5">
        <v>-0.021</v>
      </c>
      <c r="F836" s="1" t="s">
        <v>2514</v>
      </c>
      <c r="G836" s="1" t="s">
        <v>2515</v>
      </c>
      <c r="H836" s="1" t="s">
        <v>2516</v>
      </c>
      <c r="I836" s="1">
        <v>8.85</v>
      </c>
    </row>
    <row r="837">
      <c r="A837" s="1" t="s">
        <v>2517</v>
      </c>
      <c r="B837" s="1" t="s">
        <v>2508</v>
      </c>
      <c r="C837" s="1">
        <v>327.0</v>
      </c>
      <c r="D837" s="1">
        <v>-5.2</v>
      </c>
      <c r="E837" s="5">
        <v>-0.0157</v>
      </c>
      <c r="F837" s="6">
        <v>40056.0</v>
      </c>
      <c r="G837" s="6">
        <v>110357.0</v>
      </c>
      <c r="H837" s="1" t="s">
        <v>2518</v>
      </c>
      <c r="I837" s="1">
        <v>7.23</v>
      </c>
    </row>
    <row r="838">
      <c r="A838" s="4" t="s">
        <v>2519</v>
      </c>
      <c r="B838" s="1" t="s">
        <v>2520</v>
      </c>
      <c r="C838" s="1">
        <v>60.15</v>
      </c>
      <c r="D838" s="1">
        <v>-0.75</v>
      </c>
      <c r="E838" s="5">
        <v>-0.0123</v>
      </c>
      <c r="F838" s="6">
        <v>69694.0</v>
      </c>
      <c r="G838" s="6">
        <v>120645.0</v>
      </c>
      <c r="H838" s="1" t="s">
        <v>2521</v>
      </c>
      <c r="I838" s="1">
        <v>21.87</v>
      </c>
    </row>
    <row r="839">
      <c r="A839" s="1" t="s">
        <v>2522</v>
      </c>
      <c r="B839" s="1" t="s">
        <v>2520</v>
      </c>
      <c r="C839" s="1">
        <v>60.1</v>
      </c>
      <c r="D839" s="1">
        <v>-0.75</v>
      </c>
      <c r="E839" s="5">
        <v>-0.0123</v>
      </c>
      <c r="F839" s="6">
        <v>750281.0</v>
      </c>
      <c r="G839" s="1" t="s">
        <v>782</v>
      </c>
      <c r="H839" s="1" t="s">
        <v>2521</v>
      </c>
      <c r="I839" s="1">
        <v>21.85</v>
      </c>
    </row>
    <row r="840">
      <c r="A840" s="1" t="s">
        <v>2523</v>
      </c>
      <c r="B840" s="1" t="s">
        <v>2511</v>
      </c>
      <c r="C840" s="1">
        <v>611.8</v>
      </c>
      <c r="D840" s="1">
        <v>-14.65</v>
      </c>
      <c r="E840" s="5">
        <v>-0.0234</v>
      </c>
      <c r="F840" s="6">
        <v>55408.0</v>
      </c>
      <c r="G840" s="6">
        <v>57732.0</v>
      </c>
      <c r="H840" s="1" t="s">
        <v>2524</v>
      </c>
      <c r="I840" s="1">
        <v>13.55</v>
      </c>
    </row>
    <row r="841">
      <c r="A841" s="1" t="s">
        <v>2525</v>
      </c>
      <c r="B841" s="1" t="s">
        <v>2526</v>
      </c>
      <c r="C841" s="1">
        <v>88.0</v>
      </c>
      <c r="D841" s="1">
        <v>-1.55</v>
      </c>
      <c r="E841" s="5">
        <v>-0.0173</v>
      </c>
      <c r="F841" s="1" t="s">
        <v>2527</v>
      </c>
      <c r="G841" s="1" t="s">
        <v>2528</v>
      </c>
      <c r="H841" s="1" t="s">
        <v>2529</v>
      </c>
      <c r="I841" s="1">
        <v>20.72</v>
      </c>
    </row>
    <row r="842">
      <c r="A842" s="4" t="s">
        <v>2530</v>
      </c>
      <c r="B842" s="1" t="s">
        <v>2526</v>
      </c>
      <c r="C842" s="1">
        <v>87.85</v>
      </c>
      <c r="D842" s="1">
        <v>-1.7</v>
      </c>
      <c r="E842" s="5">
        <v>-0.019</v>
      </c>
      <c r="F842" s="6">
        <v>33366.0</v>
      </c>
      <c r="G842" s="6">
        <v>107995.0</v>
      </c>
      <c r="H842" s="1" t="s">
        <v>2531</v>
      </c>
      <c r="I842" s="1">
        <v>20.69</v>
      </c>
    </row>
    <row r="843">
      <c r="A843" s="4" t="s">
        <v>2532</v>
      </c>
      <c r="B843" s="1" t="s">
        <v>2533</v>
      </c>
      <c r="C843" s="1">
        <v>95.25</v>
      </c>
      <c r="D843" s="1">
        <v>-0.8</v>
      </c>
      <c r="E843" s="5">
        <v>-0.0083</v>
      </c>
      <c r="F843" s="6">
        <v>4099.0</v>
      </c>
      <c r="G843" s="6">
        <v>14313.0</v>
      </c>
      <c r="H843" s="1" t="s">
        <v>2534</v>
      </c>
      <c r="I843" s="1">
        <v>10.49</v>
      </c>
    </row>
    <row r="844">
      <c r="A844" s="1" t="s">
        <v>2535</v>
      </c>
      <c r="B844" s="1" t="s">
        <v>2533</v>
      </c>
      <c r="C844" s="1">
        <v>95.05</v>
      </c>
      <c r="D844" s="1">
        <v>-1.0</v>
      </c>
      <c r="E844" s="5">
        <v>-0.0104</v>
      </c>
      <c r="F844" s="6">
        <v>122531.0</v>
      </c>
      <c r="G844" s="6">
        <v>148444.0</v>
      </c>
      <c r="H844" s="1" t="s">
        <v>2536</v>
      </c>
      <c r="I844" s="1">
        <v>10.47</v>
      </c>
    </row>
    <row r="845">
      <c r="A845" s="1" t="s">
        <v>2537</v>
      </c>
      <c r="B845" s="1" t="s">
        <v>2538</v>
      </c>
      <c r="C845" s="1">
        <v>21.15</v>
      </c>
      <c r="D845" s="1">
        <v>-0.35</v>
      </c>
      <c r="E845" s="5">
        <v>-0.0163</v>
      </c>
      <c r="F845" s="1" t="s">
        <v>2539</v>
      </c>
      <c r="G845" s="1" t="s">
        <v>2540</v>
      </c>
      <c r="H845" s="1" t="s">
        <v>2541</v>
      </c>
      <c r="I845" s="1" t="s">
        <v>51</v>
      </c>
    </row>
    <row r="846">
      <c r="A846" s="1" t="s">
        <v>2542</v>
      </c>
      <c r="B846" s="1" t="s">
        <v>2543</v>
      </c>
      <c r="C846" s="1">
        <v>46.05</v>
      </c>
      <c r="D846" s="1">
        <v>-0.5</v>
      </c>
      <c r="E846" s="5">
        <v>-0.0107</v>
      </c>
      <c r="F846" s="6">
        <v>180221.0</v>
      </c>
      <c r="G846" s="6">
        <v>325042.0</v>
      </c>
      <c r="H846" s="1" t="s">
        <v>2544</v>
      </c>
      <c r="I846" s="2">
        <v>1535.0</v>
      </c>
    </row>
    <row r="847">
      <c r="A847" s="1" t="s">
        <v>2545</v>
      </c>
      <c r="B847" s="1" t="s">
        <v>2546</v>
      </c>
      <c r="C847" s="1">
        <v>201.85</v>
      </c>
      <c r="D847" s="3">
        <f>+3.95</f>
        <v>3.95</v>
      </c>
      <c r="E847" s="3">
        <f>+2%</f>
        <v>0.02</v>
      </c>
      <c r="F847" s="6">
        <v>527754.0</v>
      </c>
      <c r="G847" s="6">
        <v>407029.0</v>
      </c>
      <c r="H847" s="1" t="s">
        <v>2547</v>
      </c>
      <c r="I847" s="1">
        <v>14.15</v>
      </c>
    </row>
    <row r="848">
      <c r="A848" s="4" t="s">
        <v>2548</v>
      </c>
      <c r="B848" s="1" t="s">
        <v>2549</v>
      </c>
      <c r="C848" s="2">
        <v>1847.5</v>
      </c>
      <c r="D848" s="3">
        <f>+30.1</f>
        <v>30.1</v>
      </c>
      <c r="E848" s="3">
        <f>+1.66%</f>
        <v>0.0166</v>
      </c>
      <c r="F848" s="6">
        <v>5100.0</v>
      </c>
      <c r="G848" s="6">
        <v>6196.0</v>
      </c>
      <c r="H848" s="1" t="s">
        <v>2550</v>
      </c>
      <c r="I848" s="1">
        <v>18.65</v>
      </c>
    </row>
    <row r="849">
      <c r="A849" s="1" t="s">
        <v>2551</v>
      </c>
      <c r="B849" s="1" t="s">
        <v>2552</v>
      </c>
      <c r="C849" s="1">
        <v>493.3</v>
      </c>
      <c r="D849" s="1">
        <v>-10.15</v>
      </c>
      <c r="E849" s="5">
        <v>-0.0202</v>
      </c>
      <c r="F849" s="6">
        <v>222700.0</v>
      </c>
      <c r="G849" s="6">
        <v>265096.0</v>
      </c>
      <c r="H849" s="1" t="s">
        <v>2553</v>
      </c>
      <c r="I849" s="1">
        <v>14.39</v>
      </c>
    </row>
    <row r="850">
      <c r="A850" s="1" t="s">
        <v>2554</v>
      </c>
      <c r="B850" s="1" t="s">
        <v>2555</v>
      </c>
      <c r="C850" s="1">
        <v>309.95</v>
      </c>
      <c r="D850" s="1">
        <v>-5.45</v>
      </c>
      <c r="E850" s="5">
        <v>-0.0173</v>
      </c>
      <c r="F850" s="6">
        <v>46152.0</v>
      </c>
      <c r="G850" s="6">
        <v>78997.0</v>
      </c>
      <c r="H850" s="1" t="s">
        <v>2556</v>
      </c>
      <c r="I850" s="1">
        <v>40.41</v>
      </c>
    </row>
    <row r="851">
      <c r="A851" s="4" t="s">
        <v>2557</v>
      </c>
      <c r="B851" s="1" t="s">
        <v>2555</v>
      </c>
      <c r="C851" s="1">
        <v>310.0</v>
      </c>
      <c r="D851" s="1">
        <v>-5.2</v>
      </c>
      <c r="E851" s="5">
        <v>-0.0165</v>
      </c>
      <c r="F851" s="6">
        <v>1460.0</v>
      </c>
      <c r="G851" s="6">
        <v>13691.0</v>
      </c>
      <c r="H851" s="1" t="s">
        <v>2558</v>
      </c>
      <c r="I851" s="1">
        <v>40.42</v>
      </c>
    </row>
    <row r="852">
      <c r="A852" s="1" t="s">
        <v>2559</v>
      </c>
      <c r="B852" s="1" t="s">
        <v>2560</v>
      </c>
      <c r="C852" s="1">
        <v>228.45</v>
      </c>
      <c r="D852" s="1">
        <v>-3.6</v>
      </c>
      <c r="E852" s="5">
        <v>-0.0155</v>
      </c>
      <c r="F852" s="6">
        <v>122940.0</v>
      </c>
      <c r="G852" s="6">
        <v>310169.0</v>
      </c>
      <c r="H852" s="1" t="s">
        <v>2561</v>
      </c>
      <c r="I852" s="1">
        <v>7.69</v>
      </c>
    </row>
    <row r="853">
      <c r="A853" s="4" t="s">
        <v>2562</v>
      </c>
      <c r="B853" s="1" t="s">
        <v>2560</v>
      </c>
      <c r="C853" s="1">
        <v>228.8</v>
      </c>
      <c r="D853" s="1">
        <v>-4.15</v>
      </c>
      <c r="E853" s="5">
        <v>-0.0178</v>
      </c>
      <c r="F853" s="6">
        <v>12314.0</v>
      </c>
      <c r="G853" s="6">
        <v>32125.0</v>
      </c>
      <c r="H853" s="1" t="s">
        <v>2563</v>
      </c>
      <c r="I853" s="1">
        <v>7.7</v>
      </c>
    </row>
    <row r="854">
      <c r="A854" s="4" t="s">
        <v>2564</v>
      </c>
      <c r="B854" s="1" t="s">
        <v>2565</v>
      </c>
      <c r="C854" s="2">
        <v>4091.1</v>
      </c>
      <c r="D854" s="1">
        <v>-16.25</v>
      </c>
      <c r="E854" s="5">
        <v>-0.004</v>
      </c>
      <c r="F854" s="1">
        <v>648.0</v>
      </c>
      <c r="G854" s="6">
        <v>2096.0</v>
      </c>
      <c r="H854" s="1" t="s">
        <v>2566</v>
      </c>
      <c r="I854" s="1">
        <v>29.84</v>
      </c>
    </row>
    <row r="855">
      <c r="A855" s="1" t="s">
        <v>2567</v>
      </c>
      <c r="B855" s="1" t="s">
        <v>2568</v>
      </c>
      <c r="C855" s="1">
        <v>84.05</v>
      </c>
      <c r="D855" s="1">
        <v>-0.15</v>
      </c>
      <c r="E855" s="5">
        <v>-0.0018</v>
      </c>
      <c r="F855" s="6">
        <v>7089.0</v>
      </c>
      <c r="G855" s="6">
        <v>77115.0</v>
      </c>
      <c r="H855" s="1" t="s">
        <v>2569</v>
      </c>
      <c r="I855" s="1" t="s">
        <v>51</v>
      </c>
    </row>
    <row r="856">
      <c r="A856" s="1" t="s">
        <v>2570</v>
      </c>
      <c r="B856" s="1" t="s">
        <v>2568</v>
      </c>
      <c r="C856" s="1">
        <v>84.1</v>
      </c>
      <c r="D856" s="3">
        <f>+0.05</f>
        <v>0.05</v>
      </c>
      <c r="E856" s="3">
        <f>+0.06%</f>
        <v>0.0006</v>
      </c>
      <c r="F856" s="6">
        <v>97656.0</v>
      </c>
      <c r="G856" s="6">
        <v>218018.0</v>
      </c>
      <c r="H856" s="1" t="s">
        <v>2571</v>
      </c>
      <c r="I856" s="1" t="s">
        <v>51</v>
      </c>
    </row>
    <row r="857">
      <c r="A857" s="4" t="s">
        <v>2572</v>
      </c>
      <c r="B857" s="1" t="s">
        <v>2573</v>
      </c>
      <c r="C857" s="1">
        <v>930.05</v>
      </c>
      <c r="D857" s="3">
        <f>+5.9</f>
        <v>5.9</v>
      </c>
      <c r="E857" s="3">
        <f>+0.64%</f>
        <v>0.0064</v>
      </c>
      <c r="F857" s="6">
        <v>9559.0</v>
      </c>
      <c r="G857" s="6">
        <v>24307.0</v>
      </c>
      <c r="H857" s="1" t="s">
        <v>2574</v>
      </c>
      <c r="I857" s="1">
        <v>24.15</v>
      </c>
    </row>
    <row r="858">
      <c r="A858" s="1" t="s">
        <v>2575</v>
      </c>
      <c r="B858" s="1" t="s">
        <v>2576</v>
      </c>
      <c r="C858" s="1">
        <v>159.45</v>
      </c>
      <c r="D858" s="1">
        <v>-1.35</v>
      </c>
      <c r="E858" s="5">
        <v>-0.0084</v>
      </c>
      <c r="F858" s="6">
        <v>14760.0</v>
      </c>
      <c r="G858" s="6">
        <v>69827.0</v>
      </c>
      <c r="H858" s="1" t="s">
        <v>2577</v>
      </c>
      <c r="I858" s="1" t="s">
        <v>51</v>
      </c>
    </row>
    <row r="859">
      <c r="A859" s="1" t="s">
        <v>2578</v>
      </c>
      <c r="B859" s="1" t="s">
        <v>2579</v>
      </c>
      <c r="C859" s="1">
        <v>43.55</v>
      </c>
      <c r="D859" s="3">
        <f>+2.75</f>
        <v>2.75</v>
      </c>
      <c r="E859" s="3">
        <f>+6.74%</f>
        <v>0.0674</v>
      </c>
      <c r="F859" s="1" t="s">
        <v>2580</v>
      </c>
      <c r="G859" s="1" t="s">
        <v>2581</v>
      </c>
      <c r="H859" s="1" t="s">
        <v>2582</v>
      </c>
      <c r="I859" s="1">
        <v>14.59</v>
      </c>
    </row>
    <row r="860">
      <c r="A860" s="4" t="s">
        <v>2583</v>
      </c>
      <c r="B860" s="1" t="s">
        <v>2579</v>
      </c>
      <c r="C860" s="1">
        <v>43.55</v>
      </c>
      <c r="D860" s="3">
        <f>+2.8</f>
        <v>2.8</v>
      </c>
      <c r="E860" s="3">
        <f>+6.87%</f>
        <v>0.0687</v>
      </c>
      <c r="F860" s="1" t="s">
        <v>2584</v>
      </c>
      <c r="G860" s="6">
        <v>169612.0</v>
      </c>
      <c r="H860" s="1" t="s">
        <v>2585</v>
      </c>
      <c r="I860" s="1">
        <v>14.59</v>
      </c>
    </row>
    <row r="861">
      <c r="A861" s="4" t="s">
        <v>2586</v>
      </c>
      <c r="B861" s="1" t="s">
        <v>2576</v>
      </c>
      <c r="C861" s="1">
        <v>159.7</v>
      </c>
      <c r="D861" s="1">
        <v>-0.95</v>
      </c>
      <c r="E861" s="5">
        <v>-0.0059</v>
      </c>
      <c r="F861" s="6">
        <v>1067.0</v>
      </c>
      <c r="G861" s="6">
        <v>4640.0</v>
      </c>
      <c r="H861" s="1" t="s">
        <v>2587</v>
      </c>
      <c r="I861" s="1" t="s">
        <v>51</v>
      </c>
    </row>
    <row r="862">
      <c r="A862" s="4" t="s">
        <v>2588</v>
      </c>
      <c r="B862" s="1" t="s">
        <v>2589</v>
      </c>
      <c r="C862" s="1">
        <v>235.45</v>
      </c>
      <c r="D862" s="1">
        <v>-6.55</v>
      </c>
      <c r="E862" s="5">
        <v>-0.0271</v>
      </c>
      <c r="F862" s="6">
        <v>1371.0</v>
      </c>
      <c r="G862" s="6">
        <v>14609.0</v>
      </c>
      <c r="H862" s="1" t="s">
        <v>2590</v>
      </c>
      <c r="I862" s="1">
        <v>19.38</v>
      </c>
    </row>
    <row r="863">
      <c r="A863" s="1" t="s">
        <v>2591</v>
      </c>
      <c r="B863" s="1" t="s">
        <v>2592</v>
      </c>
      <c r="C863" s="1">
        <v>190.85</v>
      </c>
      <c r="D863" s="1">
        <v>-4.6</v>
      </c>
      <c r="E863" s="5">
        <v>-0.0235</v>
      </c>
      <c r="F863" s="6">
        <v>71861.0</v>
      </c>
      <c r="G863" s="6">
        <v>133637.0</v>
      </c>
      <c r="H863" s="1" t="s">
        <v>2593</v>
      </c>
      <c r="I863" s="1">
        <v>25.14</v>
      </c>
    </row>
    <row r="864">
      <c r="A864" s="4" t="s">
        <v>2594</v>
      </c>
      <c r="B864" s="1" t="s">
        <v>2592</v>
      </c>
      <c r="C864" s="1">
        <v>190.7</v>
      </c>
      <c r="D864" s="1">
        <v>-4.2</v>
      </c>
      <c r="E864" s="5">
        <v>-0.0215</v>
      </c>
      <c r="F864" s="6">
        <v>3604.0</v>
      </c>
      <c r="G864" s="6">
        <v>8716.0</v>
      </c>
      <c r="H864" s="1" t="s">
        <v>2595</v>
      </c>
      <c r="I864" s="1">
        <v>25.13</v>
      </c>
    </row>
    <row r="865">
      <c r="A865" s="1" t="s">
        <v>2596</v>
      </c>
      <c r="B865" s="1" t="s">
        <v>2597</v>
      </c>
      <c r="C865" s="1">
        <v>151.0</v>
      </c>
      <c r="D865" s="3">
        <f>+0.85</f>
        <v>0.85</v>
      </c>
      <c r="E865" s="3">
        <f>+0.57%</f>
        <v>0.0057</v>
      </c>
      <c r="F865" s="6">
        <v>405310.0</v>
      </c>
      <c r="G865" s="6">
        <v>377789.0</v>
      </c>
      <c r="H865" s="1" t="s">
        <v>2598</v>
      </c>
      <c r="I865" s="1">
        <v>20.32</v>
      </c>
    </row>
    <row r="866">
      <c r="A866" s="4" t="s">
        <v>2599</v>
      </c>
      <c r="B866" s="1" t="s">
        <v>2597</v>
      </c>
      <c r="C866" s="1">
        <v>150.8</v>
      </c>
      <c r="D866" s="3">
        <f>+0.5</f>
        <v>0.5</v>
      </c>
      <c r="E866" s="3">
        <f>+0.33%</f>
        <v>0.0033</v>
      </c>
      <c r="F866" s="6">
        <v>8816.0</v>
      </c>
      <c r="G866" s="6">
        <v>26635.0</v>
      </c>
      <c r="H866" s="1" t="s">
        <v>2600</v>
      </c>
      <c r="I866" s="1">
        <v>20.3</v>
      </c>
    </row>
    <row r="867">
      <c r="A867" s="4" t="s">
        <v>2601</v>
      </c>
      <c r="B867" s="1" t="s">
        <v>2602</v>
      </c>
      <c r="C867" s="2">
        <v>1905.45</v>
      </c>
      <c r="D867" s="1">
        <v>-13.55</v>
      </c>
      <c r="E867" s="5">
        <v>-0.0071</v>
      </c>
      <c r="F867" s="1">
        <v>23.0</v>
      </c>
      <c r="G867" s="1">
        <v>55.0</v>
      </c>
      <c r="H867" s="1" t="s">
        <v>2603</v>
      </c>
      <c r="I867" s="1">
        <v>19.81</v>
      </c>
    </row>
    <row r="868">
      <c r="A868" s="4" t="s">
        <v>2604</v>
      </c>
      <c r="B868" s="1" t="s">
        <v>2605</v>
      </c>
      <c r="C868" s="1">
        <v>80.65</v>
      </c>
      <c r="D868" s="1">
        <v>-1.25</v>
      </c>
      <c r="E868" s="5">
        <v>-0.0153</v>
      </c>
      <c r="F868" s="6">
        <v>54564.0</v>
      </c>
      <c r="G868" s="6">
        <v>148647.0</v>
      </c>
      <c r="H868" s="1" t="s">
        <v>2606</v>
      </c>
      <c r="I868" s="1">
        <v>3.35</v>
      </c>
    </row>
    <row r="869">
      <c r="A869" s="1" t="s">
        <v>2607</v>
      </c>
      <c r="B869" s="1" t="s">
        <v>2605</v>
      </c>
      <c r="C869" s="1">
        <v>80.75</v>
      </c>
      <c r="D869" s="1">
        <v>-1.15</v>
      </c>
      <c r="E869" s="5">
        <v>-0.014</v>
      </c>
      <c r="F869" s="6">
        <v>775048.0</v>
      </c>
      <c r="G869" s="1" t="s">
        <v>2608</v>
      </c>
      <c r="H869" s="1" t="s">
        <v>2609</v>
      </c>
      <c r="I869" s="1">
        <v>3.36</v>
      </c>
    </row>
    <row r="870">
      <c r="A870" s="1" t="s">
        <v>2610</v>
      </c>
      <c r="B870" s="1" t="s">
        <v>2611</v>
      </c>
      <c r="C870" s="1">
        <v>104.0</v>
      </c>
      <c r="D870" s="1">
        <v>-4.55</v>
      </c>
      <c r="E870" s="5">
        <v>-0.0419</v>
      </c>
      <c r="F870" s="6">
        <v>198354.0</v>
      </c>
      <c r="G870" s="6">
        <v>273937.0</v>
      </c>
      <c r="H870" s="1" t="s">
        <v>2612</v>
      </c>
      <c r="I870" s="1">
        <v>12.9</v>
      </c>
    </row>
    <row r="871">
      <c r="A871" s="1" t="s">
        <v>2613</v>
      </c>
      <c r="B871" s="1" t="s">
        <v>2602</v>
      </c>
      <c r="C871" s="2">
        <v>1898.85</v>
      </c>
      <c r="D871" s="1">
        <v>-21.1</v>
      </c>
      <c r="E871" s="5">
        <v>-0.011</v>
      </c>
      <c r="F871" s="1">
        <v>358.0</v>
      </c>
      <c r="G871" s="1">
        <v>671.0</v>
      </c>
      <c r="H871" s="1" t="s">
        <v>2614</v>
      </c>
      <c r="I871" s="1">
        <v>19.75</v>
      </c>
    </row>
    <row r="872">
      <c r="A872" s="1" t="s">
        <v>2615</v>
      </c>
      <c r="B872" s="1" t="s">
        <v>2616</v>
      </c>
      <c r="C872" s="2">
        <v>1071.35</v>
      </c>
      <c r="D872" s="3">
        <f>+28.85</f>
        <v>28.85</v>
      </c>
      <c r="E872" s="3">
        <f>+2.77%</f>
        <v>0.0277</v>
      </c>
      <c r="F872" s="6">
        <v>234782.0</v>
      </c>
      <c r="G872" s="6">
        <v>224083.0</v>
      </c>
      <c r="H872" s="1" t="s">
        <v>2617</v>
      </c>
      <c r="I872" s="1">
        <v>32.39</v>
      </c>
    </row>
    <row r="873">
      <c r="A873" s="4" t="s">
        <v>2618</v>
      </c>
      <c r="B873" s="1" t="s">
        <v>2611</v>
      </c>
      <c r="C873" s="1">
        <v>103.85</v>
      </c>
      <c r="D873" s="1">
        <v>-4.85</v>
      </c>
      <c r="E873" s="5">
        <v>-0.0446</v>
      </c>
      <c r="F873" s="6">
        <v>67611.0</v>
      </c>
      <c r="G873" s="6">
        <v>60723.0</v>
      </c>
      <c r="H873" s="1" t="s">
        <v>2619</v>
      </c>
      <c r="I873" s="1">
        <v>12.88</v>
      </c>
    </row>
    <row r="874">
      <c r="A874" s="4" t="s">
        <v>2620</v>
      </c>
      <c r="B874" s="1" t="s">
        <v>2616</v>
      </c>
      <c r="C874" s="2">
        <v>1070.9</v>
      </c>
      <c r="D874" s="3">
        <f>+28.35</f>
        <v>28.35</v>
      </c>
      <c r="E874" s="3">
        <f>+2.72%</f>
        <v>0.0272</v>
      </c>
      <c r="F874" s="6">
        <v>30549.0</v>
      </c>
      <c r="G874" s="6">
        <v>18108.0</v>
      </c>
      <c r="H874" s="1" t="s">
        <v>2621</v>
      </c>
      <c r="I874" s="1">
        <v>32.38</v>
      </c>
    </row>
    <row r="875">
      <c r="A875" s="4" t="s">
        <v>2622</v>
      </c>
      <c r="B875" s="1" t="s">
        <v>2623</v>
      </c>
      <c r="C875" s="1">
        <v>81.45</v>
      </c>
      <c r="D875" s="1">
        <v>-1.45</v>
      </c>
      <c r="E875" s="5">
        <v>-0.0175</v>
      </c>
      <c r="F875" s="6">
        <v>69955.0</v>
      </c>
      <c r="G875" s="6">
        <v>167168.0</v>
      </c>
      <c r="H875" s="1" t="s">
        <v>2624</v>
      </c>
      <c r="I875" s="1">
        <v>6.35</v>
      </c>
    </row>
    <row r="876">
      <c r="A876" s="1" t="s">
        <v>2625</v>
      </c>
      <c r="B876" s="1" t="s">
        <v>2623</v>
      </c>
      <c r="C876" s="1">
        <v>81.4</v>
      </c>
      <c r="D876" s="1">
        <v>-1.55</v>
      </c>
      <c r="E876" s="5">
        <v>-0.0187</v>
      </c>
      <c r="F876" s="6">
        <v>896930.0</v>
      </c>
      <c r="G876" s="1" t="s">
        <v>1325</v>
      </c>
      <c r="H876" s="1" t="s">
        <v>2626</v>
      </c>
      <c r="I876" s="1">
        <v>6.35</v>
      </c>
    </row>
    <row r="877">
      <c r="A877" s="1" t="s">
        <v>2627</v>
      </c>
      <c r="B877" s="1" t="s">
        <v>2628</v>
      </c>
      <c r="C877" s="1">
        <v>339.85</v>
      </c>
      <c r="D877" s="1">
        <v>-10.05</v>
      </c>
      <c r="E877" s="5">
        <v>-0.0287</v>
      </c>
      <c r="F877" s="6">
        <v>53725.0</v>
      </c>
      <c r="G877" s="6">
        <v>36773.0</v>
      </c>
      <c r="H877" s="1" t="s">
        <v>2629</v>
      </c>
      <c r="I877" s="1">
        <v>31.35</v>
      </c>
    </row>
    <row r="878">
      <c r="A878" s="1" t="s">
        <v>2630</v>
      </c>
      <c r="B878" s="1" t="s">
        <v>2631</v>
      </c>
      <c r="C878" s="2">
        <v>1347.2</v>
      </c>
      <c r="D878" s="3">
        <f>+1.85</f>
        <v>1.85</v>
      </c>
      <c r="E878" s="3">
        <f>+0.14%</f>
        <v>0.0014</v>
      </c>
      <c r="F878" s="1">
        <v>759.0</v>
      </c>
      <c r="G878" s="6">
        <v>10228.0</v>
      </c>
      <c r="H878" s="1" t="s">
        <v>2632</v>
      </c>
      <c r="I878" s="1">
        <v>29.04</v>
      </c>
    </row>
    <row r="879">
      <c r="A879" s="4" t="s">
        <v>2633</v>
      </c>
      <c r="B879" s="1" t="s">
        <v>2631</v>
      </c>
      <c r="C879" s="2">
        <v>1347.5</v>
      </c>
      <c r="D879" s="1">
        <v>-0.1</v>
      </c>
      <c r="E879" s="5">
        <v>-1.0E-4</v>
      </c>
      <c r="F879" s="1">
        <v>272.0</v>
      </c>
      <c r="G879" s="1">
        <v>915.0</v>
      </c>
      <c r="H879" s="1" t="s">
        <v>2634</v>
      </c>
      <c r="I879" s="1">
        <v>29.05</v>
      </c>
    </row>
    <row r="880">
      <c r="A880" s="4" t="s">
        <v>2635</v>
      </c>
      <c r="B880" s="1" t="s">
        <v>2636</v>
      </c>
      <c r="C880" s="1">
        <v>63.95</v>
      </c>
      <c r="D880" s="1">
        <v>-1.5</v>
      </c>
      <c r="E880" s="5">
        <v>-0.0229</v>
      </c>
      <c r="F880" s="6">
        <v>11138.0</v>
      </c>
      <c r="G880" s="6">
        <v>9559.0</v>
      </c>
      <c r="H880" s="1" t="s">
        <v>2637</v>
      </c>
      <c r="I880" s="1">
        <v>16.96</v>
      </c>
    </row>
    <row r="881">
      <c r="A881" s="1" t="s">
        <v>2638</v>
      </c>
      <c r="B881" s="1" t="s">
        <v>2636</v>
      </c>
      <c r="C881" s="1">
        <v>63.9</v>
      </c>
      <c r="D881" s="1">
        <v>-1.45</v>
      </c>
      <c r="E881" s="5">
        <v>-0.0222</v>
      </c>
      <c r="F881" s="6">
        <v>58300.0</v>
      </c>
      <c r="G881" s="6">
        <v>123091.0</v>
      </c>
      <c r="H881" s="1" t="s">
        <v>2639</v>
      </c>
      <c r="I881" s="1">
        <v>16.95</v>
      </c>
    </row>
    <row r="882">
      <c r="A882" s="4" t="s">
        <v>2640</v>
      </c>
      <c r="B882" s="1" t="s">
        <v>2641</v>
      </c>
      <c r="C882" s="1">
        <v>169.95</v>
      </c>
      <c r="D882" s="1">
        <v>-5.3</v>
      </c>
      <c r="E882" s="5">
        <v>-0.0302</v>
      </c>
      <c r="F882" s="6">
        <v>5720.0</v>
      </c>
      <c r="G882" s="6">
        <v>5468.0</v>
      </c>
      <c r="H882" s="1" t="s">
        <v>2642</v>
      </c>
      <c r="I882" s="1">
        <v>23.51</v>
      </c>
    </row>
    <row r="883">
      <c r="A883" s="1" t="s">
        <v>2643</v>
      </c>
      <c r="B883" s="1" t="s">
        <v>2641</v>
      </c>
      <c r="C883" s="1">
        <v>169.5</v>
      </c>
      <c r="D883" s="1">
        <v>-4.95</v>
      </c>
      <c r="E883" s="5">
        <v>-0.0284</v>
      </c>
      <c r="F883" s="6">
        <v>57930.0</v>
      </c>
      <c r="G883" s="6">
        <v>57620.0</v>
      </c>
      <c r="H883" s="1" t="s">
        <v>2644</v>
      </c>
      <c r="I883" s="1">
        <v>23.44</v>
      </c>
    </row>
    <row r="884">
      <c r="A884" s="1" t="s">
        <v>2645</v>
      </c>
      <c r="B884" s="1" t="s">
        <v>2646</v>
      </c>
      <c r="C884" s="1">
        <v>150.0</v>
      </c>
      <c r="D884" s="1">
        <v>-5.15</v>
      </c>
      <c r="E884" s="5">
        <v>-0.0332</v>
      </c>
      <c r="F884" s="1" t="s">
        <v>2647</v>
      </c>
      <c r="G884" s="6">
        <v>147216.0</v>
      </c>
      <c r="H884" s="1" t="s">
        <v>2648</v>
      </c>
      <c r="I884" s="1">
        <v>126.05</v>
      </c>
    </row>
    <row r="885">
      <c r="A885" s="4" t="s">
        <v>2649</v>
      </c>
      <c r="B885" s="1" t="s">
        <v>2646</v>
      </c>
      <c r="C885" s="1">
        <v>150.0</v>
      </c>
      <c r="D885" s="1">
        <v>-5.45</v>
      </c>
      <c r="E885" s="5">
        <v>-0.0351</v>
      </c>
      <c r="F885" s="6">
        <v>132515.0</v>
      </c>
      <c r="G885" s="6">
        <v>19129.0</v>
      </c>
      <c r="H885" s="1" t="s">
        <v>2650</v>
      </c>
      <c r="I885" s="1">
        <v>126.05</v>
      </c>
    </row>
    <row r="886">
      <c r="A886" s="4" t="s">
        <v>2651</v>
      </c>
      <c r="B886" s="1" t="s">
        <v>2652</v>
      </c>
      <c r="C886" s="1">
        <v>115.3</v>
      </c>
      <c r="D886" s="1">
        <v>-4.25</v>
      </c>
      <c r="E886" s="5">
        <v>-0.0355</v>
      </c>
      <c r="F886" s="6">
        <v>30812.0</v>
      </c>
      <c r="G886" s="6">
        <v>35366.0</v>
      </c>
      <c r="H886" s="1" t="s">
        <v>2653</v>
      </c>
      <c r="I886" s="1">
        <v>12.23</v>
      </c>
    </row>
    <row r="887">
      <c r="A887" s="1" t="s">
        <v>2654</v>
      </c>
      <c r="B887" s="1" t="s">
        <v>2652</v>
      </c>
      <c r="C887" s="1">
        <v>115.3</v>
      </c>
      <c r="D887" s="1">
        <v>-4.35</v>
      </c>
      <c r="E887" s="5">
        <v>-0.0364</v>
      </c>
      <c r="F887" s="6">
        <v>401783.0</v>
      </c>
      <c r="G887" s="6">
        <v>361822.0</v>
      </c>
      <c r="H887" s="1" t="s">
        <v>2655</v>
      </c>
      <c r="I887" s="1">
        <v>12.23</v>
      </c>
    </row>
    <row r="888">
      <c r="A888" s="4" t="s">
        <v>2656</v>
      </c>
      <c r="B888" s="1" t="s">
        <v>2657</v>
      </c>
      <c r="C888" s="1">
        <v>272.35</v>
      </c>
      <c r="D888" s="1">
        <v>-5.8</v>
      </c>
      <c r="E888" s="5">
        <v>-0.0209</v>
      </c>
      <c r="F888" s="6">
        <v>17018.0</v>
      </c>
      <c r="G888" s="6">
        <v>19690.0</v>
      </c>
      <c r="H888" s="1" t="s">
        <v>2658</v>
      </c>
      <c r="I888" s="1">
        <v>5.32</v>
      </c>
    </row>
    <row r="889">
      <c r="A889" s="1" t="s">
        <v>2659</v>
      </c>
      <c r="B889" s="1" t="s">
        <v>2657</v>
      </c>
      <c r="C889" s="1">
        <v>272.3</v>
      </c>
      <c r="D889" s="1">
        <v>-5.55</v>
      </c>
      <c r="E889" s="5">
        <v>-0.02</v>
      </c>
      <c r="F889" s="6">
        <v>256959.0</v>
      </c>
      <c r="G889" s="6">
        <v>268536.0</v>
      </c>
      <c r="H889" s="1" t="s">
        <v>2660</v>
      </c>
      <c r="I889" s="1">
        <v>5.32</v>
      </c>
    </row>
    <row r="890">
      <c r="A890" s="1" t="s">
        <v>2661</v>
      </c>
      <c r="B890" s="1" t="s">
        <v>2662</v>
      </c>
      <c r="C890" s="1">
        <v>620.35</v>
      </c>
      <c r="D890" s="1">
        <v>-1.5</v>
      </c>
      <c r="E890" s="5">
        <v>-0.0024</v>
      </c>
      <c r="F890" s="6">
        <v>4922.0</v>
      </c>
      <c r="G890" s="6">
        <v>21864.0</v>
      </c>
      <c r="H890" s="1" t="s">
        <v>2663</v>
      </c>
      <c r="I890" s="1">
        <v>23.15</v>
      </c>
    </row>
    <row r="891">
      <c r="A891" s="4" t="s">
        <v>2664</v>
      </c>
      <c r="B891" s="1" t="s">
        <v>2665</v>
      </c>
      <c r="C891" s="1">
        <v>84.8</v>
      </c>
      <c r="D891" s="1">
        <v>-1.1</v>
      </c>
      <c r="E891" s="5">
        <v>-0.0128</v>
      </c>
      <c r="F891" s="6">
        <v>18552.0</v>
      </c>
      <c r="G891" s="6">
        <v>45995.0</v>
      </c>
      <c r="H891" s="1" t="s">
        <v>2666</v>
      </c>
      <c r="I891" s="1">
        <v>15.71</v>
      </c>
    </row>
    <row r="892">
      <c r="A892" s="4" t="s">
        <v>2667</v>
      </c>
      <c r="B892" s="1" t="s">
        <v>2662</v>
      </c>
      <c r="C892" s="1">
        <v>620.95</v>
      </c>
      <c r="D892" s="1">
        <v>-1.75</v>
      </c>
      <c r="E892" s="5">
        <v>-0.0028</v>
      </c>
      <c r="F892" s="1">
        <v>704.0</v>
      </c>
      <c r="G892" s="6">
        <v>3229.0</v>
      </c>
      <c r="H892" s="1" t="s">
        <v>2668</v>
      </c>
      <c r="I892" s="1">
        <v>23.17</v>
      </c>
    </row>
    <row r="893">
      <c r="A893" s="4" t="s">
        <v>2669</v>
      </c>
      <c r="B893" s="1" t="s">
        <v>2670</v>
      </c>
      <c r="C893" s="1">
        <v>352.35</v>
      </c>
      <c r="D893" s="1">
        <v>-3.9</v>
      </c>
      <c r="E893" s="5">
        <v>-0.0109</v>
      </c>
      <c r="F893" s="1">
        <v>127.0</v>
      </c>
      <c r="G893" s="1">
        <v>299.0</v>
      </c>
      <c r="H893" s="1" t="s">
        <v>2668</v>
      </c>
      <c r="I893" s="1">
        <v>60.33</v>
      </c>
    </row>
    <row r="894">
      <c r="A894" s="1" t="s">
        <v>2671</v>
      </c>
      <c r="B894" s="1" t="s">
        <v>2665</v>
      </c>
      <c r="C894" s="1">
        <v>84.7</v>
      </c>
      <c r="D894" s="1">
        <v>-1.2</v>
      </c>
      <c r="E894" s="5">
        <v>-0.014</v>
      </c>
      <c r="F894" s="6">
        <v>257728.0</v>
      </c>
      <c r="G894" s="6">
        <v>595392.0</v>
      </c>
      <c r="H894" s="1" t="s">
        <v>2672</v>
      </c>
      <c r="I894" s="1">
        <v>15.69</v>
      </c>
    </row>
    <row r="895">
      <c r="A895" s="1" t="s">
        <v>2673</v>
      </c>
      <c r="B895" s="1" t="s">
        <v>2674</v>
      </c>
      <c r="C895" s="1">
        <v>57.0</v>
      </c>
      <c r="D895" s="1">
        <v>-1.0</v>
      </c>
      <c r="E895" s="5">
        <v>-0.0172</v>
      </c>
      <c r="F895" s="1" t="s">
        <v>2675</v>
      </c>
      <c r="G895" s="1" t="s">
        <v>2676</v>
      </c>
      <c r="H895" s="1" t="s">
        <v>2677</v>
      </c>
      <c r="I895" s="1">
        <v>9.52</v>
      </c>
    </row>
    <row r="896">
      <c r="A896" s="1" t="s">
        <v>2678</v>
      </c>
      <c r="B896" s="1" t="s">
        <v>2679</v>
      </c>
      <c r="C896" s="1">
        <v>176.95</v>
      </c>
      <c r="D896" s="1">
        <v>-1.55</v>
      </c>
      <c r="E896" s="5">
        <v>-0.0087</v>
      </c>
      <c r="F896" s="6">
        <v>8104.0</v>
      </c>
      <c r="G896" s="6">
        <v>12736.0</v>
      </c>
      <c r="H896" s="1" t="s">
        <v>2680</v>
      </c>
      <c r="I896" s="1">
        <v>10.88</v>
      </c>
    </row>
    <row r="897">
      <c r="A897" s="1" t="s">
        <v>2681</v>
      </c>
      <c r="B897" s="1" t="s">
        <v>2670</v>
      </c>
      <c r="C897" s="1">
        <v>350.35</v>
      </c>
      <c r="D897" s="1">
        <v>-4.85</v>
      </c>
      <c r="E897" s="5">
        <v>-0.0137</v>
      </c>
      <c r="F897" s="6">
        <v>1097.0</v>
      </c>
      <c r="G897" s="6">
        <v>1886.0</v>
      </c>
      <c r="H897" s="1" t="s">
        <v>2682</v>
      </c>
      <c r="I897" s="1">
        <v>59.99</v>
      </c>
    </row>
    <row r="898">
      <c r="A898" s="4" t="s">
        <v>2683</v>
      </c>
      <c r="B898" s="1" t="s">
        <v>2674</v>
      </c>
      <c r="C898" s="1">
        <v>56.85</v>
      </c>
      <c r="D898" s="1">
        <v>-1.15</v>
      </c>
      <c r="E898" s="5">
        <v>-0.0198</v>
      </c>
      <c r="F898" s="6">
        <v>506783.0</v>
      </c>
      <c r="G898" s="1" t="s">
        <v>220</v>
      </c>
      <c r="H898" s="1" t="s">
        <v>2684</v>
      </c>
      <c r="I898" s="1">
        <v>9.49</v>
      </c>
    </row>
    <row r="899">
      <c r="A899" s="4" t="s">
        <v>2685</v>
      </c>
      <c r="B899" s="1" t="s">
        <v>2686</v>
      </c>
      <c r="C899" s="1">
        <v>599.15</v>
      </c>
      <c r="D899" s="1">
        <v>-9.35</v>
      </c>
      <c r="E899" s="5">
        <v>-0.0154</v>
      </c>
      <c r="F899" s="6">
        <v>6857.0</v>
      </c>
      <c r="G899" s="6">
        <v>5048.0</v>
      </c>
      <c r="H899" s="1" t="s">
        <v>2687</v>
      </c>
      <c r="I899" s="1">
        <v>6.79</v>
      </c>
    </row>
    <row r="900">
      <c r="A900" s="1" t="s">
        <v>2688</v>
      </c>
      <c r="B900" s="1" t="s">
        <v>2686</v>
      </c>
      <c r="C900" s="1">
        <v>598.7</v>
      </c>
      <c r="D900" s="1">
        <v>-10.2</v>
      </c>
      <c r="E900" s="5">
        <v>-0.0168</v>
      </c>
      <c r="F900" s="6">
        <v>47666.0</v>
      </c>
      <c r="G900" s="6">
        <v>81621.0</v>
      </c>
      <c r="H900" s="1" t="s">
        <v>2689</v>
      </c>
      <c r="I900" s="1">
        <v>6.79</v>
      </c>
    </row>
    <row r="901">
      <c r="A901" s="1" t="s">
        <v>2690</v>
      </c>
      <c r="B901" s="1" t="s">
        <v>2691</v>
      </c>
      <c r="C901" s="1">
        <v>31.4</v>
      </c>
      <c r="D901" s="1">
        <v>-0.45</v>
      </c>
      <c r="E901" s="5">
        <v>-0.0141</v>
      </c>
      <c r="F901" s="1" t="s">
        <v>2692</v>
      </c>
      <c r="G901" s="1" t="s">
        <v>2693</v>
      </c>
      <c r="H901" s="1" t="s">
        <v>2694</v>
      </c>
      <c r="I901" s="1">
        <v>5.62</v>
      </c>
    </row>
    <row r="902">
      <c r="A902" s="4" t="s">
        <v>2695</v>
      </c>
      <c r="B902" s="1" t="s">
        <v>2691</v>
      </c>
      <c r="C902" s="1">
        <v>31.4</v>
      </c>
      <c r="D902" s="1">
        <v>-0.4</v>
      </c>
      <c r="E902" s="5">
        <v>-0.0126</v>
      </c>
      <c r="F902" s="6">
        <v>610392.0</v>
      </c>
      <c r="G902" s="1" t="s">
        <v>2696</v>
      </c>
      <c r="H902" s="1" t="s">
        <v>2697</v>
      </c>
      <c r="I902" s="1">
        <v>5.62</v>
      </c>
    </row>
    <row r="903">
      <c r="A903" s="4" t="s">
        <v>2698</v>
      </c>
      <c r="B903" s="1" t="s">
        <v>2699</v>
      </c>
      <c r="C903" s="1">
        <v>207.4</v>
      </c>
      <c r="D903" s="3">
        <f>+1.15</f>
        <v>1.15</v>
      </c>
      <c r="E903" s="3">
        <f>+0.56%</f>
        <v>0.0056</v>
      </c>
      <c r="F903" s="6">
        <v>2122.0</v>
      </c>
      <c r="G903" s="6">
        <v>8055.0</v>
      </c>
      <c r="H903" s="1" t="s">
        <v>2700</v>
      </c>
      <c r="I903" s="1">
        <v>79.16</v>
      </c>
    </row>
    <row r="904">
      <c r="A904" s="1" t="s">
        <v>2701</v>
      </c>
      <c r="B904" s="1" t="s">
        <v>2699</v>
      </c>
      <c r="C904" s="1">
        <v>207.7</v>
      </c>
      <c r="D904" s="3">
        <f>+1.3</f>
        <v>1.3</v>
      </c>
      <c r="E904" s="3">
        <f>+0.63%</f>
        <v>0.0063</v>
      </c>
      <c r="F904" s="6">
        <v>26921.0</v>
      </c>
      <c r="G904" s="6">
        <v>107539.0</v>
      </c>
      <c r="H904" s="1" t="s">
        <v>2702</v>
      </c>
      <c r="I904" s="1">
        <v>79.27</v>
      </c>
    </row>
    <row r="905">
      <c r="A905" s="1" t="s">
        <v>2703</v>
      </c>
      <c r="B905" s="1" t="s">
        <v>2704</v>
      </c>
      <c r="C905" s="1">
        <v>222.0</v>
      </c>
      <c r="D905" s="1">
        <v>-1.95</v>
      </c>
      <c r="E905" s="5">
        <v>-0.0087</v>
      </c>
      <c r="F905" s="6">
        <v>17934.0</v>
      </c>
      <c r="G905" s="6">
        <v>53557.0</v>
      </c>
      <c r="H905" s="1" t="s">
        <v>2705</v>
      </c>
      <c r="I905" s="1">
        <v>62.34</v>
      </c>
    </row>
    <row r="906">
      <c r="A906" s="1" t="s">
        <v>2706</v>
      </c>
      <c r="B906" s="1" t="s">
        <v>2707</v>
      </c>
      <c r="C906" s="1">
        <v>45.5</v>
      </c>
      <c r="D906" s="1">
        <v>-1.05</v>
      </c>
      <c r="E906" s="5">
        <v>-0.0226</v>
      </c>
      <c r="F906" s="1" t="s">
        <v>2708</v>
      </c>
      <c r="G906" s="1" t="s">
        <v>2709</v>
      </c>
      <c r="H906" s="1" t="s">
        <v>2710</v>
      </c>
      <c r="I906" s="1">
        <v>9.27</v>
      </c>
    </row>
    <row r="907">
      <c r="A907" s="4" t="s">
        <v>2711</v>
      </c>
      <c r="B907" s="1" t="s">
        <v>2707</v>
      </c>
      <c r="C907" s="1">
        <v>45.5</v>
      </c>
      <c r="D907" s="1">
        <v>-1.1</v>
      </c>
      <c r="E907" s="5">
        <v>-0.0236</v>
      </c>
      <c r="F907" s="6">
        <v>174195.0</v>
      </c>
      <c r="G907" s="6">
        <v>146052.0</v>
      </c>
      <c r="H907" s="1" t="s">
        <v>2712</v>
      </c>
      <c r="I907" s="1">
        <v>9.27</v>
      </c>
    </row>
    <row r="908">
      <c r="A908" s="1" t="s">
        <v>2713</v>
      </c>
      <c r="B908" s="1" t="s">
        <v>2714</v>
      </c>
      <c r="C908" s="1">
        <v>24.0</v>
      </c>
      <c r="D908" s="1">
        <v>-0.3</v>
      </c>
      <c r="E908" s="5">
        <v>-0.0123</v>
      </c>
      <c r="F908" s="6">
        <v>794572.0</v>
      </c>
      <c r="G908" s="1" t="s">
        <v>2715</v>
      </c>
      <c r="H908" s="1" t="s">
        <v>2716</v>
      </c>
      <c r="I908" s="1" t="s">
        <v>51</v>
      </c>
    </row>
    <row r="909">
      <c r="A909" s="4" t="s">
        <v>2717</v>
      </c>
      <c r="B909" s="1" t="s">
        <v>2704</v>
      </c>
      <c r="C909" s="1">
        <v>222.05</v>
      </c>
      <c r="D909" s="1">
        <v>-2.45</v>
      </c>
      <c r="E909" s="5">
        <v>-0.0109</v>
      </c>
      <c r="F909" s="6">
        <v>2948.0</v>
      </c>
      <c r="G909" s="6">
        <v>7053.0</v>
      </c>
      <c r="H909" s="1" t="s">
        <v>2718</v>
      </c>
      <c r="I909" s="1">
        <v>62.36</v>
      </c>
    </row>
    <row r="910">
      <c r="A910" s="4" t="s">
        <v>2719</v>
      </c>
      <c r="B910" s="1" t="s">
        <v>2720</v>
      </c>
      <c r="C910" s="1">
        <v>584.15</v>
      </c>
      <c r="D910" s="3">
        <f>+1.75</f>
        <v>1.75</v>
      </c>
      <c r="E910" s="3">
        <f>+0.3%</f>
        <v>0.003</v>
      </c>
      <c r="F910" s="6">
        <v>8491.0</v>
      </c>
      <c r="G910" s="6">
        <v>22462.0</v>
      </c>
      <c r="H910" s="1" t="s">
        <v>2721</v>
      </c>
      <c r="I910" s="1">
        <v>18.06</v>
      </c>
    </row>
    <row r="911">
      <c r="A911" s="1" t="s">
        <v>2722</v>
      </c>
      <c r="B911" s="1" t="s">
        <v>2720</v>
      </c>
      <c r="C911" s="1">
        <v>584.15</v>
      </c>
      <c r="D911" s="3">
        <f>+1.4</f>
        <v>1.4</v>
      </c>
      <c r="E911" s="3">
        <f>+0.24%</f>
        <v>0.0024</v>
      </c>
      <c r="F911" s="6">
        <v>298293.0</v>
      </c>
      <c r="G911" s="6">
        <v>330001.0</v>
      </c>
      <c r="H911" s="1" t="s">
        <v>2723</v>
      </c>
      <c r="I911" s="1">
        <v>18.06</v>
      </c>
    </row>
    <row r="912">
      <c r="A912" s="4" t="s">
        <v>2724</v>
      </c>
      <c r="B912" s="1" t="s">
        <v>2725</v>
      </c>
      <c r="C912" s="1">
        <v>256.35</v>
      </c>
      <c r="D912" s="1">
        <v>-4.35</v>
      </c>
      <c r="E912" s="5">
        <v>-0.0167</v>
      </c>
      <c r="F912" s="6">
        <v>13168.0</v>
      </c>
      <c r="G912" s="6">
        <v>18304.0</v>
      </c>
      <c r="H912" s="1" t="s">
        <v>2726</v>
      </c>
      <c r="I912" s="1">
        <v>12.88</v>
      </c>
    </row>
    <row r="913">
      <c r="A913" s="4" t="s">
        <v>2727</v>
      </c>
      <c r="B913" s="1" t="s">
        <v>2728</v>
      </c>
      <c r="C913" s="1">
        <v>78.7</v>
      </c>
      <c r="D913" s="1">
        <v>-0.5</v>
      </c>
      <c r="E913" s="5">
        <v>-0.0063</v>
      </c>
      <c r="F913" s="6">
        <v>30649.0</v>
      </c>
      <c r="G913" s="6">
        <v>39618.0</v>
      </c>
      <c r="H913" s="1" t="s">
        <v>2729</v>
      </c>
      <c r="I913" s="1" t="s">
        <v>51</v>
      </c>
    </row>
    <row r="914">
      <c r="A914" s="1" t="s">
        <v>2730</v>
      </c>
      <c r="B914" s="1" t="s">
        <v>2728</v>
      </c>
      <c r="C914" s="1">
        <v>78.45</v>
      </c>
      <c r="D914" s="1">
        <v>-0.8</v>
      </c>
      <c r="E914" s="5">
        <v>-0.0101</v>
      </c>
      <c r="F914" s="6">
        <v>107761.0</v>
      </c>
      <c r="G914" s="6">
        <v>298739.0</v>
      </c>
      <c r="H914" s="1" t="s">
        <v>2731</v>
      </c>
      <c r="I914" s="1" t="s">
        <v>51</v>
      </c>
    </row>
    <row r="915">
      <c r="A915" s="1" t="s">
        <v>2732</v>
      </c>
      <c r="B915" s="1" t="s">
        <v>2733</v>
      </c>
      <c r="C915" s="1">
        <v>9.75</v>
      </c>
      <c r="D915" s="1">
        <v>-0.25</v>
      </c>
      <c r="E915" s="5">
        <v>-0.025</v>
      </c>
      <c r="F915" s="1" t="s">
        <v>2734</v>
      </c>
      <c r="G915" s="1" t="s">
        <v>2735</v>
      </c>
      <c r="H915" s="1" t="s">
        <v>2736</v>
      </c>
      <c r="I915" s="1" t="s">
        <v>51</v>
      </c>
    </row>
    <row r="916">
      <c r="A916" s="1" t="s">
        <v>2737</v>
      </c>
      <c r="B916" s="1" t="s">
        <v>2738</v>
      </c>
      <c r="C916" s="1">
        <v>67.6</v>
      </c>
      <c r="D916" s="3">
        <f>+0.55</f>
        <v>0.55</v>
      </c>
      <c r="E916" s="3">
        <f>+0.82%</f>
        <v>0.0082</v>
      </c>
      <c r="F916" s="6">
        <v>191830.0</v>
      </c>
      <c r="G916" s="6">
        <v>574026.0</v>
      </c>
      <c r="H916" s="1" t="s">
        <v>2739</v>
      </c>
      <c r="I916" s="1">
        <v>12.43</v>
      </c>
    </row>
    <row r="917">
      <c r="A917" s="4" t="s">
        <v>2740</v>
      </c>
      <c r="B917" s="1" t="s">
        <v>2733</v>
      </c>
      <c r="C917" s="1">
        <v>9.7</v>
      </c>
      <c r="D917" s="1">
        <v>-0.3</v>
      </c>
      <c r="E917" s="5">
        <v>-0.03</v>
      </c>
      <c r="F917" s="6">
        <v>810694.0</v>
      </c>
      <c r="G917" s="1" t="s">
        <v>2741</v>
      </c>
      <c r="H917" s="1" t="s">
        <v>2742</v>
      </c>
      <c r="I917" s="1" t="s">
        <v>51</v>
      </c>
    </row>
    <row r="918">
      <c r="A918" s="4" t="s">
        <v>2743</v>
      </c>
      <c r="B918" s="1" t="s">
        <v>2744</v>
      </c>
      <c r="C918" s="1">
        <v>37.8</v>
      </c>
      <c r="D918" s="1">
        <v>-1.0</v>
      </c>
      <c r="E918" s="5">
        <v>-0.0258</v>
      </c>
      <c r="F918" s="6">
        <v>41839.0</v>
      </c>
      <c r="G918" s="6">
        <v>43705.0</v>
      </c>
      <c r="H918" s="1" t="s">
        <v>2745</v>
      </c>
      <c r="I918" s="1">
        <v>10.67</v>
      </c>
    </row>
    <row r="919">
      <c r="A919" s="1" t="s">
        <v>2746</v>
      </c>
      <c r="B919" s="1" t="s">
        <v>2744</v>
      </c>
      <c r="C919" s="1">
        <v>37.75</v>
      </c>
      <c r="D919" s="1">
        <v>-1.0</v>
      </c>
      <c r="E919" s="5">
        <v>-0.0258</v>
      </c>
      <c r="F919" s="6">
        <v>298623.0</v>
      </c>
      <c r="G919" s="6">
        <v>552714.0</v>
      </c>
      <c r="H919" s="1" t="s">
        <v>2747</v>
      </c>
      <c r="I919" s="1">
        <v>10.66</v>
      </c>
    </row>
    <row r="920">
      <c r="A920" s="1" t="s">
        <v>2748</v>
      </c>
      <c r="B920" s="1" t="s">
        <v>2749</v>
      </c>
      <c r="C920" s="1">
        <v>894.9</v>
      </c>
      <c r="D920" s="3">
        <f>+3.7</f>
        <v>3.7</v>
      </c>
      <c r="E920" s="3">
        <f>+0.42%</f>
        <v>0.0042</v>
      </c>
      <c r="F920" s="1">
        <v>503.0</v>
      </c>
      <c r="G920" s="6">
        <v>4360.0</v>
      </c>
      <c r="H920" s="1" t="s">
        <v>2750</v>
      </c>
      <c r="I920" s="1">
        <v>22.0</v>
      </c>
    </row>
    <row r="921">
      <c r="A921" s="1" t="s">
        <v>2751</v>
      </c>
      <c r="B921" s="1" t="s">
        <v>2752</v>
      </c>
      <c r="C921" s="1">
        <v>158.95</v>
      </c>
      <c r="D921" s="3">
        <f>+6.95</f>
        <v>6.95</v>
      </c>
      <c r="E921" s="3">
        <f>+4.57%</f>
        <v>0.0457</v>
      </c>
      <c r="F921" s="6">
        <v>305690.0</v>
      </c>
      <c r="G921" s="6">
        <v>68804.0</v>
      </c>
      <c r="H921" s="1" t="s">
        <v>2753</v>
      </c>
      <c r="I921" s="1">
        <v>12.5</v>
      </c>
    </row>
    <row r="922">
      <c r="A922" s="4" t="s">
        <v>2754</v>
      </c>
      <c r="B922" s="1" t="s">
        <v>2752</v>
      </c>
      <c r="C922" s="1">
        <v>158.85</v>
      </c>
      <c r="D922" s="3">
        <f>+6.55</f>
        <v>6.55</v>
      </c>
      <c r="E922" s="3">
        <f>+4.3%</f>
        <v>0.043</v>
      </c>
      <c r="F922" s="6">
        <v>31107.0</v>
      </c>
      <c r="G922" s="6">
        <v>5150.0</v>
      </c>
      <c r="H922" s="1" t="s">
        <v>2755</v>
      </c>
      <c r="I922" s="1">
        <v>12.49</v>
      </c>
    </row>
    <row r="923">
      <c r="A923" s="4" t="s">
        <v>2756</v>
      </c>
      <c r="B923" s="1" t="s">
        <v>2749</v>
      </c>
      <c r="C923" s="1">
        <v>895.0</v>
      </c>
      <c r="D923" s="3">
        <f>+3.05</f>
        <v>3.05</v>
      </c>
      <c r="E923" s="3">
        <f>+0.34%</f>
        <v>0.0034</v>
      </c>
      <c r="F923" s="1">
        <v>195.0</v>
      </c>
      <c r="G923" s="1">
        <v>364.0</v>
      </c>
      <c r="H923" s="1" t="s">
        <v>2757</v>
      </c>
      <c r="I923" s="1">
        <v>22.0</v>
      </c>
    </row>
    <row r="924">
      <c r="A924" s="4" t="s">
        <v>2758</v>
      </c>
      <c r="B924" s="1" t="s">
        <v>2759</v>
      </c>
      <c r="C924" s="1">
        <v>56.8</v>
      </c>
      <c r="D924" s="1">
        <v>-0.45</v>
      </c>
      <c r="E924" s="5">
        <v>-0.0079</v>
      </c>
      <c r="F924" s="6">
        <v>75494.0</v>
      </c>
      <c r="G924" s="6">
        <v>159331.0</v>
      </c>
      <c r="H924" s="1" t="s">
        <v>2760</v>
      </c>
      <c r="I924" s="1">
        <v>3.27</v>
      </c>
    </row>
    <row r="925">
      <c r="A925" s="1" t="s">
        <v>2761</v>
      </c>
      <c r="B925" s="1" t="s">
        <v>2759</v>
      </c>
      <c r="C925" s="1">
        <v>56.75</v>
      </c>
      <c r="D925" s="1">
        <v>-0.55</v>
      </c>
      <c r="E925" s="5">
        <v>-0.0096</v>
      </c>
      <c r="F925" s="6">
        <v>774458.0</v>
      </c>
      <c r="G925" s="1" t="s">
        <v>2762</v>
      </c>
      <c r="H925" s="1" t="s">
        <v>2763</v>
      </c>
      <c r="I925" s="1">
        <v>3.27</v>
      </c>
    </row>
    <row r="926">
      <c r="A926" s="4" t="s">
        <v>2764</v>
      </c>
      <c r="B926" s="1" t="s">
        <v>2765</v>
      </c>
      <c r="C926" s="1">
        <v>187.85</v>
      </c>
      <c r="D926" s="3">
        <f>+0.1</f>
        <v>0.1</v>
      </c>
      <c r="E926" s="3">
        <f>+0.05%</f>
        <v>0.0005</v>
      </c>
      <c r="F926" s="6">
        <v>11245.0</v>
      </c>
      <c r="G926" s="6">
        <v>5962.0</v>
      </c>
      <c r="H926" s="1" t="s">
        <v>2766</v>
      </c>
      <c r="I926" s="1">
        <v>36.36</v>
      </c>
    </row>
    <row r="927">
      <c r="A927" s="4" t="s">
        <v>2767</v>
      </c>
      <c r="B927" s="1" t="s">
        <v>2768</v>
      </c>
      <c r="C927" s="1">
        <v>162.05</v>
      </c>
      <c r="D927" s="1">
        <v>-1.25</v>
      </c>
      <c r="E927" s="5">
        <v>-0.0077</v>
      </c>
      <c r="F927" s="6">
        <v>9413.0</v>
      </c>
      <c r="G927" s="6">
        <v>16027.0</v>
      </c>
      <c r="H927" s="1" t="s">
        <v>2769</v>
      </c>
      <c r="I927" s="1">
        <v>14.02</v>
      </c>
    </row>
    <row r="928">
      <c r="A928" s="1" t="s">
        <v>2770</v>
      </c>
      <c r="B928" s="1" t="s">
        <v>2768</v>
      </c>
      <c r="C928" s="1">
        <v>162.25</v>
      </c>
      <c r="D928" s="1">
        <v>-1.15</v>
      </c>
      <c r="E928" s="5">
        <v>-0.007</v>
      </c>
      <c r="F928" s="6">
        <v>77435.0</v>
      </c>
      <c r="G928" s="6">
        <v>201520.0</v>
      </c>
      <c r="H928" s="1" t="s">
        <v>2771</v>
      </c>
      <c r="I928" s="1">
        <v>14.04</v>
      </c>
    </row>
    <row r="929">
      <c r="A929" s="1" t="s">
        <v>2772</v>
      </c>
      <c r="B929" s="1" t="s">
        <v>2765</v>
      </c>
      <c r="C929" s="1">
        <v>188.25</v>
      </c>
      <c r="D929" s="3">
        <f>+0.85</f>
        <v>0.85</v>
      </c>
      <c r="E929" s="3">
        <f>+0.45%</f>
        <v>0.0045</v>
      </c>
      <c r="F929" s="6">
        <v>94870.0</v>
      </c>
      <c r="G929" s="6">
        <v>101707.0</v>
      </c>
      <c r="H929" s="1" t="s">
        <v>2773</v>
      </c>
      <c r="I929" s="1">
        <v>36.43</v>
      </c>
    </row>
    <row r="930">
      <c r="A930" s="1" t="s">
        <v>2774</v>
      </c>
      <c r="B930" s="1" t="s">
        <v>2775</v>
      </c>
      <c r="C930" s="1">
        <v>519.5</v>
      </c>
      <c r="D930" s="1">
        <v>-4.2</v>
      </c>
      <c r="E930" s="5">
        <v>-0.008</v>
      </c>
      <c r="F930" s="6">
        <v>7760.0</v>
      </c>
      <c r="G930" s="6">
        <v>30696.0</v>
      </c>
      <c r="H930" s="1" t="s">
        <v>2776</v>
      </c>
      <c r="I930" s="1">
        <v>19.05</v>
      </c>
    </row>
    <row r="931">
      <c r="A931" s="4" t="s">
        <v>2777</v>
      </c>
      <c r="B931" s="1" t="s">
        <v>2778</v>
      </c>
      <c r="C931" s="1">
        <v>108.8</v>
      </c>
      <c r="D931" s="1">
        <v>-2.6</v>
      </c>
      <c r="E931" s="5">
        <v>-0.0233</v>
      </c>
      <c r="F931" s="6">
        <v>158048.0</v>
      </c>
      <c r="G931" s="6">
        <v>265171.0</v>
      </c>
      <c r="H931" s="1" t="s">
        <v>2779</v>
      </c>
      <c r="I931" s="1">
        <v>13.79</v>
      </c>
    </row>
    <row r="932">
      <c r="A932" s="1" t="s">
        <v>2780</v>
      </c>
      <c r="B932" s="1" t="s">
        <v>2778</v>
      </c>
      <c r="C932" s="1">
        <v>108.8</v>
      </c>
      <c r="D932" s="1">
        <v>-2.6</v>
      </c>
      <c r="E932" s="5">
        <v>-0.0233</v>
      </c>
      <c r="F932" s="1" t="s">
        <v>2781</v>
      </c>
      <c r="G932" s="1" t="s">
        <v>2782</v>
      </c>
      <c r="H932" s="1" t="s">
        <v>2779</v>
      </c>
      <c r="I932" s="1">
        <v>13.79</v>
      </c>
    </row>
    <row r="933">
      <c r="A933" s="4" t="s">
        <v>2783</v>
      </c>
      <c r="B933" s="1" t="s">
        <v>2784</v>
      </c>
      <c r="C933" s="1">
        <v>99.85</v>
      </c>
      <c r="D933" s="3">
        <f>+0.25</f>
        <v>0.25</v>
      </c>
      <c r="E933" s="3">
        <f>+0.25%</f>
        <v>0.0025</v>
      </c>
      <c r="F933" s="6">
        <v>39425.0</v>
      </c>
      <c r="G933" s="6">
        <v>99221.0</v>
      </c>
      <c r="H933" s="1" t="s">
        <v>2785</v>
      </c>
      <c r="I933" s="1">
        <v>3.8</v>
      </c>
    </row>
    <row r="934">
      <c r="A934" s="1" t="s">
        <v>2786</v>
      </c>
      <c r="B934" s="1" t="s">
        <v>2787</v>
      </c>
      <c r="C934" s="2">
        <v>1190.55</v>
      </c>
      <c r="D934" s="3">
        <f>+2.7</f>
        <v>2.7</v>
      </c>
      <c r="E934" s="3">
        <f>+0.23%</f>
        <v>0.0023</v>
      </c>
      <c r="F934" s="6">
        <v>8194.0</v>
      </c>
      <c r="G934" s="6">
        <v>18368.0</v>
      </c>
      <c r="H934" s="1" t="s">
        <v>2788</v>
      </c>
      <c r="I934" s="1">
        <v>12.5</v>
      </c>
    </row>
    <row r="935">
      <c r="A935" s="1" t="s">
        <v>2789</v>
      </c>
      <c r="B935" s="1" t="s">
        <v>2784</v>
      </c>
      <c r="C935" s="1">
        <v>99.75</v>
      </c>
      <c r="D935" s="3">
        <f>+0.05</f>
        <v>0.05</v>
      </c>
      <c r="E935" s="3">
        <f>+0.05%</f>
        <v>0.0005</v>
      </c>
      <c r="F935" s="1" t="s">
        <v>2790</v>
      </c>
      <c r="G935" s="1" t="s">
        <v>2791</v>
      </c>
      <c r="H935" s="1" t="s">
        <v>2788</v>
      </c>
      <c r="I935" s="1">
        <v>3.8</v>
      </c>
    </row>
    <row r="936">
      <c r="A936" s="4" t="s">
        <v>2792</v>
      </c>
      <c r="B936" s="1" t="s">
        <v>2787</v>
      </c>
      <c r="C936" s="2">
        <v>1190.1</v>
      </c>
      <c r="D936" s="3">
        <f>+2.5</f>
        <v>2.5</v>
      </c>
      <c r="E936" s="3">
        <f>+0.21%</f>
        <v>0.0021</v>
      </c>
      <c r="F936" s="1">
        <v>535.0</v>
      </c>
      <c r="G936" s="6">
        <v>1465.0</v>
      </c>
      <c r="H936" s="1" t="s">
        <v>2793</v>
      </c>
      <c r="I936" s="1">
        <v>12.5</v>
      </c>
    </row>
    <row r="937">
      <c r="A937" s="4" t="s">
        <v>2794</v>
      </c>
      <c r="B937" s="1" t="s">
        <v>2795</v>
      </c>
      <c r="C937" s="1">
        <v>115.15</v>
      </c>
      <c r="D937" s="3">
        <f t="shared" ref="D937:D938" si="24">+5.45</f>
        <v>5.45</v>
      </c>
      <c r="E937" s="3">
        <f t="shared" ref="E937:E938" si="25">+4.97%</f>
        <v>0.0497</v>
      </c>
      <c r="F937" s="6">
        <v>146910.0</v>
      </c>
      <c r="G937" s="6">
        <v>36287.0</v>
      </c>
      <c r="H937" s="1" t="s">
        <v>2796</v>
      </c>
      <c r="I937" s="1" t="s">
        <v>51</v>
      </c>
    </row>
    <row r="938">
      <c r="A938" s="1" t="s">
        <v>2797</v>
      </c>
      <c r="B938" s="1" t="s">
        <v>2795</v>
      </c>
      <c r="C938" s="1">
        <v>115.15</v>
      </c>
      <c r="D938" s="3">
        <f t="shared" si="24"/>
        <v>5.45</v>
      </c>
      <c r="E938" s="3">
        <f t="shared" si="25"/>
        <v>0.0497</v>
      </c>
      <c r="F938" s="6">
        <v>677411.0</v>
      </c>
      <c r="G938" s="6">
        <v>299316.0</v>
      </c>
      <c r="H938" s="1" t="s">
        <v>2798</v>
      </c>
      <c r="I938" s="1" t="s">
        <v>51</v>
      </c>
    </row>
    <row r="939">
      <c r="A939" s="1" t="s">
        <v>2799</v>
      </c>
      <c r="B939" s="1" t="s">
        <v>2800</v>
      </c>
      <c r="C939" s="1">
        <v>76.3</v>
      </c>
      <c r="D939" s="1">
        <v>-0.15</v>
      </c>
      <c r="E939" s="5">
        <v>-0.002</v>
      </c>
      <c r="F939" s="6">
        <v>35394.0</v>
      </c>
      <c r="G939" s="6">
        <v>117942.0</v>
      </c>
      <c r="H939" s="1" t="s">
        <v>2801</v>
      </c>
      <c r="I939" s="1">
        <v>8.85</v>
      </c>
    </row>
    <row r="940">
      <c r="A940" s="4" t="s">
        <v>2802</v>
      </c>
      <c r="B940" s="1" t="s">
        <v>2800</v>
      </c>
      <c r="C940" s="1">
        <v>76.4</v>
      </c>
      <c r="D940" s="1">
        <v>0.0</v>
      </c>
      <c r="E940" s="5">
        <v>0.0</v>
      </c>
      <c r="F940" s="6">
        <v>1419.0</v>
      </c>
      <c r="G940" s="6">
        <v>12518.0</v>
      </c>
      <c r="H940" s="1" t="s">
        <v>2803</v>
      </c>
      <c r="I940" s="1">
        <v>8.86</v>
      </c>
    </row>
    <row r="941">
      <c r="A941" s="4" t="s">
        <v>2804</v>
      </c>
      <c r="B941" s="1" t="s">
        <v>2805</v>
      </c>
      <c r="C941" s="2">
        <v>1427.05</v>
      </c>
      <c r="D941" s="1">
        <v>-33.8</v>
      </c>
      <c r="E941" s="5">
        <v>-0.0231</v>
      </c>
      <c r="F941" s="6">
        <v>1114.0</v>
      </c>
      <c r="G941" s="1">
        <v>771.0</v>
      </c>
      <c r="H941" s="1" t="s">
        <v>2806</v>
      </c>
      <c r="I941" s="1">
        <v>27.96</v>
      </c>
    </row>
    <row r="942">
      <c r="A942" s="1" t="s">
        <v>2807</v>
      </c>
      <c r="B942" s="1" t="s">
        <v>2805</v>
      </c>
      <c r="C942" s="2">
        <v>1424.1</v>
      </c>
      <c r="D942" s="1">
        <v>-36.9</v>
      </c>
      <c r="E942" s="5">
        <v>-0.0253</v>
      </c>
      <c r="F942" s="6">
        <v>6676.0</v>
      </c>
      <c r="G942" s="6">
        <v>8008.0</v>
      </c>
      <c r="H942" s="1" t="s">
        <v>2808</v>
      </c>
      <c r="I942" s="1">
        <v>27.91</v>
      </c>
    </row>
    <row r="943">
      <c r="A943" s="1" t="s">
        <v>2809</v>
      </c>
      <c r="B943" s="1" t="s">
        <v>2810</v>
      </c>
      <c r="C943" s="1">
        <v>641.95</v>
      </c>
      <c r="D943" s="1">
        <v>-9.25</v>
      </c>
      <c r="E943" s="5">
        <v>-0.0142</v>
      </c>
      <c r="F943" s="6">
        <v>68338.0</v>
      </c>
      <c r="G943" s="6">
        <v>94319.0</v>
      </c>
      <c r="H943" s="1" t="s">
        <v>2811</v>
      </c>
      <c r="I943" s="1">
        <v>14.99</v>
      </c>
    </row>
    <row r="944">
      <c r="A944" s="1" t="s">
        <v>2812</v>
      </c>
      <c r="B944" s="1" t="s">
        <v>2813</v>
      </c>
      <c r="C944" s="1">
        <v>708.9</v>
      </c>
      <c r="D944" s="1">
        <v>-6.8</v>
      </c>
      <c r="E944" s="5">
        <v>-0.0095</v>
      </c>
      <c r="F944" s="6">
        <v>4379.0</v>
      </c>
      <c r="G944" s="6">
        <v>8150.0</v>
      </c>
      <c r="H944" s="1" t="s">
        <v>2814</v>
      </c>
      <c r="I944" s="1">
        <v>19.74</v>
      </c>
    </row>
    <row r="945">
      <c r="A945" s="4" t="s">
        <v>2815</v>
      </c>
      <c r="B945" s="1" t="s">
        <v>2816</v>
      </c>
      <c r="C945" s="2">
        <v>2158.85</v>
      </c>
      <c r="D945" s="3">
        <f>+7.75</f>
        <v>7.75</v>
      </c>
      <c r="E945" s="3">
        <f>+0.36%</f>
        <v>0.0036</v>
      </c>
      <c r="F945" s="6">
        <v>1292.0</v>
      </c>
      <c r="G945" s="1">
        <v>983.0</v>
      </c>
      <c r="H945" s="1" t="s">
        <v>2817</v>
      </c>
      <c r="I945" s="1">
        <v>34.53</v>
      </c>
    </row>
    <row r="946">
      <c r="A946" s="4" t="s">
        <v>2818</v>
      </c>
      <c r="B946" s="1" t="s">
        <v>2813</v>
      </c>
      <c r="C946" s="1">
        <v>704.05</v>
      </c>
      <c r="D946" s="1">
        <v>-14.15</v>
      </c>
      <c r="E946" s="5">
        <v>-0.0197</v>
      </c>
      <c r="F946" s="1">
        <v>148.0</v>
      </c>
      <c r="G946" s="6">
        <v>1396.0</v>
      </c>
      <c r="H946" s="1" t="s">
        <v>2819</v>
      </c>
      <c r="I946" s="1">
        <v>19.61</v>
      </c>
    </row>
    <row r="947">
      <c r="A947" s="4" t="s">
        <v>2820</v>
      </c>
      <c r="B947" s="1" t="s">
        <v>2821</v>
      </c>
      <c r="C947" s="1">
        <v>137.55</v>
      </c>
      <c r="D947" s="3">
        <f>+9.35</f>
        <v>9.35</v>
      </c>
      <c r="E947" s="3">
        <f>+7.29%</f>
        <v>0.0729</v>
      </c>
      <c r="F947" s="6">
        <v>356761.0</v>
      </c>
      <c r="G947" s="6">
        <v>50207.0</v>
      </c>
      <c r="H947" s="1" t="s">
        <v>2822</v>
      </c>
      <c r="I947" s="1">
        <v>20.08</v>
      </c>
    </row>
    <row r="948">
      <c r="A948" s="1" t="s">
        <v>2823</v>
      </c>
      <c r="B948" s="1" t="s">
        <v>2821</v>
      </c>
      <c r="C948" s="1">
        <v>137.5</v>
      </c>
      <c r="D948" s="3">
        <f>+9.55</f>
        <v>9.55</v>
      </c>
      <c r="E948" s="3">
        <f>+7.46%</f>
        <v>0.0746</v>
      </c>
      <c r="F948" s="1" t="s">
        <v>2824</v>
      </c>
      <c r="G948" s="6">
        <v>545724.0</v>
      </c>
      <c r="H948" s="1" t="s">
        <v>2825</v>
      </c>
      <c r="I948" s="1">
        <v>20.07</v>
      </c>
    </row>
    <row r="949">
      <c r="A949" s="4" t="s">
        <v>2826</v>
      </c>
      <c r="B949" s="1" t="s">
        <v>2827</v>
      </c>
      <c r="C949" s="1">
        <v>222.85</v>
      </c>
      <c r="D949" s="1">
        <v>-0.65</v>
      </c>
      <c r="E949" s="5">
        <v>-0.0029</v>
      </c>
      <c r="F949" s="6">
        <v>4951.0</v>
      </c>
      <c r="G949" s="6">
        <v>8565.0</v>
      </c>
      <c r="H949" s="1" t="s">
        <v>2828</v>
      </c>
      <c r="I949" s="1">
        <v>10.83</v>
      </c>
    </row>
    <row r="950">
      <c r="A950" s="4" t="s">
        <v>2829</v>
      </c>
      <c r="B950" s="1" t="s">
        <v>2830</v>
      </c>
      <c r="C950" s="1">
        <v>252.35</v>
      </c>
      <c r="D950" s="1">
        <v>-0.6</v>
      </c>
      <c r="E950" s="5">
        <v>-0.0024</v>
      </c>
      <c r="F950" s="6">
        <v>41163.0</v>
      </c>
      <c r="G950" s="6">
        <v>74407.0</v>
      </c>
      <c r="H950" s="1" t="s">
        <v>2831</v>
      </c>
      <c r="I950" s="1">
        <v>8.1</v>
      </c>
    </row>
    <row r="951">
      <c r="A951" s="1" t="s">
        <v>2832</v>
      </c>
      <c r="B951" s="1" t="s">
        <v>2827</v>
      </c>
      <c r="C951" s="1">
        <v>222.1</v>
      </c>
      <c r="D951" s="1">
        <v>-1.4</v>
      </c>
      <c r="E951" s="5">
        <v>-0.0063</v>
      </c>
      <c r="F951" s="6">
        <v>136888.0</v>
      </c>
      <c r="G951" s="6">
        <v>103471.0</v>
      </c>
      <c r="H951" s="1" t="s">
        <v>2833</v>
      </c>
      <c r="I951" s="1">
        <v>10.8</v>
      </c>
    </row>
    <row r="952">
      <c r="A952" s="4" t="s">
        <v>2834</v>
      </c>
      <c r="B952" s="1" t="s">
        <v>2835</v>
      </c>
      <c r="C952" s="1">
        <v>70.9</v>
      </c>
      <c r="D952" s="1">
        <v>-0.9</v>
      </c>
      <c r="E952" s="5">
        <v>-0.0125</v>
      </c>
      <c r="F952" s="6">
        <v>19946.0</v>
      </c>
      <c r="G952" s="6">
        <v>38213.0</v>
      </c>
      <c r="H952" s="1" t="s">
        <v>2836</v>
      </c>
      <c r="I952" s="1">
        <v>4.26</v>
      </c>
    </row>
    <row r="953">
      <c r="A953" s="1" t="s">
        <v>2837</v>
      </c>
      <c r="B953" s="1" t="s">
        <v>2835</v>
      </c>
      <c r="C953" s="1">
        <v>70.9</v>
      </c>
      <c r="D953" s="1">
        <v>-0.7</v>
      </c>
      <c r="E953" s="5">
        <v>-0.0098</v>
      </c>
      <c r="F953" s="6">
        <v>209612.0</v>
      </c>
      <c r="G953" s="6">
        <v>368980.0</v>
      </c>
      <c r="H953" s="1" t="s">
        <v>2838</v>
      </c>
      <c r="I953" s="1">
        <v>4.26</v>
      </c>
    </row>
    <row r="954">
      <c r="A954" s="1" t="s">
        <v>2839</v>
      </c>
      <c r="B954" s="1" t="s">
        <v>2830</v>
      </c>
      <c r="C954" s="1">
        <v>252.3</v>
      </c>
      <c r="D954" s="1">
        <v>-0.75</v>
      </c>
      <c r="E954" s="5">
        <v>-0.003</v>
      </c>
      <c r="F954" s="6">
        <v>531247.0</v>
      </c>
      <c r="G954" s="6">
        <v>854522.0</v>
      </c>
      <c r="H954" s="1" t="s">
        <v>2840</v>
      </c>
      <c r="I954" s="1">
        <v>8.1</v>
      </c>
    </row>
    <row r="955">
      <c r="A955" s="4" t="s">
        <v>2841</v>
      </c>
      <c r="B955" s="1" t="s">
        <v>2842</v>
      </c>
      <c r="C955" s="1">
        <v>8.63</v>
      </c>
      <c r="D955" s="1">
        <v>-0.11</v>
      </c>
      <c r="E955" s="5">
        <v>-0.0126</v>
      </c>
      <c r="F955" s="6">
        <v>167708.0</v>
      </c>
      <c r="G955" s="6">
        <v>509211.0</v>
      </c>
      <c r="H955" s="1" t="s">
        <v>2843</v>
      </c>
      <c r="I955" s="1">
        <v>0.79</v>
      </c>
    </row>
    <row r="956">
      <c r="A956" s="1" t="s">
        <v>2844</v>
      </c>
      <c r="B956" s="1" t="s">
        <v>2845</v>
      </c>
      <c r="C956" s="1">
        <v>92.55</v>
      </c>
      <c r="D956" s="1">
        <v>-0.45</v>
      </c>
      <c r="E956" s="5">
        <v>-0.0048</v>
      </c>
      <c r="F956" s="1" t="s">
        <v>2846</v>
      </c>
      <c r="G956" s="1" t="s">
        <v>2847</v>
      </c>
      <c r="H956" s="1" t="s">
        <v>2848</v>
      </c>
      <c r="I956" s="1">
        <v>49.23</v>
      </c>
    </row>
    <row r="957">
      <c r="A957" s="4" t="s">
        <v>2849</v>
      </c>
      <c r="B957" s="1" t="s">
        <v>2845</v>
      </c>
      <c r="C957" s="1">
        <v>92.4</v>
      </c>
      <c r="D957" s="1">
        <v>-0.6</v>
      </c>
      <c r="E957" s="5">
        <v>-0.0065</v>
      </c>
      <c r="F957" s="6">
        <v>188436.0</v>
      </c>
      <c r="G957" s="6">
        <v>255905.0</v>
      </c>
      <c r="H957" s="1" t="s">
        <v>2850</v>
      </c>
      <c r="I957" s="1">
        <v>49.15</v>
      </c>
    </row>
    <row r="958">
      <c r="A958" s="1" t="s">
        <v>2851</v>
      </c>
      <c r="B958" s="1" t="s">
        <v>2842</v>
      </c>
      <c r="C958" s="1">
        <v>8.6</v>
      </c>
      <c r="D958" s="1">
        <v>-0.15</v>
      </c>
      <c r="E958" s="5">
        <v>-0.0171</v>
      </c>
      <c r="F958" s="6">
        <v>957781.0</v>
      </c>
      <c r="G958" s="1" t="s">
        <v>2852</v>
      </c>
      <c r="H958" s="1" t="s">
        <v>2853</v>
      </c>
      <c r="I958" s="1">
        <v>0.79</v>
      </c>
    </row>
    <row r="959">
      <c r="A959" s="4" t="s">
        <v>2854</v>
      </c>
      <c r="B959" s="1" t="s">
        <v>2855</v>
      </c>
      <c r="C959" s="1">
        <v>489.25</v>
      </c>
      <c r="D959" s="3">
        <f>+6.6</f>
        <v>6.6</v>
      </c>
      <c r="E959" s="3">
        <f>+1.37%</f>
        <v>0.0137</v>
      </c>
      <c r="F959" s="6">
        <v>18944.0</v>
      </c>
      <c r="G959" s="6">
        <v>12858.0</v>
      </c>
      <c r="H959" s="1" t="s">
        <v>2856</v>
      </c>
      <c r="I959" s="1">
        <v>6.76</v>
      </c>
    </row>
    <row r="960">
      <c r="A960" s="1" t="s">
        <v>2857</v>
      </c>
      <c r="B960" s="1" t="s">
        <v>2855</v>
      </c>
      <c r="C960" s="1">
        <v>488.75</v>
      </c>
      <c r="D960" s="3">
        <f>+6.4</f>
        <v>6.4</v>
      </c>
      <c r="E960" s="3">
        <f>+1.33%</f>
        <v>0.0133</v>
      </c>
      <c r="F960" s="6">
        <v>148499.0</v>
      </c>
      <c r="G960" s="6">
        <v>150105.0</v>
      </c>
      <c r="H960" s="1" t="s">
        <v>2858</v>
      </c>
      <c r="I960" s="1">
        <v>6.76</v>
      </c>
    </row>
    <row r="961">
      <c r="A961" s="4" t="s">
        <v>2859</v>
      </c>
      <c r="B961" s="1" t="s">
        <v>2860</v>
      </c>
      <c r="C961" s="1">
        <v>744.15</v>
      </c>
      <c r="D961" s="3">
        <f>+11.8</f>
        <v>11.8</v>
      </c>
      <c r="E961" s="3">
        <f>+1.61%</f>
        <v>0.0161</v>
      </c>
      <c r="F961" s="1">
        <v>190.0</v>
      </c>
      <c r="G961" s="1">
        <v>565.0</v>
      </c>
      <c r="H961" s="1" t="s">
        <v>2861</v>
      </c>
      <c r="I961" s="1">
        <v>25.17</v>
      </c>
    </row>
    <row r="962">
      <c r="A962" s="4" t="s">
        <v>2862</v>
      </c>
      <c r="B962" s="1" t="s">
        <v>2863</v>
      </c>
      <c r="C962" s="1">
        <v>476.95</v>
      </c>
      <c r="D962" s="1">
        <v>-7.15</v>
      </c>
      <c r="E962" s="5">
        <v>-0.0148</v>
      </c>
      <c r="F962" s="6">
        <v>5899.0</v>
      </c>
      <c r="G962" s="6">
        <v>6428.0</v>
      </c>
      <c r="H962" s="1" t="s">
        <v>2864</v>
      </c>
      <c r="I962" s="1">
        <v>8.33</v>
      </c>
    </row>
    <row r="963">
      <c r="A963" s="1" t="s">
        <v>2865</v>
      </c>
      <c r="B963" s="1" t="s">
        <v>2863</v>
      </c>
      <c r="C963" s="1">
        <v>476.6</v>
      </c>
      <c r="D963" s="1">
        <v>-6.2</v>
      </c>
      <c r="E963" s="5">
        <v>-0.0128</v>
      </c>
      <c r="F963" s="6">
        <v>116396.0</v>
      </c>
      <c r="G963" s="6">
        <v>197660.0</v>
      </c>
      <c r="H963" s="1" t="s">
        <v>2866</v>
      </c>
      <c r="I963" s="1">
        <v>8.32</v>
      </c>
    </row>
    <row r="964">
      <c r="A964" s="1" t="s">
        <v>2867</v>
      </c>
      <c r="B964" s="1" t="s">
        <v>2860</v>
      </c>
      <c r="C964" s="1">
        <v>743.8</v>
      </c>
      <c r="D964" s="3">
        <f>+10.1</f>
        <v>10.1</v>
      </c>
      <c r="E964" s="3">
        <f>+1.38%</f>
        <v>0.0138</v>
      </c>
      <c r="F964" s="6">
        <v>1073.0</v>
      </c>
      <c r="G964" s="6">
        <v>4088.0</v>
      </c>
      <c r="H964" s="1" t="s">
        <v>2868</v>
      </c>
      <c r="I964" s="1">
        <v>25.16</v>
      </c>
    </row>
    <row r="965">
      <c r="A965" s="1" t="s">
        <v>2869</v>
      </c>
      <c r="B965" s="1" t="s">
        <v>2870</v>
      </c>
      <c r="C965" s="1">
        <v>112.05</v>
      </c>
      <c r="D965" s="3">
        <f>+1.9</f>
        <v>1.9</v>
      </c>
      <c r="E965" s="3">
        <f>+1.72%</f>
        <v>0.0172</v>
      </c>
      <c r="F965" s="6">
        <v>242016.0</v>
      </c>
      <c r="G965" s="6">
        <v>57490.0</v>
      </c>
      <c r="H965" s="1" t="s">
        <v>2871</v>
      </c>
      <c r="I965" s="1">
        <v>8.75</v>
      </c>
    </row>
    <row r="966">
      <c r="A966" s="1" t="s">
        <v>2872</v>
      </c>
      <c r="B966" s="1" t="s">
        <v>2873</v>
      </c>
      <c r="C966" s="1">
        <v>368.85</v>
      </c>
      <c r="D966" s="1">
        <v>-2.4</v>
      </c>
      <c r="E966" s="5">
        <v>-0.0065</v>
      </c>
      <c r="F966" s="6">
        <v>46262.0</v>
      </c>
      <c r="G966" s="6">
        <v>97952.0</v>
      </c>
      <c r="H966" s="1" t="s">
        <v>2874</v>
      </c>
      <c r="I966" s="1">
        <v>3.31</v>
      </c>
    </row>
    <row r="967">
      <c r="A967" s="4" t="s">
        <v>2875</v>
      </c>
      <c r="B967" s="1" t="s">
        <v>2873</v>
      </c>
      <c r="C967" s="1">
        <v>368.45</v>
      </c>
      <c r="D967" s="1">
        <v>-2.35</v>
      </c>
      <c r="E967" s="5">
        <v>-0.0063</v>
      </c>
      <c r="F967" s="6">
        <v>7107.0</v>
      </c>
      <c r="G967" s="6">
        <v>8812.0</v>
      </c>
      <c r="H967" s="1" t="s">
        <v>2876</v>
      </c>
      <c r="I967" s="1">
        <v>3.3</v>
      </c>
    </row>
    <row r="968">
      <c r="A968" s="4" t="s">
        <v>2877</v>
      </c>
      <c r="B968" s="1" t="s">
        <v>2870</v>
      </c>
      <c r="C968" s="1">
        <v>111.45</v>
      </c>
      <c r="D968" s="3">
        <f>+1.15</f>
        <v>1.15</v>
      </c>
      <c r="E968" s="3">
        <f>+1.04%</f>
        <v>0.0104</v>
      </c>
      <c r="F968" s="6">
        <v>54968.0</v>
      </c>
      <c r="G968" s="6">
        <v>10511.0</v>
      </c>
      <c r="H968" s="1" t="s">
        <v>2878</v>
      </c>
      <c r="I968" s="1">
        <v>8.7</v>
      </c>
    </row>
    <row r="969">
      <c r="A969" s="1" t="s">
        <v>2879</v>
      </c>
      <c r="B969" s="1" t="s">
        <v>2880</v>
      </c>
      <c r="C969" s="1">
        <v>65.7</v>
      </c>
      <c r="D969" s="1">
        <v>-1.1</v>
      </c>
      <c r="E969" s="5">
        <v>-0.0165</v>
      </c>
      <c r="F969" s="6">
        <v>130916.0</v>
      </c>
      <c r="G969" s="6">
        <v>739561.0</v>
      </c>
      <c r="H969" s="1" t="s">
        <v>2881</v>
      </c>
      <c r="I969" s="1">
        <v>52.98</v>
      </c>
    </row>
    <row r="970">
      <c r="A970" s="1" t="s">
        <v>2882</v>
      </c>
      <c r="B970" s="1" t="s">
        <v>2883</v>
      </c>
      <c r="C970" s="1">
        <v>57.25</v>
      </c>
      <c r="D970" s="3">
        <f>+0.45</f>
        <v>0.45</v>
      </c>
      <c r="E970" s="3">
        <f>+0.79%</f>
        <v>0.0079</v>
      </c>
      <c r="F970" s="1" t="s">
        <v>2884</v>
      </c>
      <c r="G970" s="1" t="s">
        <v>2885</v>
      </c>
      <c r="H970" s="1" t="s">
        <v>2886</v>
      </c>
      <c r="I970" s="1">
        <v>9.72</v>
      </c>
    </row>
    <row r="971">
      <c r="A971" s="4" t="s">
        <v>2887</v>
      </c>
      <c r="B971" s="1" t="s">
        <v>2883</v>
      </c>
      <c r="C971" s="1">
        <v>57.2</v>
      </c>
      <c r="D971" s="3">
        <f>+0.4</f>
        <v>0.4</v>
      </c>
      <c r="E971" s="3">
        <f>+0.7%</f>
        <v>0.007</v>
      </c>
      <c r="F971" s="6">
        <v>75702.0</v>
      </c>
      <c r="G971" s="6">
        <v>135260.0</v>
      </c>
      <c r="H971" s="1" t="s">
        <v>2888</v>
      </c>
      <c r="I971" s="1">
        <v>9.71</v>
      </c>
    </row>
    <row r="972">
      <c r="A972" s="4" t="s">
        <v>2889</v>
      </c>
      <c r="B972" s="1" t="s">
        <v>2890</v>
      </c>
      <c r="C972" s="1">
        <v>64.95</v>
      </c>
      <c r="D972" s="1">
        <v>-1.7</v>
      </c>
      <c r="E972" s="5">
        <v>-0.0255</v>
      </c>
      <c r="F972" s="6">
        <v>43124.0</v>
      </c>
      <c r="G972" s="6">
        <v>137546.0</v>
      </c>
      <c r="H972" s="1" t="s">
        <v>2891</v>
      </c>
      <c r="I972" s="1">
        <v>10.61</v>
      </c>
    </row>
    <row r="973">
      <c r="A973" s="1" t="s">
        <v>2892</v>
      </c>
      <c r="B973" s="1" t="s">
        <v>2890</v>
      </c>
      <c r="C973" s="1">
        <v>64.9</v>
      </c>
      <c r="D973" s="1">
        <v>-1.45</v>
      </c>
      <c r="E973" s="5">
        <v>-0.0219</v>
      </c>
      <c r="F973" s="6">
        <v>426073.0</v>
      </c>
      <c r="G973" s="1" t="s">
        <v>996</v>
      </c>
      <c r="H973" s="1" t="s">
        <v>2893</v>
      </c>
      <c r="I973" s="1">
        <v>10.6</v>
      </c>
    </row>
    <row r="974">
      <c r="A974" s="1" t="s">
        <v>2894</v>
      </c>
      <c r="B974" s="1" t="s">
        <v>2895</v>
      </c>
      <c r="C974" s="1">
        <v>70.1</v>
      </c>
      <c r="D974" s="1">
        <v>-1.8</v>
      </c>
      <c r="E974" s="5">
        <v>-0.025</v>
      </c>
      <c r="F974" s="6">
        <v>630495.0</v>
      </c>
      <c r="G974" s="1" t="s">
        <v>2896</v>
      </c>
      <c r="H974" s="1" t="s">
        <v>2897</v>
      </c>
      <c r="I974" s="1" t="s">
        <v>51</v>
      </c>
    </row>
    <row r="975">
      <c r="A975" s="4" t="s">
        <v>2898</v>
      </c>
      <c r="B975" s="1" t="s">
        <v>2899</v>
      </c>
      <c r="C975" s="1">
        <v>12.4</v>
      </c>
      <c r="D975" s="1">
        <v>-0.35</v>
      </c>
      <c r="E975" s="5">
        <v>-0.0275</v>
      </c>
      <c r="F975" s="6">
        <v>241783.0</v>
      </c>
      <c r="G975" s="6">
        <v>646956.0</v>
      </c>
      <c r="H975" s="1" t="s">
        <v>2900</v>
      </c>
      <c r="I975" s="1">
        <v>7.05</v>
      </c>
    </row>
    <row r="976">
      <c r="A976" s="4" t="s">
        <v>2901</v>
      </c>
      <c r="B976" s="1" t="s">
        <v>2895</v>
      </c>
      <c r="C976" s="1">
        <v>70.05</v>
      </c>
      <c r="D976" s="1">
        <v>-1.8</v>
      </c>
      <c r="E976" s="5">
        <v>-0.0251</v>
      </c>
      <c r="F976" s="6">
        <v>23765.0</v>
      </c>
      <c r="G976" s="6">
        <v>68296.0</v>
      </c>
      <c r="H976" s="1" t="s">
        <v>2897</v>
      </c>
      <c r="I976" s="1" t="s">
        <v>51</v>
      </c>
    </row>
    <row r="977">
      <c r="A977" s="1" t="s">
        <v>2902</v>
      </c>
      <c r="B977" s="1" t="s">
        <v>2899</v>
      </c>
      <c r="C977" s="1">
        <v>12.4</v>
      </c>
      <c r="D977" s="1">
        <v>-0.35</v>
      </c>
      <c r="E977" s="5">
        <v>-0.0275</v>
      </c>
      <c r="F977" s="1" t="s">
        <v>2903</v>
      </c>
      <c r="G977" s="1" t="s">
        <v>2904</v>
      </c>
      <c r="H977" s="1" t="s">
        <v>2900</v>
      </c>
      <c r="I977" s="1">
        <v>7.05</v>
      </c>
    </row>
    <row r="978">
      <c r="A978" s="4" t="s">
        <v>2905</v>
      </c>
      <c r="B978" s="1" t="s">
        <v>2906</v>
      </c>
      <c r="C978" s="2">
        <v>1262.1</v>
      </c>
      <c r="D978" s="3">
        <f>+59.8</f>
        <v>59.8</v>
      </c>
      <c r="E978" s="3">
        <f>+4.97%</f>
        <v>0.0497</v>
      </c>
      <c r="F978" s="1">
        <v>170.0</v>
      </c>
      <c r="G978" s="1">
        <v>332.0</v>
      </c>
      <c r="H978" s="1" t="s">
        <v>2907</v>
      </c>
      <c r="I978" s="1">
        <v>16.55</v>
      </c>
    </row>
    <row r="979">
      <c r="A979" s="4" t="s">
        <v>2908</v>
      </c>
      <c r="B979" s="1" t="s">
        <v>2909</v>
      </c>
      <c r="C979" s="2">
        <v>1381.7</v>
      </c>
      <c r="D979" s="1">
        <v>-35.5</v>
      </c>
      <c r="E979" s="5">
        <v>-0.025</v>
      </c>
      <c r="F979" s="6">
        <v>2222.0</v>
      </c>
      <c r="G979" s="6">
        <v>2140.0</v>
      </c>
      <c r="H979" s="1" t="s">
        <v>2910</v>
      </c>
      <c r="I979" s="1">
        <v>3.43</v>
      </c>
    </row>
    <row r="980">
      <c r="A980" s="1" t="s">
        <v>2911</v>
      </c>
      <c r="B980" s="1" t="s">
        <v>2912</v>
      </c>
      <c r="C980" s="1">
        <v>179.2</v>
      </c>
      <c r="D980" s="3">
        <f>+0.25</f>
        <v>0.25</v>
      </c>
      <c r="E980" s="3">
        <f>+0.14%</f>
        <v>0.0014</v>
      </c>
      <c r="F980" s="6">
        <v>43039.0</v>
      </c>
      <c r="G980" s="6">
        <v>122572.0</v>
      </c>
      <c r="H980" s="1" t="s">
        <v>2913</v>
      </c>
      <c r="I980" s="1">
        <v>8.83</v>
      </c>
    </row>
    <row r="981">
      <c r="A981" s="1" t="s">
        <v>2914</v>
      </c>
      <c r="B981" s="1" t="s">
        <v>2915</v>
      </c>
      <c r="C981" s="1">
        <v>83.15</v>
      </c>
      <c r="D981" s="3">
        <f>+0.55</f>
        <v>0.55</v>
      </c>
      <c r="E981" s="3">
        <f>+0.67%</f>
        <v>0.0067</v>
      </c>
      <c r="F981" s="6">
        <v>707508.0</v>
      </c>
      <c r="G981" s="6">
        <v>760304.0</v>
      </c>
      <c r="H981" s="1" t="s">
        <v>2916</v>
      </c>
      <c r="I981" s="1">
        <v>18.85</v>
      </c>
    </row>
    <row r="982">
      <c r="A982" s="4" t="s">
        <v>2917</v>
      </c>
      <c r="B982" s="1" t="s">
        <v>2912</v>
      </c>
      <c r="C982" s="1">
        <v>179.3</v>
      </c>
      <c r="D982" s="3">
        <f>+0.2</f>
        <v>0.2</v>
      </c>
      <c r="E982" s="3">
        <f>+0.11%</f>
        <v>0.0011</v>
      </c>
      <c r="F982" s="6">
        <v>6352.0</v>
      </c>
      <c r="G982" s="6">
        <v>9449.0</v>
      </c>
      <c r="H982" s="1" t="s">
        <v>2918</v>
      </c>
      <c r="I982" s="1">
        <v>8.84</v>
      </c>
    </row>
    <row r="983">
      <c r="A983" s="4" t="s">
        <v>2919</v>
      </c>
      <c r="B983" s="1" t="s">
        <v>2915</v>
      </c>
      <c r="C983" s="1">
        <v>83.1</v>
      </c>
      <c r="D983" s="3">
        <f>+0.5</f>
        <v>0.5</v>
      </c>
      <c r="E983" s="3">
        <f>+0.61%</f>
        <v>0.0061</v>
      </c>
      <c r="F983" s="6">
        <v>59656.0</v>
      </c>
      <c r="G983" s="6">
        <v>67539.0</v>
      </c>
      <c r="H983" s="1" t="s">
        <v>2920</v>
      </c>
      <c r="I983" s="1">
        <v>18.83</v>
      </c>
    </row>
    <row r="984">
      <c r="A984" s="1" t="s">
        <v>2921</v>
      </c>
      <c r="B984" s="1" t="s">
        <v>2906</v>
      </c>
      <c r="C984" s="2">
        <v>1251.7</v>
      </c>
      <c r="D984" s="3">
        <f>+35.35</f>
        <v>35.35</v>
      </c>
      <c r="E984" s="3">
        <f>+2.91%</f>
        <v>0.0291</v>
      </c>
      <c r="F984" s="6">
        <v>4671.0</v>
      </c>
      <c r="G984" s="1">
        <v>879.0</v>
      </c>
      <c r="H984" s="1" t="s">
        <v>2922</v>
      </c>
      <c r="I984" s="1">
        <v>16.41</v>
      </c>
    </row>
    <row r="985">
      <c r="A985" s="4" t="s">
        <v>2923</v>
      </c>
      <c r="B985" s="1" t="s">
        <v>2924</v>
      </c>
      <c r="C985" s="1">
        <v>147.5</v>
      </c>
      <c r="D985" s="1">
        <v>-4.7</v>
      </c>
      <c r="E985" s="5">
        <v>-0.0309</v>
      </c>
      <c r="F985" s="6">
        <v>99351.0</v>
      </c>
      <c r="G985" s="6">
        <v>103645.0</v>
      </c>
      <c r="H985" s="1" t="s">
        <v>2925</v>
      </c>
      <c r="I985" s="1">
        <v>16.24</v>
      </c>
    </row>
    <row r="986">
      <c r="A986" s="1" t="s">
        <v>2926</v>
      </c>
      <c r="B986" s="1" t="s">
        <v>2927</v>
      </c>
      <c r="C986" s="1">
        <v>379.15</v>
      </c>
      <c r="D986" s="1">
        <v>-9.7</v>
      </c>
      <c r="E986" s="5">
        <v>-0.0249</v>
      </c>
      <c r="F986" s="6">
        <v>48740.0</v>
      </c>
      <c r="G986" s="6">
        <v>77463.0</v>
      </c>
      <c r="H986" s="1" t="s">
        <v>2928</v>
      </c>
      <c r="I986" s="1">
        <v>56.09</v>
      </c>
    </row>
    <row r="987">
      <c r="A987" s="4" t="s">
        <v>2929</v>
      </c>
      <c r="B987" s="1" t="s">
        <v>2927</v>
      </c>
      <c r="C987" s="1">
        <v>379.85</v>
      </c>
      <c r="D987" s="1">
        <v>-8.85</v>
      </c>
      <c r="E987" s="5">
        <v>-0.0228</v>
      </c>
      <c r="F987" s="6">
        <v>2878.0</v>
      </c>
      <c r="G987" s="6">
        <v>5811.0</v>
      </c>
      <c r="H987" s="1" t="s">
        <v>2930</v>
      </c>
      <c r="I987" s="1">
        <v>56.19</v>
      </c>
    </row>
    <row r="988">
      <c r="A988" s="1" t="s">
        <v>2931</v>
      </c>
      <c r="B988" s="1" t="s">
        <v>2924</v>
      </c>
      <c r="C988" s="1">
        <v>147.5</v>
      </c>
      <c r="D988" s="1">
        <v>-4.8</v>
      </c>
      <c r="E988" s="5">
        <v>-0.0315</v>
      </c>
      <c r="F988" s="6">
        <v>920677.0</v>
      </c>
      <c r="G988" s="6">
        <v>722031.0</v>
      </c>
      <c r="H988" s="1" t="s">
        <v>2932</v>
      </c>
      <c r="I988" s="1">
        <v>16.24</v>
      </c>
    </row>
    <row r="989">
      <c r="A989" s="4" t="s">
        <v>2933</v>
      </c>
      <c r="B989" s="1" t="s">
        <v>2934</v>
      </c>
      <c r="C989" s="1">
        <v>617.9</v>
      </c>
      <c r="D989" s="3">
        <f>+2.45</f>
        <v>2.45</v>
      </c>
      <c r="E989" s="3">
        <f>+0.4%</f>
        <v>0.004</v>
      </c>
      <c r="F989" s="6">
        <v>31589.0</v>
      </c>
      <c r="G989" s="6">
        <v>15251.0</v>
      </c>
      <c r="H989" s="1" t="s">
        <v>2935</v>
      </c>
      <c r="I989" s="1">
        <v>151.37</v>
      </c>
    </row>
    <row r="990">
      <c r="A990" s="1" t="s">
        <v>2936</v>
      </c>
      <c r="B990" s="1" t="s">
        <v>2937</v>
      </c>
      <c r="C990" s="1">
        <v>625.35</v>
      </c>
      <c r="D990" s="3">
        <f>+79</f>
        <v>79</v>
      </c>
      <c r="E990" s="3">
        <f t="shared" ref="E990:E991" si="26">+14.46%</f>
        <v>0.1446</v>
      </c>
      <c r="F990" s="6">
        <v>370712.0</v>
      </c>
      <c r="G990" s="6">
        <v>10256.0</v>
      </c>
      <c r="H990" s="1" t="s">
        <v>2938</v>
      </c>
      <c r="I990" s="1">
        <v>37.51</v>
      </c>
    </row>
    <row r="991">
      <c r="A991" s="4" t="s">
        <v>2939</v>
      </c>
      <c r="B991" s="1" t="s">
        <v>2937</v>
      </c>
      <c r="C991" s="1">
        <v>623.8</v>
      </c>
      <c r="D991" s="3">
        <f>+78.8</f>
        <v>78.8</v>
      </c>
      <c r="E991" s="3">
        <f t="shared" si="26"/>
        <v>0.1446</v>
      </c>
      <c r="F991" s="6">
        <v>31661.0</v>
      </c>
      <c r="G991" s="1">
        <v>811.0</v>
      </c>
      <c r="H991" s="1" t="s">
        <v>2938</v>
      </c>
      <c r="I991" s="1">
        <v>37.42</v>
      </c>
    </row>
    <row r="992">
      <c r="A992" s="4" t="s">
        <v>2940</v>
      </c>
      <c r="B992" s="1" t="s">
        <v>2941</v>
      </c>
      <c r="C992" s="2">
        <v>1067.6</v>
      </c>
      <c r="D992" s="1">
        <v>-10.9</v>
      </c>
      <c r="E992" s="5">
        <v>-0.0101</v>
      </c>
      <c r="F992" s="6">
        <v>1545.0</v>
      </c>
      <c r="G992" s="6">
        <v>8293.0</v>
      </c>
      <c r="H992" s="1" t="s">
        <v>2942</v>
      </c>
      <c r="I992" s="1" t="s">
        <v>51</v>
      </c>
    </row>
    <row r="993">
      <c r="A993" s="1" t="s">
        <v>2943</v>
      </c>
      <c r="B993" s="1" t="s">
        <v>2941</v>
      </c>
      <c r="C993" s="2">
        <v>1068.0</v>
      </c>
      <c r="D993" s="1">
        <v>-10.8</v>
      </c>
      <c r="E993" s="5">
        <v>-0.01</v>
      </c>
      <c r="F993" s="6">
        <v>31660.0</v>
      </c>
      <c r="G993" s="6">
        <v>114592.0</v>
      </c>
      <c r="H993" s="1" t="s">
        <v>2944</v>
      </c>
      <c r="I993" s="1" t="s">
        <v>51</v>
      </c>
    </row>
    <row r="994">
      <c r="A994" s="1" t="s">
        <v>2945</v>
      </c>
      <c r="B994" s="1" t="s">
        <v>2946</v>
      </c>
      <c r="C994" s="1">
        <v>59.0</v>
      </c>
      <c r="D994" s="1">
        <v>-0.9</v>
      </c>
      <c r="E994" s="5">
        <v>-0.015</v>
      </c>
      <c r="F994" s="1" t="s">
        <v>2947</v>
      </c>
      <c r="G994" s="1" t="s">
        <v>2948</v>
      </c>
      <c r="H994" s="1" t="s">
        <v>2949</v>
      </c>
      <c r="I994" s="1">
        <v>6.25</v>
      </c>
    </row>
    <row r="995">
      <c r="A995" s="4" t="s">
        <v>2950</v>
      </c>
      <c r="B995" s="1" t="s">
        <v>2946</v>
      </c>
      <c r="C995" s="1">
        <v>58.95</v>
      </c>
      <c r="D995" s="1">
        <v>-0.95</v>
      </c>
      <c r="E995" s="5">
        <v>-0.0159</v>
      </c>
      <c r="F995" s="6">
        <v>101404.0</v>
      </c>
      <c r="G995" s="6">
        <v>202509.0</v>
      </c>
      <c r="H995" s="1" t="s">
        <v>2951</v>
      </c>
      <c r="I995" s="1">
        <v>6.24</v>
      </c>
    </row>
    <row r="996">
      <c r="A996" s="4" t="s">
        <v>2952</v>
      </c>
      <c r="B996" s="1" t="s">
        <v>2953</v>
      </c>
      <c r="C996" s="1">
        <v>716.75</v>
      </c>
      <c r="D996" s="1">
        <v>-1.5</v>
      </c>
      <c r="E996" s="5">
        <v>-0.0021</v>
      </c>
      <c r="F996" s="1">
        <v>188.0</v>
      </c>
      <c r="G996" s="6">
        <v>1215.0</v>
      </c>
      <c r="H996" s="1" t="s">
        <v>2954</v>
      </c>
      <c r="I996" s="1">
        <v>7.0</v>
      </c>
    </row>
    <row r="997">
      <c r="A997" s="1" t="s">
        <v>2955</v>
      </c>
      <c r="B997" s="1" t="s">
        <v>2956</v>
      </c>
      <c r="C997" s="1">
        <v>222.55</v>
      </c>
      <c r="D997" s="1">
        <v>-1.65</v>
      </c>
      <c r="E997" s="5">
        <v>-0.0074</v>
      </c>
      <c r="F997" s="6">
        <v>70435.0</v>
      </c>
      <c r="G997" s="6">
        <v>142356.0</v>
      </c>
      <c r="H997" s="1" t="s">
        <v>2957</v>
      </c>
      <c r="I997" s="1">
        <v>5.78</v>
      </c>
    </row>
    <row r="998">
      <c r="A998" s="1" t="s">
        <v>2958</v>
      </c>
      <c r="B998" s="1" t="s">
        <v>2953</v>
      </c>
      <c r="C998" s="1">
        <v>715.3</v>
      </c>
      <c r="D998" s="1">
        <v>-3.95</v>
      </c>
      <c r="E998" s="5">
        <v>-0.0055</v>
      </c>
      <c r="F998" s="6">
        <v>8347.0</v>
      </c>
      <c r="G998" s="6">
        <v>14032.0</v>
      </c>
      <c r="H998" s="1" t="s">
        <v>2959</v>
      </c>
      <c r="I998" s="1">
        <v>6.99</v>
      </c>
    </row>
    <row r="999">
      <c r="A999" s="4" t="s">
        <v>2960</v>
      </c>
      <c r="B999" s="1" t="s">
        <v>2956</v>
      </c>
      <c r="C999" s="1">
        <v>222.45</v>
      </c>
      <c r="D999" s="1">
        <v>-2.05</v>
      </c>
      <c r="E999" s="5">
        <v>-0.0091</v>
      </c>
      <c r="F999" s="6">
        <v>11898.0</v>
      </c>
      <c r="G999" s="6">
        <v>10846.0</v>
      </c>
      <c r="H999" s="1" t="s">
        <v>2961</v>
      </c>
      <c r="I999" s="1">
        <v>5.78</v>
      </c>
    </row>
    <row r="1000">
      <c r="A1000" s="1" t="s">
        <v>2962</v>
      </c>
      <c r="B1000" s="1" t="s">
        <v>2963</v>
      </c>
      <c r="C1000" s="1">
        <v>414.75</v>
      </c>
      <c r="D1000" s="1">
        <v>-4.5</v>
      </c>
      <c r="E1000" s="5">
        <v>-0.0107</v>
      </c>
      <c r="F1000" s="6">
        <v>15195.0</v>
      </c>
      <c r="G1000" s="6">
        <v>27520.0</v>
      </c>
      <c r="H1000" s="1" t="s">
        <v>2964</v>
      </c>
      <c r="I1000" s="1">
        <v>11.62</v>
      </c>
    </row>
    <row r="1001">
      <c r="A1001" s="4" t="s">
        <v>2965</v>
      </c>
      <c r="B1001" s="1" t="s">
        <v>2963</v>
      </c>
      <c r="C1001" s="1">
        <v>411.95</v>
      </c>
      <c r="D1001" s="1">
        <v>-6.9</v>
      </c>
      <c r="E1001" s="5">
        <v>-0.0165</v>
      </c>
      <c r="F1001" s="6">
        <v>1291.0</v>
      </c>
      <c r="G1001" s="6">
        <v>3186.0</v>
      </c>
      <c r="H1001" s="1" t="s">
        <v>2966</v>
      </c>
      <c r="I1001" s="1">
        <v>11.54</v>
      </c>
    </row>
    <row r="1002">
      <c r="A1002" s="1" t="s">
        <v>2967</v>
      </c>
      <c r="B1002" s="1" t="s">
        <v>2968</v>
      </c>
      <c r="C1002" s="1">
        <v>36.15</v>
      </c>
      <c r="D1002" s="1">
        <v>-0.7</v>
      </c>
      <c r="E1002" s="5">
        <v>-0.019</v>
      </c>
      <c r="F1002" s="6" t="s">
        <v>2969</v>
      </c>
      <c r="G1002" s="6" t="s">
        <v>2970</v>
      </c>
      <c r="H1002" s="1" t="s">
        <v>2971</v>
      </c>
      <c r="I1002" s="1">
        <v>12.64</v>
      </c>
    </row>
    <row r="1003">
      <c r="A1003" s="4" t="s">
        <v>2972</v>
      </c>
      <c r="B1003" s="1" t="s">
        <v>2968</v>
      </c>
      <c r="C1003" s="1">
        <v>36.15</v>
      </c>
      <c r="D1003" s="1">
        <v>-0.65</v>
      </c>
      <c r="E1003" s="5">
        <v>-0.0177</v>
      </c>
      <c r="F1003" s="6">
        <v>118711.0</v>
      </c>
      <c r="G1003" s="6">
        <v>311679.0</v>
      </c>
      <c r="H1003" s="1" t="s">
        <v>2973</v>
      </c>
      <c r="I1003" s="1">
        <v>12.64</v>
      </c>
    </row>
    <row r="1004">
      <c r="A1004" s="4" t="s">
        <v>2974</v>
      </c>
      <c r="B1004" s="1" t="s">
        <v>2975</v>
      </c>
      <c r="C1004" s="1">
        <v>220.35</v>
      </c>
      <c r="D1004" s="1">
        <f>+1.3</f>
        <v>1.3</v>
      </c>
      <c r="E1004" s="5">
        <f>+0.59%</f>
        <v>0.0059</v>
      </c>
      <c r="F1004" s="6">
        <v>2308.0</v>
      </c>
      <c r="G1004" s="6">
        <v>4646.0</v>
      </c>
      <c r="H1004" s="1" t="s">
        <v>2976</v>
      </c>
      <c r="I1004" s="1">
        <v>22.91</v>
      </c>
    </row>
    <row r="1005">
      <c r="A1005" s="4" t="s">
        <v>2977</v>
      </c>
      <c r="B1005" s="1" t="s">
        <v>2978</v>
      </c>
      <c r="C1005" s="1">
        <v>209.55</v>
      </c>
      <c r="D1005" s="1">
        <v>-2.55</v>
      </c>
      <c r="E1005" s="5">
        <v>-0.012</v>
      </c>
      <c r="F1005" s="6">
        <v>8931.0</v>
      </c>
      <c r="G1005" s="6">
        <v>15105.0</v>
      </c>
      <c r="H1005" s="1" t="s">
        <v>2979</v>
      </c>
      <c r="I1005" s="1" t="s">
        <v>51</v>
      </c>
    </row>
    <row r="1006">
      <c r="A1006" s="1" t="s">
        <v>2980</v>
      </c>
      <c r="B1006" s="1" t="s">
        <v>2978</v>
      </c>
      <c r="C1006" s="1">
        <v>209.4</v>
      </c>
      <c r="D1006" s="1">
        <v>-3.1</v>
      </c>
      <c r="E1006" s="5">
        <v>-0.0146</v>
      </c>
      <c r="F1006" s="6">
        <v>133980.0</v>
      </c>
      <c r="G1006" s="6">
        <v>207253.0</v>
      </c>
      <c r="H1006" s="1" t="s">
        <v>2981</v>
      </c>
      <c r="I1006" s="1" t="s">
        <v>51</v>
      </c>
    </row>
    <row r="1007">
      <c r="A1007" s="1" t="s">
        <v>2982</v>
      </c>
      <c r="B1007" s="1" t="s">
        <v>2975</v>
      </c>
      <c r="C1007" s="1">
        <v>220.0</v>
      </c>
      <c r="D1007" s="1">
        <f>+0.35</f>
        <v>0.35</v>
      </c>
      <c r="E1007" s="5">
        <f>+0.16%</f>
        <v>0.0016</v>
      </c>
      <c r="F1007" s="6">
        <v>387290.0</v>
      </c>
      <c r="G1007" s="6">
        <v>32343.0</v>
      </c>
      <c r="H1007" s="1" t="s">
        <v>2983</v>
      </c>
      <c r="I1007" s="1">
        <v>22.87</v>
      </c>
    </row>
    <row r="1008">
      <c r="A1008" s="1" t="s">
        <v>2984</v>
      </c>
      <c r="B1008" s="1" t="s">
        <v>2985</v>
      </c>
      <c r="C1008" s="1">
        <v>49.5</v>
      </c>
      <c r="D1008" s="1">
        <f>+0.2</f>
        <v>0.2</v>
      </c>
      <c r="E1008" s="5">
        <f>+0.41%</f>
        <v>0.0041</v>
      </c>
      <c r="F1008" s="6" t="s">
        <v>2986</v>
      </c>
      <c r="G1008" s="6" t="s">
        <v>2987</v>
      </c>
      <c r="H1008" s="1" t="s">
        <v>2988</v>
      </c>
      <c r="I1008" s="1">
        <v>3.99</v>
      </c>
    </row>
    <row r="1009">
      <c r="A1009" s="4" t="s">
        <v>2989</v>
      </c>
      <c r="B1009" s="1" t="s">
        <v>2985</v>
      </c>
      <c r="C1009" s="1">
        <v>49.5</v>
      </c>
      <c r="D1009" s="1">
        <f>+0.15</f>
        <v>0.15</v>
      </c>
      <c r="E1009" s="5">
        <f>+0.3%</f>
        <v>0.003</v>
      </c>
      <c r="F1009" s="6">
        <v>92085.0</v>
      </c>
      <c r="G1009" s="6">
        <v>204135.0</v>
      </c>
      <c r="H1009" s="1" t="s">
        <v>2990</v>
      </c>
      <c r="I1009" s="1">
        <v>3.99</v>
      </c>
    </row>
    <row r="1010">
      <c r="A1010" s="1" t="s">
        <v>2991</v>
      </c>
      <c r="B1010" s="1" t="s">
        <v>2992</v>
      </c>
      <c r="C1010" s="1">
        <v>980.7</v>
      </c>
      <c r="D1010" s="1">
        <f>+9.9</f>
        <v>9.9</v>
      </c>
      <c r="E1010" s="5">
        <f>+1.02%</f>
        <v>0.0102</v>
      </c>
      <c r="F1010" s="6">
        <v>44929.0</v>
      </c>
      <c r="G1010" s="6">
        <v>23900.0</v>
      </c>
      <c r="H1010" s="1" t="s">
        <v>2993</v>
      </c>
      <c r="I1010" s="1">
        <v>13.35</v>
      </c>
    </row>
    <row r="1011">
      <c r="A1011" s="4" t="s">
        <v>2994</v>
      </c>
      <c r="B1011" s="1" t="s">
        <v>2995</v>
      </c>
      <c r="C1011" s="2">
        <v>4192.15</v>
      </c>
      <c r="D1011" s="1">
        <v>-15.45</v>
      </c>
      <c r="E1011" s="5">
        <v>-0.0037</v>
      </c>
      <c r="F1011" s="6">
        <v>200.0</v>
      </c>
      <c r="G1011" s="6">
        <v>269.0</v>
      </c>
      <c r="H1011" s="1" t="s">
        <v>2996</v>
      </c>
      <c r="I1011" s="1">
        <v>11.67</v>
      </c>
    </row>
    <row r="1012">
      <c r="A1012" s="1" t="s">
        <v>2997</v>
      </c>
      <c r="B1012" s="1" t="s">
        <v>2995</v>
      </c>
      <c r="C1012" s="2">
        <v>4190.25</v>
      </c>
      <c r="D1012" s="1">
        <v>-16.0</v>
      </c>
      <c r="E1012" s="5">
        <v>-0.0038</v>
      </c>
      <c r="F1012" s="6">
        <v>1032.0</v>
      </c>
      <c r="G1012" s="6">
        <v>1416.0</v>
      </c>
      <c r="H1012" s="1" t="s">
        <v>2998</v>
      </c>
      <c r="I1012" s="1">
        <v>11.67</v>
      </c>
    </row>
    <row r="1013">
      <c r="A1013" s="4" t="s">
        <v>2999</v>
      </c>
      <c r="B1013" s="1" t="s">
        <v>2992</v>
      </c>
      <c r="C1013" s="1">
        <v>977.25</v>
      </c>
      <c r="D1013" s="1">
        <f>+3.8</f>
        <v>3.8</v>
      </c>
      <c r="E1013" s="5">
        <f>+0.39%</f>
        <v>0.0039</v>
      </c>
      <c r="F1013" s="6">
        <v>1018.0</v>
      </c>
      <c r="G1013" s="6">
        <v>2030.0</v>
      </c>
      <c r="H1013" s="1" t="s">
        <v>3000</v>
      </c>
      <c r="I1013" s="1">
        <v>13.3</v>
      </c>
    </row>
    <row r="1014">
      <c r="A1014" s="4" t="s">
        <v>3001</v>
      </c>
      <c r="B1014" s="1" t="s">
        <v>3002</v>
      </c>
      <c r="C1014" s="1">
        <v>683.9</v>
      </c>
      <c r="D1014" s="1">
        <f>+36.3</f>
        <v>36.3</v>
      </c>
      <c r="E1014" s="5">
        <f>+5.61%</f>
        <v>0.0561</v>
      </c>
      <c r="F1014" s="6">
        <v>12369.0</v>
      </c>
      <c r="G1014" s="6">
        <v>1411.0</v>
      </c>
      <c r="H1014" s="1" t="s">
        <v>3003</v>
      </c>
      <c r="I1014" s="1">
        <v>59.31</v>
      </c>
    </row>
    <row r="1015">
      <c r="A1015" s="1" t="s">
        <v>3004</v>
      </c>
      <c r="B1015" s="1" t="s">
        <v>3002</v>
      </c>
      <c r="C1015" s="1">
        <v>683.1</v>
      </c>
      <c r="D1015" s="1">
        <f>+37.05</f>
        <v>37.05</v>
      </c>
      <c r="E1015" s="5">
        <f>+5.73%</f>
        <v>0.0573</v>
      </c>
      <c r="F1015" s="6">
        <v>43201.0</v>
      </c>
      <c r="G1015" s="6">
        <v>10398.0</v>
      </c>
      <c r="H1015" s="1" t="s">
        <v>3005</v>
      </c>
      <c r="I1015" s="1">
        <v>59.25</v>
      </c>
    </row>
    <row r="1016">
      <c r="A1016" s="4" t="s">
        <v>3006</v>
      </c>
      <c r="B1016" s="1" t="s">
        <v>3007</v>
      </c>
      <c r="C1016" s="1">
        <v>152.1</v>
      </c>
      <c r="D1016" s="1">
        <v>-8.5</v>
      </c>
      <c r="E1016" s="5">
        <v>-0.0529</v>
      </c>
      <c r="F1016" s="6">
        <v>80002.0</v>
      </c>
      <c r="G1016" s="6">
        <v>24942.0</v>
      </c>
      <c r="H1016" s="1" t="s">
        <v>3008</v>
      </c>
      <c r="I1016" s="1">
        <v>3.76</v>
      </c>
    </row>
    <row r="1017">
      <c r="A1017" s="1" t="s">
        <v>3009</v>
      </c>
      <c r="B1017" s="1" t="s">
        <v>3007</v>
      </c>
      <c r="C1017" s="1">
        <v>152.05</v>
      </c>
      <c r="D1017" s="1">
        <v>-8.75</v>
      </c>
      <c r="E1017" s="5">
        <v>-0.0544</v>
      </c>
      <c r="F1017" s="6" t="s">
        <v>17</v>
      </c>
      <c r="G1017" s="6">
        <v>286658.0</v>
      </c>
      <c r="H1017" s="1" t="s">
        <v>3010</v>
      </c>
      <c r="I1017" s="1">
        <v>3.75</v>
      </c>
    </row>
    <row r="1018">
      <c r="A1018" s="1" t="s">
        <v>3011</v>
      </c>
      <c r="B1018" s="1" t="s">
        <v>3012</v>
      </c>
      <c r="C1018" s="1">
        <v>309.15</v>
      </c>
      <c r="D1018" s="1">
        <v>-12.45</v>
      </c>
      <c r="E1018" s="5">
        <v>-0.0387</v>
      </c>
      <c r="F1018" s="6">
        <v>133025.0</v>
      </c>
      <c r="G1018" s="6">
        <v>53165.0</v>
      </c>
      <c r="H1018" s="1" t="s">
        <v>3013</v>
      </c>
      <c r="I1018" s="1" t="s">
        <v>51</v>
      </c>
    </row>
    <row r="1019">
      <c r="A1019" s="1" t="s">
        <v>3014</v>
      </c>
      <c r="B1019" s="1" t="s">
        <v>3015</v>
      </c>
      <c r="C1019" s="1">
        <v>44.85</v>
      </c>
      <c r="D1019" s="1">
        <v>-0.6</v>
      </c>
      <c r="E1019" s="5">
        <v>-0.0132</v>
      </c>
      <c r="F1019" s="6">
        <v>889592.0</v>
      </c>
      <c r="G1019" s="6" t="s">
        <v>3016</v>
      </c>
      <c r="H1019" s="1" t="s">
        <v>3017</v>
      </c>
      <c r="I1019" s="1">
        <v>7.77</v>
      </c>
    </row>
    <row r="1020">
      <c r="A1020" s="4" t="s">
        <v>3018</v>
      </c>
      <c r="B1020" s="1" t="s">
        <v>3012</v>
      </c>
      <c r="C1020" s="1">
        <v>308.9</v>
      </c>
      <c r="D1020" s="1">
        <v>-14.1</v>
      </c>
      <c r="E1020" s="5">
        <v>-0.0437</v>
      </c>
      <c r="F1020" s="6">
        <v>10940.0</v>
      </c>
      <c r="G1020" s="6">
        <v>2784.0</v>
      </c>
      <c r="H1020" s="1" t="s">
        <v>3019</v>
      </c>
      <c r="I1020" s="1" t="s">
        <v>51</v>
      </c>
    </row>
    <row r="1021">
      <c r="A1021" s="1" t="s">
        <v>3020</v>
      </c>
      <c r="B1021" s="1" t="s">
        <v>3021</v>
      </c>
      <c r="C1021" s="1">
        <v>2.0</v>
      </c>
      <c r="D1021" s="1">
        <v>0.0</v>
      </c>
      <c r="E1021" s="5">
        <v>0.0</v>
      </c>
      <c r="F1021" s="6" t="s">
        <v>3022</v>
      </c>
      <c r="G1021" s="6" t="s">
        <v>3023</v>
      </c>
      <c r="H1021" s="1" t="s">
        <v>3024</v>
      </c>
      <c r="I1021" s="1" t="s">
        <v>51</v>
      </c>
    </row>
    <row r="1022">
      <c r="A1022" s="4" t="s">
        <v>3025</v>
      </c>
      <c r="B1022" s="1" t="s">
        <v>3015</v>
      </c>
      <c r="C1022" s="1">
        <v>44.35</v>
      </c>
      <c r="D1022" s="1">
        <v>-0.95</v>
      </c>
      <c r="E1022" s="5">
        <v>-0.021</v>
      </c>
      <c r="F1022" s="6">
        <v>80972.0</v>
      </c>
      <c r="G1022" s="6">
        <v>213192.0</v>
      </c>
      <c r="H1022" s="1" t="s">
        <v>3026</v>
      </c>
      <c r="I1022" s="1">
        <v>7.69</v>
      </c>
    </row>
    <row r="1023">
      <c r="A1023" s="1" t="s">
        <v>3027</v>
      </c>
      <c r="B1023" s="1" t="s">
        <v>3028</v>
      </c>
      <c r="C1023" s="1">
        <v>43.7</v>
      </c>
      <c r="D1023" s="1">
        <v>-1.15</v>
      </c>
      <c r="E1023" s="5">
        <v>-0.0256</v>
      </c>
      <c r="F1023" s="6">
        <v>806361.0</v>
      </c>
      <c r="G1023" s="6" t="s">
        <v>1956</v>
      </c>
      <c r="H1023" s="1" t="s">
        <v>3029</v>
      </c>
      <c r="I1023" s="1">
        <v>9.33</v>
      </c>
    </row>
    <row r="1024">
      <c r="A1024" s="4" t="s">
        <v>3030</v>
      </c>
      <c r="B1024" s="1" t="s">
        <v>3021</v>
      </c>
      <c r="C1024" s="1">
        <v>2.04</v>
      </c>
      <c r="D1024" s="1">
        <v>-0.1</v>
      </c>
      <c r="E1024" s="5">
        <v>-0.0467</v>
      </c>
      <c r="F1024" s="6" t="s">
        <v>3031</v>
      </c>
      <c r="G1024" s="6" t="s">
        <v>3032</v>
      </c>
      <c r="H1024" s="1" t="s">
        <v>3033</v>
      </c>
      <c r="I1024" s="1" t="s">
        <v>51</v>
      </c>
    </row>
    <row r="1025">
      <c r="A1025" s="4" t="s">
        <v>3034</v>
      </c>
      <c r="B1025" s="1" t="s">
        <v>3035</v>
      </c>
      <c r="C1025" s="1">
        <v>7.57</v>
      </c>
      <c r="D1025" s="1">
        <v>-0.11</v>
      </c>
      <c r="E1025" s="5">
        <v>-0.0143</v>
      </c>
      <c r="F1025" s="6">
        <v>759688.0</v>
      </c>
      <c r="G1025" s="6" t="s">
        <v>3036</v>
      </c>
      <c r="H1025" s="1" t="s">
        <v>3037</v>
      </c>
      <c r="I1025" s="1" t="s">
        <v>51</v>
      </c>
    </row>
    <row r="1026">
      <c r="A1026" s="1" t="s">
        <v>3038</v>
      </c>
      <c r="B1026" s="1" t="s">
        <v>3035</v>
      </c>
      <c r="C1026" s="1">
        <v>7.55</v>
      </c>
      <c r="D1026" s="1">
        <v>-0.1</v>
      </c>
      <c r="E1026" s="5">
        <v>-0.0131</v>
      </c>
      <c r="F1026" s="6" t="s">
        <v>3039</v>
      </c>
      <c r="G1026" s="6" t="s">
        <v>3040</v>
      </c>
      <c r="H1026" s="1" t="s">
        <v>3041</v>
      </c>
      <c r="I1026" s="1" t="s">
        <v>51</v>
      </c>
    </row>
    <row r="1027">
      <c r="A1027" s="1" t="s">
        <v>3042</v>
      </c>
      <c r="B1027" s="1" t="s">
        <v>3043</v>
      </c>
      <c r="C1027" s="1">
        <v>492.4</v>
      </c>
      <c r="D1027" s="1">
        <v>-4.75</v>
      </c>
      <c r="E1027" s="5">
        <v>-0.0096</v>
      </c>
      <c r="F1027" s="6">
        <v>19743.0</v>
      </c>
      <c r="G1027" s="6">
        <v>42129.0</v>
      </c>
      <c r="H1027" s="1" t="s">
        <v>3044</v>
      </c>
      <c r="I1027" s="1">
        <v>9.37</v>
      </c>
    </row>
    <row r="1028">
      <c r="A1028" s="1" t="s">
        <v>3045</v>
      </c>
      <c r="B1028" s="1" t="s">
        <v>3046</v>
      </c>
      <c r="C1028" s="1">
        <v>326.55</v>
      </c>
      <c r="D1028" s="1">
        <f>+3.7</f>
        <v>3.7</v>
      </c>
      <c r="E1028" s="5">
        <f>+1.15%</f>
        <v>0.0115</v>
      </c>
      <c r="F1028" s="6">
        <v>8039.0</v>
      </c>
      <c r="G1028" s="6">
        <v>26472.0</v>
      </c>
      <c r="H1028" s="1" t="s">
        <v>3047</v>
      </c>
      <c r="I1028" s="1">
        <v>25.51</v>
      </c>
    </row>
    <row r="1029">
      <c r="A1029" s="1" t="s">
        <v>3048</v>
      </c>
      <c r="B1029" s="1" t="s">
        <v>3049</v>
      </c>
      <c r="C1029" s="1">
        <v>67.25</v>
      </c>
      <c r="D1029" s="1">
        <v>-0.7</v>
      </c>
      <c r="E1029" s="5">
        <v>-0.0103</v>
      </c>
      <c r="F1029" s="6">
        <v>129869.0</v>
      </c>
      <c r="G1029" s="6" t="s">
        <v>3050</v>
      </c>
      <c r="H1029" s="1" t="s">
        <v>3051</v>
      </c>
      <c r="I1029" s="1">
        <v>15.91</v>
      </c>
    </row>
    <row r="1030">
      <c r="A1030" s="4" t="s">
        <v>3052</v>
      </c>
      <c r="B1030" s="1" t="s">
        <v>3043</v>
      </c>
      <c r="C1030" s="1">
        <v>491.95</v>
      </c>
      <c r="D1030" s="1">
        <v>-5.35</v>
      </c>
      <c r="E1030" s="5">
        <v>-0.0108</v>
      </c>
      <c r="F1030" s="6">
        <v>2841.0</v>
      </c>
      <c r="G1030" s="6">
        <v>6438.0</v>
      </c>
      <c r="H1030" s="1" t="s">
        <v>3053</v>
      </c>
      <c r="I1030" s="1">
        <v>9.36</v>
      </c>
    </row>
    <row r="1031">
      <c r="A1031" s="4" t="s">
        <v>3054</v>
      </c>
      <c r="B1031" s="1" t="s">
        <v>3055</v>
      </c>
      <c r="C1031" s="1">
        <v>44.4</v>
      </c>
      <c r="D1031" s="1">
        <v>-0.95</v>
      </c>
      <c r="E1031" s="5">
        <v>-0.0209</v>
      </c>
      <c r="F1031" s="6">
        <v>110897.0</v>
      </c>
      <c r="G1031" s="6">
        <v>306557.0</v>
      </c>
      <c r="H1031" s="1" t="s">
        <v>3056</v>
      </c>
      <c r="I1031" s="1">
        <v>3.05</v>
      </c>
    </row>
    <row r="1032">
      <c r="A1032" s="1" t="s">
        <v>3057</v>
      </c>
      <c r="B1032" s="1" t="s">
        <v>3055</v>
      </c>
      <c r="C1032" s="1">
        <v>44.35</v>
      </c>
      <c r="D1032" s="1">
        <v>-1.0</v>
      </c>
      <c r="E1032" s="5">
        <v>-0.0221</v>
      </c>
      <c r="F1032" s="6" t="s">
        <v>3058</v>
      </c>
      <c r="G1032" s="6" t="s">
        <v>3059</v>
      </c>
      <c r="H1032" s="1" t="s">
        <v>3060</v>
      </c>
      <c r="I1032" s="1">
        <v>3.04</v>
      </c>
    </row>
    <row r="1033">
      <c r="A1033" s="1" t="s">
        <v>3061</v>
      </c>
      <c r="B1033" s="1" t="s">
        <v>3062</v>
      </c>
      <c r="C1033" s="1">
        <v>608.15</v>
      </c>
      <c r="D1033" s="1">
        <v>-7.0</v>
      </c>
      <c r="E1033" s="5">
        <v>-0.0114</v>
      </c>
      <c r="F1033" s="6">
        <v>159687.0</v>
      </c>
      <c r="G1033" s="6">
        <v>13885.0</v>
      </c>
      <c r="H1033" s="1" t="s">
        <v>3063</v>
      </c>
      <c r="I1033" s="1">
        <v>46.96</v>
      </c>
    </row>
    <row r="1034">
      <c r="A1034" s="4" t="s">
        <v>3064</v>
      </c>
      <c r="B1034" s="1" t="s">
        <v>3049</v>
      </c>
      <c r="C1034" s="1">
        <v>67.35</v>
      </c>
      <c r="D1034" s="1">
        <v>-0.6</v>
      </c>
      <c r="E1034" s="5">
        <v>-0.0088</v>
      </c>
      <c r="F1034" s="6">
        <v>6268.0</v>
      </c>
      <c r="G1034" s="6">
        <v>112362.0</v>
      </c>
      <c r="H1034" s="1" t="s">
        <v>3065</v>
      </c>
      <c r="I1034" s="1">
        <v>15.93</v>
      </c>
    </row>
    <row r="1035">
      <c r="A1035" s="4" t="s">
        <v>3066</v>
      </c>
      <c r="B1035" s="1" t="s">
        <v>3046</v>
      </c>
      <c r="C1035" s="1">
        <v>326.25</v>
      </c>
      <c r="D1035" s="1">
        <f>+2.25</f>
        <v>2.25</v>
      </c>
      <c r="E1035" s="5">
        <f>+0.69%</f>
        <v>0.0069</v>
      </c>
      <c r="F1035" s="6">
        <v>708.0</v>
      </c>
      <c r="G1035" s="6">
        <v>1039.0</v>
      </c>
      <c r="H1035" s="1" t="s">
        <v>3065</v>
      </c>
      <c r="I1035" s="1">
        <v>25.49</v>
      </c>
    </row>
    <row r="1036">
      <c r="A1036" s="4" t="s">
        <v>3067</v>
      </c>
      <c r="B1036" s="1" t="s">
        <v>3062</v>
      </c>
      <c r="C1036" s="1">
        <v>604.75</v>
      </c>
      <c r="D1036" s="1">
        <v>-8.35</v>
      </c>
      <c r="E1036" s="5">
        <v>-0.0136</v>
      </c>
      <c r="F1036" s="6">
        <v>9874.0</v>
      </c>
      <c r="G1036" s="6">
        <v>1306.0</v>
      </c>
      <c r="H1036" s="1" t="s">
        <v>3068</v>
      </c>
      <c r="I1036" s="1">
        <v>46.7</v>
      </c>
    </row>
    <row r="1037">
      <c r="A1037" s="4" t="s">
        <v>3069</v>
      </c>
      <c r="B1037" s="1" t="s">
        <v>3070</v>
      </c>
      <c r="C1037" s="1">
        <v>151.25</v>
      </c>
      <c r="D1037" s="1">
        <v>-2.35</v>
      </c>
      <c r="E1037" s="5">
        <v>-0.0153</v>
      </c>
      <c r="F1037" s="6">
        <v>9215.0</v>
      </c>
      <c r="G1037" s="6">
        <v>13314.0</v>
      </c>
      <c r="H1037" s="1" t="s">
        <v>3071</v>
      </c>
      <c r="I1037" s="1">
        <v>15.16</v>
      </c>
    </row>
    <row r="1038">
      <c r="A1038" s="1" t="s">
        <v>3072</v>
      </c>
      <c r="B1038" s="1" t="s">
        <v>3073</v>
      </c>
      <c r="C1038" s="1">
        <v>155.0</v>
      </c>
      <c r="D1038" s="1">
        <v>-5.3</v>
      </c>
      <c r="E1038" s="5">
        <v>-0.0331</v>
      </c>
      <c r="F1038" s="6">
        <v>80598.0</v>
      </c>
      <c r="G1038" s="6">
        <v>235896.0</v>
      </c>
      <c r="H1038" s="1" t="s">
        <v>3071</v>
      </c>
      <c r="I1038" s="1" t="s">
        <v>51</v>
      </c>
    </row>
    <row r="1039">
      <c r="A1039" s="4" t="s">
        <v>3074</v>
      </c>
      <c r="B1039" s="1" t="s">
        <v>3073</v>
      </c>
      <c r="C1039" s="1">
        <v>155.0</v>
      </c>
      <c r="D1039" s="1">
        <v>-4.95</v>
      </c>
      <c r="E1039" s="5">
        <v>-0.0309</v>
      </c>
      <c r="F1039" s="6">
        <v>4532.0</v>
      </c>
      <c r="G1039" s="6">
        <v>17887.0</v>
      </c>
      <c r="H1039" s="1" t="s">
        <v>3075</v>
      </c>
      <c r="I1039" s="1" t="s">
        <v>51</v>
      </c>
    </row>
    <row r="1040">
      <c r="A1040" s="1" t="s">
        <v>3076</v>
      </c>
      <c r="B1040" s="1" t="s">
        <v>3070</v>
      </c>
      <c r="C1040" s="1">
        <v>150.5</v>
      </c>
      <c r="D1040" s="1">
        <v>-2.95</v>
      </c>
      <c r="E1040" s="5">
        <v>-0.0192</v>
      </c>
      <c r="F1040" s="6">
        <v>86093.0</v>
      </c>
      <c r="G1040" s="6">
        <v>103592.0</v>
      </c>
      <c r="H1040" s="1" t="s">
        <v>3077</v>
      </c>
      <c r="I1040" s="1">
        <v>15.09</v>
      </c>
    </row>
    <row r="1041">
      <c r="A1041" s="4" t="s">
        <v>3078</v>
      </c>
      <c r="B1041" s="1" t="s">
        <v>3079</v>
      </c>
      <c r="C1041" s="1">
        <v>54.8</v>
      </c>
      <c r="D1041" s="1">
        <f>+0.35</f>
        <v>0.35</v>
      </c>
      <c r="E1041" s="5">
        <f>+0.64%</f>
        <v>0.0064</v>
      </c>
      <c r="F1041" s="6">
        <v>9352.0</v>
      </c>
      <c r="G1041" s="6">
        <v>35122.0</v>
      </c>
      <c r="H1041" s="1" t="s">
        <v>3080</v>
      </c>
      <c r="I1041" s="1">
        <v>4.11</v>
      </c>
    </row>
    <row r="1042">
      <c r="A1042" s="1" t="s">
        <v>3081</v>
      </c>
      <c r="B1042" s="1" t="s">
        <v>3079</v>
      </c>
      <c r="C1042" s="1">
        <v>54.75</v>
      </c>
      <c r="D1042" s="1">
        <f>+0.3</f>
        <v>0.3</v>
      </c>
      <c r="E1042" s="5">
        <f>+0.55%</f>
        <v>0.0055</v>
      </c>
      <c r="F1042" s="6">
        <v>291233.0</v>
      </c>
      <c r="G1042" s="6">
        <v>436273.0</v>
      </c>
      <c r="H1042" s="1" t="s">
        <v>3082</v>
      </c>
      <c r="I1042" s="1">
        <v>4.11</v>
      </c>
    </row>
    <row r="1043">
      <c r="A1043" s="4" t="s">
        <v>3083</v>
      </c>
      <c r="B1043" s="1" t="s">
        <v>3084</v>
      </c>
      <c r="C1043" s="1">
        <v>77.15</v>
      </c>
      <c r="D1043" s="1">
        <v>-1.55</v>
      </c>
      <c r="E1043" s="5">
        <v>-0.0197</v>
      </c>
      <c r="F1043" s="6">
        <v>12247.0</v>
      </c>
      <c r="G1043" s="6">
        <v>31679.0</v>
      </c>
      <c r="H1043" s="1" t="s">
        <v>3085</v>
      </c>
      <c r="I1043" s="1">
        <v>4.91</v>
      </c>
    </row>
    <row r="1044">
      <c r="A1044" s="1" t="s">
        <v>3086</v>
      </c>
      <c r="B1044" s="1" t="s">
        <v>3087</v>
      </c>
      <c r="C1044" s="1">
        <v>175.75</v>
      </c>
      <c r="D1044" s="1">
        <f>+4.55</f>
        <v>4.55</v>
      </c>
      <c r="E1044" s="5">
        <f>+2.66%</f>
        <v>0.0266</v>
      </c>
      <c r="F1044" s="6">
        <v>71178.0</v>
      </c>
      <c r="G1044" s="6">
        <v>40811.0</v>
      </c>
      <c r="H1044" s="1" t="s">
        <v>3088</v>
      </c>
      <c r="I1044" s="1">
        <v>9.48</v>
      </c>
    </row>
    <row r="1045">
      <c r="A1045" s="1" t="s">
        <v>3089</v>
      </c>
      <c r="B1045" s="1" t="s">
        <v>3084</v>
      </c>
      <c r="C1045" s="1">
        <v>77.15</v>
      </c>
      <c r="D1045" s="1">
        <v>-1.5</v>
      </c>
      <c r="E1045" s="5">
        <v>-0.0191</v>
      </c>
      <c r="F1045" s="6">
        <v>110093.0</v>
      </c>
      <c r="G1045" s="6">
        <v>376915.0</v>
      </c>
      <c r="H1045" s="1" t="s">
        <v>3090</v>
      </c>
      <c r="I1045" s="1">
        <v>4.91</v>
      </c>
    </row>
    <row r="1046">
      <c r="A1046" s="1" t="s">
        <v>3091</v>
      </c>
      <c r="B1046" s="1" t="s">
        <v>3092</v>
      </c>
      <c r="C1046" s="1">
        <v>65.3</v>
      </c>
      <c r="D1046" s="1">
        <v>-2.2</v>
      </c>
      <c r="E1046" s="5">
        <v>-0.0326</v>
      </c>
      <c r="F1046" s="6" t="s">
        <v>3093</v>
      </c>
      <c r="G1046" s="6" t="s">
        <v>3094</v>
      </c>
      <c r="H1046" s="1" t="s">
        <v>3095</v>
      </c>
      <c r="I1046" s="1">
        <v>7.89</v>
      </c>
    </row>
    <row r="1047">
      <c r="A1047" s="4" t="s">
        <v>3096</v>
      </c>
      <c r="B1047" s="1" t="s">
        <v>3092</v>
      </c>
      <c r="C1047" s="1">
        <v>65.25</v>
      </c>
      <c r="D1047" s="1">
        <v>-2.3</v>
      </c>
      <c r="E1047" s="5">
        <v>-0.034</v>
      </c>
      <c r="F1047" s="6">
        <v>156631.0</v>
      </c>
      <c r="G1047" s="6">
        <v>311097.0</v>
      </c>
      <c r="H1047" s="1" t="s">
        <v>3097</v>
      </c>
      <c r="I1047" s="1">
        <v>7.89</v>
      </c>
    </row>
    <row r="1048">
      <c r="A1048" s="1" t="s">
        <v>3098</v>
      </c>
      <c r="B1048" s="1" t="s">
        <v>3099</v>
      </c>
      <c r="C1048" s="1">
        <v>94.9</v>
      </c>
      <c r="D1048" s="1">
        <f>+0.25</f>
        <v>0.25</v>
      </c>
      <c r="E1048" s="5">
        <f>+0.26%</f>
        <v>0.0026</v>
      </c>
      <c r="F1048" s="6">
        <v>400198.0</v>
      </c>
      <c r="G1048" s="6">
        <v>805473.0</v>
      </c>
      <c r="H1048" s="1" t="s">
        <v>3100</v>
      </c>
      <c r="I1048" s="1">
        <v>1.15</v>
      </c>
    </row>
    <row r="1049">
      <c r="A1049" s="4" t="s">
        <v>3101</v>
      </c>
      <c r="B1049" s="1" t="s">
        <v>3087</v>
      </c>
      <c r="C1049" s="1">
        <v>175.55</v>
      </c>
      <c r="D1049" s="1">
        <f>+5.25</f>
        <v>5.25</v>
      </c>
      <c r="E1049" s="5">
        <f>+3.08%</f>
        <v>0.0308</v>
      </c>
      <c r="F1049" s="6">
        <v>2268.0</v>
      </c>
      <c r="G1049" s="6">
        <v>2852.0</v>
      </c>
      <c r="H1049" s="1" t="s">
        <v>3102</v>
      </c>
      <c r="I1049" s="1">
        <v>9.47</v>
      </c>
    </row>
    <row r="1050">
      <c r="A1050" s="4" t="s">
        <v>3103</v>
      </c>
      <c r="B1050" s="1" t="s">
        <v>3099</v>
      </c>
      <c r="C1050" s="1">
        <v>94.85</v>
      </c>
      <c r="D1050" s="1">
        <f>+0.2</f>
        <v>0.2</v>
      </c>
      <c r="E1050" s="5">
        <f>+0.21%</f>
        <v>0.0021</v>
      </c>
      <c r="F1050" s="6">
        <v>26849.0</v>
      </c>
      <c r="G1050" s="6">
        <v>63755.0</v>
      </c>
      <c r="H1050" s="1" t="s">
        <v>3104</v>
      </c>
      <c r="I1050" s="1">
        <v>1.15</v>
      </c>
    </row>
    <row r="1051">
      <c r="A1051" s="4" t="s">
        <v>3105</v>
      </c>
      <c r="B1051" s="1" t="s">
        <v>3106</v>
      </c>
      <c r="C1051" s="1">
        <v>464.35</v>
      </c>
      <c r="D1051" s="1">
        <f>+22.1</f>
        <v>22.1</v>
      </c>
      <c r="E1051" s="5">
        <f t="shared" ref="E1051:E1052" si="27">+5%</f>
        <v>0.05</v>
      </c>
      <c r="F1051" s="6">
        <v>639.0</v>
      </c>
      <c r="G1051" s="6">
        <v>1456.0</v>
      </c>
      <c r="H1051" s="1" t="s">
        <v>3107</v>
      </c>
      <c r="I1051" s="1">
        <v>19.8</v>
      </c>
    </row>
    <row r="1052">
      <c r="A1052" s="1" t="s">
        <v>3108</v>
      </c>
      <c r="B1052" s="1" t="s">
        <v>3106</v>
      </c>
      <c r="C1052" s="1">
        <v>469.4</v>
      </c>
      <c r="D1052" s="1">
        <f>+22.35</f>
        <v>22.35</v>
      </c>
      <c r="E1052" s="5">
        <f t="shared" si="27"/>
        <v>0.05</v>
      </c>
      <c r="F1052" s="6">
        <v>5321.0</v>
      </c>
      <c r="G1052" s="6">
        <v>31869.0</v>
      </c>
      <c r="H1052" s="1" t="s">
        <v>3107</v>
      </c>
      <c r="I1052" s="1">
        <v>20.02</v>
      </c>
    </row>
    <row r="1053">
      <c r="A1053" s="4" t="s">
        <v>3109</v>
      </c>
      <c r="B1053" s="1" t="s">
        <v>3110</v>
      </c>
      <c r="C1053" s="1">
        <v>41.9</v>
      </c>
      <c r="D1053" s="1">
        <v>-1.1</v>
      </c>
      <c r="E1053" s="5">
        <v>-0.0256</v>
      </c>
      <c r="F1053" s="6">
        <v>84534.0</v>
      </c>
      <c r="G1053" s="6">
        <v>84738.0</v>
      </c>
      <c r="H1053" s="1" t="s">
        <v>3111</v>
      </c>
      <c r="I1053" s="1">
        <v>6.53</v>
      </c>
    </row>
    <row r="1054">
      <c r="A1054" s="1" t="s">
        <v>3112</v>
      </c>
      <c r="B1054" s="1" t="s">
        <v>3110</v>
      </c>
      <c r="C1054" s="1">
        <v>41.85</v>
      </c>
      <c r="D1054" s="1">
        <v>-1.2</v>
      </c>
      <c r="E1054" s="5">
        <v>-0.0279</v>
      </c>
      <c r="F1054" s="6" t="s">
        <v>3113</v>
      </c>
      <c r="G1054" s="6" t="s">
        <v>3114</v>
      </c>
      <c r="H1054" s="1" t="s">
        <v>3115</v>
      </c>
      <c r="I1054" s="1">
        <v>6.52</v>
      </c>
    </row>
    <row r="1055">
      <c r="A1055" s="4" t="s">
        <v>3116</v>
      </c>
      <c r="B1055" s="1" t="s">
        <v>3117</v>
      </c>
      <c r="C1055" s="2">
        <v>1022.95</v>
      </c>
      <c r="D1055" s="1">
        <v>-14.55</v>
      </c>
      <c r="E1055" s="5">
        <v>-0.014</v>
      </c>
      <c r="F1055" s="6">
        <v>843.0</v>
      </c>
      <c r="G1055" s="6">
        <v>1122.0</v>
      </c>
      <c r="H1055" s="1" t="s">
        <v>3118</v>
      </c>
      <c r="I1055" s="1" t="s">
        <v>51</v>
      </c>
    </row>
    <row r="1056">
      <c r="A1056" s="1" t="s">
        <v>3119</v>
      </c>
      <c r="B1056" s="1" t="s">
        <v>3120</v>
      </c>
      <c r="C1056" s="1">
        <v>586.75</v>
      </c>
      <c r="D1056" s="1">
        <v>-1.0</v>
      </c>
      <c r="E1056" s="5">
        <v>-0.0017</v>
      </c>
      <c r="F1056" s="6">
        <v>2.0</v>
      </c>
      <c r="G1056" s="6">
        <v>417.0</v>
      </c>
      <c r="H1056" s="1" t="s">
        <v>3121</v>
      </c>
      <c r="I1056" s="1">
        <v>17.98</v>
      </c>
    </row>
    <row r="1057">
      <c r="A1057" s="1" t="s">
        <v>3122</v>
      </c>
      <c r="B1057" s="1" t="s">
        <v>3123</v>
      </c>
      <c r="C1057" s="1">
        <v>187.85</v>
      </c>
      <c r="D1057" s="1">
        <f>+3.6</f>
        <v>3.6</v>
      </c>
      <c r="E1057" s="5">
        <f>+1.95%</f>
        <v>0.0195</v>
      </c>
      <c r="F1057" s="6">
        <v>80297.0</v>
      </c>
      <c r="G1057" s="6">
        <v>128496.0</v>
      </c>
      <c r="H1057" s="1" t="s">
        <v>3124</v>
      </c>
      <c r="I1057" s="1">
        <v>16.48</v>
      </c>
    </row>
    <row r="1058">
      <c r="A1058" s="4" t="s">
        <v>3125</v>
      </c>
      <c r="B1058" s="1" t="s">
        <v>3123</v>
      </c>
      <c r="C1058" s="1">
        <v>187.55</v>
      </c>
      <c r="D1058" s="1">
        <f>+3.15</f>
        <v>3.15</v>
      </c>
      <c r="E1058" s="5">
        <f>+1.71%</f>
        <v>0.0171</v>
      </c>
      <c r="F1058" s="6">
        <v>11471.0</v>
      </c>
      <c r="G1058" s="6">
        <v>20539.0</v>
      </c>
      <c r="H1058" s="1" t="s">
        <v>3126</v>
      </c>
      <c r="I1058" s="1">
        <v>16.45</v>
      </c>
    </row>
    <row r="1059">
      <c r="A1059" s="4" t="s">
        <v>3127</v>
      </c>
      <c r="B1059" s="1" t="s">
        <v>3128</v>
      </c>
      <c r="C1059" s="1">
        <v>87.8</v>
      </c>
      <c r="D1059" s="1">
        <v>-0.6</v>
      </c>
      <c r="E1059" s="5">
        <v>-0.0068</v>
      </c>
      <c r="F1059" s="6">
        <v>245321.0</v>
      </c>
      <c r="G1059" s="6">
        <v>118193.0</v>
      </c>
      <c r="H1059" s="1" t="s">
        <v>3129</v>
      </c>
      <c r="I1059" s="1" t="s">
        <v>51</v>
      </c>
    </row>
    <row r="1060">
      <c r="A1060" s="4" t="s">
        <v>3130</v>
      </c>
      <c r="B1060" s="1" t="s">
        <v>3131</v>
      </c>
      <c r="C1060" s="1">
        <v>557.4</v>
      </c>
      <c r="D1060" s="1">
        <v>-3.5</v>
      </c>
      <c r="E1060" s="5">
        <v>-0.0062</v>
      </c>
      <c r="F1060" s="6">
        <v>642.0</v>
      </c>
      <c r="G1060" s="6">
        <v>4155.0</v>
      </c>
      <c r="H1060" s="1" t="s">
        <v>3132</v>
      </c>
      <c r="I1060" s="1">
        <v>27.86</v>
      </c>
    </row>
    <row r="1061">
      <c r="A1061" s="1" t="s">
        <v>3133</v>
      </c>
      <c r="B1061" s="1" t="s">
        <v>3131</v>
      </c>
      <c r="C1061" s="1">
        <v>556.7</v>
      </c>
      <c r="D1061" s="1">
        <v>-2.05</v>
      </c>
      <c r="E1061" s="5">
        <v>-0.0037</v>
      </c>
      <c r="F1061" s="6">
        <v>3926.0</v>
      </c>
      <c r="G1061" s="6">
        <v>43477.0</v>
      </c>
      <c r="H1061" s="1" t="s">
        <v>3134</v>
      </c>
      <c r="I1061" s="1">
        <v>27.82</v>
      </c>
    </row>
    <row r="1062">
      <c r="A1062" s="1" t="s">
        <v>3135</v>
      </c>
      <c r="B1062" s="1" t="s">
        <v>3128</v>
      </c>
      <c r="C1062" s="1">
        <v>87.65</v>
      </c>
      <c r="D1062" s="1">
        <v>-0.85</v>
      </c>
      <c r="E1062" s="5">
        <v>-0.0096</v>
      </c>
      <c r="F1062" s="6" t="s">
        <v>3136</v>
      </c>
      <c r="G1062" s="6" t="s">
        <v>3137</v>
      </c>
      <c r="H1062" s="1" t="s">
        <v>3138</v>
      </c>
      <c r="I1062" s="1" t="s">
        <v>51</v>
      </c>
    </row>
    <row r="1063">
      <c r="A1063" s="1" t="s">
        <v>3139</v>
      </c>
      <c r="B1063" s="1" t="s">
        <v>3140</v>
      </c>
      <c r="C1063" s="1">
        <v>7.2</v>
      </c>
      <c r="D1063" s="1">
        <v>-0.15</v>
      </c>
      <c r="E1063" s="5">
        <v>-0.0204</v>
      </c>
      <c r="F1063" s="6" t="s">
        <v>3141</v>
      </c>
      <c r="G1063" s="6" t="s">
        <v>3142</v>
      </c>
      <c r="H1063" s="1" t="s">
        <v>3143</v>
      </c>
      <c r="I1063" s="1">
        <v>11.46</v>
      </c>
    </row>
    <row r="1064">
      <c r="A1064" s="4" t="s">
        <v>3144</v>
      </c>
      <c r="B1064" s="1" t="s">
        <v>3140</v>
      </c>
      <c r="C1064" s="1">
        <v>7.19</v>
      </c>
      <c r="D1064" s="1">
        <v>-0.15</v>
      </c>
      <c r="E1064" s="5">
        <v>-0.0204</v>
      </c>
      <c r="F1064" s="6" t="s">
        <v>1271</v>
      </c>
      <c r="G1064" s="6" t="s">
        <v>3145</v>
      </c>
      <c r="H1064" s="1" t="s">
        <v>3143</v>
      </c>
      <c r="I1064" s="1">
        <v>11.45</v>
      </c>
    </row>
    <row r="1065">
      <c r="A1065" s="4" t="s">
        <v>3146</v>
      </c>
      <c r="B1065" s="1" t="s">
        <v>3147</v>
      </c>
      <c r="C1065" s="1">
        <v>48.4</v>
      </c>
      <c r="D1065" s="1">
        <v>-1.05</v>
      </c>
      <c r="E1065" s="5">
        <v>-0.0212</v>
      </c>
      <c r="F1065" s="6">
        <v>11088.0</v>
      </c>
      <c r="G1065" s="6">
        <v>19431.0</v>
      </c>
      <c r="H1065" s="1" t="s">
        <v>3148</v>
      </c>
      <c r="I1065" s="1">
        <v>691.43</v>
      </c>
    </row>
    <row r="1066">
      <c r="A1066" s="4" t="s">
        <v>3149</v>
      </c>
      <c r="B1066" s="1" t="s">
        <v>3150</v>
      </c>
      <c r="C1066" s="1">
        <v>437.0</v>
      </c>
      <c r="D1066" s="1">
        <v>-15.9</v>
      </c>
      <c r="E1066" s="5">
        <v>-0.0351</v>
      </c>
      <c r="F1066" s="6">
        <v>7242.0</v>
      </c>
      <c r="G1066" s="6">
        <v>4219.0</v>
      </c>
      <c r="H1066" s="1" t="s">
        <v>3151</v>
      </c>
      <c r="I1066" s="1">
        <v>15.63</v>
      </c>
    </row>
    <row r="1067">
      <c r="A1067" s="1" t="s">
        <v>3152</v>
      </c>
      <c r="B1067" s="1" t="s">
        <v>3150</v>
      </c>
      <c r="C1067" s="1">
        <v>437.05</v>
      </c>
      <c r="D1067" s="1">
        <v>-15.2</v>
      </c>
      <c r="E1067" s="5">
        <v>-0.0336</v>
      </c>
      <c r="F1067" s="6">
        <v>65959.0</v>
      </c>
      <c r="G1067" s="6">
        <v>77397.0</v>
      </c>
      <c r="H1067" s="1" t="s">
        <v>3153</v>
      </c>
      <c r="I1067" s="1">
        <v>15.63</v>
      </c>
    </row>
    <row r="1068">
      <c r="A1068" s="4" t="s">
        <v>3154</v>
      </c>
      <c r="B1068" s="1" t="s">
        <v>3155</v>
      </c>
      <c r="C1068" s="1">
        <v>441.6</v>
      </c>
      <c r="D1068" s="1">
        <v>-10.3</v>
      </c>
      <c r="E1068" s="5">
        <v>-0.0228</v>
      </c>
      <c r="F1068" s="6">
        <v>400.0</v>
      </c>
      <c r="G1068" s="6">
        <v>3423.0</v>
      </c>
      <c r="H1068" s="1" t="s">
        <v>3151</v>
      </c>
      <c r="I1068" s="1">
        <v>5.79</v>
      </c>
    </row>
    <row r="1069">
      <c r="A1069" s="1" t="s">
        <v>3156</v>
      </c>
      <c r="B1069" s="1" t="s">
        <v>3155</v>
      </c>
      <c r="C1069" s="1">
        <v>441.2</v>
      </c>
      <c r="D1069" s="1">
        <v>-10.9</v>
      </c>
      <c r="E1069" s="5">
        <v>-0.0241</v>
      </c>
      <c r="F1069" s="6">
        <v>22903.0</v>
      </c>
      <c r="G1069" s="6">
        <v>35295.0</v>
      </c>
      <c r="H1069" s="1" t="s">
        <v>3157</v>
      </c>
      <c r="I1069" s="1">
        <v>5.78</v>
      </c>
    </row>
    <row r="1070">
      <c r="A1070" s="1" t="s">
        <v>3158</v>
      </c>
      <c r="B1070" s="1" t="s">
        <v>3159</v>
      </c>
      <c r="C1070" s="1">
        <v>547.05</v>
      </c>
      <c r="D1070" s="1">
        <f>+16.15</f>
        <v>16.15</v>
      </c>
      <c r="E1070" s="5">
        <f>+3.04%</f>
        <v>0.0304</v>
      </c>
      <c r="F1070" s="6">
        <v>48237.0</v>
      </c>
      <c r="G1070" s="6">
        <v>31897.0</v>
      </c>
      <c r="H1070" s="1" t="s">
        <v>3160</v>
      </c>
      <c r="I1070" s="1">
        <v>44.55</v>
      </c>
    </row>
    <row r="1071">
      <c r="A1071" s="4" t="s">
        <v>3161</v>
      </c>
      <c r="B1071" s="1" t="s">
        <v>3162</v>
      </c>
      <c r="C1071" s="1">
        <v>88.35</v>
      </c>
      <c r="D1071" s="1">
        <v>-0.95</v>
      </c>
      <c r="E1071" s="5">
        <v>-0.0106</v>
      </c>
      <c r="F1071" s="6">
        <v>5505.0</v>
      </c>
      <c r="G1071" s="6">
        <v>9632.0</v>
      </c>
      <c r="H1071" s="1" t="s">
        <v>3163</v>
      </c>
      <c r="I1071" s="1">
        <v>14.98</v>
      </c>
    </row>
    <row r="1072">
      <c r="A1072" s="1" t="s">
        <v>3164</v>
      </c>
      <c r="B1072" s="1" t="s">
        <v>3162</v>
      </c>
      <c r="C1072" s="1">
        <v>88.2</v>
      </c>
      <c r="D1072" s="1">
        <v>-1.2</v>
      </c>
      <c r="E1072" s="5">
        <v>-0.0134</v>
      </c>
      <c r="F1072" s="6">
        <v>61953.0</v>
      </c>
      <c r="G1072" s="6">
        <v>111163.0</v>
      </c>
      <c r="H1072" s="1" t="s">
        <v>3165</v>
      </c>
      <c r="I1072" s="1">
        <v>14.96</v>
      </c>
    </row>
    <row r="1073">
      <c r="A1073" s="4" t="s">
        <v>3166</v>
      </c>
      <c r="B1073" s="1" t="s">
        <v>3167</v>
      </c>
      <c r="C1073" s="1">
        <v>63.85</v>
      </c>
      <c r="D1073" s="1">
        <f>+5.8</f>
        <v>5.8</v>
      </c>
      <c r="E1073" s="5">
        <f>+9.99%</f>
        <v>0.0999</v>
      </c>
      <c r="F1073" s="6">
        <v>366261.0</v>
      </c>
      <c r="G1073" s="6">
        <v>44814.0</v>
      </c>
      <c r="H1073" s="1" t="s">
        <v>3168</v>
      </c>
      <c r="I1073" s="1">
        <v>17.08</v>
      </c>
    </row>
    <row r="1074">
      <c r="A1074" s="1" t="s">
        <v>3169</v>
      </c>
      <c r="B1074" s="1" t="s">
        <v>3167</v>
      </c>
      <c r="C1074" s="1">
        <v>63.45</v>
      </c>
      <c r="D1074" s="1">
        <f>+5.75</f>
        <v>5.75</v>
      </c>
      <c r="E1074" s="5">
        <f>+9.97%</f>
        <v>0.0997</v>
      </c>
      <c r="F1074" s="6" t="s">
        <v>3170</v>
      </c>
      <c r="G1074" s="6">
        <v>317709.0</v>
      </c>
      <c r="H1074" s="1" t="s">
        <v>3171</v>
      </c>
      <c r="I1074" s="1">
        <v>16.97</v>
      </c>
    </row>
    <row r="1075">
      <c r="A1075" s="4" t="s">
        <v>3172</v>
      </c>
      <c r="B1075" s="1" t="s">
        <v>3173</v>
      </c>
      <c r="C1075" s="1">
        <v>157.4</v>
      </c>
      <c r="D1075" s="1">
        <v>-1.2</v>
      </c>
      <c r="E1075" s="5">
        <v>-0.0076</v>
      </c>
      <c r="F1075" s="6">
        <v>1632.0</v>
      </c>
      <c r="G1075" s="6">
        <v>3672.0</v>
      </c>
      <c r="H1075" s="1" t="s">
        <v>3174</v>
      </c>
      <c r="I1075" s="1">
        <v>20.23</v>
      </c>
    </row>
    <row r="1076">
      <c r="A1076" s="1" t="s">
        <v>3175</v>
      </c>
      <c r="B1076" s="1" t="s">
        <v>3173</v>
      </c>
      <c r="C1076" s="1">
        <v>157.15</v>
      </c>
      <c r="D1076" s="1">
        <v>-1.2</v>
      </c>
      <c r="E1076" s="5">
        <v>-0.0076</v>
      </c>
      <c r="F1076" s="6">
        <v>15755.0</v>
      </c>
      <c r="G1076" s="6">
        <v>46466.0</v>
      </c>
      <c r="H1076" s="1" t="s">
        <v>3174</v>
      </c>
      <c r="I1076" s="1">
        <v>20.2</v>
      </c>
    </row>
    <row r="1077">
      <c r="A1077" s="4" t="s">
        <v>3176</v>
      </c>
      <c r="B1077" s="1" t="s">
        <v>3177</v>
      </c>
      <c r="C1077" s="1">
        <v>6.58</v>
      </c>
      <c r="D1077" s="1">
        <v>-0.14</v>
      </c>
      <c r="E1077" s="5">
        <v>-0.0208</v>
      </c>
      <c r="F1077" s="6">
        <v>339140.0</v>
      </c>
      <c r="G1077" s="6">
        <v>937744.0</v>
      </c>
      <c r="H1077" s="1" t="s">
        <v>3178</v>
      </c>
      <c r="I1077" s="1" t="s">
        <v>51</v>
      </c>
    </row>
    <row r="1078">
      <c r="A1078" s="1" t="s">
        <v>3179</v>
      </c>
      <c r="B1078" s="1" t="s">
        <v>3177</v>
      </c>
      <c r="C1078" s="1">
        <v>6.55</v>
      </c>
      <c r="D1078" s="1">
        <v>-0.15</v>
      </c>
      <c r="E1078" s="5">
        <v>-0.0224</v>
      </c>
      <c r="F1078" s="6" t="s">
        <v>791</v>
      </c>
      <c r="G1078" s="6" t="s">
        <v>3180</v>
      </c>
      <c r="H1078" s="1" t="s">
        <v>3181</v>
      </c>
      <c r="I1078" s="1" t="s">
        <v>51</v>
      </c>
    </row>
    <row r="1079">
      <c r="A1079" s="1" t="s">
        <v>3182</v>
      </c>
      <c r="B1079" s="1" t="s">
        <v>3183</v>
      </c>
      <c r="C1079" s="1">
        <v>700.4</v>
      </c>
      <c r="D1079" s="1">
        <v>-175.1</v>
      </c>
      <c r="E1079" s="5">
        <v>-0.2</v>
      </c>
      <c r="F1079" s="6">
        <v>15419.0</v>
      </c>
      <c r="G1079" s="6">
        <v>34444.0</v>
      </c>
      <c r="H1079" s="1" t="s">
        <v>3184</v>
      </c>
      <c r="I1079" s="1" t="s">
        <v>51</v>
      </c>
    </row>
    <row r="1080">
      <c r="A1080" s="4" t="s">
        <v>3185</v>
      </c>
      <c r="B1080" s="1" t="s">
        <v>3183</v>
      </c>
      <c r="C1080" s="1">
        <v>700.45</v>
      </c>
      <c r="D1080" s="1">
        <v>-175.1</v>
      </c>
      <c r="E1080" s="5">
        <v>-0.2</v>
      </c>
      <c r="F1080" s="6">
        <v>1390.0</v>
      </c>
      <c r="G1080" s="6">
        <v>3084.0</v>
      </c>
      <c r="H1080" s="1" t="s">
        <v>3184</v>
      </c>
      <c r="I1080" s="1" t="s">
        <v>51</v>
      </c>
    </row>
    <row r="1081">
      <c r="A1081" s="1" t="s">
        <v>3186</v>
      </c>
      <c r="B1081" s="1" t="s">
        <v>3187</v>
      </c>
      <c r="C1081" s="1">
        <v>204.7</v>
      </c>
      <c r="D1081" s="1">
        <v>-6.2</v>
      </c>
      <c r="E1081" s="5">
        <v>-0.0294</v>
      </c>
      <c r="F1081" s="6">
        <v>20217.0</v>
      </c>
      <c r="G1081" s="6">
        <v>21879.0</v>
      </c>
      <c r="H1081" s="1" t="s">
        <v>3188</v>
      </c>
      <c r="I1081" s="1">
        <v>21.62</v>
      </c>
    </row>
    <row r="1082">
      <c r="A1082" s="4" t="s">
        <v>3189</v>
      </c>
      <c r="B1082" s="1" t="s">
        <v>3190</v>
      </c>
      <c r="C1082" s="1">
        <v>200.65</v>
      </c>
      <c r="D1082" s="1">
        <v>-1.1</v>
      </c>
      <c r="E1082" s="5">
        <v>-0.0055</v>
      </c>
      <c r="F1082" s="6">
        <v>6554.0</v>
      </c>
      <c r="G1082" s="6">
        <v>29679.0</v>
      </c>
      <c r="H1082" s="1" t="s">
        <v>3191</v>
      </c>
      <c r="I1082" s="1" t="s">
        <v>51</v>
      </c>
    </row>
    <row r="1083">
      <c r="A1083" s="4" t="s">
        <v>3192</v>
      </c>
      <c r="B1083" s="1" t="s">
        <v>3193</v>
      </c>
      <c r="C1083" s="2">
        <v>1311.9</v>
      </c>
      <c r="D1083" s="1">
        <v>-18.45</v>
      </c>
      <c r="E1083" s="5">
        <v>-0.0139</v>
      </c>
      <c r="F1083" s="6">
        <v>113.0</v>
      </c>
      <c r="G1083" s="6">
        <v>347.0</v>
      </c>
      <c r="H1083" s="1" t="s">
        <v>3194</v>
      </c>
      <c r="I1083" s="1">
        <v>17.06</v>
      </c>
    </row>
    <row r="1084">
      <c r="A1084" s="1" t="s">
        <v>3195</v>
      </c>
      <c r="B1084" s="1" t="s">
        <v>3196</v>
      </c>
      <c r="C1084" s="1">
        <v>205.3</v>
      </c>
      <c r="D1084" s="1">
        <v>-1.25</v>
      </c>
      <c r="E1084" s="5">
        <v>-0.0061</v>
      </c>
      <c r="F1084" s="6">
        <v>15848.0</v>
      </c>
      <c r="G1084" s="6">
        <v>84796.0</v>
      </c>
      <c r="H1084" s="1" t="s">
        <v>3197</v>
      </c>
      <c r="I1084" s="1">
        <v>8.79</v>
      </c>
    </row>
    <row r="1085">
      <c r="A1085" s="1" t="s">
        <v>3198</v>
      </c>
      <c r="B1085" s="1" t="s">
        <v>3199</v>
      </c>
      <c r="C1085" s="1">
        <v>188.2</v>
      </c>
      <c r="D1085" s="1">
        <v>-2.65</v>
      </c>
      <c r="E1085" s="5">
        <v>-0.0139</v>
      </c>
      <c r="F1085" s="6">
        <v>29166.0</v>
      </c>
      <c r="G1085" s="6">
        <v>36455.0</v>
      </c>
      <c r="H1085" s="1" t="s">
        <v>3200</v>
      </c>
      <c r="I1085" s="1">
        <v>7.36</v>
      </c>
    </row>
    <row r="1086">
      <c r="A1086" s="1" t="s">
        <v>3201</v>
      </c>
      <c r="B1086" s="1" t="s">
        <v>3202</v>
      </c>
      <c r="C1086" s="1">
        <v>275.95</v>
      </c>
      <c r="D1086" s="1">
        <v>-12.05</v>
      </c>
      <c r="E1086" s="5">
        <v>-0.0418</v>
      </c>
      <c r="F1086" s="6">
        <v>725.0</v>
      </c>
      <c r="G1086" s="6">
        <v>9768.0</v>
      </c>
      <c r="H1086" s="1" t="s">
        <v>3203</v>
      </c>
      <c r="I1086" s="1">
        <v>39.59</v>
      </c>
    </row>
    <row r="1087">
      <c r="A1087" s="1" t="s">
        <v>3204</v>
      </c>
      <c r="B1087" s="1" t="s">
        <v>3190</v>
      </c>
      <c r="C1087" s="1">
        <v>200.6</v>
      </c>
      <c r="D1087" s="1">
        <v>-1.2</v>
      </c>
      <c r="E1087" s="5">
        <v>-0.0059</v>
      </c>
      <c r="F1087" s="6">
        <v>89837.0</v>
      </c>
      <c r="G1087" s="6">
        <v>341940.0</v>
      </c>
      <c r="H1087" s="1" t="s">
        <v>3205</v>
      </c>
      <c r="I1087" s="1" t="s">
        <v>51</v>
      </c>
    </row>
    <row r="1088">
      <c r="A1088" s="4" t="s">
        <v>3206</v>
      </c>
      <c r="B1088" s="1" t="s">
        <v>3196</v>
      </c>
      <c r="C1088" s="1">
        <v>204.95</v>
      </c>
      <c r="D1088" s="1">
        <v>-1.4</v>
      </c>
      <c r="E1088" s="5">
        <v>-0.0068</v>
      </c>
      <c r="F1088" s="6">
        <v>214.0</v>
      </c>
      <c r="G1088" s="6">
        <v>6096.0</v>
      </c>
      <c r="H1088" s="1" t="s">
        <v>3207</v>
      </c>
      <c r="I1088" s="1">
        <v>8.77</v>
      </c>
    </row>
    <row r="1089">
      <c r="A1089" s="1" t="s">
        <v>3208</v>
      </c>
      <c r="B1089" s="1" t="s">
        <v>3193</v>
      </c>
      <c r="C1089" s="2">
        <v>1304.8</v>
      </c>
      <c r="D1089" s="1">
        <v>-30.2</v>
      </c>
      <c r="E1089" s="5">
        <v>-0.0226</v>
      </c>
      <c r="F1089" s="6">
        <v>3555.0</v>
      </c>
      <c r="G1089" s="6">
        <v>5731.0</v>
      </c>
      <c r="H1089" s="1" t="s">
        <v>3209</v>
      </c>
      <c r="I1089" s="1">
        <v>16.97</v>
      </c>
    </row>
    <row r="1090">
      <c r="A1090" s="4" t="s">
        <v>3210</v>
      </c>
      <c r="B1090" s="1" t="s">
        <v>3202</v>
      </c>
      <c r="C1090" s="1">
        <v>275.45</v>
      </c>
      <c r="D1090" s="1">
        <v>-8.15</v>
      </c>
      <c r="E1090" s="5">
        <v>-0.0287</v>
      </c>
      <c r="F1090" s="6">
        <v>45.0</v>
      </c>
      <c r="G1090" s="6">
        <v>11717.0</v>
      </c>
      <c r="H1090" s="1" t="s">
        <v>3211</v>
      </c>
      <c r="I1090" s="1">
        <v>39.52</v>
      </c>
    </row>
    <row r="1091">
      <c r="A1091" s="1" t="s">
        <v>3212</v>
      </c>
      <c r="B1091" s="1" t="s">
        <v>3213</v>
      </c>
      <c r="C1091" s="2">
        <v>1397.55</v>
      </c>
      <c r="D1091" s="1">
        <f>+12.45</f>
        <v>12.45</v>
      </c>
      <c r="E1091" s="5">
        <f>+0.9%</f>
        <v>0.009</v>
      </c>
      <c r="F1091" s="6">
        <v>25145.0</v>
      </c>
      <c r="G1091" s="6">
        <v>29135.0</v>
      </c>
      <c r="H1091" s="1" t="s">
        <v>3214</v>
      </c>
      <c r="I1091" s="1">
        <v>67.08</v>
      </c>
    </row>
    <row r="1092">
      <c r="A1092" s="4" t="s">
        <v>3215</v>
      </c>
      <c r="B1092" s="1" t="s">
        <v>3213</v>
      </c>
      <c r="C1092" s="2">
        <v>1394.8</v>
      </c>
      <c r="D1092" s="1">
        <f>+10.6</f>
        <v>10.6</v>
      </c>
      <c r="E1092" s="5">
        <f>+0.77%</f>
        <v>0.0077</v>
      </c>
      <c r="F1092" s="6">
        <v>1695.0</v>
      </c>
      <c r="G1092" s="6">
        <v>2085.0</v>
      </c>
      <c r="H1092" s="1" t="s">
        <v>3216</v>
      </c>
      <c r="I1092" s="1">
        <v>66.95</v>
      </c>
    </row>
    <row r="1093">
      <c r="A1093" s="1" t="s">
        <v>3217</v>
      </c>
      <c r="B1093" s="1" t="s">
        <v>3218</v>
      </c>
      <c r="C1093" s="1">
        <v>65.7</v>
      </c>
      <c r="D1093" s="1">
        <f t="shared" ref="D1093:D1094" si="28">+3.1</f>
        <v>3.1</v>
      </c>
      <c r="E1093" s="5">
        <f>+4.95%</f>
        <v>0.0495</v>
      </c>
      <c r="F1093" s="6" t="s">
        <v>3219</v>
      </c>
      <c r="G1093" s="6">
        <v>883885.0</v>
      </c>
      <c r="H1093" s="1" t="s">
        <v>3220</v>
      </c>
      <c r="I1093" s="1">
        <v>24.79</v>
      </c>
    </row>
    <row r="1094">
      <c r="A1094" s="4" t="s">
        <v>3221</v>
      </c>
      <c r="B1094" s="1" t="s">
        <v>3218</v>
      </c>
      <c r="C1094" s="1">
        <v>65.8</v>
      </c>
      <c r="D1094" s="1">
        <f t="shared" si="28"/>
        <v>3.1</v>
      </c>
      <c r="E1094" s="5">
        <f>+4.94%</f>
        <v>0.0494</v>
      </c>
      <c r="F1094" s="6">
        <v>191339.0</v>
      </c>
      <c r="G1094" s="6">
        <v>142194.0</v>
      </c>
      <c r="H1094" s="1" t="s">
        <v>3222</v>
      </c>
      <c r="I1094" s="1">
        <v>24.83</v>
      </c>
    </row>
    <row r="1095">
      <c r="A1095" s="4" t="s">
        <v>3223</v>
      </c>
      <c r="B1095" s="1" t="s">
        <v>3224</v>
      </c>
      <c r="C1095" s="1">
        <v>30.2</v>
      </c>
      <c r="D1095" s="1">
        <f>+0.35</f>
        <v>0.35</v>
      </c>
      <c r="E1095" s="5">
        <f>+1.17%</f>
        <v>0.0117</v>
      </c>
      <c r="F1095" s="6">
        <v>59757.0</v>
      </c>
      <c r="G1095" s="6">
        <v>127980.0</v>
      </c>
      <c r="H1095" s="1" t="s">
        <v>3225</v>
      </c>
      <c r="I1095" s="1">
        <v>25.17</v>
      </c>
    </row>
    <row r="1096">
      <c r="A1096" s="4" t="s">
        <v>3226</v>
      </c>
      <c r="B1096" s="1" t="s">
        <v>3227</v>
      </c>
      <c r="C1096" s="1">
        <v>907.75</v>
      </c>
      <c r="D1096" s="1">
        <v>-18.65</v>
      </c>
      <c r="E1096" s="5">
        <v>-0.0201</v>
      </c>
      <c r="F1096" s="6">
        <v>1198.0</v>
      </c>
      <c r="G1096" s="6">
        <v>5147.0</v>
      </c>
      <c r="H1096" s="1" t="s">
        <v>3228</v>
      </c>
      <c r="I1096" s="1">
        <v>23.84</v>
      </c>
    </row>
    <row r="1097">
      <c r="A1097" s="1" t="s">
        <v>3229</v>
      </c>
      <c r="B1097" s="1" t="s">
        <v>3227</v>
      </c>
      <c r="C1097" s="1">
        <v>907.4</v>
      </c>
      <c r="D1097" s="1">
        <v>-19.1</v>
      </c>
      <c r="E1097" s="5">
        <v>-0.0206</v>
      </c>
      <c r="F1097" s="6">
        <v>16788.0</v>
      </c>
      <c r="G1097" s="6">
        <v>46423.0</v>
      </c>
      <c r="H1097" s="1" t="s">
        <v>3230</v>
      </c>
      <c r="I1097" s="1">
        <v>23.83</v>
      </c>
    </row>
    <row r="1098">
      <c r="A1098" s="1" t="s">
        <v>3231</v>
      </c>
      <c r="B1098" s="1" t="s">
        <v>3224</v>
      </c>
      <c r="C1098" s="1">
        <v>30.15</v>
      </c>
      <c r="D1098" s="1">
        <f>+0.25</f>
        <v>0.25</v>
      </c>
      <c r="E1098" s="5">
        <f>+0.84%</f>
        <v>0.0084</v>
      </c>
      <c r="F1098" s="6" t="s">
        <v>3232</v>
      </c>
      <c r="G1098" s="6" t="s">
        <v>3233</v>
      </c>
      <c r="H1098" s="1" t="s">
        <v>3234</v>
      </c>
      <c r="I1098" s="1">
        <v>25.12</v>
      </c>
    </row>
    <row r="1099">
      <c r="A1099" s="4" t="s">
        <v>3235</v>
      </c>
      <c r="B1099" s="1" t="s">
        <v>3236</v>
      </c>
      <c r="C1099" s="1">
        <v>133.6</v>
      </c>
      <c r="D1099" s="1">
        <v>-1.2</v>
      </c>
      <c r="E1099" s="5">
        <v>-0.0089</v>
      </c>
      <c r="F1099" s="6">
        <v>106845.0</v>
      </c>
      <c r="G1099" s="6">
        <v>112981.0</v>
      </c>
      <c r="H1099" s="1" t="s">
        <v>3237</v>
      </c>
      <c r="I1099" s="1">
        <v>13.59</v>
      </c>
    </row>
    <row r="1100">
      <c r="A1100" s="1" t="s">
        <v>3238</v>
      </c>
      <c r="B1100" s="1" t="s">
        <v>3236</v>
      </c>
      <c r="C1100" s="1">
        <v>133.65</v>
      </c>
      <c r="D1100" s="1">
        <v>-1.1</v>
      </c>
      <c r="E1100" s="5">
        <v>-0.0082</v>
      </c>
      <c r="F1100" s="6">
        <v>841800.0</v>
      </c>
      <c r="G1100" s="6" t="s">
        <v>3239</v>
      </c>
      <c r="H1100" s="1" t="s">
        <v>3240</v>
      </c>
      <c r="I1100" s="1">
        <v>13.6</v>
      </c>
    </row>
    <row r="1101">
      <c r="A1101" s="1" t="s">
        <v>3241</v>
      </c>
      <c r="B1101" s="1" t="s">
        <v>3242</v>
      </c>
      <c r="C1101" s="1">
        <v>16.65</v>
      </c>
      <c r="D1101" s="1">
        <v>-0.05</v>
      </c>
      <c r="E1101" s="5">
        <v>-0.003</v>
      </c>
      <c r="F1101" s="6" t="s">
        <v>2986</v>
      </c>
      <c r="G1101" s="6" t="s">
        <v>3243</v>
      </c>
      <c r="H1101" s="1" t="s">
        <v>3244</v>
      </c>
      <c r="I1101" s="1" t="s">
        <v>51</v>
      </c>
    </row>
    <row r="1102">
      <c r="A1102" s="4" t="s">
        <v>3245</v>
      </c>
      <c r="B1102" s="1" t="s">
        <v>3246</v>
      </c>
      <c r="C1102" s="1">
        <v>308.75</v>
      </c>
      <c r="D1102" s="1">
        <f>+2.45</f>
        <v>2.45</v>
      </c>
      <c r="E1102" s="5">
        <f>+0.8%</f>
        <v>0.008</v>
      </c>
      <c r="F1102" s="6">
        <v>991.0</v>
      </c>
      <c r="G1102" s="6">
        <v>2492.0</v>
      </c>
      <c r="H1102" s="1" t="s">
        <v>3247</v>
      </c>
      <c r="I1102" s="1">
        <v>8.74</v>
      </c>
    </row>
    <row r="1103">
      <c r="A1103" s="1" t="s">
        <v>3248</v>
      </c>
      <c r="B1103" s="1" t="s">
        <v>3246</v>
      </c>
      <c r="C1103" s="1">
        <v>308.45</v>
      </c>
      <c r="D1103" s="1">
        <f>+2.55</f>
        <v>2.55</v>
      </c>
      <c r="E1103" s="5">
        <f>+0.83%</f>
        <v>0.0083</v>
      </c>
      <c r="F1103" s="6">
        <v>7455.0</v>
      </c>
      <c r="G1103" s="6">
        <v>26743.0</v>
      </c>
      <c r="H1103" s="1" t="s">
        <v>3249</v>
      </c>
      <c r="I1103" s="1">
        <v>8.73</v>
      </c>
    </row>
    <row r="1104">
      <c r="A1104" s="1" t="s">
        <v>3250</v>
      </c>
      <c r="B1104" s="1" t="s">
        <v>3251</v>
      </c>
      <c r="C1104" s="1">
        <v>106.75</v>
      </c>
      <c r="D1104" s="1">
        <v>-1.8</v>
      </c>
      <c r="E1104" s="5">
        <v>-0.0166</v>
      </c>
      <c r="F1104" s="6">
        <v>87299.0</v>
      </c>
      <c r="G1104" s="6">
        <v>207501.0</v>
      </c>
      <c r="H1104" s="1" t="s">
        <v>3252</v>
      </c>
      <c r="I1104" s="1">
        <v>9.07</v>
      </c>
    </row>
    <row r="1105">
      <c r="A1105" s="4" t="s">
        <v>3253</v>
      </c>
      <c r="B1105" s="1" t="s">
        <v>3254</v>
      </c>
      <c r="C1105" s="1">
        <v>64.2</v>
      </c>
      <c r="D1105" s="1">
        <v>-1.4</v>
      </c>
      <c r="E1105" s="5">
        <v>-0.0213</v>
      </c>
      <c r="F1105" s="6">
        <v>36954.0</v>
      </c>
      <c r="G1105" s="6">
        <v>140485.0</v>
      </c>
      <c r="H1105" s="1" t="s">
        <v>3255</v>
      </c>
      <c r="I1105" s="1">
        <v>16.68</v>
      </c>
    </row>
    <row r="1106">
      <c r="A1106" s="1" t="s">
        <v>3256</v>
      </c>
      <c r="B1106" s="1" t="s">
        <v>3254</v>
      </c>
      <c r="C1106" s="1">
        <v>64.15</v>
      </c>
      <c r="D1106" s="1">
        <v>-1.45</v>
      </c>
      <c r="E1106" s="5">
        <v>-0.0221</v>
      </c>
      <c r="F1106" s="6">
        <v>900525.0</v>
      </c>
      <c r="G1106" s="6" t="s">
        <v>3257</v>
      </c>
      <c r="H1106" s="1" t="s">
        <v>3258</v>
      </c>
      <c r="I1106" s="1">
        <v>16.66</v>
      </c>
    </row>
    <row r="1107">
      <c r="A1107" s="4" t="s">
        <v>3259</v>
      </c>
      <c r="B1107" s="1" t="s">
        <v>3260</v>
      </c>
      <c r="C1107" s="1">
        <v>177.45</v>
      </c>
      <c r="D1107" s="1">
        <v>-6.25</v>
      </c>
      <c r="E1107" s="5">
        <v>-0.034</v>
      </c>
      <c r="F1107" s="6">
        <v>13886.0</v>
      </c>
      <c r="G1107" s="6">
        <v>13109.0</v>
      </c>
      <c r="H1107" s="1" t="s">
        <v>3261</v>
      </c>
      <c r="I1107" s="1">
        <v>3.16</v>
      </c>
    </row>
    <row r="1108">
      <c r="A1108" s="1" t="s">
        <v>3262</v>
      </c>
      <c r="B1108" s="1" t="s">
        <v>3260</v>
      </c>
      <c r="C1108" s="1">
        <v>177.25</v>
      </c>
      <c r="D1108" s="1">
        <v>-6.5</v>
      </c>
      <c r="E1108" s="5">
        <v>-0.0354</v>
      </c>
      <c r="F1108" s="6">
        <v>85212.0</v>
      </c>
      <c r="G1108" s="6">
        <v>138300.0</v>
      </c>
      <c r="H1108" s="1" t="s">
        <v>3263</v>
      </c>
      <c r="I1108" s="1">
        <v>3.16</v>
      </c>
    </row>
    <row r="1109">
      <c r="A1109" s="4" t="s">
        <v>3264</v>
      </c>
      <c r="B1109" s="1" t="s">
        <v>3265</v>
      </c>
      <c r="C1109" s="1">
        <v>396.3</v>
      </c>
      <c r="D1109" s="1">
        <v>-8.15</v>
      </c>
      <c r="E1109" s="5">
        <v>-0.0202</v>
      </c>
      <c r="F1109" s="6">
        <v>7545.0</v>
      </c>
      <c r="G1109" s="6">
        <v>10903.0</v>
      </c>
      <c r="H1109" s="1" t="s">
        <v>3266</v>
      </c>
      <c r="I1109" s="1">
        <v>46.19</v>
      </c>
    </row>
    <row r="1110">
      <c r="A1110" s="1" t="s">
        <v>3267</v>
      </c>
      <c r="B1110" s="1" t="s">
        <v>3265</v>
      </c>
      <c r="C1110" s="1">
        <v>395.1</v>
      </c>
      <c r="D1110" s="1">
        <v>-9.3</v>
      </c>
      <c r="E1110" s="5">
        <v>-0.023</v>
      </c>
      <c r="F1110" s="6">
        <v>79824.0</v>
      </c>
      <c r="G1110" s="6">
        <v>206678.0</v>
      </c>
      <c r="H1110" s="1" t="s">
        <v>3268</v>
      </c>
      <c r="I1110" s="1">
        <v>46.05</v>
      </c>
    </row>
    <row r="1111">
      <c r="A1111" s="4" t="s">
        <v>3269</v>
      </c>
      <c r="B1111" s="1" t="s">
        <v>3270</v>
      </c>
      <c r="C1111" s="1">
        <v>472.65</v>
      </c>
      <c r="D1111" s="1">
        <f>+14.95</f>
        <v>14.95</v>
      </c>
      <c r="E1111" s="5">
        <f>+3.27%</f>
        <v>0.0327</v>
      </c>
      <c r="F1111" s="6">
        <v>37782.0</v>
      </c>
      <c r="G1111" s="6">
        <v>11710.0</v>
      </c>
      <c r="H1111" s="1" t="s">
        <v>3271</v>
      </c>
      <c r="I1111" s="1">
        <v>11.01</v>
      </c>
    </row>
    <row r="1112">
      <c r="A1112" s="1" t="s">
        <v>3272</v>
      </c>
      <c r="B1112" s="1" t="s">
        <v>3270</v>
      </c>
      <c r="C1112" s="1">
        <v>472.3</v>
      </c>
      <c r="D1112" s="1">
        <f>+14.2</f>
        <v>14.2</v>
      </c>
      <c r="E1112" s="5">
        <f>+3.1%</f>
        <v>0.031</v>
      </c>
      <c r="F1112" s="6">
        <v>447713.0</v>
      </c>
      <c r="G1112" s="6">
        <v>139788.0</v>
      </c>
      <c r="H1112" s="1" t="s">
        <v>3273</v>
      </c>
      <c r="I1112" s="1">
        <v>11.0</v>
      </c>
    </row>
    <row r="1113">
      <c r="A1113" s="1" t="s">
        <v>3274</v>
      </c>
      <c r="B1113" s="1" t="s">
        <v>3275</v>
      </c>
      <c r="C1113" s="1">
        <v>305.15</v>
      </c>
      <c r="D1113" s="1">
        <v>-1.9</v>
      </c>
      <c r="E1113" s="5">
        <v>-0.0062</v>
      </c>
      <c r="F1113" s="6">
        <v>62608.0</v>
      </c>
      <c r="G1113" s="6">
        <v>57303.0</v>
      </c>
      <c r="H1113" s="1" t="s">
        <v>3276</v>
      </c>
      <c r="I1113" s="1">
        <v>10.13</v>
      </c>
    </row>
    <row r="1114">
      <c r="A1114" s="1" t="s">
        <v>3277</v>
      </c>
      <c r="B1114" s="1" t="s">
        <v>3278</v>
      </c>
      <c r="C1114" s="1">
        <v>255.45</v>
      </c>
      <c r="D1114" s="1">
        <v>-5.75</v>
      </c>
      <c r="E1114" s="5">
        <v>-0.022</v>
      </c>
      <c r="F1114" s="6">
        <v>25349.0</v>
      </c>
      <c r="G1114" s="6">
        <v>42910.0</v>
      </c>
      <c r="H1114" s="1" t="s">
        <v>3279</v>
      </c>
      <c r="I1114" s="1" t="s">
        <v>51</v>
      </c>
    </row>
    <row r="1115">
      <c r="A1115" s="4" t="s">
        <v>3280</v>
      </c>
      <c r="B1115" s="1" t="s">
        <v>3275</v>
      </c>
      <c r="C1115" s="1">
        <v>304.9</v>
      </c>
      <c r="D1115" s="1">
        <v>-2.9</v>
      </c>
      <c r="E1115" s="5">
        <v>-0.0094</v>
      </c>
      <c r="F1115" s="6">
        <v>7736.0</v>
      </c>
      <c r="G1115" s="6">
        <v>10677.0</v>
      </c>
      <c r="H1115" s="1" t="s">
        <v>3281</v>
      </c>
      <c r="I1115" s="1">
        <v>10.12</v>
      </c>
    </row>
    <row r="1116">
      <c r="A1116" s="4" t="s">
        <v>3282</v>
      </c>
      <c r="B1116" s="1" t="s">
        <v>3283</v>
      </c>
      <c r="C1116" s="1">
        <v>96.0</v>
      </c>
      <c r="D1116" s="1">
        <v>-0.95</v>
      </c>
      <c r="E1116" s="5">
        <v>-0.0098</v>
      </c>
      <c r="F1116" s="6">
        <v>1604.0</v>
      </c>
      <c r="G1116" s="6">
        <v>3712.0</v>
      </c>
      <c r="H1116" s="1" t="s">
        <v>3284</v>
      </c>
      <c r="I1116" s="1">
        <v>20.74</v>
      </c>
    </row>
    <row r="1117">
      <c r="A1117" s="1" t="s">
        <v>3285</v>
      </c>
      <c r="B1117" s="1" t="s">
        <v>2194</v>
      </c>
      <c r="C1117" s="1">
        <v>376.15</v>
      </c>
      <c r="D1117" s="1">
        <v>-8.9</v>
      </c>
      <c r="E1117" s="5">
        <v>-0.0231</v>
      </c>
      <c r="F1117" s="6">
        <v>92312.0</v>
      </c>
      <c r="G1117" s="6">
        <v>167044.0</v>
      </c>
      <c r="H1117" s="1" t="s">
        <v>3286</v>
      </c>
      <c r="I1117" s="1">
        <v>34.64</v>
      </c>
    </row>
    <row r="1118">
      <c r="A1118" s="1" t="s">
        <v>3287</v>
      </c>
      <c r="B1118" s="1" t="s">
        <v>3283</v>
      </c>
      <c r="C1118" s="1">
        <v>95.8</v>
      </c>
      <c r="D1118" s="1">
        <v>-0.3</v>
      </c>
      <c r="E1118" s="5">
        <v>-0.0031</v>
      </c>
      <c r="F1118" s="6">
        <v>7071.0</v>
      </c>
      <c r="G1118" s="6">
        <v>26899.0</v>
      </c>
      <c r="H1118" s="1" t="s">
        <v>3288</v>
      </c>
      <c r="I1118" s="1">
        <v>20.7</v>
      </c>
    </row>
    <row r="1119">
      <c r="A1119" s="4" t="s">
        <v>3289</v>
      </c>
      <c r="B1119" s="1" t="s">
        <v>3290</v>
      </c>
      <c r="C1119" s="1">
        <v>446.25</v>
      </c>
      <c r="D1119" s="1">
        <f>+21.25</f>
        <v>21.25</v>
      </c>
      <c r="E1119" s="5">
        <f>+5%</f>
        <v>0.05</v>
      </c>
      <c r="F1119" s="6">
        <v>36406.0</v>
      </c>
      <c r="G1119" s="6">
        <v>3129.0</v>
      </c>
      <c r="H1119" s="1" t="s">
        <v>3291</v>
      </c>
      <c r="I1119" s="1" t="s">
        <v>51</v>
      </c>
    </row>
    <row r="1120">
      <c r="A1120" s="1" t="s">
        <v>3292</v>
      </c>
      <c r="B1120" s="1" t="s">
        <v>3290</v>
      </c>
      <c r="C1120" s="1">
        <v>444.65</v>
      </c>
      <c r="D1120" s="1">
        <f>+21.15</f>
        <v>21.15</v>
      </c>
      <c r="E1120" s="5">
        <f>+4.99%</f>
        <v>0.0499</v>
      </c>
      <c r="F1120" s="6">
        <v>119986.0</v>
      </c>
      <c r="G1120" s="6">
        <v>38720.0</v>
      </c>
      <c r="H1120" s="1" t="s">
        <v>3291</v>
      </c>
      <c r="I1120" s="1" t="s">
        <v>51</v>
      </c>
    </row>
    <row r="1121">
      <c r="A1121" s="1" t="s">
        <v>3293</v>
      </c>
      <c r="B1121" s="1" t="s">
        <v>3294</v>
      </c>
      <c r="C1121" s="2">
        <v>1431.4</v>
      </c>
      <c r="D1121" s="1">
        <f>+8.65</f>
        <v>8.65</v>
      </c>
      <c r="E1121" s="5">
        <f>+0.61%</f>
        <v>0.0061</v>
      </c>
      <c r="F1121" s="6">
        <v>395.0</v>
      </c>
      <c r="G1121" s="6">
        <v>904.0</v>
      </c>
      <c r="H1121" s="1" t="s">
        <v>3295</v>
      </c>
      <c r="I1121" s="1" t="s">
        <v>51</v>
      </c>
    </row>
    <row r="1122">
      <c r="A1122" s="4" t="s">
        <v>3296</v>
      </c>
      <c r="B1122" s="1" t="s">
        <v>3294</v>
      </c>
      <c r="C1122" s="2">
        <v>1429.9</v>
      </c>
      <c r="D1122" s="1">
        <f>+2.9</f>
        <v>2.9</v>
      </c>
      <c r="E1122" s="5">
        <f>+0.2%</f>
        <v>0.002</v>
      </c>
      <c r="F1122" s="6">
        <v>37.0</v>
      </c>
      <c r="G1122" s="6">
        <v>556.0</v>
      </c>
      <c r="H1122" s="1" t="s">
        <v>3297</v>
      </c>
      <c r="I1122" s="1" t="s">
        <v>51</v>
      </c>
    </row>
    <row r="1123">
      <c r="A1123" s="4" t="s">
        <v>3298</v>
      </c>
      <c r="B1123" s="1" t="s">
        <v>3299</v>
      </c>
      <c r="C1123" s="1">
        <v>29.75</v>
      </c>
      <c r="D1123" s="1">
        <v>-0.1</v>
      </c>
      <c r="E1123" s="5">
        <v>-0.0034</v>
      </c>
      <c r="F1123" s="6">
        <v>41993.0</v>
      </c>
      <c r="G1123" s="6">
        <v>48052.0</v>
      </c>
      <c r="H1123" s="1" t="s">
        <v>3300</v>
      </c>
      <c r="I1123" s="1" t="s">
        <v>51</v>
      </c>
    </row>
    <row r="1124">
      <c r="A1124" s="1" t="s">
        <v>3301</v>
      </c>
      <c r="B1124" s="1" t="s">
        <v>3299</v>
      </c>
      <c r="C1124" s="1">
        <v>29.8</v>
      </c>
      <c r="D1124" s="1">
        <f>+0.05</f>
        <v>0.05</v>
      </c>
      <c r="E1124" s="5">
        <f>+0.17%</f>
        <v>0.0017</v>
      </c>
      <c r="F1124" s="6">
        <v>178035.0</v>
      </c>
      <c r="G1124" s="6">
        <v>473099.0</v>
      </c>
      <c r="H1124" s="1" t="s">
        <v>3302</v>
      </c>
      <c r="I1124" s="1" t="s">
        <v>51</v>
      </c>
    </row>
    <row r="1125">
      <c r="A1125" s="4" t="s">
        <v>3303</v>
      </c>
      <c r="B1125" s="1" t="s">
        <v>3304</v>
      </c>
      <c r="C1125" s="1">
        <v>2.27</v>
      </c>
      <c r="D1125" s="1">
        <v>-0.02</v>
      </c>
      <c r="E1125" s="5">
        <v>-0.0087</v>
      </c>
      <c r="F1125" s="6" t="s">
        <v>3305</v>
      </c>
      <c r="G1125" s="6" t="s">
        <v>3306</v>
      </c>
      <c r="H1125" s="1" t="s">
        <v>3307</v>
      </c>
      <c r="I1125" s="1">
        <v>4.93</v>
      </c>
    </row>
    <row r="1126">
      <c r="A1126" s="1" t="s">
        <v>3308</v>
      </c>
      <c r="B1126" s="1" t="s">
        <v>3304</v>
      </c>
      <c r="C1126" s="1">
        <v>2.25</v>
      </c>
      <c r="D1126" s="1">
        <v>-0.05</v>
      </c>
      <c r="E1126" s="5">
        <v>-0.0217</v>
      </c>
      <c r="F1126" s="6" t="s">
        <v>3309</v>
      </c>
      <c r="G1126" s="6" t="s">
        <v>3310</v>
      </c>
      <c r="H1126" s="1" t="s">
        <v>3311</v>
      </c>
      <c r="I1126" s="1">
        <v>4.89</v>
      </c>
    </row>
    <row r="1127">
      <c r="A1127" s="4" t="s">
        <v>3312</v>
      </c>
      <c r="B1127" s="1" t="s">
        <v>3313</v>
      </c>
      <c r="C1127" s="1">
        <v>170.05</v>
      </c>
      <c r="D1127" s="1">
        <f>+4.75</f>
        <v>4.75</v>
      </c>
      <c r="E1127" s="5">
        <f>+2.87%</f>
        <v>0.0287</v>
      </c>
      <c r="F1127" s="6">
        <v>8009.0</v>
      </c>
      <c r="G1127" s="6">
        <v>10248.0</v>
      </c>
      <c r="H1127" s="1" t="s">
        <v>3314</v>
      </c>
      <c r="I1127" s="1">
        <v>13.08</v>
      </c>
    </row>
    <row r="1128">
      <c r="A1128" s="1" t="s">
        <v>3315</v>
      </c>
      <c r="B1128" s="1" t="s">
        <v>3313</v>
      </c>
      <c r="C1128" s="1">
        <v>170.0</v>
      </c>
      <c r="D1128" s="1">
        <f>+4.4</f>
        <v>4.4</v>
      </c>
      <c r="E1128" s="5">
        <f>+2.66%</f>
        <v>0.0266</v>
      </c>
      <c r="F1128" s="6">
        <v>256607.0</v>
      </c>
      <c r="G1128" s="6">
        <v>183227.0</v>
      </c>
      <c r="H1128" s="1" t="s">
        <v>3316</v>
      </c>
      <c r="I1128" s="1">
        <v>13.08</v>
      </c>
    </row>
    <row r="1129">
      <c r="A1129" s="1" t="s">
        <v>3317</v>
      </c>
      <c r="B1129" s="1" t="s">
        <v>3318</v>
      </c>
      <c r="C1129" s="1">
        <v>124.65</v>
      </c>
      <c r="D1129" s="1">
        <v>-0.1</v>
      </c>
      <c r="E1129" s="5">
        <v>-8.0E-4</v>
      </c>
      <c r="F1129" s="6">
        <v>57645.0</v>
      </c>
      <c r="G1129" s="6">
        <v>530937.0</v>
      </c>
      <c r="H1129" s="1" t="s">
        <v>3319</v>
      </c>
      <c r="I1129" s="1" t="s">
        <v>51</v>
      </c>
    </row>
    <row r="1130">
      <c r="A1130" s="4" t="s">
        <v>3320</v>
      </c>
      <c r="B1130" s="1" t="s">
        <v>3318</v>
      </c>
      <c r="C1130" s="1">
        <v>124.55</v>
      </c>
      <c r="D1130" s="1">
        <v>-0.2</v>
      </c>
      <c r="E1130" s="5">
        <v>-0.0016</v>
      </c>
      <c r="F1130" s="6">
        <v>2995.0</v>
      </c>
      <c r="G1130" s="6">
        <v>42471.0</v>
      </c>
      <c r="H1130" s="1" t="s">
        <v>3321</v>
      </c>
      <c r="I1130" s="1" t="s">
        <v>51</v>
      </c>
    </row>
    <row r="1131">
      <c r="A1131" s="4" t="s">
        <v>3322</v>
      </c>
      <c r="B1131" s="1" t="s">
        <v>3323</v>
      </c>
      <c r="C1131" s="2">
        <v>1298.45</v>
      </c>
      <c r="D1131" s="1">
        <v>-1.15</v>
      </c>
      <c r="E1131" s="5">
        <v>-9.0E-4</v>
      </c>
      <c r="F1131" s="6">
        <v>571.0</v>
      </c>
      <c r="G1131" s="6">
        <v>1606.0</v>
      </c>
      <c r="H1131" s="1" t="s">
        <v>3321</v>
      </c>
      <c r="I1131" s="1">
        <v>35.63</v>
      </c>
    </row>
    <row r="1132">
      <c r="A1132" s="1" t="s">
        <v>3324</v>
      </c>
      <c r="B1132" s="1" t="s">
        <v>3323</v>
      </c>
      <c r="C1132" s="2">
        <v>1298.0</v>
      </c>
      <c r="D1132" s="1">
        <v>-2.5</v>
      </c>
      <c r="E1132" s="5">
        <v>-0.0019</v>
      </c>
      <c r="F1132" s="6">
        <v>5698.0</v>
      </c>
      <c r="G1132" s="6">
        <v>18716.0</v>
      </c>
      <c r="H1132" s="1" t="s">
        <v>3325</v>
      </c>
      <c r="I1132" s="1">
        <v>35.62</v>
      </c>
    </row>
    <row r="1133">
      <c r="A1133" s="1" t="s">
        <v>3326</v>
      </c>
      <c r="B1133" s="1" t="s">
        <v>3327</v>
      </c>
      <c r="C1133" s="1">
        <v>39.25</v>
      </c>
      <c r="D1133" s="1">
        <v>-0.55</v>
      </c>
      <c r="E1133" s="5">
        <v>-0.0138</v>
      </c>
      <c r="F1133" s="6">
        <v>401773.0</v>
      </c>
      <c r="G1133" s="6">
        <v>670963.0</v>
      </c>
      <c r="H1133" s="1" t="s">
        <v>3328</v>
      </c>
      <c r="I1133" s="1">
        <v>4.21</v>
      </c>
    </row>
    <row r="1134">
      <c r="A1134" s="4" t="s">
        <v>3329</v>
      </c>
      <c r="B1134" s="1" t="s">
        <v>3327</v>
      </c>
      <c r="C1134" s="1">
        <v>39.2</v>
      </c>
      <c r="D1134" s="1">
        <v>-0.55</v>
      </c>
      <c r="E1134" s="5">
        <v>-0.0138</v>
      </c>
      <c r="F1134" s="6">
        <v>17293.0</v>
      </c>
      <c r="G1134" s="6">
        <v>48923.0</v>
      </c>
      <c r="H1134" s="1" t="s">
        <v>3328</v>
      </c>
      <c r="I1134" s="1">
        <v>4.21</v>
      </c>
    </row>
    <row r="1135">
      <c r="A1135" s="1" t="s">
        <v>3330</v>
      </c>
      <c r="B1135" s="1" t="s">
        <v>3331</v>
      </c>
      <c r="C1135" s="1">
        <v>0.9</v>
      </c>
      <c r="D1135" s="1">
        <v>-0.05</v>
      </c>
      <c r="E1135" s="5">
        <v>-0.0526</v>
      </c>
      <c r="F1135" s="6" t="s">
        <v>3332</v>
      </c>
      <c r="G1135" s="6" t="s">
        <v>3333</v>
      </c>
      <c r="H1135" s="1" t="s">
        <v>3334</v>
      </c>
      <c r="I1135" s="1" t="s">
        <v>51</v>
      </c>
    </row>
    <row r="1136">
      <c r="A1136" s="4" t="s">
        <v>3335</v>
      </c>
      <c r="B1136" s="1" t="s">
        <v>3331</v>
      </c>
      <c r="C1136" s="1">
        <v>0.89</v>
      </c>
      <c r="D1136" s="1">
        <v>-0.04</v>
      </c>
      <c r="E1136" s="5">
        <v>-0.043</v>
      </c>
      <c r="F1136" s="6" t="s">
        <v>3336</v>
      </c>
      <c r="G1136" s="6" t="s">
        <v>2494</v>
      </c>
      <c r="H1136" s="1" t="s">
        <v>3337</v>
      </c>
      <c r="I1136" s="1" t="s">
        <v>51</v>
      </c>
    </row>
    <row r="1137">
      <c r="A1137" s="1" t="s">
        <v>3338</v>
      </c>
      <c r="B1137" s="1" t="s">
        <v>3339</v>
      </c>
      <c r="C1137" s="1">
        <v>144.3</v>
      </c>
      <c r="D1137" s="1">
        <v>-2.6</v>
      </c>
      <c r="E1137" s="5">
        <v>-0.0177</v>
      </c>
      <c r="F1137" s="6">
        <v>65810.0</v>
      </c>
      <c r="G1137" s="6">
        <v>135033.0</v>
      </c>
      <c r="H1137" s="1" t="s">
        <v>3340</v>
      </c>
      <c r="I1137" s="1">
        <v>15.19</v>
      </c>
    </row>
    <row r="1138">
      <c r="A1138" s="4" t="s">
        <v>3341</v>
      </c>
      <c r="B1138" s="1" t="s">
        <v>3342</v>
      </c>
      <c r="C1138" s="1">
        <v>72.35</v>
      </c>
      <c r="D1138" s="1">
        <v>-0.8</v>
      </c>
      <c r="E1138" s="5">
        <v>-0.0109</v>
      </c>
      <c r="F1138" s="6">
        <v>12534.0</v>
      </c>
      <c r="G1138" s="6">
        <v>26625.0</v>
      </c>
      <c r="H1138" s="1" t="s">
        <v>3343</v>
      </c>
      <c r="I1138" s="1">
        <v>4.41</v>
      </c>
    </row>
    <row r="1139">
      <c r="A1139" s="4" t="s">
        <v>3344</v>
      </c>
      <c r="B1139" s="1" t="s">
        <v>3339</v>
      </c>
      <c r="C1139" s="1">
        <v>144.2</v>
      </c>
      <c r="D1139" s="1">
        <v>-2.55</v>
      </c>
      <c r="E1139" s="5">
        <v>-0.0174</v>
      </c>
      <c r="F1139" s="6">
        <v>7457.0</v>
      </c>
      <c r="G1139" s="6">
        <v>28082.0</v>
      </c>
      <c r="H1139" s="1" t="s">
        <v>3345</v>
      </c>
      <c r="I1139" s="1">
        <v>15.18</v>
      </c>
    </row>
    <row r="1140">
      <c r="A1140" s="1" t="s">
        <v>3346</v>
      </c>
      <c r="B1140" s="1" t="s">
        <v>3342</v>
      </c>
      <c r="C1140" s="1">
        <v>72.2</v>
      </c>
      <c r="D1140" s="1">
        <v>-0.95</v>
      </c>
      <c r="E1140" s="5">
        <v>-0.013</v>
      </c>
      <c r="F1140" s="6">
        <v>190999.0</v>
      </c>
      <c r="G1140" s="6">
        <v>304601.0</v>
      </c>
      <c r="H1140" s="1" t="s">
        <v>3347</v>
      </c>
      <c r="I1140" s="1">
        <v>4.4</v>
      </c>
    </row>
    <row r="1141">
      <c r="A1141" s="4" t="s">
        <v>3348</v>
      </c>
      <c r="B1141" s="1" t="s">
        <v>3349</v>
      </c>
      <c r="C1141" s="2">
        <v>1818.35</v>
      </c>
      <c r="D1141" s="1">
        <f>+17.6</f>
        <v>17.6</v>
      </c>
      <c r="E1141" s="5">
        <f>+0.98%</f>
        <v>0.0098</v>
      </c>
      <c r="F1141" s="6">
        <v>11302.0</v>
      </c>
      <c r="G1141" s="6">
        <v>1079.0</v>
      </c>
      <c r="H1141" s="1" t="s">
        <v>3350</v>
      </c>
      <c r="I1141" s="1" t="s">
        <v>51</v>
      </c>
    </row>
    <row r="1142">
      <c r="A1142" s="1" t="s">
        <v>3351</v>
      </c>
      <c r="B1142" s="1" t="s">
        <v>3349</v>
      </c>
      <c r="C1142" s="2">
        <v>1817.8</v>
      </c>
      <c r="D1142" s="1">
        <f>+18.25</f>
        <v>18.25</v>
      </c>
      <c r="E1142" s="5">
        <f>+1.01%</f>
        <v>0.0101</v>
      </c>
      <c r="F1142" s="6">
        <v>89435.0</v>
      </c>
      <c r="G1142" s="6">
        <v>11158.0</v>
      </c>
      <c r="H1142" s="1" t="s">
        <v>3352</v>
      </c>
      <c r="I1142" s="1" t="s">
        <v>51</v>
      </c>
    </row>
    <row r="1143">
      <c r="A1143" s="4" t="s">
        <v>3353</v>
      </c>
      <c r="B1143" s="1" t="s">
        <v>3354</v>
      </c>
      <c r="C1143" s="1">
        <v>105.4</v>
      </c>
      <c r="D1143" s="1">
        <v>-0.7</v>
      </c>
      <c r="E1143" s="5">
        <v>-0.0066</v>
      </c>
      <c r="F1143" s="6">
        <v>156630.0</v>
      </c>
      <c r="G1143" s="6">
        <v>94707.0</v>
      </c>
      <c r="H1143" s="1" t="s">
        <v>3355</v>
      </c>
      <c r="I1143" s="1">
        <v>11.18</v>
      </c>
    </row>
    <row r="1144">
      <c r="A1144" s="1" t="s">
        <v>3356</v>
      </c>
      <c r="B1144" s="1" t="s">
        <v>3354</v>
      </c>
      <c r="C1144" s="1">
        <v>105.4</v>
      </c>
      <c r="D1144" s="1">
        <v>-0.7</v>
      </c>
      <c r="E1144" s="5">
        <v>-0.0066</v>
      </c>
      <c r="F1144" s="6">
        <v>482752.0</v>
      </c>
      <c r="G1144" s="6">
        <v>275112.0</v>
      </c>
      <c r="H1144" s="1" t="s">
        <v>3355</v>
      </c>
      <c r="I1144" s="1">
        <v>11.18</v>
      </c>
    </row>
    <row r="1145">
      <c r="A1145" s="1" t="s">
        <v>3357</v>
      </c>
      <c r="B1145" s="1" t="s">
        <v>3358</v>
      </c>
      <c r="C1145" s="1">
        <v>322.4</v>
      </c>
      <c r="D1145" s="1">
        <v>-15.35</v>
      </c>
      <c r="E1145" s="5">
        <v>-0.0454</v>
      </c>
      <c r="F1145" s="6">
        <v>70150.0</v>
      </c>
      <c r="G1145" s="6">
        <v>43661.0</v>
      </c>
      <c r="H1145" s="1" t="s">
        <v>3359</v>
      </c>
      <c r="I1145" s="1">
        <v>12.59</v>
      </c>
    </row>
    <row r="1146">
      <c r="A1146" s="1" t="s">
        <v>3360</v>
      </c>
      <c r="B1146" s="1" t="s">
        <v>3361</v>
      </c>
      <c r="C1146" s="1">
        <v>210.5</v>
      </c>
      <c r="D1146" s="1">
        <v>-2.35</v>
      </c>
      <c r="E1146" s="5">
        <v>-0.011</v>
      </c>
      <c r="F1146" s="6">
        <v>30252.0</v>
      </c>
      <c r="G1146" s="6">
        <v>62294.0</v>
      </c>
      <c r="H1146" s="1" t="s">
        <v>3362</v>
      </c>
      <c r="I1146" s="1" t="s">
        <v>51</v>
      </c>
    </row>
    <row r="1147">
      <c r="A1147" s="4" t="s">
        <v>3363</v>
      </c>
      <c r="B1147" s="1" t="s">
        <v>3361</v>
      </c>
      <c r="C1147" s="1">
        <v>210.35</v>
      </c>
      <c r="D1147" s="1">
        <v>-2.9</v>
      </c>
      <c r="E1147" s="5">
        <v>-0.0136</v>
      </c>
      <c r="F1147" s="6">
        <v>2020.0</v>
      </c>
      <c r="G1147" s="6">
        <v>3700.0</v>
      </c>
      <c r="H1147" s="1" t="s">
        <v>3364</v>
      </c>
      <c r="I1147" s="1" t="s">
        <v>51</v>
      </c>
    </row>
    <row r="1148">
      <c r="A1148" s="1" t="s">
        <v>3365</v>
      </c>
      <c r="B1148" s="1" t="s">
        <v>3366</v>
      </c>
      <c r="C1148" s="1">
        <v>140.0</v>
      </c>
      <c r="D1148" s="1">
        <f>+3.3</f>
        <v>3.3</v>
      </c>
      <c r="E1148" s="5">
        <f>+2.41%</f>
        <v>0.0241</v>
      </c>
      <c r="F1148" s="6" t="s">
        <v>3367</v>
      </c>
      <c r="G1148" s="6">
        <v>162263.0</v>
      </c>
      <c r="H1148" s="1" t="s">
        <v>3368</v>
      </c>
      <c r="I1148" s="1" t="s">
        <v>51</v>
      </c>
    </row>
    <row r="1149">
      <c r="A1149" s="1" t="s">
        <v>3369</v>
      </c>
      <c r="B1149" s="1" t="s">
        <v>3370</v>
      </c>
      <c r="C1149" s="1">
        <v>153.2</v>
      </c>
      <c r="D1149" s="1">
        <v>-5.85</v>
      </c>
      <c r="E1149" s="5">
        <v>-0.0368</v>
      </c>
      <c r="F1149" s="6">
        <v>231570.0</v>
      </c>
      <c r="G1149" s="6">
        <v>350344.0</v>
      </c>
      <c r="H1149" s="1" t="s">
        <v>3371</v>
      </c>
      <c r="I1149" s="1">
        <v>11.12</v>
      </c>
    </row>
    <row r="1150">
      <c r="A1150" s="1" t="s">
        <v>3372</v>
      </c>
      <c r="B1150" s="1" t="s">
        <v>3373</v>
      </c>
      <c r="C1150" s="2">
        <v>1393.05</v>
      </c>
      <c r="D1150" s="1">
        <v>-6.45</v>
      </c>
      <c r="E1150" s="5">
        <v>-0.0046</v>
      </c>
      <c r="F1150" s="6">
        <v>2058.0</v>
      </c>
      <c r="G1150" s="6">
        <v>31096.0</v>
      </c>
      <c r="H1150" s="1" t="s">
        <v>3374</v>
      </c>
      <c r="I1150" s="1">
        <v>12.95</v>
      </c>
    </row>
    <row r="1151">
      <c r="A1151" s="4" t="s">
        <v>3375</v>
      </c>
      <c r="B1151" s="1" t="s">
        <v>3373</v>
      </c>
      <c r="C1151" s="2">
        <v>1392.8</v>
      </c>
      <c r="D1151" s="1">
        <v>-6.5</v>
      </c>
      <c r="E1151" s="5">
        <v>-0.0046</v>
      </c>
      <c r="F1151" s="6">
        <v>58.0</v>
      </c>
      <c r="G1151" s="6">
        <v>1800.0</v>
      </c>
      <c r="H1151" s="1" t="s">
        <v>3374</v>
      </c>
      <c r="I1151" s="1">
        <v>12.95</v>
      </c>
    </row>
    <row r="1152">
      <c r="A1152" s="1" t="s">
        <v>3376</v>
      </c>
      <c r="B1152" s="1" t="s">
        <v>3377</v>
      </c>
      <c r="C1152" s="1">
        <v>94.6</v>
      </c>
      <c r="D1152" s="1">
        <f>+4.5</f>
        <v>4.5</v>
      </c>
      <c r="E1152" s="5">
        <f>+4.99%</f>
        <v>0.0499</v>
      </c>
      <c r="F1152" s="6">
        <v>473672.0</v>
      </c>
      <c r="G1152" s="6">
        <v>96905.0</v>
      </c>
      <c r="H1152" s="1" t="s">
        <v>3378</v>
      </c>
      <c r="I1152" s="1">
        <v>11.94</v>
      </c>
    </row>
    <row r="1153">
      <c r="A1153" s="4" t="s">
        <v>3379</v>
      </c>
      <c r="B1153" s="1" t="s">
        <v>3380</v>
      </c>
      <c r="C1153" s="1">
        <v>76.8</v>
      </c>
      <c r="D1153" s="1">
        <v>-2.15</v>
      </c>
      <c r="E1153" s="5">
        <v>-0.0272</v>
      </c>
      <c r="F1153" s="6">
        <v>99489.0</v>
      </c>
      <c r="G1153" s="6">
        <v>146780.0</v>
      </c>
      <c r="H1153" s="1" t="s">
        <v>3381</v>
      </c>
      <c r="I1153" s="1">
        <v>30.0</v>
      </c>
    </row>
    <row r="1154">
      <c r="A1154" s="4" t="s">
        <v>3382</v>
      </c>
      <c r="B1154" s="1" t="s">
        <v>3377</v>
      </c>
      <c r="C1154" s="1">
        <v>94.4</v>
      </c>
      <c r="D1154" s="1">
        <f>+4.45</f>
        <v>4.45</v>
      </c>
      <c r="E1154" s="5">
        <f>+4.95%</f>
        <v>0.0495</v>
      </c>
      <c r="F1154" s="6">
        <v>57819.0</v>
      </c>
      <c r="G1154" s="6">
        <v>19743.0</v>
      </c>
      <c r="H1154" s="1" t="s">
        <v>3383</v>
      </c>
      <c r="I1154" s="1">
        <v>11.92</v>
      </c>
    </row>
    <row r="1155">
      <c r="A1155" s="1" t="s">
        <v>3384</v>
      </c>
      <c r="B1155" s="1" t="s">
        <v>3380</v>
      </c>
      <c r="C1155" s="1">
        <v>76.75</v>
      </c>
      <c r="D1155" s="1">
        <v>-2.25</v>
      </c>
      <c r="E1155" s="5">
        <v>-0.0285</v>
      </c>
      <c r="F1155" s="6" t="s">
        <v>3385</v>
      </c>
      <c r="G1155" s="6" t="s">
        <v>3386</v>
      </c>
      <c r="H1155" s="1" t="s">
        <v>3387</v>
      </c>
      <c r="I1155" s="1">
        <v>29.98</v>
      </c>
    </row>
    <row r="1156">
      <c r="A1156" s="4" t="s">
        <v>3388</v>
      </c>
      <c r="B1156" s="1" t="s">
        <v>3389</v>
      </c>
      <c r="C1156" s="1">
        <v>449.3</v>
      </c>
      <c r="D1156" s="1">
        <v>-7.8</v>
      </c>
      <c r="E1156" s="5">
        <v>-0.0171</v>
      </c>
      <c r="F1156" s="6">
        <v>2044.0</v>
      </c>
      <c r="G1156" s="6">
        <v>3130.0</v>
      </c>
      <c r="H1156" s="1" t="s">
        <v>3390</v>
      </c>
      <c r="I1156" s="1">
        <v>36.35</v>
      </c>
    </row>
    <row r="1157">
      <c r="A1157" s="1" t="s">
        <v>3391</v>
      </c>
      <c r="B1157" s="1" t="s">
        <v>3389</v>
      </c>
      <c r="C1157" s="1">
        <v>449.4</v>
      </c>
      <c r="D1157" s="1">
        <v>-7.65</v>
      </c>
      <c r="E1157" s="5">
        <v>-0.0167</v>
      </c>
      <c r="F1157" s="6">
        <v>15657.0</v>
      </c>
      <c r="G1157" s="6">
        <v>38802.0</v>
      </c>
      <c r="H1157" s="1" t="s">
        <v>3392</v>
      </c>
      <c r="I1157" s="1">
        <v>36.36</v>
      </c>
    </row>
    <row r="1158">
      <c r="A1158" s="4" t="s">
        <v>3393</v>
      </c>
      <c r="B1158" s="1" t="s">
        <v>3394</v>
      </c>
      <c r="C1158" s="2">
        <v>1039.8</v>
      </c>
      <c r="D1158" s="1">
        <v>-23.3</v>
      </c>
      <c r="E1158" s="5">
        <v>-0.0219</v>
      </c>
      <c r="F1158" s="6">
        <v>179.0</v>
      </c>
      <c r="G1158" s="6">
        <v>1401.0</v>
      </c>
      <c r="H1158" s="1" t="s">
        <v>3395</v>
      </c>
      <c r="I1158" s="1">
        <v>11.77</v>
      </c>
    </row>
    <row r="1159">
      <c r="A1159" s="1" t="s">
        <v>3396</v>
      </c>
      <c r="B1159" s="1" t="s">
        <v>3394</v>
      </c>
      <c r="C1159" s="2">
        <v>1040.55</v>
      </c>
      <c r="D1159" s="1">
        <v>-24.45</v>
      </c>
      <c r="E1159" s="5">
        <v>-0.023</v>
      </c>
      <c r="F1159" s="6">
        <v>35309.0</v>
      </c>
      <c r="G1159" s="6">
        <v>22990.0</v>
      </c>
      <c r="H1159" s="1" t="s">
        <v>3397</v>
      </c>
      <c r="I1159" s="1">
        <v>11.78</v>
      </c>
    </row>
    <row r="1160">
      <c r="A1160" s="1" t="s">
        <v>3398</v>
      </c>
      <c r="B1160" s="1" t="s">
        <v>3399</v>
      </c>
      <c r="C1160" s="1">
        <v>85.5</v>
      </c>
      <c r="D1160" s="1">
        <f>+0.35</f>
        <v>0.35</v>
      </c>
      <c r="E1160" s="5">
        <f>+0.41%</f>
        <v>0.0041</v>
      </c>
      <c r="F1160" s="6">
        <v>90772.0</v>
      </c>
      <c r="G1160" s="6">
        <v>222698.0</v>
      </c>
      <c r="H1160" s="1" t="s">
        <v>3400</v>
      </c>
      <c r="I1160" s="1">
        <v>22.21</v>
      </c>
    </row>
    <row r="1161">
      <c r="A1161" s="1" t="s">
        <v>3401</v>
      </c>
      <c r="B1161" s="1" t="s">
        <v>3402</v>
      </c>
      <c r="C1161" s="1">
        <v>76.05</v>
      </c>
      <c r="D1161" s="1">
        <v>-1.2</v>
      </c>
      <c r="E1161" s="5">
        <v>-0.0155</v>
      </c>
      <c r="F1161" s="6">
        <v>54014.0</v>
      </c>
      <c r="G1161" s="6">
        <v>38358.0</v>
      </c>
      <c r="H1161" s="1" t="s">
        <v>3403</v>
      </c>
      <c r="I1161" s="1">
        <v>9.33</v>
      </c>
    </row>
    <row r="1162">
      <c r="A1162" s="4" t="s">
        <v>3404</v>
      </c>
      <c r="B1162" s="1" t="s">
        <v>3405</v>
      </c>
      <c r="C1162" s="2">
        <v>1822.5</v>
      </c>
      <c r="D1162" s="1">
        <v>-16.85</v>
      </c>
      <c r="E1162" s="5">
        <v>-0.0092</v>
      </c>
      <c r="F1162" s="6">
        <v>2757.0</v>
      </c>
      <c r="G1162" s="6">
        <v>12277.0</v>
      </c>
      <c r="H1162" s="1" t="s">
        <v>3406</v>
      </c>
      <c r="I1162" s="1">
        <v>58.47</v>
      </c>
    </row>
    <row r="1163">
      <c r="A1163" s="4" t="s">
        <v>3407</v>
      </c>
      <c r="B1163" s="1" t="s">
        <v>3402</v>
      </c>
      <c r="C1163" s="1">
        <v>75.9</v>
      </c>
      <c r="D1163" s="1">
        <v>-1.2</v>
      </c>
      <c r="E1163" s="5">
        <v>-0.0156</v>
      </c>
      <c r="F1163" s="6">
        <v>14975.0</v>
      </c>
      <c r="G1163" s="6">
        <v>14194.0</v>
      </c>
      <c r="H1163" s="1" t="s">
        <v>3403</v>
      </c>
      <c r="I1163" s="1">
        <v>9.31</v>
      </c>
    </row>
    <row r="1164">
      <c r="A1164" s="4" t="s">
        <v>3408</v>
      </c>
      <c r="B1164" s="1" t="s">
        <v>3399</v>
      </c>
      <c r="C1164" s="1">
        <v>85.15</v>
      </c>
      <c r="D1164" s="1">
        <v>-0.05</v>
      </c>
      <c r="E1164" s="5">
        <v>-6.0E-4</v>
      </c>
      <c r="F1164" s="6">
        <v>14397.0</v>
      </c>
      <c r="G1164" s="6">
        <v>14266.0</v>
      </c>
      <c r="H1164" s="1" t="s">
        <v>3409</v>
      </c>
      <c r="I1164" s="1">
        <v>22.12</v>
      </c>
    </row>
    <row r="1165">
      <c r="A1165" s="1" t="s">
        <v>3410</v>
      </c>
      <c r="B1165" s="1" t="s">
        <v>3411</v>
      </c>
      <c r="C1165" s="1">
        <v>39.55</v>
      </c>
      <c r="D1165" s="1">
        <v>-1.3</v>
      </c>
      <c r="E1165" s="5">
        <v>-0.0318</v>
      </c>
      <c r="F1165" s="6">
        <v>364267.0</v>
      </c>
      <c r="G1165" s="6">
        <v>397896.0</v>
      </c>
      <c r="H1165" s="1" t="s">
        <v>3412</v>
      </c>
      <c r="I1165" s="1" t="s">
        <v>51</v>
      </c>
    </row>
    <row r="1166">
      <c r="A1166" s="4" t="s">
        <v>3413</v>
      </c>
      <c r="B1166" s="1" t="s">
        <v>3414</v>
      </c>
      <c r="C1166" s="1">
        <v>3.69</v>
      </c>
      <c r="D1166" s="1">
        <v>0.0</v>
      </c>
      <c r="E1166" s="5">
        <v>0.0</v>
      </c>
      <c r="F1166" s="6" t="s">
        <v>3415</v>
      </c>
      <c r="G1166" s="6" t="s">
        <v>3416</v>
      </c>
      <c r="H1166" s="1" t="s">
        <v>3417</v>
      </c>
      <c r="I1166" s="1" t="s">
        <v>51</v>
      </c>
    </row>
    <row r="1167">
      <c r="A1167" s="1" t="s">
        <v>3418</v>
      </c>
      <c r="B1167" s="1" t="s">
        <v>3414</v>
      </c>
      <c r="C1167" s="1">
        <v>3.7</v>
      </c>
      <c r="D1167" s="1">
        <v>0.0</v>
      </c>
      <c r="E1167" s="5">
        <v>0.0</v>
      </c>
      <c r="F1167" s="6" t="s">
        <v>3419</v>
      </c>
      <c r="G1167" s="6" t="s">
        <v>3420</v>
      </c>
      <c r="H1167" s="1" t="s">
        <v>3421</v>
      </c>
      <c r="I1167" s="1" t="s">
        <v>51</v>
      </c>
    </row>
    <row r="1168">
      <c r="A1168" s="4" t="s">
        <v>3422</v>
      </c>
      <c r="B1168" s="1" t="s">
        <v>3423</v>
      </c>
      <c r="C1168" s="1">
        <v>3.76</v>
      </c>
      <c r="D1168" s="1">
        <f>+0.17</f>
        <v>0.17</v>
      </c>
      <c r="E1168" s="5">
        <f>+4.74%</f>
        <v>0.0474</v>
      </c>
      <c r="F1168" s="6" t="s">
        <v>3424</v>
      </c>
      <c r="G1168" s="6" t="s">
        <v>3425</v>
      </c>
      <c r="H1168" s="1" t="s">
        <v>3426</v>
      </c>
      <c r="I1168" s="1" t="s">
        <v>51</v>
      </c>
    </row>
    <row r="1169">
      <c r="A1169" s="4" t="s">
        <v>3427</v>
      </c>
      <c r="B1169" s="1" t="s">
        <v>3428</v>
      </c>
      <c r="C1169" s="1">
        <v>428.55</v>
      </c>
      <c r="D1169" s="1">
        <v>-3.8</v>
      </c>
      <c r="E1169" s="5">
        <v>-0.0088</v>
      </c>
      <c r="F1169" s="6">
        <v>250.0</v>
      </c>
      <c r="G1169" s="6">
        <v>74412.0</v>
      </c>
      <c r="H1169" s="1" t="s">
        <v>3429</v>
      </c>
      <c r="I1169" s="1">
        <v>21.02</v>
      </c>
    </row>
    <row r="1170">
      <c r="A1170" s="4" t="s">
        <v>3430</v>
      </c>
      <c r="B1170" s="1" t="s">
        <v>3431</v>
      </c>
      <c r="C1170" s="2">
        <v>1012.75</v>
      </c>
      <c r="D1170" s="1">
        <f>+14.55</f>
        <v>14.55</v>
      </c>
      <c r="E1170" s="5">
        <f>+1.46%</f>
        <v>0.0146</v>
      </c>
      <c r="F1170" s="6">
        <v>437.0</v>
      </c>
      <c r="G1170" s="6">
        <v>504.0</v>
      </c>
      <c r="H1170" s="1" t="s">
        <v>3432</v>
      </c>
      <c r="I1170" s="1">
        <v>15.44</v>
      </c>
    </row>
    <row r="1171">
      <c r="A1171" s="4" t="s">
        <v>3433</v>
      </c>
      <c r="B1171" s="1" t="s">
        <v>3434</v>
      </c>
      <c r="C1171" s="1">
        <v>403.1</v>
      </c>
      <c r="D1171" s="1">
        <v>-1.65</v>
      </c>
      <c r="E1171" s="5">
        <v>-0.0041</v>
      </c>
      <c r="F1171" s="6">
        <v>1820.0</v>
      </c>
      <c r="G1171" s="6">
        <v>3338.0</v>
      </c>
      <c r="H1171" s="1" t="s">
        <v>3435</v>
      </c>
      <c r="I1171" s="1">
        <v>7.69</v>
      </c>
    </row>
    <row r="1172">
      <c r="A1172" s="4" t="s">
        <v>3436</v>
      </c>
      <c r="B1172" s="1" t="s">
        <v>3411</v>
      </c>
      <c r="C1172" s="1">
        <v>39.5</v>
      </c>
      <c r="D1172" s="1">
        <v>-1.4</v>
      </c>
      <c r="E1172" s="5">
        <v>-0.0342</v>
      </c>
      <c r="F1172" s="6">
        <v>15956.0</v>
      </c>
      <c r="G1172" s="6">
        <v>86871.0</v>
      </c>
      <c r="H1172" s="1" t="s">
        <v>3437</v>
      </c>
      <c r="I1172" s="1" t="s">
        <v>51</v>
      </c>
    </row>
    <row r="1173">
      <c r="A1173" s="4" t="s">
        <v>3438</v>
      </c>
      <c r="B1173" s="1" t="s">
        <v>3439</v>
      </c>
      <c r="C1173" s="1">
        <v>343.0</v>
      </c>
      <c r="D1173" s="1">
        <f>+3</f>
        <v>3</v>
      </c>
      <c r="E1173" s="5">
        <f>+0.88%</f>
        <v>0.0088</v>
      </c>
      <c r="F1173" s="6">
        <v>16318.0</v>
      </c>
      <c r="G1173" s="6">
        <v>1042.0</v>
      </c>
      <c r="H1173" s="1" t="s">
        <v>3440</v>
      </c>
      <c r="I1173" s="1">
        <v>25.07</v>
      </c>
    </row>
    <row r="1174">
      <c r="A1174" s="1" t="s">
        <v>3441</v>
      </c>
      <c r="B1174" s="1" t="s">
        <v>3431</v>
      </c>
      <c r="C1174" s="2">
        <v>1007.35</v>
      </c>
      <c r="D1174" s="1">
        <f>+9.25</f>
        <v>9.25</v>
      </c>
      <c r="E1174" s="5">
        <f>+0.93%</f>
        <v>0.0093</v>
      </c>
      <c r="F1174" s="6">
        <v>2346.0</v>
      </c>
      <c r="G1174" s="6">
        <v>8284.0</v>
      </c>
      <c r="H1174" s="1" t="s">
        <v>3442</v>
      </c>
      <c r="I1174" s="1">
        <v>15.36</v>
      </c>
    </row>
    <row r="1175">
      <c r="A1175" s="1" t="s">
        <v>3443</v>
      </c>
      <c r="B1175" s="1" t="s">
        <v>3434</v>
      </c>
      <c r="C1175" s="1">
        <v>401.45</v>
      </c>
      <c r="D1175" s="1">
        <v>-1.15</v>
      </c>
      <c r="E1175" s="5">
        <v>-0.0029</v>
      </c>
      <c r="F1175" s="6">
        <v>10681.0</v>
      </c>
      <c r="G1175" s="6">
        <v>19705.0</v>
      </c>
      <c r="H1175" s="1" t="s">
        <v>3444</v>
      </c>
      <c r="I1175" s="1">
        <v>7.66</v>
      </c>
    </row>
    <row r="1176">
      <c r="A1176" s="1" t="s">
        <v>3445</v>
      </c>
      <c r="B1176" s="1" t="s">
        <v>3446</v>
      </c>
      <c r="C1176" s="1">
        <v>92.75</v>
      </c>
      <c r="D1176" s="1">
        <v>-2.05</v>
      </c>
      <c r="E1176" s="5">
        <v>-0.0216</v>
      </c>
      <c r="F1176" s="6">
        <v>15179.0</v>
      </c>
      <c r="G1176" s="6">
        <v>59026.0</v>
      </c>
      <c r="H1176" s="1" t="s">
        <v>3447</v>
      </c>
      <c r="I1176" s="1">
        <v>1.41</v>
      </c>
    </row>
    <row r="1177">
      <c r="A1177" s="1" t="s">
        <v>3448</v>
      </c>
      <c r="B1177" s="1" t="s">
        <v>3428</v>
      </c>
      <c r="C1177" s="1">
        <v>425.55</v>
      </c>
      <c r="D1177" s="1">
        <v>-7.75</v>
      </c>
      <c r="E1177" s="5">
        <v>-0.0179</v>
      </c>
      <c r="F1177" s="6">
        <v>5257.0</v>
      </c>
      <c r="G1177" s="6">
        <v>22744.0</v>
      </c>
      <c r="H1177" s="1" t="s">
        <v>3417</v>
      </c>
      <c r="I1177" s="1">
        <v>20.87</v>
      </c>
    </row>
    <row r="1178">
      <c r="A1178" s="1" t="s">
        <v>3449</v>
      </c>
      <c r="B1178" s="1" t="s">
        <v>3439</v>
      </c>
      <c r="C1178" s="1">
        <v>341.95</v>
      </c>
      <c r="D1178" s="1">
        <f>+1.6</f>
        <v>1.6</v>
      </c>
      <c r="E1178" s="5">
        <f>+0.47%</f>
        <v>0.0047</v>
      </c>
      <c r="F1178" s="6">
        <v>21255.0</v>
      </c>
      <c r="G1178" s="6">
        <v>6798.0</v>
      </c>
      <c r="H1178" s="1" t="s">
        <v>3450</v>
      </c>
      <c r="I1178" s="1">
        <v>25.0</v>
      </c>
    </row>
    <row r="1179">
      <c r="A1179" s="4" t="s">
        <v>3451</v>
      </c>
      <c r="B1179" s="1" t="s">
        <v>3452</v>
      </c>
      <c r="C1179" s="1">
        <v>223.55</v>
      </c>
      <c r="D1179" s="1">
        <f t="shared" ref="D1179:D1180" si="29">+4</f>
        <v>4</v>
      </c>
      <c r="E1179" s="5">
        <f t="shared" ref="E1179:E1180" si="30">+1.82%</f>
        <v>0.0182</v>
      </c>
      <c r="F1179" s="6">
        <v>30666.0</v>
      </c>
      <c r="G1179" s="6">
        <v>13913.0</v>
      </c>
      <c r="H1179" s="1" t="s">
        <v>3453</v>
      </c>
      <c r="I1179" s="1">
        <v>12.7</v>
      </c>
    </row>
    <row r="1180">
      <c r="A1180" s="1" t="s">
        <v>3454</v>
      </c>
      <c r="B1180" s="1" t="s">
        <v>3452</v>
      </c>
      <c r="C1180" s="1">
        <v>223.25</v>
      </c>
      <c r="D1180" s="1">
        <f t="shared" si="29"/>
        <v>4</v>
      </c>
      <c r="E1180" s="5">
        <f t="shared" si="30"/>
        <v>0.0182</v>
      </c>
      <c r="F1180" s="6">
        <v>56088.0</v>
      </c>
      <c r="G1180" s="6">
        <v>99125.0</v>
      </c>
      <c r="H1180" s="1" t="s">
        <v>3453</v>
      </c>
      <c r="I1180" s="1">
        <v>12.68</v>
      </c>
    </row>
    <row r="1181">
      <c r="A1181" s="1" t="s">
        <v>3455</v>
      </c>
      <c r="B1181" s="1" t="s">
        <v>3423</v>
      </c>
      <c r="C1181" s="1">
        <v>2.9</v>
      </c>
      <c r="D1181" s="1">
        <f>+0.1</f>
        <v>0.1</v>
      </c>
      <c r="E1181" s="5">
        <f>+3.57%</f>
        <v>0.0357</v>
      </c>
      <c r="F1181" s="6" t="s">
        <v>3456</v>
      </c>
      <c r="G1181" s="6" t="s">
        <v>3457</v>
      </c>
      <c r="H1181" s="1" t="s">
        <v>3458</v>
      </c>
      <c r="I1181" s="1" t="s">
        <v>51</v>
      </c>
    </row>
    <row r="1182">
      <c r="A1182" s="1"/>
      <c r="B1182" s="1"/>
      <c r="C1182" s="1"/>
      <c r="D1182" s="1"/>
      <c r="E1182" s="5"/>
      <c r="F1182" s="6"/>
      <c r="G1182" s="6"/>
      <c r="H1182" s="1"/>
      <c r="I1182" s="1"/>
    </row>
    <row r="1183">
      <c r="A1183" s="1"/>
      <c r="B1183" s="1"/>
      <c r="C1183" s="1"/>
      <c r="D1183" s="1"/>
      <c r="E1183" s="5"/>
      <c r="F1183" s="6"/>
      <c r="G1183" s="6"/>
      <c r="H1183" s="1"/>
      <c r="I1183" s="1"/>
    </row>
    <row r="1184">
      <c r="A1184" s="1"/>
      <c r="B1184" s="1"/>
      <c r="C1184" s="1"/>
      <c r="D1184" s="1"/>
      <c r="E1184" s="5"/>
      <c r="F1184" s="6"/>
      <c r="G1184" s="6"/>
      <c r="H1184" s="1"/>
      <c r="I1184" s="1"/>
    </row>
    <row r="1185">
      <c r="A1185" s="1"/>
      <c r="B1185" s="1"/>
      <c r="C1185" s="1"/>
      <c r="D1185" s="1"/>
      <c r="E1185" s="5"/>
      <c r="F1185" s="6"/>
      <c r="G1185" s="6"/>
      <c r="H1185" s="1"/>
      <c r="I1185" s="1"/>
    </row>
    <row r="1186">
      <c r="A1186" s="1"/>
      <c r="B1186" s="1"/>
      <c r="C1186" s="1"/>
      <c r="D1186" s="1"/>
      <c r="E1186" s="5"/>
      <c r="F1186" s="6"/>
      <c r="G1186" s="6"/>
      <c r="H1186" s="1"/>
      <c r="I1186" s="1"/>
    </row>
    <row r="1187">
      <c r="A1187" s="1"/>
      <c r="B1187" s="1"/>
      <c r="C1187" s="1"/>
      <c r="D1187" s="1"/>
      <c r="E1187" s="5"/>
      <c r="F1187" s="6"/>
      <c r="G1187" s="6"/>
      <c r="H1187" s="1"/>
      <c r="I1187" s="1"/>
    </row>
    <row r="1188">
      <c r="A1188" s="1"/>
      <c r="B1188" s="1"/>
      <c r="C1188" s="1"/>
      <c r="D1188" s="1"/>
      <c r="E1188" s="5"/>
      <c r="F1188" s="6"/>
      <c r="G1188" s="6"/>
      <c r="H1188" s="1"/>
      <c r="I1188" s="1"/>
    </row>
    <row r="1189">
      <c r="A1189" s="1"/>
      <c r="B1189" s="1"/>
      <c r="C1189" s="1"/>
      <c r="D1189" s="1"/>
      <c r="E1189" s="5"/>
      <c r="F1189" s="6"/>
      <c r="G1189" s="6"/>
      <c r="H1189" s="1"/>
      <c r="I1189" s="1"/>
    </row>
    <row r="1190">
      <c r="A1190" s="1"/>
      <c r="B1190" s="1"/>
      <c r="C1190" s="1"/>
      <c r="D1190" s="1"/>
      <c r="E1190" s="5"/>
      <c r="F1190" s="6"/>
      <c r="G1190" s="6"/>
      <c r="H1190" s="1"/>
      <c r="I1190" s="1"/>
    </row>
    <row r="1191">
      <c r="A1191" s="1"/>
      <c r="B1191" s="1"/>
      <c r="C1191" s="1"/>
      <c r="D1191" s="1"/>
      <c r="E1191" s="5"/>
      <c r="F1191" s="6"/>
      <c r="G1191" s="6"/>
      <c r="H1191" s="1"/>
      <c r="I1191" s="1"/>
    </row>
    <row r="1192">
      <c r="A1192" s="1"/>
      <c r="B1192" s="1"/>
      <c r="C1192" s="1"/>
      <c r="D1192" s="1"/>
      <c r="E1192" s="5"/>
      <c r="F1192" s="6"/>
      <c r="G1192" s="6"/>
      <c r="H1192" s="1"/>
      <c r="I1192" s="1"/>
    </row>
    <row r="1193">
      <c r="A1193" s="1"/>
      <c r="B1193" s="1"/>
      <c r="C1193" s="1"/>
      <c r="D1193" s="1"/>
      <c r="E1193" s="5"/>
      <c r="F1193" s="6"/>
      <c r="G1193" s="6"/>
      <c r="H1193" s="1"/>
      <c r="I1193" s="1"/>
    </row>
    <row r="1194">
      <c r="A1194" s="1"/>
      <c r="B1194" s="1"/>
      <c r="C1194" s="1"/>
      <c r="D1194" s="1"/>
      <c r="E1194" s="5"/>
      <c r="F1194" s="6"/>
      <c r="G1194" s="6"/>
      <c r="H1194" s="1"/>
      <c r="I1194" s="1"/>
    </row>
    <row r="1195">
      <c r="A1195" s="1"/>
      <c r="B1195" s="1"/>
      <c r="C1195" s="1"/>
      <c r="D1195" s="1"/>
      <c r="E1195" s="5"/>
      <c r="F1195" s="6"/>
      <c r="G1195" s="6"/>
      <c r="H1195" s="1"/>
      <c r="I1195" s="1"/>
    </row>
    <row r="1196">
      <c r="A1196" s="1"/>
      <c r="B1196" s="1"/>
      <c r="C1196" s="1"/>
      <c r="D1196" s="1"/>
      <c r="E1196" s="5"/>
      <c r="F1196" s="6"/>
      <c r="G1196" s="6"/>
      <c r="H1196" s="1"/>
      <c r="I1196" s="1"/>
    </row>
    <row r="1197">
      <c r="A1197" s="1"/>
      <c r="B1197" s="1"/>
      <c r="C1197" s="1"/>
      <c r="D1197" s="1"/>
      <c r="E1197" s="5"/>
      <c r="F1197" s="6"/>
      <c r="G1197" s="6"/>
      <c r="H1197" s="1"/>
      <c r="I1197" s="1"/>
    </row>
    <row r="1198">
      <c r="A1198" s="1"/>
      <c r="B1198" s="1"/>
      <c r="C1198" s="1"/>
      <c r="D1198" s="1"/>
      <c r="E1198" s="5"/>
      <c r="F1198" s="6"/>
      <c r="G1198" s="6"/>
      <c r="H1198" s="1"/>
      <c r="I1198" s="1"/>
    </row>
    <row r="1199">
      <c r="A1199" s="1"/>
      <c r="B1199" s="1"/>
      <c r="C1199" s="1"/>
      <c r="D1199" s="1"/>
      <c r="E1199" s="5"/>
      <c r="F1199" s="6"/>
      <c r="G1199" s="6"/>
      <c r="H1199" s="1"/>
      <c r="I1199" s="1"/>
    </row>
    <row r="1200">
      <c r="A1200" s="1"/>
      <c r="B1200" s="1"/>
      <c r="C1200" s="1"/>
      <c r="D1200" s="1"/>
      <c r="E1200" s="5"/>
      <c r="F1200" s="6"/>
      <c r="G1200" s="6"/>
      <c r="H1200" s="1"/>
      <c r="I1200" s="1"/>
    </row>
    <row r="1201">
      <c r="A1201" s="1"/>
      <c r="B1201" s="1"/>
      <c r="C1201" s="1"/>
      <c r="D1201" s="1"/>
      <c r="E1201" s="5"/>
      <c r="F1201" s="6"/>
      <c r="G1201" s="6"/>
      <c r="H1201" s="1"/>
      <c r="I1201" s="1"/>
    </row>
    <row r="1202">
      <c r="A1202" s="1"/>
      <c r="B1202" s="1"/>
      <c r="C1202" s="1"/>
      <c r="D1202" s="1"/>
      <c r="E1202" s="5"/>
      <c r="F1202" s="6"/>
      <c r="G1202" s="6"/>
      <c r="H1202" s="1"/>
      <c r="I1202" s="1"/>
    </row>
    <row r="1203">
      <c r="A1203" s="1"/>
      <c r="B1203" s="1"/>
      <c r="C1203" s="1"/>
      <c r="D1203" s="1"/>
      <c r="E1203" s="5"/>
      <c r="F1203" s="6"/>
      <c r="G1203" s="6"/>
      <c r="H1203" s="1"/>
      <c r="I1203" s="1"/>
    </row>
    <row r="1204">
      <c r="A1204" s="1"/>
      <c r="B1204" s="1"/>
      <c r="C1204" s="1"/>
      <c r="D1204" s="1"/>
      <c r="E1204" s="5"/>
      <c r="F1204" s="6"/>
      <c r="G1204" s="6"/>
      <c r="H1204" s="1"/>
      <c r="I1204" s="1"/>
    </row>
    <row r="1205">
      <c r="A1205" s="1"/>
      <c r="B1205" s="1"/>
      <c r="C1205" s="1"/>
      <c r="D1205" s="1"/>
      <c r="E1205" s="5"/>
      <c r="F1205" s="6"/>
      <c r="G1205" s="6"/>
      <c r="H1205" s="1"/>
      <c r="I1205" s="1"/>
    </row>
    <row r="1206">
      <c r="A1206" s="1"/>
      <c r="B1206" s="1"/>
      <c r="C1206" s="1"/>
      <c r="D1206" s="1"/>
      <c r="E1206" s="5"/>
      <c r="F1206" s="6"/>
      <c r="G1206" s="6"/>
      <c r="H1206" s="1"/>
      <c r="I1206" s="1"/>
    </row>
    <row r="1207">
      <c r="A1207" s="1"/>
      <c r="B1207" s="1"/>
      <c r="C1207" s="1"/>
      <c r="D1207" s="1"/>
      <c r="E1207" s="5"/>
      <c r="F1207" s="6"/>
      <c r="G1207" s="6"/>
      <c r="H1207" s="1"/>
      <c r="I1207" s="1"/>
    </row>
    <row r="1208">
      <c r="A1208" s="1"/>
      <c r="B1208" s="1"/>
      <c r="C1208" s="1"/>
      <c r="D1208" s="1"/>
      <c r="E1208" s="5"/>
      <c r="F1208" s="6"/>
      <c r="G1208" s="6"/>
      <c r="H1208" s="1"/>
      <c r="I1208" s="1"/>
    </row>
    <row r="1209">
      <c r="A1209" s="1"/>
      <c r="B1209" s="1"/>
      <c r="C1209" s="1"/>
      <c r="D1209" s="1"/>
      <c r="E1209" s="5"/>
      <c r="F1209" s="6"/>
      <c r="G1209" s="6"/>
      <c r="H1209" s="1"/>
      <c r="I1209" s="1"/>
    </row>
    <row r="1210">
      <c r="A1210" s="1"/>
      <c r="B1210" s="1"/>
      <c r="C1210" s="1"/>
      <c r="D1210" s="1"/>
      <c r="E1210" s="5"/>
      <c r="F1210" s="6"/>
      <c r="G1210" s="6"/>
      <c r="H1210" s="1"/>
      <c r="I1210" s="1"/>
    </row>
    <row r="1211">
      <c r="A1211" s="1"/>
      <c r="B1211" s="1"/>
      <c r="C1211" s="1"/>
      <c r="D1211" s="1"/>
      <c r="E1211" s="5"/>
      <c r="F1211" s="6"/>
      <c r="G1211" s="6"/>
      <c r="H1211" s="1"/>
      <c r="I1211" s="1"/>
    </row>
    <row r="1212">
      <c r="A1212" s="1"/>
      <c r="B1212" s="1"/>
      <c r="C1212" s="1"/>
      <c r="D1212" s="1"/>
      <c r="E1212" s="5"/>
      <c r="F1212" s="6"/>
      <c r="G1212" s="6"/>
      <c r="H1212" s="1"/>
      <c r="I1212" s="1"/>
    </row>
    <row r="1213">
      <c r="A1213" s="1"/>
      <c r="B1213" s="1"/>
      <c r="C1213" s="1"/>
      <c r="D1213" s="1"/>
      <c r="E1213" s="5"/>
      <c r="F1213" s="6"/>
      <c r="G1213" s="6"/>
      <c r="H1213" s="1"/>
      <c r="I1213" s="1"/>
    </row>
    <row r="1214">
      <c r="A1214" s="1"/>
      <c r="B1214" s="1"/>
      <c r="C1214" s="1"/>
      <c r="D1214" s="1"/>
      <c r="E1214" s="5"/>
      <c r="F1214" s="6"/>
      <c r="G1214" s="6"/>
      <c r="H1214" s="1"/>
      <c r="I1214" s="1"/>
    </row>
    <row r="1215">
      <c r="A1215" s="1"/>
      <c r="B1215" s="1"/>
      <c r="C1215" s="1"/>
      <c r="D1215" s="1"/>
      <c r="E1215" s="5"/>
      <c r="F1215" s="6"/>
      <c r="G1215" s="6"/>
      <c r="H1215" s="1"/>
      <c r="I1215" s="1"/>
    </row>
    <row r="1216">
      <c r="A1216" s="1"/>
      <c r="B1216" s="1"/>
      <c r="C1216" s="1"/>
      <c r="D1216" s="1"/>
      <c r="E1216" s="5"/>
      <c r="F1216" s="6"/>
      <c r="G1216" s="6"/>
      <c r="H1216" s="1"/>
      <c r="I1216" s="1"/>
    </row>
    <row r="1217">
      <c r="A1217" s="1"/>
      <c r="B1217" s="1"/>
      <c r="C1217" s="1"/>
      <c r="D1217" s="1"/>
      <c r="E1217" s="5"/>
      <c r="F1217" s="6"/>
      <c r="G1217" s="6"/>
      <c r="H1217" s="1"/>
      <c r="I1217" s="1"/>
    </row>
    <row r="1218">
      <c r="A1218" s="1"/>
      <c r="B1218" s="1"/>
      <c r="C1218" s="1"/>
      <c r="D1218" s="1"/>
      <c r="E1218" s="5"/>
      <c r="F1218" s="6"/>
      <c r="G1218" s="6"/>
      <c r="H1218" s="1"/>
      <c r="I1218" s="1"/>
    </row>
    <row r="1219">
      <c r="A1219" s="1"/>
      <c r="B1219" s="1"/>
      <c r="C1219" s="1"/>
      <c r="D1219" s="1"/>
      <c r="E1219" s="5"/>
      <c r="F1219" s="6"/>
      <c r="G1219" s="6"/>
      <c r="H1219" s="1"/>
      <c r="I1219" s="1"/>
    </row>
    <row r="1220">
      <c r="A1220" s="1"/>
      <c r="B1220" s="1"/>
      <c r="C1220" s="1"/>
      <c r="D1220" s="1"/>
      <c r="E1220" s="5"/>
      <c r="F1220" s="6"/>
      <c r="G1220" s="6"/>
      <c r="H1220" s="1"/>
      <c r="I1220" s="1"/>
    </row>
    <row r="1221">
      <c r="A1221" s="1"/>
      <c r="B1221" s="1"/>
      <c r="C1221" s="1"/>
      <c r="D1221" s="1"/>
      <c r="E1221" s="5"/>
      <c r="F1221" s="6"/>
      <c r="G1221" s="6"/>
      <c r="H1221" s="1"/>
      <c r="I1221" s="1"/>
    </row>
    <row r="1222">
      <c r="A1222" s="1"/>
      <c r="B1222" s="1"/>
      <c r="C1222" s="1"/>
      <c r="D1222" s="1"/>
      <c r="E1222" s="5"/>
      <c r="F1222" s="6"/>
      <c r="G1222" s="6"/>
      <c r="H1222" s="1"/>
      <c r="I1222" s="1"/>
    </row>
    <row r="1223">
      <c r="A1223" s="1"/>
      <c r="B1223" s="1"/>
      <c r="C1223" s="1"/>
      <c r="D1223" s="1"/>
      <c r="E1223" s="5"/>
      <c r="F1223" s="6"/>
      <c r="G1223" s="6"/>
      <c r="H1223" s="1"/>
      <c r="I1223" s="1"/>
    </row>
    <row r="1224">
      <c r="A1224" s="1"/>
      <c r="B1224" s="1"/>
      <c r="C1224" s="1"/>
      <c r="D1224" s="1"/>
      <c r="E1224" s="5"/>
      <c r="F1224" s="6"/>
      <c r="G1224" s="6"/>
      <c r="H1224" s="1"/>
      <c r="I1224" s="1"/>
    </row>
    <row r="1225">
      <c r="A1225" s="1"/>
      <c r="B1225" s="1"/>
      <c r="C1225" s="1"/>
      <c r="D1225" s="1"/>
      <c r="E1225" s="5"/>
      <c r="F1225" s="6"/>
      <c r="G1225" s="6"/>
      <c r="H1225" s="1"/>
      <c r="I1225" s="1"/>
    </row>
    <row r="1226">
      <c r="A1226" s="1"/>
      <c r="B1226" s="1"/>
      <c r="C1226" s="1"/>
      <c r="D1226" s="1"/>
      <c r="E1226" s="5"/>
      <c r="F1226" s="6"/>
      <c r="G1226" s="6"/>
      <c r="H1226" s="1"/>
      <c r="I1226" s="1"/>
    </row>
    <row r="1227">
      <c r="A1227" s="1"/>
      <c r="B1227" s="1"/>
      <c r="C1227" s="1"/>
      <c r="D1227" s="1"/>
      <c r="E1227" s="5"/>
      <c r="F1227" s="6"/>
      <c r="G1227" s="6"/>
      <c r="H1227" s="1"/>
      <c r="I1227" s="1"/>
    </row>
    <row r="1228">
      <c r="A1228" s="1"/>
      <c r="B1228" s="1"/>
      <c r="C1228" s="1"/>
      <c r="D1228" s="1"/>
      <c r="E1228" s="5"/>
      <c r="F1228" s="6"/>
      <c r="G1228" s="6"/>
      <c r="H1228" s="1"/>
      <c r="I1228" s="1"/>
    </row>
    <row r="1229">
      <c r="A1229" s="1"/>
      <c r="B1229" s="1"/>
      <c r="C1229" s="1"/>
      <c r="D1229" s="1"/>
      <c r="E1229" s="5"/>
      <c r="F1229" s="6"/>
      <c r="G1229" s="6"/>
      <c r="H1229" s="1"/>
      <c r="I1229" s="1"/>
    </row>
    <row r="1230">
      <c r="A1230" s="1"/>
      <c r="B1230" s="1"/>
      <c r="C1230" s="1"/>
      <c r="D1230" s="1"/>
      <c r="E1230" s="5"/>
      <c r="F1230" s="6"/>
      <c r="G1230" s="6"/>
      <c r="H1230" s="1"/>
      <c r="I1230" s="1"/>
    </row>
    <row r="1231">
      <c r="A1231" s="1"/>
      <c r="B1231" s="1"/>
      <c r="C1231" s="1"/>
      <c r="D1231" s="1"/>
      <c r="E1231" s="5"/>
      <c r="F1231" s="6"/>
      <c r="G1231" s="6"/>
      <c r="H1231" s="1"/>
      <c r="I1231" s="1"/>
    </row>
    <row r="1232">
      <c r="A1232" s="1"/>
      <c r="B1232" s="1"/>
      <c r="C1232" s="1"/>
      <c r="D1232" s="1"/>
      <c r="E1232" s="5"/>
      <c r="F1232" s="6"/>
      <c r="G1232" s="6"/>
      <c r="H1232" s="1"/>
      <c r="I1232" s="1"/>
    </row>
    <row r="1233">
      <c r="A1233" s="1"/>
      <c r="B1233" s="1"/>
      <c r="C1233" s="1"/>
      <c r="D1233" s="1"/>
      <c r="E1233" s="5"/>
      <c r="F1233" s="6"/>
      <c r="G1233" s="6"/>
      <c r="H1233" s="1"/>
      <c r="I1233" s="1"/>
    </row>
    <row r="1234">
      <c r="A1234" s="1"/>
      <c r="B1234" s="1"/>
      <c r="C1234" s="1"/>
      <c r="D1234" s="1"/>
      <c r="E1234" s="5"/>
      <c r="F1234" s="6"/>
      <c r="G1234" s="6"/>
      <c r="H1234" s="1"/>
      <c r="I1234" s="1"/>
    </row>
    <row r="1235">
      <c r="A1235" s="1"/>
      <c r="B1235" s="1"/>
      <c r="C1235" s="1"/>
      <c r="D1235" s="1"/>
      <c r="E1235" s="5"/>
      <c r="F1235" s="6"/>
      <c r="G1235" s="6"/>
      <c r="H1235" s="1"/>
      <c r="I1235" s="1"/>
    </row>
    <row r="1236">
      <c r="A1236" s="1"/>
      <c r="B1236" s="1"/>
      <c r="C1236" s="1"/>
      <c r="D1236" s="1"/>
      <c r="E1236" s="5"/>
      <c r="F1236" s="6"/>
      <c r="G1236" s="6"/>
      <c r="H1236" s="1"/>
      <c r="I1236" s="1"/>
    </row>
    <row r="1237">
      <c r="A1237" s="1"/>
      <c r="B1237" s="1"/>
      <c r="C1237" s="1"/>
      <c r="D1237" s="1"/>
      <c r="E1237" s="5"/>
      <c r="F1237" s="6"/>
      <c r="G1237" s="6"/>
      <c r="H1237" s="1"/>
      <c r="I1237" s="1"/>
    </row>
    <row r="1238">
      <c r="A1238" s="1"/>
      <c r="B1238" s="1"/>
      <c r="C1238" s="1"/>
      <c r="D1238" s="1"/>
      <c r="E1238" s="5"/>
      <c r="F1238" s="6"/>
      <c r="G1238" s="6"/>
      <c r="H1238" s="1"/>
      <c r="I1238" s="1"/>
    </row>
    <row r="1239">
      <c r="A1239" s="1"/>
      <c r="B1239" s="1"/>
      <c r="C1239" s="1"/>
      <c r="D1239" s="1"/>
      <c r="E1239" s="5"/>
      <c r="F1239" s="6"/>
      <c r="G1239" s="6"/>
      <c r="H1239" s="1"/>
      <c r="I1239" s="1"/>
    </row>
    <row r="1240">
      <c r="A1240" s="1"/>
      <c r="B1240" s="1"/>
      <c r="C1240" s="1"/>
      <c r="D1240" s="1"/>
      <c r="E1240" s="5"/>
      <c r="F1240" s="6"/>
      <c r="G1240" s="6"/>
      <c r="H1240" s="1"/>
      <c r="I1240" s="1"/>
    </row>
    <row r="1241">
      <c r="A1241" s="1"/>
      <c r="B1241" s="1"/>
      <c r="C1241" s="1"/>
      <c r="D1241" s="1"/>
      <c r="E1241" s="5"/>
      <c r="F1241" s="6"/>
      <c r="G1241" s="6"/>
      <c r="H1241" s="1"/>
      <c r="I1241" s="1"/>
    </row>
    <row r="1242">
      <c r="A1242" s="1"/>
      <c r="B1242" s="1"/>
      <c r="C1242" s="1"/>
      <c r="D1242" s="1"/>
      <c r="E1242" s="5"/>
      <c r="F1242" s="6"/>
      <c r="G1242" s="6"/>
      <c r="H1242" s="1"/>
      <c r="I1242" s="1"/>
    </row>
    <row r="1243">
      <c r="A1243" s="1"/>
      <c r="B1243" s="1"/>
      <c r="C1243" s="1"/>
      <c r="D1243" s="1"/>
      <c r="E1243" s="5"/>
      <c r="F1243" s="6"/>
      <c r="G1243" s="6"/>
      <c r="H1243" s="1"/>
      <c r="I1243" s="1"/>
    </row>
    <row r="1244">
      <c r="A1244" s="1"/>
      <c r="B1244" s="1"/>
      <c r="C1244" s="1"/>
      <c r="D1244" s="1"/>
      <c r="E1244" s="5"/>
      <c r="F1244" s="6"/>
      <c r="G1244" s="6"/>
      <c r="H1244" s="1"/>
      <c r="I1244" s="1"/>
    </row>
    <row r="1245">
      <c r="A1245" s="1"/>
      <c r="B1245" s="1"/>
      <c r="C1245" s="1"/>
      <c r="D1245" s="1"/>
      <c r="E1245" s="5"/>
      <c r="F1245" s="6"/>
      <c r="G1245" s="6"/>
      <c r="H1245" s="1"/>
      <c r="I1245" s="1"/>
    </row>
    <row r="1246">
      <c r="A1246" s="1"/>
      <c r="B1246" s="1"/>
      <c r="C1246" s="1"/>
      <c r="D1246" s="1"/>
      <c r="E1246" s="5"/>
      <c r="F1246" s="6"/>
      <c r="G1246" s="6"/>
      <c r="H1246" s="1"/>
      <c r="I1246" s="1"/>
    </row>
    <row r="1247">
      <c r="A1247" s="1"/>
      <c r="B1247" s="1"/>
      <c r="C1247" s="1"/>
      <c r="D1247" s="1"/>
      <c r="E1247" s="5"/>
      <c r="F1247" s="6"/>
      <c r="G1247" s="6"/>
      <c r="H1247" s="1"/>
      <c r="I1247" s="1"/>
    </row>
    <row r="1248">
      <c r="A1248" s="1"/>
      <c r="B1248" s="1"/>
      <c r="C1248" s="1"/>
      <c r="D1248" s="1"/>
      <c r="E1248" s="5"/>
      <c r="F1248" s="6"/>
      <c r="G1248" s="6"/>
      <c r="H1248" s="1"/>
      <c r="I1248" s="1"/>
    </row>
    <row r="1249">
      <c r="A1249" s="1"/>
      <c r="B1249" s="1"/>
      <c r="C1249" s="1"/>
      <c r="D1249" s="1"/>
      <c r="E1249" s="5"/>
      <c r="F1249" s="6"/>
      <c r="G1249" s="6"/>
      <c r="H1249" s="1"/>
      <c r="I1249" s="1"/>
    </row>
    <row r="1250">
      <c r="A1250" s="1"/>
      <c r="B1250" s="1"/>
      <c r="C1250" s="1"/>
      <c r="D1250" s="1"/>
      <c r="E1250" s="5"/>
      <c r="F1250" s="6"/>
      <c r="G1250" s="6"/>
      <c r="H1250" s="1"/>
      <c r="I1250" s="1"/>
    </row>
    <row r="1251">
      <c r="A1251" s="1"/>
      <c r="B1251" s="1"/>
      <c r="C1251" s="1"/>
      <c r="D1251" s="1"/>
      <c r="E1251" s="5"/>
      <c r="F1251" s="6"/>
      <c r="G1251" s="6"/>
      <c r="H1251" s="1"/>
      <c r="I1251" s="1"/>
    </row>
    <row r="1252">
      <c r="A1252" s="1"/>
      <c r="B1252" s="1"/>
      <c r="C1252" s="1"/>
      <c r="D1252" s="1"/>
      <c r="E1252" s="5"/>
      <c r="F1252" s="6"/>
      <c r="G1252" s="6"/>
      <c r="H1252" s="1"/>
      <c r="I1252" s="1"/>
    </row>
    <row r="1253">
      <c r="A1253" s="1"/>
      <c r="B1253" s="1"/>
      <c r="C1253" s="1"/>
      <c r="D1253" s="1"/>
      <c r="E1253" s="5"/>
      <c r="F1253" s="6"/>
      <c r="G1253" s="6"/>
      <c r="H1253" s="1"/>
      <c r="I1253" s="1"/>
    </row>
    <row r="1254">
      <c r="A1254" s="1"/>
      <c r="B1254" s="1"/>
      <c r="C1254" s="1"/>
      <c r="D1254" s="1"/>
      <c r="E1254" s="5"/>
      <c r="F1254" s="6"/>
      <c r="G1254" s="6"/>
      <c r="H1254" s="1"/>
      <c r="I1254" s="1"/>
    </row>
    <row r="1255">
      <c r="A1255" s="1"/>
      <c r="B1255" s="1"/>
      <c r="C1255" s="1"/>
      <c r="D1255" s="1"/>
      <c r="E1255" s="5"/>
      <c r="F1255" s="6"/>
      <c r="G1255" s="6"/>
      <c r="H1255" s="1"/>
      <c r="I1255" s="1"/>
    </row>
    <row r="1256">
      <c r="A1256" s="1"/>
      <c r="B1256" s="1"/>
      <c r="C1256" s="1"/>
      <c r="D1256" s="1"/>
      <c r="E1256" s="5"/>
      <c r="F1256" s="6"/>
      <c r="G1256" s="6"/>
      <c r="H1256" s="1"/>
      <c r="I1256" s="1"/>
    </row>
    <row r="1257">
      <c r="A1257" s="1"/>
      <c r="B1257" s="1"/>
      <c r="C1257" s="1"/>
      <c r="D1257" s="1"/>
      <c r="E1257" s="5"/>
      <c r="F1257" s="6"/>
      <c r="G1257" s="6"/>
      <c r="H1257" s="1"/>
      <c r="I1257" s="1"/>
    </row>
    <row r="1258">
      <c r="A1258" s="1"/>
      <c r="B1258" s="1"/>
      <c r="C1258" s="1"/>
      <c r="D1258" s="1"/>
      <c r="E1258" s="5"/>
      <c r="F1258" s="6"/>
      <c r="G1258" s="6"/>
      <c r="H1258" s="1"/>
      <c r="I1258" s="1"/>
    </row>
    <row r="1259">
      <c r="A1259" s="1"/>
      <c r="B1259" s="1"/>
      <c r="C1259" s="1"/>
      <c r="D1259" s="1"/>
      <c r="E1259" s="5"/>
      <c r="F1259" s="6"/>
      <c r="G1259" s="6"/>
      <c r="H1259" s="1"/>
      <c r="I1259" s="1"/>
    </row>
    <row r="1260">
      <c r="A1260" s="1"/>
      <c r="B1260" s="1"/>
      <c r="C1260" s="1"/>
      <c r="D1260" s="1"/>
      <c r="E1260" s="5"/>
      <c r="F1260" s="6"/>
      <c r="G1260" s="6"/>
      <c r="H1260" s="1"/>
      <c r="I1260" s="1"/>
    </row>
    <row r="1261">
      <c r="A1261" s="1"/>
      <c r="B1261" s="1"/>
      <c r="C1261" s="1"/>
      <c r="D1261" s="1"/>
      <c r="E1261" s="5"/>
      <c r="F1261" s="6"/>
      <c r="G1261" s="6"/>
      <c r="H1261" s="1"/>
      <c r="I1261" s="1"/>
    </row>
    <row r="1262">
      <c r="A1262" s="1"/>
      <c r="B1262" s="1"/>
      <c r="C1262" s="1"/>
      <c r="D1262" s="1"/>
      <c r="E1262" s="5"/>
      <c r="F1262" s="6"/>
      <c r="G1262" s="6"/>
      <c r="H1262" s="1"/>
      <c r="I1262" s="1"/>
    </row>
    <row r="1263">
      <c r="A1263" s="1"/>
      <c r="B1263" s="1"/>
      <c r="C1263" s="1"/>
      <c r="D1263" s="1"/>
      <c r="E1263" s="5"/>
      <c r="F1263" s="6"/>
      <c r="G1263" s="6"/>
      <c r="H1263" s="1"/>
      <c r="I1263" s="1"/>
    </row>
    <row r="1264">
      <c r="A1264" s="1"/>
      <c r="B1264" s="1"/>
      <c r="C1264" s="1"/>
      <c r="D1264" s="1"/>
      <c r="E1264" s="5"/>
      <c r="F1264" s="6"/>
      <c r="G1264" s="6"/>
      <c r="H1264" s="1"/>
      <c r="I1264" s="1"/>
    </row>
    <row r="1265">
      <c r="A1265" s="1"/>
      <c r="B1265" s="1"/>
      <c r="C1265" s="1"/>
      <c r="D1265" s="1"/>
      <c r="E1265" s="5"/>
      <c r="F1265" s="6"/>
      <c r="G1265" s="6"/>
      <c r="H1265" s="1"/>
      <c r="I1265" s="1"/>
    </row>
    <row r="1266">
      <c r="A1266" s="1"/>
      <c r="B1266" s="1"/>
      <c r="C1266" s="1"/>
      <c r="D1266" s="1"/>
      <c r="E1266" s="5"/>
      <c r="F1266" s="6"/>
      <c r="G1266" s="6"/>
      <c r="H1266" s="1"/>
      <c r="I1266" s="1"/>
    </row>
    <row r="1267">
      <c r="A1267" s="1"/>
      <c r="B1267" s="1"/>
      <c r="C1267" s="1"/>
      <c r="D1267" s="1"/>
      <c r="E1267" s="5"/>
      <c r="F1267" s="6"/>
      <c r="G1267" s="6"/>
      <c r="H1267" s="1"/>
      <c r="I1267" s="1"/>
    </row>
    <row r="1268">
      <c r="A1268" s="1"/>
      <c r="B1268" s="1"/>
      <c r="C1268" s="1"/>
      <c r="D1268" s="1"/>
      <c r="E1268" s="5"/>
      <c r="F1268" s="6"/>
      <c r="G1268" s="6"/>
      <c r="H1268" s="1"/>
      <c r="I1268" s="1"/>
    </row>
    <row r="1269">
      <c r="A1269" s="1"/>
      <c r="B1269" s="1"/>
      <c r="C1269" s="1"/>
      <c r="D1269" s="1"/>
      <c r="E1269" s="5"/>
      <c r="F1269" s="6"/>
      <c r="G1269" s="6"/>
      <c r="H1269" s="1"/>
      <c r="I1269" s="1"/>
    </row>
    <row r="1270">
      <c r="A1270" s="1"/>
      <c r="B1270" s="1"/>
      <c r="C1270" s="1"/>
      <c r="D1270" s="1"/>
      <c r="E1270" s="5"/>
      <c r="F1270" s="6"/>
      <c r="G1270" s="6"/>
      <c r="H1270" s="1"/>
      <c r="I1270" s="1"/>
    </row>
    <row r="1271">
      <c r="A1271" s="1"/>
      <c r="B1271" s="1"/>
      <c r="C1271" s="1"/>
      <c r="D1271" s="1"/>
      <c r="E1271" s="5"/>
      <c r="F1271" s="6"/>
      <c r="G1271" s="6"/>
      <c r="H1271" s="1"/>
      <c r="I1271" s="1"/>
    </row>
    <row r="1272">
      <c r="A1272" s="1"/>
      <c r="B1272" s="1"/>
      <c r="C1272" s="1"/>
      <c r="D1272" s="1"/>
      <c r="E1272" s="5"/>
      <c r="F1272" s="6"/>
      <c r="G1272" s="6"/>
      <c r="H1272" s="1"/>
      <c r="I1272" s="1"/>
    </row>
    <row r="1273">
      <c r="A1273" s="1"/>
      <c r="B1273" s="1"/>
      <c r="C1273" s="1"/>
      <c r="D1273" s="1"/>
      <c r="E1273" s="5"/>
      <c r="F1273" s="6"/>
      <c r="G1273" s="6"/>
      <c r="H1273" s="1"/>
      <c r="I1273" s="1"/>
    </row>
    <row r="1274">
      <c r="A1274" s="1"/>
      <c r="B1274" s="1"/>
      <c r="C1274" s="1"/>
      <c r="D1274" s="1"/>
      <c r="E1274" s="5"/>
      <c r="F1274" s="6"/>
      <c r="G1274" s="6"/>
      <c r="H1274" s="1"/>
      <c r="I1274" s="1"/>
    </row>
    <row r="1275">
      <c r="A1275" s="1"/>
      <c r="B1275" s="1"/>
      <c r="C1275" s="1"/>
      <c r="D1275" s="1"/>
      <c r="E1275" s="5"/>
      <c r="F1275" s="6"/>
      <c r="G1275" s="6"/>
      <c r="H1275" s="1"/>
      <c r="I1275" s="1"/>
    </row>
    <row r="1276">
      <c r="A1276" s="1"/>
      <c r="B1276" s="1"/>
      <c r="C1276" s="1"/>
      <c r="D1276" s="1"/>
      <c r="E1276" s="5"/>
      <c r="F1276" s="6"/>
      <c r="G1276" s="6"/>
      <c r="H1276" s="1"/>
      <c r="I1276" s="1"/>
    </row>
    <row r="1277">
      <c r="A1277" s="1"/>
      <c r="B1277" s="1"/>
      <c r="C1277" s="1"/>
      <c r="D1277" s="1"/>
      <c r="E1277" s="5"/>
      <c r="F1277" s="6"/>
      <c r="G1277" s="6"/>
      <c r="H1277" s="1"/>
      <c r="I1277" s="1"/>
    </row>
    <row r="1278">
      <c r="A1278" s="1"/>
      <c r="B1278" s="1"/>
      <c r="C1278" s="1"/>
      <c r="D1278" s="1"/>
      <c r="E1278" s="5"/>
      <c r="F1278" s="6"/>
      <c r="G1278" s="6"/>
      <c r="H1278" s="1"/>
      <c r="I1278" s="1"/>
    </row>
    <row r="1279">
      <c r="A1279" s="1"/>
      <c r="B1279" s="1"/>
      <c r="C1279" s="1"/>
      <c r="D1279" s="1"/>
      <c r="E1279" s="5"/>
      <c r="F1279" s="6"/>
      <c r="G1279" s="6"/>
      <c r="H1279" s="1"/>
      <c r="I1279" s="1"/>
    </row>
    <row r="1280">
      <c r="A1280" s="1"/>
      <c r="B1280" s="1"/>
      <c r="C1280" s="1"/>
      <c r="D1280" s="1"/>
      <c r="E1280" s="5"/>
      <c r="F1280" s="6"/>
      <c r="G1280" s="6"/>
      <c r="H1280" s="1"/>
      <c r="I1280" s="1"/>
    </row>
    <row r="1281">
      <c r="A1281" s="1"/>
      <c r="B1281" s="1"/>
      <c r="C1281" s="1"/>
      <c r="D1281" s="1"/>
      <c r="E1281" s="5"/>
      <c r="F1281" s="6"/>
      <c r="G1281" s="6"/>
      <c r="H1281" s="1"/>
      <c r="I1281" s="1"/>
    </row>
    <row r="1282">
      <c r="A1282" s="1"/>
      <c r="B1282" s="1"/>
      <c r="C1282" s="1"/>
      <c r="D1282" s="1"/>
      <c r="E1282" s="5"/>
      <c r="F1282" s="6"/>
      <c r="G1282" s="6"/>
      <c r="H1282" s="1"/>
      <c r="I1282" s="1"/>
    </row>
    <row r="1283">
      <c r="A1283" s="1"/>
      <c r="B1283" s="1"/>
      <c r="C1283" s="1"/>
      <c r="D1283" s="1"/>
      <c r="E1283" s="5"/>
      <c r="F1283" s="6"/>
      <c r="G1283" s="6"/>
      <c r="H1283" s="1"/>
      <c r="I1283" s="1"/>
    </row>
    <row r="1284">
      <c r="A1284" s="1"/>
      <c r="B1284" s="1"/>
      <c r="C1284" s="1"/>
      <c r="D1284" s="1"/>
      <c r="E1284" s="5"/>
      <c r="F1284" s="6"/>
      <c r="G1284" s="6"/>
      <c r="H1284" s="1"/>
      <c r="I1284" s="1"/>
    </row>
    <row r="1285">
      <c r="A1285" s="1"/>
      <c r="B1285" s="1"/>
      <c r="C1285" s="1"/>
      <c r="D1285" s="1"/>
      <c r="E1285" s="5"/>
      <c r="F1285" s="6"/>
      <c r="G1285" s="6"/>
      <c r="H1285" s="1"/>
      <c r="I1285" s="1"/>
    </row>
    <row r="1286">
      <c r="A1286" s="1"/>
      <c r="B1286" s="1"/>
      <c r="C1286" s="1"/>
      <c r="D1286" s="1"/>
      <c r="E1286" s="5"/>
      <c r="F1286" s="6"/>
      <c r="G1286" s="6"/>
      <c r="H1286" s="1"/>
      <c r="I1286" s="1"/>
    </row>
    <row r="1287">
      <c r="A1287" s="1"/>
      <c r="B1287" s="1"/>
      <c r="C1287" s="1"/>
      <c r="D1287" s="1"/>
      <c r="E1287" s="5"/>
      <c r="F1287" s="6"/>
      <c r="G1287" s="6"/>
      <c r="H1287" s="1"/>
      <c r="I1287" s="1"/>
    </row>
    <row r="1288">
      <c r="A1288" s="1"/>
      <c r="B1288" s="1"/>
      <c r="C1288" s="1"/>
      <c r="D1288" s="1"/>
      <c r="E1288" s="5"/>
      <c r="F1288" s="6"/>
      <c r="G1288" s="6"/>
      <c r="H1288" s="1"/>
      <c r="I1288" s="1"/>
    </row>
    <row r="1289">
      <c r="A1289" s="1"/>
      <c r="B1289" s="1"/>
      <c r="C1289" s="1"/>
      <c r="D1289" s="1"/>
      <c r="E1289" s="5"/>
      <c r="F1289" s="6"/>
      <c r="G1289" s="6"/>
      <c r="H1289" s="1"/>
      <c r="I1289" s="1"/>
    </row>
    <row r="1290">
      <c r="A1290" s="1"/>
      <c r="B1290" s="1"/>
      <c r="C1290" s="1"/>
      <c r="D1290" s="1"/>
      <c r="E1290" s="5"/>
      <c r="F1290" s="6"/>
      <c r="G1290" s="6"/>
      <c r="H1290" s="1"/>
      <c r="I1290" s="1"/>
    </row>
    <row r="1291">
      <c r="A1291" s="1"/>
      <c r="B1291" s="1"/>
      <c r="C1291" s="1"/>
      <c r="D1291" s="1"/>
      <c r="E1291" s="5"/>
      <c r="F1291" s="6"/>
      <c r="G1291" s="6"/>
      <c r="H1291" s="1"/>
      <c r="I1291" s="1"/>
    </row>
    <row r="1292">
      <c r="A1292" s="1"/>
      <c r="B1292" s="1"/>
      <c r="C1292" s="1"/>
      <c r="D1292" s="1"/>
      <c r="E1292" s="5"/>
      <c r="F1292" s="6"/>
      <c r="G1292" s="6"/>
      <c r="H1292" s="1"/>
      <c r="I1292" s="1"/>
    </row>
    <row r="1293">
      <c r="A1293" s="1"/>
      <c r="B1293" s="1"/>
      <c r="C1293" s="1"/>
      <c r="D1293" s="1"/>
      <c r="E1293" s="5"/>
      <c r="F1293" s="6"/>
      <c r="G1293" s="6"/>
      <c r="H1293" s="1"/>
      <c r="I1293" s="1"/>
    </row>
    <row r="1294">
      <c r="A1294" s="1"/>
      <c r="B1294" s="1"/>
      <c r="C1294" s="1"/>
      <c r="D1294" s="1"/>
      <c r="E1294" s="5"/>
      <c r="F1294" s="6"/>
      <c r="G1294" s="6"/>
      <c r="H1294" s="1"/>
      <c r="I1294" s="1"/>
    </row>
    <row r="1295">
      <c r="A1295" s="1"/>
      <c r="B1295" s="1"/>
      <c r="C1295" s="1"/>
      <c r="D1295" s="1"/>
      <c r="E1295" s="5"/>
      <c r="F1295" s="6"/>
      <c r="G1295" s="6"/>
      <c r="H1295" s="1"/>
      <c r="I1295" s="1"/>
    </row>
    <row r="1296">
      <c r="A1296" s="1"/>
      <c r="B1296" s="1"/>
      <c r="C1296" s="1"/>
      <c r="D1296" s="1"/>
      <c r="E1296" s="5"/>
      <c r="F1296" s="6"/>
      <c r="G1296" s="6"/>
      <c r="H1296" s="1"/>
      <c r="I1296" s="1"/>
    </row>
    <row r="1297">
      <c r="A1297" s="1"/>
      <c r="B1297" s="1"/>
      <c r="C1297" s="1"/>
      <c r="D1297" s="1"/>
      <c r="E1297" s="5"/>
      <c r="F1297" s="6"/>
      <c r="G1297" s="6"/>
      <c r="H1297" s="1"/>
      <c r="I1297" s="1"/>
    </row>
    <row r="1298">
      <c r="A1298" s="1"/>
      <c r="B1298" s="1"/>
      <c r="C1298" s="1"/>
      <c r="D1298" s="1"/>
      <c r="E1298" s="5"/>
      <c r="F1298" s="6"/>
      <c r="G1298" s="6"/>
      <c r="H1298" s="1"/>
      <c r="I1298" s="1"/>
    </row>
    <row r="1299">
      <c r="A1299" s="1"/>
      <c r="B1299" s="1"/>
      <c r="C1299" s="1"/>
      <c r="D1299" s="1"/>
      <c r="E1299" s="5"/>
      <c r="F1299" s="6"/>
      <c r="G1299" s="6"/>
      <c r="H1299" s="1"/>
      <c r="I1299" s="1"/>
    </row>
    <row r="1300">
      <c r="A1300" s="1"/>
      <c r="B1300" s="1"/>
      <c r="C1300" s="1"/>
      <c r="D1300" s="1"/>
      <c r="E1300" s="5"/>
      <c r="F1300" s="6"/>
      <c r="G1300" s="6"/>
      <c r="H1300" s="1"/>
      <c r="I1300" s="1"/>
    </row>
    <row r="1301">
      <c r="A1301" s="1"/>
      <c r="B1301" s="1"/>
      <c r="C1301" s="1"/>
      <c r="D1301" s="1"/>
      <c r="E1301" s="5"/>
      <c r="F1301" s="6"/>
      <c r="G1301" s="6"/>
      <c r="H1301" s="1"/>
      <c r="I1301" s="1"/>
    </row>
    <row r="1302">
      <c r="A1302" s="1"/>
      <c r="B1302" s="1"/>
      <c r="C1302" s="1"/>
      <c r="D1302" s="1"/>
      <c r="E1302" s="5"/>
      <c r="F1302" s="6"/>
      <c r="G1302" s="6"/>
      <c r="H1302" s="1"/>
      <c r="I1302" s="1"/>
    </row>
    <row r="1303">
      <c r="A1303" s="1"/>
      <c r="B1303" s="1"/>
      <c r="C1303" s="1"/>
      <c r="D1303" s="1"/>
      <c r="E1303" s="5"/>
      <c r="F1303" s="6"/>
      <c r="G1303" s="6"/>
      <c r="H1303" s="1"/>
      <c r="I1303" s="1"/>
    </row>
    <row r="1304">
      <c r="A1304" s="1"/>
      <c r="B1304" s="1"/>
      <c r="C1304" s="1"/>
      <c r="D1304" s="1"/>
      <c r="E1304" s="5"/>
      <c r="F1304" s="6"/>
      <c r="G1304" s="6"/>
      <c r="H1304" s="1"/>
      <c r="I1304" s="1"/>
    </row>
    <row r="1305">
      <c r="A1305" s="1"/>
      <c r="B1305" s="1"/>
      <c r="C1305" s="1"/>
      <c r="D1305" s="1"/>
      <c r="E1305" s="5"/>
      <c r="F1305" s="6"/>
      <c r="G1305" s="6"/>
      <c r="H1305" s="1"/>
      <c r="I1305" s="1"/>
    </row>
    <row r="1306">
      <c r="A1306" s="1"/>
      <c r="B1306" s="1"/>
      <c r="C1306" s="1"/>
      <c r="D1306" s="1"/>
      <c r="E1306" s="5"/>
      <c r="F1306" s="6"/>
      <c r="G1306" s="6"/>
      <c r="H1306" s="1"/>
      <c r="I1306" s="1"/>
    </row>
    <row r="1307">
      <c r="A1307" s="1"/>
      <c r="B1307" s="1"/>
      <c r="C1307" s="1"/>
      <c r="D1307" s="1"/>
      <c r="E1307" s="5"/>
      <c r="F1307" s="6"/>
      <c r="G1307" s="6"/>
      <c r="H1307" s="1"/>
      <c r="I1307" s="1"/>
    </row>
    <row r="1308">
      <c r="A1308" s="1"/>
      <c r="B1308" s="1"/>
      <c r="C1308" s="1"/>
      <c r="D1308" s="1"/>
      <c r="E1308" s="5"/>
      <c r="F1308" s="6"/>
      <c r="G1308" s="6"/>
      <c r="H1308" s="1"/>
      <c r="I1308" s="1"/>
    </row>
    <row r="1309">
      <c r="A1309" s="1"/>
      <c r="B1309" s="1"/>
      <c r="C1309" s="1"/>
      <c r="D1309" s="1"/>
      <c r="E1309" s="5"/>
      <c r="F1309" s="6"/>
      <c r="G1309" s="6"/>
      <c r="H1309" s="1"/>
      <c r="I1309" s="1"/>
    </row>
    <row r="1310">
      <c r="A1310" s="1"/>
      <c r="B1310" s="1"/>
      <c r="C1310" s="1"/>
      <c r="D1310" s="1"/>
      <c r="E1310" s="5"/>
      <c r="F1310" s="6"/>
      <c r="G1310" s="6"/>
      <c r="H1310" s="1"/>
      <c r="I1310" s="1"/>
    </row>
    <row r="1311">
      <c r="A1311" s="1"/>
      <c r="B1311" s="1"/>
      <c r="C1311" s="1"/>
      <c r="D1311" s="1"/>
      <c r="E1311" s="5"/>
      <c r="F1311" s="6"/>
      <c r="G1311" s="6"/>
      <c r="H1311" s="1"/>
      <c r="I1311" s="1"/>
    </row>
    <row r="1312">
      <c r="A1312" s="1"/>
      <c r="B1312" s="1"/>
      <c r="C1312" s="1"/>
      <c r="D1312" s="1"/>
      <c r="E1312" s="5"/>
      <c r="F1312" s="6"/>
      <c r="G1312" s="6"/>
      <c r="H1312" s="1"/>
      <c r="I1312" s="1"/>
    </row>
    <row r="1313">
      <c r="A1313" s="1"/>
      <c r="B1313" s="1"/>
      <c r="C1313" s="1"/>
      <c r="D1313" s="1"/>
      <c r="E1313" s="5"/>
      <c r="F1313" s="6"/>
      <c r="G1313" s="6"/>
      <c r="H1313" s="1"/>
      <c r="I1313" s="1"/>
    </row>
    <row r="1314">
      <c r="A1314" s="1"/>
      <c r="B1314" s="1"/>
      <c r="C1314" s="1"/>
      <c r="D1314" s="1"/>
      <c r="E1314" s="5"/>
      <c r="F1314" s="6"/>
      <c r="G1314" s="6"/>
      <c r="H1314" s="1"/>
      <c r="I1314" s="1"/>
    </row>
    <row r="1315">
      <c r="A1315" s="1"/>
      <c r="B1315" s="1"/>
      <c r="C1315" s="1"/>
      <c r="D1315" s="1"/>
      <c r="E1315" s="5"/>
      <c r="F1315" s="6"/>
      <c r="G1315" s="6"/>
      <c r="H1315" s="1"/>
      <c r="I1315" s="1"/>
    </row>
    <row r="1316">
      <c r="A1316" s="1"/>
      <c r="B1316" s="1"/>
      <c r="C1316" s="1"/>
      <c r="D1316" s="1"/>
      <c r="E1316" s="5"/>
      <c r="F1316" s="6"/>
      <c r="G1316" s="6"/>
      <c r="H1316" s="1"/>
      <c r="I1316" s="1"/>
    </row>
    <row r="1317">
      <c r="A1317" s="1"/>
      <c r="B1317" s="1"/>
      <c r="C1317" s="1"/>
      <c r="D1317" s="1"/>
      <c r="E1317" s="5"/>
      <c r="F1317" s="6"/>
      <c r="G1317" s="6"/>
      <c r="H1317" s="1"/>
      <c r="I1317" s="1"/>
    </row>
    <row r="1318">
      <c r="A1318" s="1"/>
      <c r="B1318" s="1"/>
      <c r="C1318" s="1"/>
      <c r="D1318" s="1"/>
      <c r="E1318" s="5"/>
      <c r="F1318" s="6"/>
      <c r="G1318" s="6"/>
      <c r="H1318" s="1"/>
      <c r="I1318" s="1"/>
    </row>
    <row r="1319">
      <c r="A1319" s="1"/>
      <c r="B1319" s="1"/>
      <c r="C1319" s="1"/>
      <c r="D1319" s="1"/>
      <c r="E1319" s="5"/>
      <c r="F1319" s="6"/>
      <c r="G1319" s="6"/>
      <c r="H1319" s="1"/>
      <c r="I1319" s="1"/>
    </row>
    <row r="1320">
      <c r="A1320" s="1"/>
      <c r="B1320" s="1"/>
      <c r="C1320" s="1"/>
      <c r="D1320" s="1"/>
      <c r="E1320" s="5"/>
      <c r="F1320" s="6"/>
      <c r="G1320" s="6"/>
      <c r="H1320" s="1"/>
      <c r="I1320" s="1"/>
    </row>
    <row r="1321">
      <c r="A1321" s="1"/>
      <c r="B1321" s="1"/>
      <c r="C1321" s="1"/>
      <c r="D1321" s="1"/>
      <c r="E1321" s="5"/>
      <c r="F1321" s="6"/>
      <c r="G1321" s="6"/>
      <c r="H1321" s="1"/>
      <c r="I1321" s="1"/>
    </row>
    <row r="1322">
      <c r="A1322" s="1"/>
      <c r="B1322" s="1"/>
      <c r="C1322" s="1"/>
      <c r="D1322" s="1"/>
      <c r="E1322" s="5"/>
      <c r="F1322" s="6"/>
      <c r="G1322" s="6"/>
      <c r="H1322" s="1"/>
      <c r="I1322" s="1"/>
    </row>
    <row r="1323">
      <c r="A1323" s="1"/>
      <c r="B1323" s="1"/>
      <c r="C1323" s="1"/>
      <c r="D1323" s="1"/>
      <c r="E1323" s="5"/>
      <c r="F1323" s="6"/>
      <c r="G1323" s="6"/>
      <c r="H1323" s="1"/>
      <c r="I1323" s="1"/>
    </row>
    <row r="1324">
      <c r="A1324" s="1"/>
      <c r="B1324" s="1"/>
      <c r="C1324" s="1"/>
      <c r="D1324" s="1"/>
      <c r="E1324" s="5"/>
      <c r="F1324" s="6"/>
      <c r="G1324" s="6"/>
      <c r="H1324" s="1"/>
      <c r="I1324" s="1"/>
    </row>
    <row r="1325">
      <c r="A1325" s="1"/>
      <c r="B1325" s="1"/>
      <c r="C1325" s="1"/>
      <c r="D1325" s="1"/>
      <c r="E1325" s="5"/>
      <c r="F1325" s="6"/>
      <c r="G1325" s="6"/>
      <c r="H1325" s="1"/>
      <c r="I1325" s="1"/>
    </row>
    <row r="1326">
      <c r="A1326" s="1"/>
      <c r="B1326" s="1"/>
      <c r="C1326" s="1"/>
      <c r="D1326" s="1"/>
      <c r="E1326" s="5"/>
      <c r="F1326" s="6"/>
      <c r="G1326" s="6"/>
      <c r="H1326" s="1"/>
      <c r="I1326" s="1"/>
    </row>
    <row r="1327">
      <c r="A1327" s="1"/>
      <c r="B1327" s="1"/>
      <c r="C1327" s="1"/>
      <c r="D1327" s="1"/>
      <c r="E1327" s="5"/>
      <c r="F1327" s="6"/>
      <c r="G1327" s="6"/>
      <c r="H1327" s="1"/>
      <c r="I1327" s="1"/>
    </row>
    <row r="1328">
      <c r="A1328" s="1"/>
      <c r="B1328" s="1"/>
      <c r="C1328" s="1"/>
      <c r="D1328" s="1"/>
      <c r="E1328" s="5"/>
      <c r="F1328" s="6"/>
      <c r="G1328" s="6"/>
      <c r="H1328" s="1"/>
      <c r="I1328" s="1"/>
    </row>
    <row r="1329">
      <c r="A1329" s="1"/>
      <c r="B1329" s="1"/>
      <c r="C1329" s="1"/>
      <c r="D1329" s="1"/>
      <c r="E1329" s="5"/>
      <c r="F1329" s="6"/>
      <c r="G1329" s="6"/>
      <c r="H1329" s="1"/>
      <c r="I1329" s="1"/>
    </row>
    <row r="1330">
      <c r="A1330" s="1"/>
      <c r="B1330" s="1"/>
      <c r="C1330" s="1"/>
      <c r="D1330" s="1"/>
      <c r="E1330" s="5"/>
      <c r="F1330" s="6"/>
      <c r="G1330" s="6"/>
      <c r="H1330" s="1"/>
      <c r="I1330" s="1"/>
    </row>
    <row r="1331">
      <c r="A1331" s="1"/>
      <c r="B1331" s="1"/>
      <c r="C1331" s="1"/>
      <c r="D1331" s="1"/>
      <c r="E1331" s="5"/>
      <c r="F1331" s="6"/>
      <c r="G1331" s="6"/>
      <c r="H1331" s="1"/>
      <c r="I1331" s="1"/>
    </row>
    <row r="1332">
      <c r="A1332" s="1"/>
      <c r="B1332" s="1"/>
      <c r="C1332" s="1"/>
      <c r="D1332" s="1"/>
      <c r="E1332" s="5"/>
      <c r="F1332" s="6"/>
      <c r="G1332" s="6"/>
      <c r="H1332" s="1"/>
      <c r="I1332" s="1"/>
    </row>
    <row r="1333">
      <c r="A1333" s="1"/>
      <c r="B1333" s="1"/>
      <c r="C1333" s="1"/>
      <c r="D1333" s="1"/>
      <c r="E1333" s="5"/>
      <c r="F1333" s="6"/>
      <c r="G1333" s="6"/>
      <c r="H1333" s="1"/>
      <c r="I1333" s="1"/>
    </row>
    <row r="1334">
      <c r="A1334" s="1"/>
      <c r="B1334" s="1"/>
      <c r="C1334" s="1"/>
      <c r="D1334" s="1"/>
      <c r="E1334" s="5"/>
      <c r="F1334" s="6"/>
      <c r="G1334" s="6"/>
      <c r="H1334" s="1"/>
      <c r="I1334" s="1"/>
    </row>
    <row r="1335">
      <c r="A1335" s="1"/>
      <c r="B1335" s="1"/>
      <c r="C1335" s="1"/>
      <c r="D1335" s="1"/>
      <c r="E1335" s="5"/>
      <c r="F1335" s="6"/>
      <c r="G1335" s="6"/>
      <c r="H1335" s="1"/>
      <c r="I1335" s="1"/>
    </row>
    <row r="1336">
      <c r="A1336" s="1"/>
      <c r="B1336" s="1"/>
      <c r="C1336" s="1"/>
      <c r="D1336" s="1"/>
      <c r="E1336" s="5"/>
      <c r="F1336" s="6"/>
      <c r="G1336" s="6"/>
      <c r="H1336" s="1"/>
      <c r="I1336" s="1"/>
    </row>
    <row r="1337">
      <c r="A1337" s="1"/>
      <c r="B1337" s="1"/>
      <c r="C1337" s="1"/>
      <c r="D1337" s="1"/>
      <c r="E1337" s="5"/>
      <c r="F1337" s="6"/>
      <c r="G1337" s="6"/>
      <c r="H1337" s="1"/>
      <c r="I1337" s="1"/>
    </row>
    <row r="1338">
      <c r="A1338" s="1"/>
      <c r="B1338" s="1"/>
      <c r="C1338" s="1"/>
      <c r="D1338" s="1"/>
      <c r="E1338" s="5"/>
      <c r="F1338" s="6"/>
      <c r="G1338" s="6"/>
      <c r="H1338" s="1"/>
      <c r="I1338" s="1"/>
    </row>
    <row r="1339">
      <c r="A1339" s="1"/>
      <c r="B1339" s="1"/>
      <c r="C1339" s="1"/>
      <c r="D1339" s="1"/>
      <c r="E1339" s="5"/>
      <c r="F1339" s="6"/>
      <c r="G1339" s="6"/>
      <c r="H1339" s="1"/>
      <c r="I1339" s="1"/>
    </row>
    <row r="1340">
      <c r="A1340" s="1"/>
      <c r="B1340" s="1"/>
      <c r="C1340" s="1"/>
      <c r="D1340" s="1"/>
      <c r="E1340" s="5"/>
      <c r="F1340" s="6"/>
      <c r="G1340" s="6"/>
      <c r="H1340" s="1"/>
      <c r="I1340" s="1"/>
    </row>
    <row r="1341">
      <c r="A1341" s="1"/>
      <c r="B1341" s="1"/>
      <c r="C1341" s="1"/>
      <c r="D1341" s="1"/>
      <c r="E1341" s="5"/>
      <c r="F1341" s="6"/>
      <c r="G1341" s="6"/>
      <c r="H1341" s="1"/>
      <c r="I1341" s="1"/>
    </row>
    <row r="1342">
      <c r="A1342" s="1"/>
      <c r="B1342" s="1"/>
      <c r="C1342" s="1"/>
      <c r="D1342" s="1"/>
      <c r="E1342" s="5"/>
      <c r="F1342" s="6"/>
      <c r="G1342" s="6"/>
      <c r="H1342" s="1"/>
      <c r="I1342" s="1"/>
    </row>
    <row r="1343">
      <c r="A1343" s="1"/>
      <c r="B1343" s="1"/>
      <c r="C1343" s="1"/>
      <c r="D1343" s="1"/>
      <c r="E1343" s="5"/>
      <c r="F1343" s="6"/>
      <c r="G1343" s="6"/>
      <c r="H1343" s="1"/>
      <c r="I1343" s="1"/>
    </row>
    <row r="1344">
      <c r="A1344" s="1"/>
      <c r="B1344" s="1"/>
      <c r="C1344" s="1"/>
      <c r="D1344" s="1"/>
      <c r="E1344" s="5"/>
      <c r="F1344" s="6"/>
      <c r="G1344" s="6"/>
      <c r="H1344" s="1"/>
      <c r="I1344" s="1"/>
    </row>
    <row r="1345">
      <c r="A1345" s="1"/>
      <c r="B1345" s="1"/>
      <c r="C1345" s="1"/>
      <c r="D1345" s="1"/>
      <c r="E1345" s="5"/>
      <c r="F1345" s="6"/>
      <c r="G1345" s="6"/>
      <c r="H1345" s="1"/>
      <c r="I1345" s="1"/>
    </row>
    <row r="1346">
      <c r="A1346" s="1"/>
      <c r="B1346" s="1"/>
      <c r="C1346" s="1"/>
      <c r="D1346" s="1"/>
      <c r="E1346" s="5"/>
      <c r="F1346" s="6"/>
      <c r="G1346" s="6"/>
      <c r="H1346" s="1"/>
      <c r="I1346" s="1"/>
    </row>
    <row r="1347">
      <c r="A1347" s="1"/>
      <c r="B1347" s="1"/>
      <c r="C1347" s="1"/>
      <c r="D1347" s="1"/>
      <c r="E1347" s="5"/>
      <c r="F1347" s="6"/>
      <c r="G1347" s="6"/>
      <c r="H1347" s="1"/>
      <c r="I1347" s="1"/>
    </row>
    <row r="1348">
      <c r="A1348" s="1"/>
      <c r="B1348" s="1"/>
      <c r="C1348" s="1"/>
      <c r="D1348" s="1"/>
      <c r="E1348" s="5"/>
      <c r="F1348" s="6"/>
      <c r="G1348" s="6"/>
      <c r="H1348" s="1"/>
      <c r="I1348" s="1"/>
    </row>
    <row r="1349">
      <c r="A1349" s="1"/>
      <c r="B1349" s="1"/>
      <c r="C1349" s="1"/>
      <c r="D1349" s="1"/>
      <c r="E1349" s="5"/>
      <c r="F1349" s="6"/>
      <c r="G1349" s="6"/>
      <c r="H1349" s="1"/>
      <c r="I1349" s="1"/>
    </row>
    <row r="1350">
      <c r="A1350" s="1"/>
      <c r="B1350" s="1"/>
      <c r="C1350" s="1"/>
      <c r="D1350" s="1"/>
      <c r="E1350" s="5"/>
      <c r="F1350" s="6"/>
      <c r="G1350" s="6"/>
      <c r="H1350" s="1"/>
      <c r="I1350" s="1"/>
    </row>
    <row r="1351">
      <c r="A1351" s="1"/>
      <c r="B1351" s="1"/>
      <c r="C1351" s="1"/>
      <c r="D1351" s="1"/>
      <c r="E1351" s="5"/>
      <c r="F1351" s="6"/>
      <c r="G1351" s="6"/>
      <c r="H1351" s="1"/>
      <c r="I1351" s="1"/>
    </row>
    <row r="1352">
      <c r="A1352" s="1"/>
      <c r="B1352" s="1"/>
      <c r="C1352" s="1"/>
      <c r="D1352" s="1"/>
      <c r="E1352" s="5"/>
      <c r="F1352" s="6"/>
      <c r="G1352" s="6"/>
      <c r="H1352" s="1"/>
      <c r="I1352" s="1"/>
    </row>
    <row r="1353">
      <c r="A1353" s="1"/>
      <c r="B1353" s="1"/>
      <c r="C1353" s="1"/>
      <c r="D1353" s="1"/>
      <c r="E1353" s="5"/>
      <c r="F1353" s="6"/>
      <c r="G1353" s="6"/>
      <c r="H1353" s="1"/>
      <c r="I1353" s="1"/>
    </row>
    <row r="1354">
      <c r="A1354" s="1"/>
      <c r="B1354" s="1"/>
      <c r="C1354" s="1"/>
      <c r="D1354" s="1"/>
      <c r="E1354" s="5"/>
      <c r="F1354" s="6"/>
      <c r="G1354" s="6"/>
      <c r="H1354" s="1"/>
      <c r="I1354" s="1"/>
    </row>
    <row r="1355">
      <c r="A1355" s="1"/>
      <c r="B1355" s="1"/>
      <c r="C1355" s="1"/>
      <c r="D1355" s="1"/>
      <c r="E1355" s="5"/>
      <c r="F1355" s="6"/>
      <c r="G1355" s="6"/>
      <c r="H1355" s="1"/>
      <c r="I1355" s="1"/>
    </row>
    <row r="1356">
      <c r="A1356" s="1"/>
      <c r="B1356" s="1"/>
      <c r="C1356" s="1"/>
      <c r="D1356" s="1"/>
      <c r="E1356" s="5"/>
      <c r="F1356" s="6"/>
      <c r="G1356" s="6"/>
      <c r="H1356" s="1"/>
      <c r="I1356" s="1"/>
    </row>
    <row r="1357">
      <c r="A1357" s="1"/>
      <c r="B1357" s="1"/>
      <c r="C1357" s="1"/>
      <c r="D1357" s="1"/>
      <c r="E1357" s="5"/>
      <c r="F1357" s="6"/>
      <c r="G1357" s="6"/>
      <c r="H1357" s="1"/>
      <c r="I1357" s="1"/>
    </row>
    <row r="1358">
      <c r="A1358" s="1"/>
      <c r="B1358" s="1"/>
      <c r="C1358" s="1"/>
      <c r="D1358" s="1"/>
      <c r="E1358" s="5"/>
      <c r="F1358" s="6"/>
      <c r="G1358" s="6"/>
      <c r="H1358" s="1"/>
      <c r="I1358" s="1"/>
    </row>
    <row r="1359">
      <c r="A1359" s="1"/>
      <c r="B1359" s="1"/>
      <c r="C1359" s="1"/>
      <c r="D1359" s="1"/>
      <c r="E1359" s="5"/>
      <c r="F1359" s="6"/>
      <c r="G1359" s="6"/>
      <c r="H1359" s="1"/>
      <c r="I1359" s="1"/>
    </row>
    <row r="1360">
      <c r="A1360" s="1"/>
      <c r="B1360" s="1"/>
      <c r="C1360" s="1"/>
      <c r="D1360" s="1"/>
      <c r="E1360" s="5"/>
      <c r="F1360" s="6"/>
      <c r="G1360" s="6"/>
      <c r="H1360" s="1"/>
      <c r="I1360" s="1"/>
    </row>
    <row r="1361">
      <c r="A1361" s="1"/>
      <c r="B1361" s="1"/>
      <c r="C1361" s="1"/>
      <c r="D1361" s="1"/>
      <c r="E1361" s="5"/>
      <c r="F1361" s="6"/>
      <c r="G1361" s="6"/>
      <c r="H1361" s="1"/>
      <c r="I1361" s="1"/>
    </row>
    <row r="1362">
      <c r="A1362" s="1"/>
      <c r="B1362" s="1"/>
      <c r="C1362" s="1"/>
      <c r="D1362" s="1"/>
      <c r="E1362" s="5"/>
      <c r="F1362" s="6"/>
      <c r="G1362" s="6"/>
      <c r="H1362" s="1"/>
      <c r="I1362" s="1"/>
    </row>
    <row r="1363">
      <c r="A1363" s="1"/>
      <c r="B1363" s="1"/>
      <c r="C1363" s="1"/>
      <c r="D1363" s="1"/>
      <c r="E1363" s="5"/>
      <c r="F1363" s="6"/>
      <c r="G1363" s="6"/>
      <c r="H1363" s="1"/>
      <c r="I1363" s="1"/>
    </row>
    <row r="1364">
      <c r="A1364" s="1"/>
      <c r="B1364" s="1"/>
      <c r="C1364" s="1"/>
      <c r="D1364" s="1"/>
      <c r="E1364" s="5"/>
      <c r="F1364" s="6"/>
      <c r="G1364" s="6"/>
      <c r="H1364" s="1"/>
      <c r="I1364" s="1"/>
    </row>
    <row r="1365">
      <c r="A1365" s="1"/>
      <c r="B1365" s="1"/>
      <c r="C1365" s="1"/>
      <c r="D1365" s="1"/>
      <c r="E1365" s="5"/>
      <c r="F1365" s="6"/>
      <c r="G1365" s="6"/>
      <c r="H1365" s="1"/>
      <c r="I1365" s="1"/>
    </row>
    <row r="1366">
      <c r="A1366" s="1"/>
      <c r="B1366" s="1"/>
      <c r="C1366" s="1"/>
      <c r="D1366" s="1"/>
      <c r="E1366" s="5"/>
      <c r="F1366" s="6"/>
      <c r="G1366" s="6"/>
      <c r="H1366" s="1"/>
      <c r="I1366" s="1"/>
    </row>
    <row r="1367">
      <c r="A1367" s="1"/>
      <c r="B1367" s="1"/>
      <c r="C1367" s="1"/>
      <c r="D1367" s="1"/>
      <c r="E1367" s="5"/>
      <c r="F1367" s="6"/>
      <c r="G1367" s="6"/>
      <c r="H1367" s="1"/>
      <c r="I1367" s="1"/>
    </row>
    <row r="1368">
      <c r="A1368" s="1"/>
      <c r="B1368" s="1"/>
      <c r="C1368" s="1"/>
      <c r="D1368" s="1"/>
      <c r="E1368" s="5"/>
      <c r="F1368" s="6"/>
      <c r="G1368" s="6"/>
      <c r="H1368" s="1"/>
      <c r="I1368" s="1"/>
    </row>
    <row r="1369">
      <c r="A1369" s="1"/>
      <c r="B1369" s="1"/>
      <c r="C1369" s="1"/>
      <c r="D1369" s="1"/>
      <c r="E1369" s="5"/>
      <c r="F1369" s="6"/>
      <c r="G1369" s="6"/>
      <c r="H1369" s="1"/>
      <c r="I1369" s="1"/>
    </row>
    <row r="1370">
      <c r="A1370" s="1"/>
      <c r="B1370" s="1"/>
      <c r="C1370" s="1"/>
      <c r="D1370" s="1"/>
      <c r="E1370" s="5"/>
      <c r="F1370" s="6"/>
      <c r="G1370" s="6"/>
      <c r="H1370" s="1"/>
      <c r="I1370" s="1"/>
    </row>
    <row r="1371">
      <c r="A1371" s="1"/>
      <c r="B1371" s="1"/>
      <c r="C1371" s="1"/>
      <c r="D1371" s="1"/>
      <c r="E1371" s="5"/>
      <c r="F1371" s="6"/>
      <c r="G1371" s="6"/>
      <c r="H1371" s="1"/>
      <c r="I1371" s="1"/>
    </row>
    <row r="1372">
      <c r="A1372" s="1"/>
      <c r="B1372" s="1"/>
      <c r="C1372" s="1"/>
      <c r="D1372" s="1"/>
      <c r="E1372" s="5"/>
      <c r="F1372" s="6"/>
      <c r="G1372" s="6"/>
      <c r="H1372" s="1"/>
      <c r="I1372" s="1"/>
    </row>
    <row r="1373">
      <c r="A1373" s="1"/>
      <c r="B1373" s="1"/>
      <c r="C1373" s="1"/>
      <c r="D1373" s="1"/>
      <c r="E1373" s="5"/>
      <c r="F1373" s="6"/>
      <c r="G1373" s="6"/>
      <c r="H1373" s="1"/>
      <c r="I1373" s="1"/>
    </row>
    <row r="1374">
      <c r="A1374" s="1"/>
      <c r="B1374" s="1"/>
      <c r="C1374" s="1"/>
      <c r="D1374" s="1"/>
      <c r="E1374" s="5"/>
      <c r="F1374" s="6"/>
      <c r="G1374" s="6"/>
      <c r="H1374" s="1"/>
      <c r="I1374" s="1"/>
    </row>
    <row r="1375">
      <c r="A1375" s="1"/>
      <c r="B1375" s="1"/>
      <c r="C1375" s="1"/>
      <c r="D1375" s="1"/>
      <c r="E1375" s="5"/>
      <c r="F1375" s="6"/>
      <c r="G1375" s="6"/>
      <c r="H1375" s="1"/>
      <c r="I1375" s="1"/>
    </row>
    <row r="1376">
      <c r="A1376" s="1"/>
      <c r="B1376" s="1"/>
      <c r="C1376" s="1"/>
      <c r="D1376" s="1"/>
      <c r="E1376" s="5"/>
      <c r="F1376" s="6"/>
      <c r="G1376" s="6"/>
      <c r="H1376" s="1"/>
      <c r="I1376" s="1"/>
    </row>
    <row r="1377">
      <c r="A1377" s="1"/>
      <c r="B1377" s="1"/>
      <c r="C1377" s="1"/>
      <c r="D1377" s="1"/>
      <c r="E1377" s="5"/>
      <c r="F1377" s="6"/>
      <c r="G1377" s="6"/>
      <c r="H1377" s="1"/>
      <c r="I1377" s="1"/>
    </row>
    <row r="1378">
      <c r="A1378" s="1"/>
      <c r="B1378" s="1"/>
      <c r="C1378" s="1"/>
      <c r="D1378" s="1"/>
      <c r="E1378" s="5"/>
      <c r="F1378" s="6"/>
      <c r="G1378" s="6"/>
      <c r="H1378" s="1"/>
      <c r="I1378" s="1"/>
    </row>
    <row r="1379">
      <c r="A1379" s="1"/>
      <c r="B1379" s="1"/>
      <c r="C1379" s="1"/>
      <c r="D1379" s="1"/>
      <c r="E1379" s="5"/>
      <c r="F1379" s="6"/>
      <c r="G1379" s="6"/>
      <c r="H1379" s="1"/>
      <c r="I1379" s="1"/>
    </row>
    <row r="1380">
      <c r="A1380" s="1"/>
      <c r="B1380" s="1"/>
      <c r="C1380" s="1"/>
      <c r="D1380" s="1"/>
      <c r="E1380" s="5"/>
      <c r="F1380" s="6"/>
      <c r="G1380" s="6"/>
      <c r="H1380" s="1"/>
      <c r="I1380" s="1"/>
    </row>
    <row r="1381">
      <c r="A1381" s="1"/>
      <c r="B1381" s="1"/>
      <c r="C1381" s="1"/>
      <c r="D1381" s="1"/>
      <c r="E1381" s="5"/>
      <c r="F1381" s="6"/>
      <c r="G1381" s="6"/>
      <c r="H1381" s="1"/>
      <c r="I1381" s="1"/>
    </row>
    <row r="1382">
      <c r="A1382" s="1"/>
      <c r="B1382" s="1"/>
      <c r="C1382" s="1"/>
      <c r="D1382" s="1"/>
      <c r="E1382" s="5"/>
      <c r="F1382" s="6"/>
      <c r="G1382" s="6"/>
      <c r="H1382" s="1"/>
      <c r="I1382" s="1"/>
    </row>
    <row r="1383">
      <c r="A1383" s="1"/>
      <c r="B1383" s="1"/>
      <c r="C1383" s="1"/>
      <c r="D1383" s="1"/>
      <c r="E1383" s="5"/>
      <c r="F1383" s="6"/>
      <c r="G1383" s="6"/>
      <c r="H1383" s="1"/>
      <c r="I1383" s="1"/>
    </row>
    <row r="1384">
      <c r="A1384" s="1"/>
      <c r="B1384" s="1"/>
      <c r="C1384" s="1"/>
      <c r="D1384" s="1"/>
      <c r="E1384" s="5"/>
      <c r="F1384" s="6"/>
      <c r="G1384" s="6"/>
      <c r="H1384" s="1"/>
      <c r="I1384" s="1"/>
    </row>
    <row r="1385">
      <c r="A1385" s="1"/>
      <c r="B1385" s="1"/>
      <c r="C1385" s="1"/>
      <c r="D1385" s="1"/>
      <c r="E1385" s="5"/>
      <c r="F1385" s="6"/>
      <c r="G1385" s="6"/>
      <c r="H1385" s="1"/>
      <c r="I1385" s="1"/>
    </row>
    <row r="1386">
      <c r="A1386" s="1"/>
      <c r="B1386" s="1"/>
      <c r="C1386" s="1"/>
      <c r="D1386" s="1"/>
      <c r="E1386" s="5"/>
      <c r="F1386" s="6"/>
      <c r="G1386" s="6"/>
      <c r="H1386" s="1"/>
      <c r="I1386" s="1"/>
    </row>
    <row r="1387">
      <c r="A1387" s="1"/>
      <c r="B1387" s="1"/>
      <c r="C1387" s="1"/>
      <c r="D1387" s="1"/>
      <c r="E1387" s="5"/>
      <c r="F1387" s="6"/>
      <c r="G1387" s="6"/>
      <c r="H1387" s="1"/>
      <c r="I1387" s="1"/>
    </row>
    <row r="1388">
      <c r="A1388" s="1"/>
      <c r="B1388" s="1"/>
      <c r="C1388" s="1"/>
      <c r="D1388" s="1"/>
      <c r="E1388" s="5"/>
      <c r="F1388" s="6"/>
      <c r="G1388" s="6"/>
      <c r="H1388" s="1"/>
      <c r="I1388" s="1"/>
    </row>
    <row r="1389">
      <c r="A1389" s="1"/>
      <c r="B1389" s="1"/>
      <c r="C1389" s="1"/>
      <c r="D1389" s="1"/>
      <c r="E1389" s="5"/>
      <c r="F1389" s="6"/>
      <c r="G1389" s="6"/>
      <c r="H1389" s="1"/>
      <c r="I1389" s="1"/>
    </row>
    <row r="1390">
      <c r="A1390" s="1"/>
      <c r="B1390" s="1"/>
      <c r="C1390" s="1"/>
      <c r="D1390" s="1"/>
      <c r="E1390" s="5"/>
      <c r="F1390" s="6"/>
      <c r="G1390" s="6"/>
      <c r="H1390" s="1"/>
      <c r="I1390" s="1"/>
    </row>
    <row r="1391">
      <c r="A1391" s="1"/>
      <c r="B1391" s="1"/>
      <c r="C1391" s="1"/>
      <c r="D1391" s="1"/>
      <c r="E1391" s="5"/>
      <c r="F1391" s="6"/>
      <c r="G1391" s="6"/>
      <c r="H1391" s="1"/>
      <c r="I1391" s="1"/>
    </row>
    <row r="1392">
      <c r="A1392" s="1"/>
      <c r="B1392" s="1"/>
      <c r="C1392" s="1"/>
      <c r="D1392" s="1"/>
      <c r="E1392" s="5"/>
      <c r="F1392" s="6"/>
      <c r="G1392" s="6"/>
      <c r="H1392" s="1"/>
      <c r="I1392" s="1"/>
    </row>
    <row r="1393">
      <c r="A1393" s="1"/>
      <c r="B1393" s="1"/>
      <c r="C1393" s="1"/>
      <c r="D1393" s="1"/>
      <c r="E1393" s="5"/>
      <c r="F1393" s="6"/>
      <c r="G1393" s="6"/>
      <c r="H1393" s="1"/>
      <c r="I1393" s="1"/>
    </row>
    <row r="1394">
      <c r="A1394" s="1"/>
      <c r="B1394" s="1"/>
      <c r="C1394" s="1"/>
      <c r="D1394" s="1"/>
      <c r="E1394" s="5"/>
      <c r="F1394" s="6"/>
      <c r="G1394" s="6"/>
      <c r="H1394" s="1"/>
      <c r="I1394" s="1"/>
    </row>
    <row r="1395">
      <c r="A1395" s="1"/>
      <c r="B1395" s="1"/>
      <c r="C1395" s="1"/>
      <c r="D1395" s="1"/>
      <c r="E1395" s="5"/>
      <c r="F1395" s="6"/>
      <c r="G1395" s="6"/>
      <c r="H1395" s="1"/>
      <c r="I1395" s="1"/>
    </row>
    <row r="1396">
      <c r="A1396" s="1"/>
      <c r="B1396" s="1"/>
      <c r="C1396" s="1"/>
      <c r="D1396" s="1"/>
      <c r="E1396" s="5"/>
      <c r="F1396" s="6"/>
      <c r="G1396" s="6"/>
      <c r="H1396" s="1"/>
      <c r="I1396" s="1"/>
    </row>
    <row r="1397">
      <c r="A1397" s="1"/>
      <c r="B1397" s="1"/>
      <c r="C1397" s="1"/>
      <c r="D1397" s="1"/>
      <c r="E1397" s="5"/>
      <c r="F1397" s="6"/>
      <c r="G1397" s="6"/>
      <c r="H1397" s="1"/>
      <c r="I1397" s="1"/>
    </row>
    <row r="1398">
      <c r="A1398" s="1"/>
      <c r="B1398" s="1"/>
      <c r="C1398" s="1"/>
      <c r="D1398" s="1"/>
      <c r="E1398" s="5"/>
      <c r="F1398" s="6"/>
      <c r="G1398" s="6"/>
      <c r="H1398" s="1"/>
      <c r="I1398" s="1"/>
    </row>
    <row r="1399">
      <c r="A1399" s="1"/>
      <c r="B1399" s="1"/>
      <c r="C1399" s="1"/>
      <c r="D1399" s="1"/>
      <c r="E1399" s="5"/>
      <c r="F1399" s="6"/>
      <c r="G1399" s="6"/>
      <c r="H1399" s="1"/>
      <c r="I1399" s="1"/>
    </row>
    <row r="1400">
      <c r="A1400" s="1"/>
      <c r="B1400" s="1"/>
      <c r="C1400" s="1"/>
      <c r="D1400" s="1"/>
      <c r="E1400" s="5"/>
      <c r="F1400" s="6"/>
      <c r="G1400" s="6"/>
      <c r="H1400" s="1"/>
      <c r="I1400" s="1"/>
    </row>
    <row r="1401">
      <c r="A1401" s="1"/>
      <c r="B1401" s="1"/>
      <c r="C1401" s="1"/>
      <c r="D1401" s="1"/>
      <c r="E1401" s="5"/>
      <c r="F1401" s="6"/>
      <c r="G1401" s="6"/>
      <c r="H1401" s="1"/>
      <c r="I1401" s="1"/>
    </row>
    <row r="1402">
      <c r="A1402" s="1"/>
      <c r="B1402" s="1"/>
      <c r="C1402" s="1"/>
      <c r="D1402" s="1"/>
      <c r="E1402" s="5"/>
      <c r="F1402" s="6"/>
      <c r="G1402" s="6"/>
      <c r="H1402" s="1"/>
      <c r="I1402" s="1"/>
    </row>
    <row r="1403">
      <c r="A1403" s="1"/>
      <c r="B1403" s="1"/>
      <c r="C1403" s="1"/>
      <c r="D1403" s="1"/>
      <c r="E1403" s="5"/>
      <c r="F1403" s="6"/>
      <c r="G1403" s="6"/>
      <c r="H1403" s="1"/>
      <c r="I1403" s="1"/>
    </row>
    <row r="1404">
      <c r="A1404" s="1"/>
      <c r="B1404" s="1"/>
      <c r="C1404" s="1"/>
      <c r="D1404" s="1"/>
      <c r="E1404" s="5"/>
      <c r="F1404" s="6"/>
      <c r="G1404" s="6"/>
      <c r="H1404" s="1"/>
      <c r="I1404" s="1"/>
    </row>
    <row r="1405">
      <c r="A1405" s="1"/>
      <c r="B1405" s="1"/>
      <c r="C1405" s="1"/>
      <c r="D1405" s="1"/>
      <c r="E1405" s="5"/>
      <c r="F1405" s="6"/>
      <c r="G1405" s="6"/>
      <c r="H1405" s="1"/>
      <c r="I1405" s="1"/>
    </row>
    <row r="1406">
      <c r="A1406" s="1"/>
      <c r="B1406" s="1"/>
      <c r="C1406" s="1"/>
      <c r="D1406" s="1"/>
      <c r="E1406" s="5"/>
      <c r="F1406" s="6"/>
      <c r="G1406" s="6"/>
      <c r="H1406" s="1"/>
      <c r="I1406" s="1"/>
    </row>
    <row r="1407">
      <c r="A1407" s="1"/>
      <c r="B1407" s="1"/>
      <c r="C1407" s="1"/>
      <c r="D1407" s="1"/>
      <c r="E1407" s="5"/>
      <c r="F1407" s="6"/>
      <c r="G1407" s="6"/>
      <c r="H1407" s="1"/>
      <c r="I1407" s="1"/>
    </row>
    <row r="1408">
      <c r="A1408" s="1"/>
      <c r="B1408" s="1"/>
      <c r="C1408" s="1"/>
      <c r="D1408" s="1"/>
      <c r="E1408" s="5"/>
      <c r="F1408" s="6"/>
      <c r="G1408" s="6"/>
      <c r="H1408" s="1"/>
      <c r="I1408" s="1"/>
    </row>
    <row r="1409">
      <c r="A1409" s="1"/>
      <c r="B1409" s="1"/>
      <c r="C1409" s="1"/>
      <c r="D1409" s="1"/>
      <c r="E1409" s="5"/>
      <c r="F1409" s="6"/>
      <c r="G1409" s="6"/>
      <c r="H1409" s="1"/>
      <c r="I1409" s="1"/>
    </row>
    <row r="1410">
      <c r="A1410" s="1"/>
      <c r="B1410" s="1"/>
      <c r="C1410" s="1"/>
      <c r="D1410" s="1"/>
      <c r="E1410" s="5"/>
      <c r="F1410" s="6"/>
      <c r="G1410" s="6"/>
      <c r="H1410" s="1"/>
      <c r="I1410" s="1"/>
    </row>
    <row r="1411">
      <c r="A1411" s="1"/>
      <c r="B1411" s="1"/>
      <c r="C1411" s="1"/>
      <c r="D1411" s="1"/>
      <c r="E1411" s="5"/>
      <c r="F1411" s="6"/>
      <c r="G1411" s="6"/>
      <c r="H1411" s="1"/>
      <c r="I1411" s="1"/>
    </row>
    <row r="1412">
      <c r="A1412" s="1"/>
      <c r="B1412" s="1"/>
      <c r="C1412" s="1"/>
      <c r="D1412" s="1"/>
      <c r="E1412" s="5"/>
      <c r="F1412" s="6"/>
      <c r="G1412" s="6"/>
      <c r="H1412" s="1"/>
      <c r="I1412" s="1"/>
    </row>
    <row r="1413">
      <c r="A1413" s="1"/>
      <c r="B1413" s="1"/>
      <c r="C1413" s="1"/>
      <c r="D1413" s="1"/>
      <c r="E1413" s="5"/>
      <c r="F1413" s="6"/>
      <c r="G1413" s="6"/>
      <c r="H1413" s="1"/>
      <c r="I1413" s="1"/>
    </row>
    <row r="1414">
      <c r="A1414" s="1"/>
      <c r="B1414" s="1"/>
      <c r="C1414" s="1"/>
      <c r="D1414" s="1"/>
      <c r="E1414" s="5"/>
      <c r="F1414" s="6"/>
      <c r="G1414" s="6"/>
      <c r="H1414" s="1"/>
      <c r="I1414" s="1"/>
    </row>
    <row r="1415">
      <c r="A1415" s="1"/>
      <c r="B1415" s="1"/>
      <c r="C1415" s="1"/>
      <c r="D1415" s="1"/>
      <c r="E1415" s="5"/>
      <c r="F1415" s="6"/>
      <c r="G1415" s="6"/>
      <c r="H1415" s="1"/>
      <c r="I1415" s="1"/>
    </row>
    <row r="1416">
      <c r="A1416" s="1"/>
      <c r="B1416" s="1"/>
      <c r="C1416" s="1"/>
      <c r="D1416" s="1"/>
      <c r="E1416" s="5"/>
      <c r="F1416" s="6"/>
      <c r="G1416" s="6"/>
      <c r="H1416" s="1"/>
      <c r="I1416" s="1"/>
    </row>
    <row r="1417">
      <c r="A1417" s="1"/>
      <c r="B1417" s="1"/>
      <c r="C1417" s="1"/>
      <c r="D1417" s="1"/>
      <c r="E1417" s="5"/>
      <c r="F1417" s="6"/>
      <c r="G1417" s="6"/>
      <c r="H1417" s="1"/>
      <c r="I1417" s="1"/>
    </row>
    <row r="1418">
      <c r="A1418" s="1"/>
      <c r="B1418" s="1"/>
      <c r="C1418" s="1"/>
      <c r="D1418" s="1"/>
      <c r="E1418" s="5"/>
      <c r="F1418" s="6"/>
      <c r="G1418" s="6"/>
      <c r="H1418" s="1"/>
      <c r="I1418" s="1"/>
    </row>
    <row r="1419">
      <c r="A1419" s="1"/>
      <c r="B1419" s="1"/>
      <c r="C1419" s="1"/>
      <c r="D1419" s="1"/>
      <c r="E1419" s="5"/>
      <c r="F1419" s="6"/>
      <c r="G1419" s="6"/>
      <c r="H1419" s="1"/>
      <c r="I1419" s="1"/>
    </row>
    <row r="1420">
      <c r="A1420" s="1"/>
      <c r="B1420" s="1"/>
      <c r="C1420" s="1"/>
      <c r="D1420" s="1"/>
      <c r="E1420" s="5"/>
      <c r="F1420" s="6"/>
      <c r="G1420" s="6"/>
      <c r="H1420" s="1"/>
      <c r="I1420" s="1"/>
    </row>
    <row r="1421">
      <c r="A1421" s="1"/>
      <c r="B1421" s="1"/>
      <c r="C1421" s="1"/>
      <c r="D1421" s="1"/>
      <c r="E1421" s="5"/>
      <c r="F1421" s="6"/>
      <c r="G1421" s="6"/>
      <c r="H1421" s="1"/>
      <c r="I1421" s="1"/>
    </row>
    <row r="1422">
      <c r="A1422" s="1"/>
      <c r="B1422" s="1"/>
      <c r="C1422" s="1"/>
      <c r="D1422" s="1"/>
      <c r="E1422" s="5"/>
      <c r="F1422" s="6"/>
      <c r="G1422" s="6"/>
      <c r="H1422" s="1"/>
      <c r="I1422" s="1"/>
    </row>
    <row r="1423">
      <c r="A1423" s="1"/>
      <c r="B1423" s="1"/>
      <c r="C1423" s="1"/>
      <c r="D1423" s="1"/>
      <c r="E1423" s="5"/>
      <c r="F1423" s="6"/>
      <c r="G1423" s="6"/>
      <c r="H1423" s="1"/>
      <c r="I1423" s="1"/>
    </row>
    <row r="1424">
      <c r="A1424" s="1"/>
      <c r="B1424" s="1"/>
      <c r="C1424" s="1"/>
      <c r="D1424" s="1"/>
      <c r="E1424" s="5"/>
      <c r="F1424" s="6"/>
      <c r="G1424" s="6"/>
      <c r="H1424" s="1"/>
      <c r="I1424" s="1"/>
    </row>
    <row r="1425">
      <c r="A1425" s="1"/>
      <c r="B1425" s="1"/>
      <c r="C1425" s="1"/>
      <c r="D1425" s="1"/>
      <c r="E1425" s="5"/>
      <c r="F1425" s="6"/>
      <c r="G1425" s="6"/>
      <c r="H1425" s="1"/>
      <c r="I1425" s="1"/>
    </row>
    <row r="1426">
      <c r="A1426" s="1"/>
      <c r="B1426" s="1"/>
      <c r="C1426" s="1"/>
      <c r="D1426" s="1"/>
      <c r="E1426" s="5"/>
      <c r="F1426" s="6"/>
      <c r="G1426" s="6"/>
      <c r="H1426" s="1"/>
      <c r="I1426" s="1"/>
    </row>
    <row r="1427">
      <c r="A1427" s="1"/>
      <c r="B1427" s="1"/>
      <c r="C1427" s="1"/>
      <c r="D1427" s="1"/>
      <c r="E1427" s="5"/>
      <c r="F1427" s="6"/>
      <c r="G1427" s="6"/>
      <c r="H1427" s="1"/>
      <c r="I1427" s="1"/>
    </row>
    <row r="1428">
      <c r="A1428" s="1"/>
      <c r="B1428" s="1"/>
      <c r="C1428" s="1"/>
      <c r="D1428" s="1"/>
      <c r="E1428" s="5"/>
      <c r="F1428" s="6"/>
      <c r="G1428" s="6"/>
      <c r="H1428" s="1"/>
      <c r="I1428" s="1"/>
    </row>
    <row r="1429">
      <c r="A1429" s="1"/>
      <c r="B1429" s="1"/>
      <c r="C1429" s="1"/>
      <c r="D1429" s="1"/>
      <c r="E1429" s="5"/>
      <c r="F1429" s="6"/>
      <c r="G1429" s="6"/>
      <c r="H1429" s="1"/>
      <c r="I1429" s="1"/>
    </row>
    <row r="1430">
      <c r="A1430" s="1"/>
      <c r="B1430" s="1"/>
      <c r="C1430" s="1"/>
      <c r="D1430" s="1"/>
      <c r="E1430" s="5"/>
      <c r="F1430" s="6"/>
      <c r="G1430" s="6"/>
      <c r="H1430" s="1"/>
      <c r="I1430" s="1"/>
    </row>
    <row r="1431">
      <c r="A1431" s="1"/>
      <c r="B1431" s="1"/>
      <c r="C1431" s="1"/>
      <c r="D1431" s="1"/>
      <c r="E1431" s="5"/>
      <c r="F1431" s="6"/>
      <c r="G1431" s="6"/>
      <c r="H1431" s="1"/>
      <c r="I1431" s="1"/>
    </row>
    <row r="1432">
      <c r="A1432" s="1"/>
      <c r="B1432" s="1"/>
      <c r="C1432" s="1"/>
      <c r="D1432" s="1"/>
      <c r="E1432" s="5"/>
      <c r="F1432" s="6"/>
      <c r="G1432" s="6"/>
      <c r="H1432" s="1"/>
      <c r="I1432" s="1"/>
    </row>
    <row r="1433">
      <c r="A1433" s="1"/>
      <c r="B1433" s="1"/>
      <c r="C1433" s="1"/>
      <c r="D1433" s="1"/>
      <c r="E1433" s="5"/>
      <c r="F1433" s="6"/>
      <c r="G1433" s="6"/>
      <c r="H1433" s="1"/>
      <c r="I1433" s="1"/>
    </row>
    <row r="1434">
      <c r="A1434" s="1"/>
      <c r="B1434" s="1"/>
      <c r="C1434" s="1"/>
      <c r="D1434" s="1"/>
      <c r="E1434" s="5"/>
      <c r="F1434" s="6"/>
      <c r="G1434" s="6"/>
      <c r="H1434" s="1"/>
      <c r="I1434" s="1"/>
    </row>
    <row r="1435">
      <c r="A1435" s="1"/>
      <c r="B1435" s="1"/>
      <c r="C1435" s="1"/>
      <c r="D1435" s="1"/>
      <c r="E1435" s="5"/>
      <c r="F1435" s="6"/>
      <c r="G1435" s="6"/>
      <c r="H1435" s="1"/>
      <c r="I1435" s="1"/>
    </row>
    <row r="1436">
      <c r="A1436" s="1"/>
      <c r="B1436" s="1"/>
      <c r="C1436" s="1"/>
      <c r="D1436" s="1"/>
      <c r="E1436" s="5"/>
      <c r="F1436" s="6"/>
      <c r="G1436" s="6"/>
      <c r="H1436" s="1"/>
      <c r="I1436" s="1"/>
    </row>
    <row r="1437">
      <c r="A1437" s="1"/>
      <c r="B1437" s="1"/>
      <c r="C1437" s="1"/>
      <c r="D1437" s="1"/>
      <c r="E1437" s="5"/>
      <c r="F1437" s="6"/>
      <c r="G1437" s="6"/>
      <c r="H1437" s="1"/>
      <c r="I1437" s="1"/>
    </row>
    <row r="1438">
      <c r="A1438" s="1"/>
      <c r="B1438" s="1"/>
      <c r="C1438" s="1"/>
      <c r="D1438" s="1"/>
      <c r="E1438" s="5"/>
      <c r="F1438" s="6"/>
      <c r="G1438" s="6"/>
      <c r="H1438" s="1"/>
      <c r="I1438" s="1"/>
    </row>
    <row r="1439">
      <c r="A1439" s="1"/>
      <c r="B1439" s="1"/>
      <c r="C1439" s="1"/>
      <c r="D1439" s="1"/>
      <c r="E1439" s="5"/>
      <c r="F1439" s="6"/>
      <c r="G1439" s="6"/>
      <c r="H1439" s="1"/>
      <c r="I1439" s="1"/>
    </row>
    <row r="1440">
      <c r="A1440" s="1"/>
      <c r="B1440" s="1"/>
      <c r="C1440" s="1"/>
      <c r="D1440" s="1"/>
      <c r="E1440" s="5"/>
      <c r="F1440" s="6"/>
      <c r="G1440" s="6"/>
      <c r="H1440" s="1"/>
      <c r="I1440" s="1"/>
    </row>
    <row r="1441">
      <c r="A1441" s="1"/>
      <c r="B1441" s="1"/>
      <c r="C1441" s="1"/>
      <c r="D1441" s="1"/>
      <c r="E1441" s="5"/>
      <c r="F1441" s="6"/>
      <c r="G1441" s="6"/>
      <c r="H1441" s="1"/>
      <c r="I1441" s="1"/>
    </row>
    <row r="1442">
      <c r="A1442" s="1"/>
      <c r="B1442" s="1"/>
      <c r="C1442" s="1"/>
      <c r="D1442" s="1"/>
      <c r="E1442" s="5"/>
      <c r="F1442" s="6"/>
      <c r="G1442" s="6"/>
      <c r="H1442" s="1"/>
      <c r="I1442" s="1"/>
    </row>
    <row r="1443">
      <c r="A1443" s="1"/>
      <c r="B1443" s="1"/>
      <c r="C1443" s="1"/>
      <c r="D1443" s="1"/>
      <c r="E1443" s="5"/>
      <c r="F1443" s="6"/>
      <c r="G1443" s="6"/>
      <c r="H1443" s="1"/>
      <c r="I1443" s="1"/>
    </row>
    <row r="1444">
      <c r="A1444" s="1"/>
      <c r="B1444" s="1"/>
      <c r="C1444" s="1"/>
      <c r="D1444" s="1"/>
      <c r="E1444" s="5"/>
      <c r="F1444" s="6"/>
      <c r="G1444" s="6"/>
      <c r="H1444" s="1"/>
      <c r="I1444" s="1"/>
    </row>
    <row r="1445">
      <c r="A1445" s="1"/>
      <c r="B1445" s="1"/>
      <c r="C1445" s="1"/>
      <c r="D1445" s="1"/>
      <c r="E1445" s="5"/>
      <c r="F1445" s="6"/>
      <c r="G1445" s="6"/>
      <c r="H1445" s="1"/>
      <c r="I1445" s="1"/>
    </row>
    <row r="1446">
      <c r="A1446" s="1"/>
      <c r="B1446" s="1"/>
      <c r="C1446" s="1"/>
      <c r="D1446" s="1"/>
      <c r="E1446" s="5"/>
      <c r="F1446" s="6"/>
      <c r="G1446" s="6"/>
      <c r="H1446" s="1"/>
      <c r="I1446" s="1"/>
    </row>
    <row r="1447">
      <c r="A1447" s="1"/>
      <c r="B1447" s="1"/>
      <c r="C1447" s="1"/>
      <c r="D1447" s="1"/>
      <c r="E1447" s="5"/>
      <c r="F1447" s="6"/>
      <c r="G1447" s="6"/>
      <c r="H1447" s="1"/>
      <c r="I1447" s="1"/>
    </row>
    <row r="1448">
      <c r="A1448" s="1"/>
      <c r="B1448" s="1"/>
      <c r="C1448" s="1"/>
      <c r="D1448" s="1"/>
      <c r="E1448" s="5"/>
      <c r="F1448" s="6"/>
      <c r="G1448" s="6"/>
      <c r="H1448" s="1"/>
      <c r="I1448" s="1"/>
    </row>
    <row r="1449">
      <c r="A1449" s="1"/>
      <c r="B1449" s="1"/>
      <c r="C1449" s="1"/>
      <c r="D1449" s="1"/>
      <c r="E1449" s="5"/>
      <c r="F1449" s="6"/>
      <c r="G1449" s="6"/>
      <c r="H1449" s="1"/>
      <c r="I1449" s="1"/>
    </row>
    <row r="1450">
      <c r="A1450" s="1"/>
      <c r="B1450" s="1"/>
      <c r="C1450" s="1"/>
      <c r="D1450" s="1"/>
      <c r="E1450" s="5"/>
      <c r="F1450" s="6"/>
      <c r="G1450" s="6"/>
      <c r="H1450" s="1"/>
      <c r="I1450" s="1"/>
    </row>
    <row r="1451">
      <c r="A1451" s="1"/>
      <c r="B1451" s="1"/>
      <c r="C1451" s="1"/>
      <c r="D1451" s="1"/>
      <c r="E1451" s="5"/>
      <c r="F1451" s="6"/>
      <c r="G1451" s="6"/>
      <c r="H1451" s="1"/>
      <c r="I1451" s="1"/>
    </row>
    <row r="1452">
      <c r="A1452" s="1"/>
      <c r="B1452" s="1"/>
      <c r="C1452" s="1"/>
      <c r="D1452" s="1"/>
      <c r="E1452" s="5"/>
      <c r="F1452" s="6"/>
      <c r="G1452" s="6"/>
      <c r="H1452" s="1"/>
      <c r="I1452" s="1"/>
    </row>
    <row r="1453">
      <c r="A1453" s="1"/>
      <c r="B1453" s="1"/>
      <c r="C1453" s="1"/>
      <c r="D1453" s="1"/>
      <c r="E1453" s="5"/>
      <c r="F1453" s="6"/>
      <c r="G1453" s="6"/>
      <c r="H1453" s="1"/>
      <c r="I1453" s="1"/>
    </row>
    <row r="1454">
      <c r="A1454" s="1"/>
      <c r="B1454" s="1"/>
      <c r="C1454" s="1"/>
      <c r="D1454" s="1"/>
      <c r="E1454" s="5"/>
      <c r="F1454" s="6"/>
      <c r="G1454" s="6"/>
      <c r="H1454" s="1"/>
      <c r="I1454" s="1"/>
    </row>
    <row r="1455">
      <c r="A1455" s="1"/>
      <c r="B1455" s="1"/>
      <c r="C1455" s="1"/>
      <c r="D1455" s="1"/>
      <c r="E1455" s="5"/>
      <c r="F1455" s="6"/>
      <c r="G1455" s="6"/>
      <c r="H1455" s="1"/>
      <c r="I1455" s="1"/>
    </row>
    <row r="1456">
      <c r="A1456" s="1"/>
      <c r="B1456" s="1"/>
      <c r="C1456" s="1"/>
      <c r="D1456" s="1"/>
      <c r="E1456" s="5"/>
      <c r="F1456" s="6"/>
      <c r="G1456" s="6"/>
      <c r="H1456" s="1"/>
      <c r="I1456" s="1"/>
    </row>
    <row r="1457">
      <c r="A1457" s="1"/>
      <c r="B1457" s="1"/>
      <c r="C1457" s="1"/>
      <c r="D1457" s="1"/>
      <c r="E1457" s="5"/>
      <c r="F1457" s="6"/>
      <c r="G1457" s="6"/>
      <c r="H1457" s="1"/>
      <c r="I1457" s="1"/>
    </row>
    <row r="1458">
      <c r="A1458" s="1"/>
      <c r="B1458" s="1"/>
      <c r="C1458" s="1"/>
      <c r="D1458" s="1"/>
      <c r="E1458" s="5"/>
      <c r="F1458" s="6"/>
      <c r="G1458" s="6"/>
      <c r="H1458" s="1"/>
      <c r="I1458" s="1"/>
    </row>
    <row r="1459">
      <c r="A1459" s="1"/>
      <c r="B1459" s="1"/>
      <c r="C1459" s="1"/>
      <c r="D1459" s="1"/>
      <c r="E1459" s="5"/>
      <c r="F1459" s="6"/>
      <c r="G1459" s="6"/>
      <c r="H1459" s="1"/>
      <c r="I1459" s="1"/>
    </row>
    <row r="1460">
      <c r="A1460" s="1"/>
      <c r="B1460" s="1"/>
      <c r="C1460" s="1"/>
      <c r="D1460" s="1"/>
      <c r="E1460" s="5"/>
      <c r="F1460" s="6"/>
      <c r="G1460" s="6"/>
      <c r="H1460" s="1"/>
      <c r="I1460" s="1"/>
    </row>
    <row r="1461">
      <c r="A1461" s="1"/>
      <c r="B1461" s="1"/>
      <c r="C1461" s="1"/>
      <c r="D1461" s="1"/>
      <c r="E1461" s="5"/>
      <c r="F1461" s="6"/>
      <c r="G1461" s="6"/>
      <c r="H1461" s="1"/>
      <c r="I1461" s="1"/>
    </row>
    <row r="1462">
      <c r="A1462" s="1"/>
      <c r="B1462" s="1"/>
      <c r="C1462" s="1"/>
      <c r="D1462" s="1"/>
      <c r="E1462" s="5"/>
      <c r="F1462" s="6"/>
      <c r="G1462" s="6"/>
      <c r="H1462" s="1"/>
      <c r="I1462" s="1"/>
    </row>
    <row r="1463">
      <c r="A1463" s="1"/>
      <c r="B1463" s="1"/>
      <c r="C1463" s="1"/>
      <c r="D1463" s="1"/>
      <c r="E1463" s="5"/>
      <c r="F1463" s="6"/>
      <c r="G1463" s="6"/>
      <c r="H1463" s="1"/>
      <c r="I1463" s="1"/>
    </row>
    <row r="1464">
      <c r="A1464" s="1"/>
      <c r="B1464" s="1"/>
      <c r="C1464" s="1"/>
      <c r="D1464" s="1"/>
      <c r="E1464" s="5"/>
      <c r="F1464" s="6"/>
      <c r="G1464" s="6"/>
      <c r="H1464" s="1"/>
      <c r="I1464" s="1"/>
    </row>
    <row r="1465">
      <c r="A1465" s="1"/>
      <c r="B1465" s="1"/>
      <c r="C1465" s="1"/>
      <c r="D1465" s="1"/>
      <c r="E1465" s="5"/>
      <c r="F1465" s="6"/>
      <c r="G1465" s="6"/>
      <c r="H1465" s="1"/>
      <c r="I1465" s="1"/>
    </row>
    <row r="1466">
      <c r="A1466" s="1"/>
      <c r="B1466" s="1"/>
      <c r="C1466" s="1"/>
      <c r="D1466" s="1"/>
      <c r="E1466" s="5"/>
      <c r="F1466" s="6"/>
      <c r="G1466" s="6"/>
      <c r="H1466" s="1"/>
      <c r="I1466" s="1"/>
    </row>
    <row r="1467">
      <c r="A1467" s="1"/>
      <c r="B1467" s="1"/>
      <c r="C1467" s="1"/>
      <c r="D1467" s="1"/>
      <c r="E1467" s="5"/>
      <c r="F1467" s="6"/>
      <c r="G1467" s="6"/>
      <c r="H1467" s="1"/>
      <c r="I1467" s="1"/>
    </row>
    <row r="1468">
      <c r="A1468" s="1"/>
      <c r="B1468" s="1"/>
      <c r="C1468" s="1"/>
      <c r="D1468" s="1"/>
      <c r="E1468" s="5"/>
      <c r="F1468" s="6"/>
      <c r="G1468" s="6"/>
      <c r="H1468" s="1"/>
      <c r="I1468" s="1"/>
    </row>
    <row r="1469">
      <c r="A1469" s="1"/>
      <c r="B1469" s="1"/>
      <c r="C1469" s="1"/>
      <c r="D1469" s="1"/>
      <c r="E1469" s="5"/>
      <c r="F1469" s="6"/>
      <c r="G1469" s="6"/>
      <c r="H1469" s="1"/>
      <c r="I1469" s="1"/>
    </row>
    <row r="1470">
      <c r="A1470" s="1"/>
      <c r="B1470" s="1"/>
      <c r="C1470" s="1"/>
      <c r="D1470" s="1"/>
      <c r="E1470" s="5"/>
      <c r="F1470" s="6"/>
      <c r="G1470" s="6"/>
      <c r="H1470" s="1"/>
      <c r="I1470" s="1"/>
    </row>
    <row r="1471">
      <c r="A1471" s="1"/>
      <c r="B1471" s="1"/>
      <c r="C1471" s="1"/>
      <c r="D1471" s="1"/>
      <c r="E1471" s="5"/>
      <c r="F1471" s="6"/>
      <c r="G1471" s="6"/>
      <c r="H1471" s="1"/>
      <c r="I1471" s="1"/>
    </row>
    <row r="1472">
      <c r="A1472" s="1"/>
      <c r="B1472" s="1"/>
      <c r="C1472" s="1"/>
      <c r="D1472" s="1"/>
      <c r="E1472" s="5"/>
      <c r="F1472" s="6"/>
      <c r="G1472" s="6"/>
      <c r="H1472" s="1"/>
      <c r="I1472" s="1"/>
    </row>
    <row r="1473">
      <c r="A1473" s="1"/>
      <c r="B1473" s="1"/>
      <c r="C1473" s="1"/>
      <c r="D1473" s="1"/>
      <c r="E1473" s="5"/>
      <c r="F1473" s="6"/>
      <c r="G1473" s="6"/>
      <c r="H1473" s="1"/>
      <c r="I1473" s="1"/>
    </row>
    <row r="1474">
      <c r="A1474" s="1"/>
      <c r="B1474" s="1"/>
      <c r="C1474" s="1"/>
      <c r="D1474" s="1"/>
      <c r="E1474" s="5"/>
      <c r="F1474" s="6"/>
      <c r="G1474" s="6"/>
      <c r="H1474" s="1"/>
      <c r="I1474" s="1"/>
    </row>
    <row r="1475">
      <c r="A1475" s="1"/>
      <c r="B1475" s="1"/>
      <c r="C1475" s="1"/>
      <c r="D1475" s="1"/>
      <c r="E1475" s="5"/>
      <c r="F1475" s="6"/>
      <c r="G1475" s="6"/>
      <c r="H1475" s="1"/>
      <c r="I1475" s="1"/>
    </row>
    <row r="1476">
      <c r="A1476" s="1"/>
      <c r="B1476" s="1"/>
      <c r="C1476" s="1"/>
      <c r="D1476" s="1"/>
      <c r="E1476" s="5"/>
      <c r="F1476" s="6"/>
      <c r="G1476" s="6"/>
      <c r="H1476" s="1"/>
      <c r="I1476" s="1"/>
    </row>
    <row r="1477">
      <c r="A1477" s="1"/>
      <c r="B1477" s="1"/>
      <c r="C1477" s="1"/>
      <c r="D1477" s="1"/>
      <c r="E1477" s="5"/>
      <c r="F1477" s="6"/>
      <c r="G1477" s="6"/>
      <c r="H1477" s="1"/>
      <c r="I1477" s="1"/>
    </row>
    <row r="1478">
      <c r="A1478" s="1"/>
      <c r="B1478" s="1"/>
      <c r="C1478" s="1"/>
      <c r="D1478" s="1"/>
      <c r="E1478" s="5"/>
      <c r="F1478" s="6"/>
      <c r="G1478" s="6"/>
      <c r="H1478" s="1"/>
      <c r="I1478" s="1"/>
    </row>
    <row r="1479">
      <c r="A1479" s="1"/>
      <c r="B1479" s="1"/>
      <c r="C1479" s="1"/>
      <c r="D1479" s="1"/>
      <c r="E1479" s="5"/>
      <c r="F1479" s="6"/>
      <c r="G1479" s="6"/>
      <c r="H1479" s="1"/>
      <c r="I1479" s="1"/>
    </row>
    <row r="1480">
      <c r="A1480" s="1"/>
      <c r="B1480" s="1"/>
      <c r="C1480" s="1"/>
      <c r="D1480" s="1"/>
      <c r="E1480" s="5"/>
      <c r="F1480" s="6"/>
      <c r="G1480" s="6"/>
      <c r="H1480" s="1"/>
      <c r="I1480" s="1"/>
    </row>
    <row r="1481">
      <c r="A1481" s="1"/>
      <c r="B1481" s="1"/>
      <c r="C1481" s="1"/>
      <c r="D1481" s="1"/>
      <c r="E1481" s="5"/>
      <c r="F1481" s="6"/>
      <c r="G1481" s="6"/>
      <c r="H1481" s="1"/>
      <c r="I1481" s="1"/>
    </row>
    <row r="1482">
      <c r="A1482" s="1"/>
      <c r="B1482" s="1"/>
      <c r="C1482" s="1"/>
      <c r="D1482" s="1"/>
      <c r="E1482" s="5"/>
      <c r="F1482" s="6"/>
      <c r="G1482" s="6"/>
      <c r="H1482" s="1"/>
      <c r="I1482" s="1"/>
    </row>
    <row r="1483">
      <c r="A1483" s="1"/>
      <c r="B1483" s="1"/>
      <c r="C1483" s="1"/>
      <c r="D1483" s="1"/>
      <c r="E1483" s="5"/>
      <c r="F1483" s="6"/>
      <c r="G1483" s="6"/>
      <c r="H1483" s="1"/>
      <c r="I1483" s="1"/>
    </row>
    <row r="1484">
      <c r="A1484" s="1"/>
      <c r="B1484" s="1"/>
      <c r="C1484" s="1"/>
      <c r="D1484" s="1"/>
      <c r="E1484" s="5"/>
      <c r="F1484" s="6"/>
      <c r="G1484" s="6"/>
      <c r="H1484" s="1"/>
      <c r="I1484" s="1"/>
    </row>
    <row r="1485">
      <c r="A1485" s="1"/>
      <c r="B1485" s="1"/>
      <c r="C1485" s="1"/>
      <c r="D1485" s="1"/>
      <c r="E1485" s="5"/>
      <c r="F1485" s="6"/>
      <c r="G1485" s="6"/>
      <c r="H1485" s="1"/>
      <c r="I1485" s="1"/>
    </row>
    <row r="1486">
      <c r="A1486" s="1"/>
      <c r="B1486" s="1"/>
      <c r="C1486" s="1"/>
      <c r="D1486" s="1"/>
      <c r="E1486" s="5"/>
      <c r="F1486" s="6"/>
      <c r="G1486" s="6"/>
      <c r="H1486" s="1"/>
      <c r="I1486" s="1"/>
    </row>
    <row r="1487">
      <c r="A1487" s="1"/>
      <c r="B1487" s="1"/>
      <c r="C1487" s="1"/>
      <c r="D1487" s="1"/>
      <c r="E1487" s="5"/>
      <c r="F1487" s="6"/>
      <c r="G1487" s="6"/>
      <c r="H1487" s="1"/>
      <c r="I1487" s="1"/>
    </row>
    <row r="1488">
      <c r="A1488" s="1"/>
      <c r="B1488" s="1"/>
      <c r="C1488" s="1"/>
      <c r="D1488" s="1"/>
      <c r="E1488" s="5"/>
      <c r="F1488" s="6"/>
      <c r="G1488" s="6"/>
      <c r="H1488" s="1"/>
      <c r="I1488" s="1"/>
    </row>
    <row r="1489">
      <c r="A1489" s="1"/>
      <c r="B1489" s="1"/>
      <c r="C1489" s="1"/>
      <c r="D1489" s="1"/>
      <c r="E1489" s="5"/>
      <c r="F1489" s="6"/>
      <c r="G1489" s="6"/>
      <c r="H1489" s="1"/>
      <c r="I1489" s="1"/>
    </row>
    <row r="1490">
      <c r="A1490" s="1"/>
      <c r="B1490" s="1"/>
      <c r="C1490" s="1"/>
      <c r="D1490" s="1"/>
      <c r="E1490" s="5"/>
      <c r="F1490" s="6"/>
      <c r="G1490" s="6"/>
      <c r="H1490" s="1"/>
      <c r="I1490" s="1"/>
    </row>
    <row r="1491">
      <c r="A1491" s="1"/>
      <c r="B1491" s="1"/>
      <c r="C1491" s="1"/>
      <c r="D1491" s="1"/>
      <c r="E1491" s="5"/>
      <c r="F1491" s="6"/>
      <c r="G1491" s="6"/>
      <c r="H1491" s="1"/>
      <c r="I1491" s="1"/>
    </row>
    <row r="1492">
      <c r="A1492" s="1"/>
      <c r="B1492" s="1"/>
      <c r="C1492" s="1"/>
      <c r="D1492" s="1"/>
      <c r="E1492" s="5"/>
      <c r="F1492" s="6"/>
      <c r="G1492" s="6"/>
      <c r="H1492" s="1"/>
      <c r="I1492" s="1"/>
    </row>
    <row r="1493">
      <c r="A1493" s="1"/>
      <c r="B1493" s="1"/>
      <c r="C1493" s="1"/>
      <c r="D1493" s="1"/>
      <c r="E1493" s="5"/>
      <c r="F1493" s="6"/>
      <c r="G1493" s="6"/>
      <c r="H1493" s="1"/>
      <c r="I1493" s="1"/>
    </row>
    <row r="1494">
      <c r="A1494" s="1"/>
      <c r="B1494" s="1"/>
      <c r="C1494" s="1"/>
      <c r="D1494" s="1"/>
      <c r="E1494" s="5"/>
      <c r="F1494" s="6"/>
      <c r="G1494" s="6"/>
      <c r="H1494" s="1"/>
      <c r="I1494" s="1"/>
    </row>
    <row r="1495">
      <c r="A1495" s="1"/>
      <c r="B1495" s="1"/>
      <c r="C1495" s="1"/>
      <c r="D1495" s="1"/>
      <c r="E1495" s="5"/>
      <c r="F1495" s="6"/>
      <c r="G1495" s="6"/>
      <c r="H1495" s="1"/>
      <c r="I1495" s="1"/>
    </row>
    <row r="1496">
      <c r="A1496" s="1"/>
      <c r="B1496" s="1"/>
      <c r="C1496" s="1"/>
      <c r="D1496" s="1"/>
      <c r="E1496" s="5"/>
      <c r="F1496" s="6"/>
      <c r="G1496" s="6"/>
      <c r="H1496" s="1"/>
      <c r="I1496" s="1"/>
    </row>
    <row r="1497">
      <c r="A1497" s="1"/>
      <c r="B1497" s="1"/>
      <c r="C1497" s="1"/>
      <c r="D1497" s="1"/>
      <c r="E1497" s="5"/>
      <c r="F1497" s="6"/>
      <c r="G1497" s="6"/>
      <c r="H1497" s="1"/>
      <c r="I1497" s="1"/>
    </row>
    <row r="1498">
      <c r="A1498" s="1"/>
      <c r="B1498" s="1"/>
      <c r="C1498" s="1"/>
      <c r="D1498" s="1"/>
      <c r="E1498" s="5"/>
      <c r="F1498" s="6"/>
      <c r="G1498" s="6"/>
      <c r="H1498" s="1"/>
      <c r="I1498" s="1"/>
    </row>
    <row r="1499">
      <c r="A1499" s="1"/>
      <c r="B1499" s="1"/>
      <c r="C1499" s="1"/>
      <c r="D1499" s="1"/>
      <c r="E1499" s="5"/>
      <c r="F1499" s="6"/>
      <c r="G1499" s="6"/>
      <c r="H1499" s="1"/>
      <c r="I1499" s="1"/>
    </row>
    <row r="1500">
      <c r="A1500" s="1"/>
      <c r="B1500" s="1"/>
      <c r="C1500" s="1"/>
      <c r="D1500" s="1"/>
      <c r="E1500" s="5"/>
      <c r="F1500" s="6"/>
      <c r="G1500" s="6"/>
      <c r="H1500" s="1"/>
      <c r="I1500" s="1"/>
    </row>
    <row r="1501">
      <c r="A1501" s="1"/>
      <c r="B1501" s="1"/>
      <c r="C1501" s="1"/>
      <c r="D1501" s="1"/>
      <c r="E1501" s="5"/>
      <c r="F1501" s="6"/>
      <c r="G1501" s="6"/>
      <c r="H1501" s="1"/>
      <c r="I1501" s="1"/>
    </row>
    <row r="1502">
      <c r="A1502" s="1"/>
      <c r="B1502" s="1"/>
      <c r="C1502" s="1"/>
      <c r="D1502" s="1"/>
      <c r="E1502" s="5"/>
      <c r="F1502" s="6"/>
      <c r="G1502" s="6"/>
      <c r="H1502" s="1"/>
      <c r="I1502" s="1"/>
    </row>
    <row r="1503">
      <c r="A1503" s="1"/>
      <c r="B1503" s="1"/>
      <c r="C1503" s="1"/>
      <c r="D1503" s="1"/>
      <c r="E1503" s="5"/>
      <c r="F1503" s="6"/>
      <c r="G1503" s="6"/>
      <c r="H1503" s="1"/>
      <c r="I1503" s="1"/>
    </row>
    <row r="1504">
      <c r="A1504" s="1"/>
      <c r="B1504" s="1"/>
      <c r="C1504" s="1"/>
      <c r="D1504" s="1"/>
      <c r="E1504" s="5"/>
      <c r="F1504" s="6"/>
      <c r="G1504" s="6"/>
      <c r="H1504" s="1"/>
      <c r="I1504" s="1"/>
    </row>
    <row r="1505">
      <c r="A1505" s="1"/>
      <c r="B1505" s="1"/>
      <c r="C1505" s="1"/>
      <c r="D1505" s="1"/>
      <c r="E1505" s="5"/>
      <c r="F1505" s="6"/>
      <c r="G1505" s="6"/>
      <c r="H1505" s="1"/>
      <c r="I1505" s="1"/>
    </row>
    <row r="1506">
      <c r="A1506" s="1"/>
      <c r="B1506" s="1"/>
      <c r="C1506" s="1"/>
      <c r="D1506" s="1"/>
      <c r="E1506" s="5"/>
      <c r="F1506" s="6"/>
      <c r="G1506" s="6"/>
      <c r="H1506" s="1"/>
      <c r="I1506" s="1"/>
    </row>
    <row r="1507">
      <c r="A1507" s="1"/>
      <c r="B1507" s="1"/>
      <c r="C1507" s="1"/>
      <c r="D1507" s="1"/>
      <c r="E1507" s="5"/>
      <c r="F1507" s="6"/>
      <c r="G1507" s="6"/>
      <c r="H1507" s="1"/>
      <c r="I1507" s="1"/>
    </row>
    <row r="1508">
      <c r="A1508" s="1"/>
      <c r="B1508" s="1"/>
      <c r="C1508" s="1"/>
      <c r="D1508" s="1"/>
      <c r="E1508" s="5"/>
      <c r="F1508" s="6"/>
      <c r="G1508" s="6"/>
      <c r="H1508" s="1"/>
      <c r="I1508" s="1"/>
    </row>
    <row r="1509">
      <c r="A1509" s="1"/>
      <c r="B1509" s="1"/>
      <c r="C1509" s="1"/>
      <c r="D1509" s="1"/>
      <c r="E1509" s="5"/>
      <c r="F1509" s="6"/>
      <c r="G1509" s="6"/>
      <c r="H1509" s="1"/>
      <c r="I1509" s="1"/>
    </row>
    <row r="1510">
      <c r="A1510" s="1"/>
      <c r="B1510" s="1"/>
      <c r="C1510" s="1"/>
      <c r="D1510" s="1"/>
      <c r="E1510" s="5"/>
      <c r="F1510" s="6"/>
      <c r="G1510" s="6"/>
      <c r="H1510" s="1"/>
      <c r="I1510" s="1"/>
    </row>
    <row r="1511">
      <c r="A1511" s="1"/>
      <c r="B1511" s="1"/>
      <c r="C1511" s="1"/>
      <c r="D1511" s="1"/>
      <c r="E1511" s="5"/>
      <c r="F1511" s="6"/>
      <c r="G1511" s="6"/>
      <c r="H1511" s="1"/>
      <c r="I1511" s="1"/>
    </row>
    <row r="1512">
      <c r="A1512" s="1"/>
      <c r="B1512" s="1"/>
      <c r="C1512" s="1"/>
      <c r="D1512" s="1"/>
      <c r="E1512" s="5"/>
      <c r="F1512" s="6"/>
      <c r="G1512" s="6"/>
      <c r="H1512" s="1"/>
      <c r="I1512" s="1"/>
    </row>
    <row r="1513">
      <c r="A1513" s="1"/>
      <c r="B1513" s="1"/>
      <c r="C1513" s="1"/>
      <c r="D1513" s="1"/>
      <c r="E1513" s="5"/>
      <c r="F1513" s="6"/>
      <c r="G1513" s="6"/>
      <c r="H1513" s="1"/>
      <c r="I1513" s="1"/>
    </row>
    <row r="1514">
      <c r="A1514" s="1"/>
      <c r="B1514" s="1"/>
      <c r="C1514" s="1"/>
      <c r="D1514" s="1"/>
      <c r="E1514" s="5"/>
      <c r="F1514" s="6"/>
      <c r="G1514" s="6"/>
      <c r="H1514" s="1"/>
      <c r="I1514" s="1"/>
    </row>
    <row r="1515">
      <c r="A1515" s="1"/>
      <c r="B1515" s="1"/>
      <c r="C1515" s="1"/>
      <c r="D1515" s="1"/>
      <c r="E1515" s="5"/>
      <c r="F1515" s="6"/>
      <c r="G1515" s="6"/>
      <c r="H1515" s="1"/>
      <c r="I1515" s="1"/>
    </row>
    <row r="1516">
      <c r="A1516" s="1"/>
      <c r="B1516" s="1"/>
      <c r="C1516" s="1"/>
      <c r="D1516" s="1"/>
      <c r="E1516" s="5"/>
      <c r="F1516" s="6"/>
      <c r="G1516" s="6"/>
      <c r="H1516" s="1"/>
      <c r="I1516" s="1"/>
    </row>
    <row r="1517">
      <c r="A1517" s="1"/>
      <c r="B1517" s="1"/>
      <c r="C1517" s="1"/>
      <c r="D1517" s="1"/>
      <c r="E1517" s="5"/>
      <c r="F1517" s="6"/>
      <c r="G1517" s="6"/>
      <c r="H1517" s="1"/>
      <c r="I1517" s="1"/>
    </row>
    <row r="1518">
      <c r="A1518" s="1"/>
      <c r="B1518" s="1"/>
      <c r="C1518" s="1"/>
      <c r="D1518" s="1"/>
      <c r="E1518" s="5"/>
      <c r="F1518" s="6"/>
      <c r="G1518" s="6"/>
      <c r="H1518" s="1"/>
      <c r="I1518" s="1"/>
    </row>
    <row r="1519">
      <c r="A1519" s="1"/>
      <c r="B1519" s="1"/>
      <c r="C1519" s="1"/>
      <c r="D1519" s="1"/>
      <c r="E1519" s="5"/>
      <c r="F1519" s="6"/>
      <c r="G1519" s="6"/>
      <c r="H1519" s="1"/>
      <c r="I1519" s="1"/>
    </row>
    <row r="1520">
      <c r="A1520" s="1"/>
      <c r="B1520" s="1"/>
      <c r="C1520" s="1"/>
      <c r="D1520" s="1"/>
      <c r="E1520" s="5"/>
      <c r="F1520" s="6"/>
      <c r="G1520" s="6"/>
      <c r="H1520" s="1"/>
      <c r="I1520" s="1"/>
    </row>
    <row r="1521">
      <c r="A1521" s="1"/>
      <c r="B1521" s="1"/>
      <c r="C1521" s="1"/>
      <c r="D1521" s="1"/>
      <c r="E1521" s="5"/>
      <c r="F1521" s="6"/>
      <c r="G1521" s="6"/>
      <c r="H1521" s="1"/>
      <c r="I1521" s="1"/>
    </row>
    <row r="1522">
      <c r="A1522" s="1"/>
      <c r="B1522" s="1"/>
      <c r="C1522" s="1"/>
      <c r="D1522" s="1"/>
      <c r="E1522" s="5"/>
      <c r="F1522" s="6"/>
      <c r="G1522" s="6"/>
      <c r="H1522" s="1"/>
      <c r="I1522" s="1"/>
    </row>
    <row r="1523">
      <c r="A1523" s="1"/>
      <c r="B1523" s="1"/>
      <c r="C1523" s="1"/>
      <c r="D1523" s="1"/>
      <c r="E1523" s="5"/>
      <c r="F1523" s="6"/>
      <c r="G1523" s="6"/>
      <c r="H1523" s="1"/>
      <c r="I1523" s="1"/>
    </row>
    <row r="1524">
      <c r="A1524" s="1"/>
      <c r="B1524" s="1"/>
      <c r="C1524" s="1"/>
      <c r="D1524" s="1"/>
      <c r="E1524" s="5"/>
      <c r="F1524" s="6"/>
      <c r="G1524" s="6"/>
      <c r="H1524" s="1"/>
      <c r="I1524" s="1"/>
    </row>
    <row r="1525">
      <c r="A1525" s="1"/>
      <c r="B1525" s="1"/>
      <c r="C1525" s="1"/>
      <c r="D1525" s="1"/>
      <c r="E1525" s="5"/>
      <c r="F1525" s="6"/>
      <c r="G1525" s="6"/>
      <c r="H1525" s="1"/>
      <c r="I1525" s="1"/>
    </row>
    <row r="1526">
      <c r="A1526" s="1"/>
      <c r="B1526" s="1"/>
      <c r="C1526" s="1"/>
      <c r="D1526" s="1"/>
      <c r="E1526" s="5"/>
      <c r="F1526" s="6"/>
      <c r="G1526" s="6"/>
      <c r="H1526" s="1"/>
      <c r="I1526" s="1"/>
    </row>
    <row r="1527">
      <c r="A1527" s="1"/>
      <c r="B1527" s="1"/>
      <c r="C1527" s="1"/>
      <c r="D1527" s="1"/>
      <c r="E1527" s="5"/>
      <c r="F1527" s="6"/>
      <c r="G1527" s="6"/>
      <c r="H1527" s="1"/>
      <c r="I1527" s="1"/>
    </row>
    <row r="1528">
      <c r="A1528" s="1"/>
      <c r="B1528" s="1"/>
      <c r="C1528" s="1"/>
      <c r="D1528" s="1"/>
      <c r="E1528" s="5"/>
      <c r="F1528" s="6"/>
      <c r="G1528" s="6"/>
      <c r="H1528" s="1"/>
      <c r="I1528" s="1"/>
    </row>
    <row r="1529">
      <c r="A1529" s="1"/>
      <c r="B1529" s="1"/>
      <c r="C1529" s="1"/>
      <c r="D1529" s="1"/>
      <c r="E1529" s="5"/>
      <c r="F1529" s="6"/>
      <c r="G1529" s="6"/>
      <c r="H1529" s="1"/>
      <c r="I1529" s="1"/>
    </row>
    <row r="1530">
      <c r="A1530" s="1"/>
      <c r="B1530" s="1"/>
      <c r="C1530" s="1"/>
      <c r="D1530" s="1"/>
      <c r="E1530" s="5"/>
      <c r="F1530" s="6"/>
      <c r="G1530" s="6"/>
      <c r="H1530" s="1"/>
      <c r="I1530" s="1"/>
    </row>
    <row r="1531">
      <c r="A1531" s="1"/>
      <c r="B1531" s="1"/>
      <c r="C1531" s="1"/>
      <c r="D1531" s="1"/>
      <c r="E1531" s="5"/>
      <c r="F1531" s="6"/>
      <c r="G1531" s="6"/>
      <c r="H1531" s="1"/>
      <c r="I1531" s="1"/>
    </row>
    <row r="1532">
      <c r="A1532" s="1"/>
      <c r="B1532" s="1"/>
      <c r="C1532" s="1"/>
      <c r="D1532" s="1"/>
      <c r="E1532" s="5"/>
      <c r="F1532" s="6"/>
      <c r="G1532" s="6"/>
      <c r="H1532" s="1"/>
      <c r="I1532" s="1"/>
    </row>
    <row r="1533">
      <c r="A1533" s="1"/>
      <c r="B1533" s="1"/>
      <c r="C1533" s="1"/>
      <c r="D1533" s="1"/>
      <c r="E1533" s="5"/>
      <c r="F1533" s="6"/>
      <c r="G1533" s="6"/>
      <c r="H1533" s="1"/>
      <c r="I1533" s="1"/>
    </row>
    <row r="1534">
      <c r="A1534" s="1"/>
      <c r="B1534" s="1"/>
      <c r="C1534" s="1"/>
      <c r="D1534" s="1"/>
      <c r="E1534" s="5"/>
      <c r="F1534" s="6"/>
      <c r="G1534" s="6"/>
      <c r="H1534" s="1"/>
      <c r="I1534" s="1"/>
    </row>
    <row r="1535">
      <c r="A1535" s="1"/>
      <c r="B1535" s="1"/>
      <c r="C1535" s="1"/>
      <c r="D1535" s="1"/>
      <c r="E1535" s="5"/>
      <c r="F1535" s="6"/>
      <c r="G1535" s="6"/>
      <c r="H1535" s="1"/>
      <c r="I1535" s="1"/>
    </row>
    <row r="1536">
      <c r="A1536" s="1"/>
      <c r="B1536" s="1"/>
      <c r="C1536" s="1"/>
      <c r="D1536" s="1"/>
      <c r="E1536" s="5"/>
      <c r="F1536" s="6"/>
      <c r="G1536" s="6"/>
      <c r="H1536" s="1"/>
      <c r="I1536" s="1"/>
    </row>
    <row r="1537">
      <c r="A1537" s="1"/>
      <c r="B1537" s="1"/>
      <c r="C1537" s="1"/>
      <c r="D1537" s="1"/>
      <c r="E1537" s="5"/>
      <c r="F1537" s="6"/>
      <c r="G1537" s="6"/>
      <c r="H1537" s="1"/>
      <c r="I1537" s="1"/>
    </row>
    <row r="1538">
      <c r="A1538" s="1"/>
      <c r="B1538" s="1"/>
      <c r="C1538" s="1"/>
      <c r="D1538" s="1"/>
      <c r="E1538" s="5"/>
      <c r="F1538" s="6"/>
      <c r="G1538" s="6"/>
      <c r="H1538" s="1"/>
      <c r="I1538" s="1"/>
    </row>
    <row r="1539">
      <c r="A1539" s="1"/>
      <c r="B1539" s="1"/>
      <c r="C1539" s="1"/>
      <c r="D1539" s="1"/>
      <c r="E1539" s="5"/>
      <c r="F1539" s="6"/>
      <c r="G1539" s="6"/>
      <c r="H1539" s="1"/>
      <c r="I1539" s="1"/>
    </row>
    <row r="1540">
      <c r="A1540" s="1"/>
      <c r="B1540" s="1"/>
      <c r="C1540" s="1"/>
      <c r="D1540" s="1"/>
      <c r="E1540" s="5"/>
      <c r="F1540" s="6"/>
      <c r="G1540" s="6"/>
      <c r="H1540" s="1"/>
      <c r="I1540" s="1"/>
    </row>
    <row r="1541">
      <c r="A1541" s="1"/>
      <c r="B1541" s="1"/>
      <c r="C1541" s="1"/>
      <c r="D1541" s="1"/>
      <c r="E1541" s="5"/>
      <c r="F1541" s="6"/>
      <c r="G1541" s="6"/>
      <c r="H1541" s="1"/>
      <c r="I1541" s="1"/>
    </row>
    <row r="1542">
      <c r="A1542" s="1"/>
      <c r="B1542" s="1"/>
      <c r="C1542" s="1"/>
      <c r="D1542" s="1"/>
      <c r="E1542" s="5"/>
      <c r="F1542" s="6"/>
      <c r="G1542" s="6"/>
      <c r="H1542" s="1"/>
      <c r="I1542" s="1"/>
    </row>
    <row r="1543">
      <c r="A1543" s="1"/>
      <c r="B1543" s="1"/>
      <c r="C1543" s="1"/>
      <c r="D1543" s="1"/>
      <c r="E1543" s="5"/>
      <c r="F1543" s="6"/>
      <c r="G1543" s="6"/>
      <c r="H1543" s="1"/>
      <c r="I1543" s="1"/>
    </row>
    <row r="1544">
      <c r="A1544" s="1"/>
      <c r="B1544" s="1"/>
      <c r="C1544" s="1"/>
      <c r="D1544" s="1"/>
      <c r="E1544" s="5"/>
      <c r="F1544" s="6"/>
      <c r="G1544" s="6"/>
      <c r="H1544" s="1"/>
      <c r="I1544" s="1"/>
    </row>
    <row r="1545">
      <c r="A1545" s="1"/>
      <c r="B1545" s="1"/>
      <c r="C1545" s="1"/>
      <c r="D1545" s="1"/>
      <c r="E1545" s="5"/>
      <c r="F1545" s="6"/>
      <c r="G1545" s="6"/>
      <c r="H1545" s="1"/>
      <c r="I1545" s="1"/>
    </row>
    <row r="1546">
      <c r="A1546" s="1"/>
      <c r="B1546" s="1"/>
      <c r="C1546" s="1"/>
      <c r="D1546" s="1"/>
      <c r="E1546" s="5"/>
      <c r="F1546" s="6"/>
      <c r="G1546" s="6"/>
      <c r="H1546" s="1"/>
      <c r="I1546" s="1"/>
    </row>
    <row r="1547">
      <c r="A1547" s="1"/>
      <c r="B1547" s="1"/>
      <c r="C1547" s="1"/>
      <c r="D1547" s="1"/>
      <c r="E1547" s="5"/>
      <c r="F1547" s="6"/>
      <c r="G1547" s="6"/>
      <c r="H1547" s="1"/>
      <c r="I1547" s="1"/>
    </row>
    <row r="1548">
      <c r="A1548" s="1"/>
      <c r="B1548" s="1"/>
      <c r="C1548" s="1"/>
      <c r="D1548" s="1"/>
      <c r="E1548" s="5"/>
      <c r="F1548" s="6"/>
      <c r="G1548" s="6"/>
      <c r="H1548" s="1"/>
      <c r="I1548" s="1"/>
    </row>
    <row r="1549">
      <c r="A1549" s="1"/>
      <c r="B1549" s="1"/>
      <c r="C1549" s="1"/>
      <c r="D1549" s="1"/>
      <c r="E1549" s="5"/>
      <c r="F1549" s="6"/>
      <c r="G1549" s="6"/>
      <c r="H1549" s="1"/>
      <c r="I1549" s="1"/>
    </row>
    <row r="1550">
      <c r="A1550" s="1"/>
      <c r="B1550" s="1"/>
      <c r="C1550" s="1"/>
      <c r="D1550" s="1"/>
      <c r="E1550" s="5"/>
      <c r="F1550" s="6"/>
      <c r="G1550" s="6"/>
      <c r="H1550" s="1"/>
      <c r="I1550" s="1"/>
    </row>
    <row r="1551">
      <c r="A1551" s="1"/>
      <c r="B1551" s="1"/>
      <c r="C1551" s="1"/>
      <c r="D1551" s="1"/>
      <c r="E1551" s="5"/>
      <c r="F1551" s="6"/>
      <c r="G1551" s="6"/>
      <c r="H1551" s="1"/>
      <c r="I1551" s="1"/>
    </row>
    <row r="1552">
      <c r="A1552" s="1"/>
      <c r="B1552" s="1"/>
      <c r="C1552" s="1"/>
      <c r="D1552" s="1"/>
      <c r="E1552" s="5"/>
      <c r="F1552" s="6"/>
      <c r="G1552" s="6"/>
      <c r="H1552" s="1"/>
      <c r="I1552" s="1"/>
    </row>
    <row r="1553">
      <c r="A1553" s="1"/>
      <c r="B1553" s="1"/>
      <c r="C1553" s="1"/>
      <c r="D1553" s="1"/>
      <c r="E1553" s="5"/>
      <c r="F1553" s="6"/>
      <c r="G1553" s="6"/>
      <c r="H1553" s="1"/>
      <c r="I1553" s="1"/>
    </row>
    <row r="1554">
      <c r="A1554" s="1"/>
      <c r="B1554" s="1"/>
      <c r="C1554" s="1"/>
      <c r="D1554" s="1"/>
      <c r="E1554" s="5"/>
      <c r="F1554" s="6"/>
      <c r="G1554" s="6"/>
      <c r="H1554" s="1"/>
      <c r="I1554" s="1"/>
    </row>
    <row r="1555">
      <c r="A1555" s="1"/>
      <c r="B1555" s="1"/>
      <c r="C1555" s="1"/>
      <c r="D1555" s="1"/>
      <c r="E1555" s="5"/>
      <c r="F1555" s="6"/>
      <c r="G1555" s="6"/>
      <c r="H1555" s="1"/>
      <c r="I1555" s="1"/>
    </row>
    <row r="1556">
      <c r="A1556" s="1"/>
      <c r="B1556" s="1"/>
      <c r="C1556" s="1"/>
      <c r="D1556" s="1"/>
      <c r="E1556" s="5"/>
      <c r="F1556" s="6"/>
      <c r="G1556" s="6"/>
      <c r="H1556" s="1"/>
      <c r="I1556" s="1"/>
    </row>
    <row r="1557">
      <c r="A1557" s="1"/>
      <c r="B1557" s="1"/>
      <c r="C1557" s="1"/>
      <c r="D1557" s="1"/>
      <c r="E1557" s="5"/>
      <c r="F1557" s="6"/>
      <c r="G1557" s="6"/>
      <c r="H1557" s="1"/>
      <c r="I1557" s="1"/>
    </row>
    <row r="1558">
      <c r="A1558" s="1"/>
      <c r="B1558" s="1"/>
      <c r="C1558" s="1"/>
      <c r="D1558" s="1"/>
      <c r="E1558" s="5"/>
      <c r="F1558" s="6"/>
      <c r="G1558" s="6"/>
      <c r="H1558" s="1"/>
      <c r="I1558" s="1"/>
    </row>
    <row r="1559">
      <c r="A1559" s="1"/>
      <c r="B1559" s="1"/>
      <c r="C1559" s="1"/>
      <c r="D1559" s="1"/>
      <c r="E1559" s="5"/>
      <c r="F1559" s="6"/>
      <c r="G1559" s="6"/>
      <c r="H1559" s="1"/>
      <c r="I1559" s="1"/>
    </row>
    <row r="1560">
      <c r="A1560" s="1"/>
      <c r="B1560" s="1"/>
      <c r="C1560" s="1"/>
      <c r="D1560" s="1"/>
      <c r="E1560" s="5"/>
      <c r="F1560" s="6"/>
      <c r="G1560" s="6"/>
      <c r="H1560" s="1"/>
      <c r="I1560" s="1"/>
    </row>
    <row r="1561">
      <c r="A1561" s="1"/>
      <c r="B1561" s="1"/>
      <c r="C1561" s="1"/>
      <c r="D1561" s="1"/>
      <c r="E1561" s="5"/>
      <c r="F1561" s="6"/>
      <c r="G1561" s="6"/>
      <c r="H1561" s="1"/>
      <c r="I1561" s="1"/>
    </row>
    <row r="1562">
      <c r="A1562" s="1"/>
      <c r="B1562" s="1"/>
      <c r="C1562" s="1"/>
      <c r="D1562" s="1"/>
      <c r="E1562" s="5"/>
      <c r="F1562" s="6"/>
      <c r="G1562" s="6"/>
      <c r="H1562" s="1"/>
      <c r="I1562" s="1"/>
    </row>
    <row r="1563">
      <c r="A1563" s="1"/>
      <c r="B1563" s="1"/>
      <c r="C1563" s="1"/>
      <c r="D1563" s="1"/>
      <c r="E1563" s="5"/>
      <c r="F1563" s="6"/>
      <c r="G1563" s="6"/>
      <c r="H1563" s="1"/>
      <c r="I1563" s="1"/>
    </row>
    <row r="1564">
      <c r="A1564" s="1"/>
      <c r="B1564" s="1"/>
      <c r="C1564" s="1"/>
      <c r="D1564" s="1"/>
      <c r="E1564" s="5"/>
      <c r="F1564" s="6"/>
      <c r="G1564" s="6"/>
      <c r="H1564" s="1"/>
      <c r="I1564" s="1"/>
    </row>
    <row r="1565">
      <c r="A1565" s="1"/>
      <c r="B1565" s="1"/>
      <c r="C1565" s="1"/>
      <c r="D1565" s="1"/>
      <c r="E1565" s="5"/>
      <c r="F1565" s="6"/>
      <c r="G1565" s="6"/>
      <c r="H1565" s="1"/>
      <c r="I1565" s="1"/>
    </row>
    <row r="1566">
      <c r="A1566" s="1"/>
      <c r="B1566" s="1"/>
      <c r="C1566" s="1"/>
      <c r="D1566" s="1"/>
      <c r="E1566" s="5"/>
      <c r="F1566" s="6"/>
      <c r="G1566" s="6"/>
      <c r="H1566" s="1"/>
      <c r="I1566" s="1"/>
    </row>
    <row r="1567">
      <c r="A1567" s="1"/>
      <c r="B1567" s="1"/>
      <c r="C1567" s="1"/>
      <c r="D1567" s="1"/>
      <c r="E1567" s="5"/>
      <c r="F1567" s="6"/>
      <c r="G1567" s="6"/>
      <c r="H1567" s="1"/>
      <c r="I1567" s="1"/>
    </row>
    <row r="1568">
      <c r="A1568" s="1"/>
      <c r="B1568" s="1"/>
      <c r="C1568" s="1"/>
      <c r="D1568" s="1"/>
      <c r="E1568" s="5"/>
      <c r="F1568" s="6"/>
      <c r="G1568" s="6"/>
      <c r="H1568" s="1"/>
      <c r="I1568" s="1"/>
    </row>
    <row r="1569">
      <c r="A1569" s="1"/>
      <c r="B1569" s="1"/>
      <c r="C1569" s="1"/>
      <c r="D1569" s="1"/>
      <c r="E1569" s="5"/>
      <c r="F1569" s="6"/>
      <c r="G1569" s="6"/>
      <c r="H1569" s="1"/>
      <c r="I1569" s="1"/>
    </row>
    <row r="1570">
      <c r="A1570" s="1"/>
      <c r="B1570" s="1"/>
      <c r="C1570" s="1"/>
      <c r="D1570" s="1"/>
      <c r="E1570" s="5"/>
      <c r="F1570" s="6"/>
      <c r="G1570" s="6"/>
      <c r="H1570" s="1"/>
      <c r="I1570" s="1"/>
    </row>
    <row r="1571">
      <c r="A1571" s="1"/>
      <c r="B1571" s="1"/>
      <c r="C1571" s="1"/>
      <c r="D1571" s="1"/>
      <c r="E1571" s="5"/>
      <c r="F1571" s="6"/>
      <c r="G1571" s="6"/>
      <c r="H1571" s="1"/>
      <c r="I1571" s="1"/>
    </row>
    <row r="1572">
      <c r="A1572" s="1"/>
      <c r="B1572" s="1"/>
      <c r="C1572" s="1"/>
      <c r="D1572" s="1"/>
      <c r="E1572" s="5"/>
      <c r="F1572" s="6"/>
      <c r="G1572" s="6"/>
      <c r="H1572" s="1"/>
      <c r="I1572" s="1"/>
    </row>
    <row r="1573">
      <c r="A1573" s="1"/>
      <c r="B1573" s="1"/>
      <c r="C1573" s="1"/>
      <c r="D1573" s="1"/>
      <c r="E1573" s="5"/>
      <c r="F1573" s="6"/>
      <c r="G1573" s="6"/>
      <c r="H1573" s="1"/>
      <c r="I1573" s="1"/>
    </row>
    <row r="1574">
      <c r="A1574" s="1"/>
      <c r="B1574" s="1"/>
      <c r="C1574" s="1"/>
      <c r="D1574" s="1"/>
      <c r="E1574" s="5"/>
      <c r="F1574" s="6"/>
      <c r="G1574" s="6"/>
      <c r="H1574" s="1"/>
      <c r="I1574" s="1"/>
    </row>
    <row r="1575">
      <c r="A1575" s="1"/>
      <c r="B1575" s="1"/>
      <c r="C1575" s="1"/>
      <c r="D1575" s="1"/>
      <c r="E1575" s="5"/>
      <c r="F1575" s="6"/>
      <c r="G1575" s="6"/>
      <c r="H1575" s="1"/>
      <c r="I1575" s="1"/>
    </row>
    <row r="1576">
      <c r="A1576" s="1"/>
      <c r="B1576" s="1"/>
      <c r="C1576" s="1"/>
      <c r="D1576" s="1"/>
      <c r="E1576" s="5"/>
      <c r="F1576" s="6"/>
      <c r="G1576" s="6"/>
      <c r="H1576" s="1"/>
      <c r="I1576" s="1"/>
    </row>
    <row r="1577">
      <c r="A1577" s="1"/>
      <c r="B1577" s="1"/>
      <c r="C1577" s="1"/>
      <c r="D1577" s="1"/>
      <c r="E1577" s="5"/>
      <c r="F1577" s="6"/>
      <c r="G1577" s="6"/>
      <c r="H1577" s="1"/>
      <c r="I1577" s="1"/>
    </row>
    <row r="1578">
      <c r="A1578" s="1"/>
      <c r="B1578" s="1"/>
      <c r="C1578" s="1"/>
      <c r="D1578" s="1"/>
      <c r="E1578" s="5"/>
      <c r="F1578" s="6"/>
      <c r="G1578" s="6"/>
      <c r="H1578" s="1"/>
      <c r="I1578" s="1"/>
    </row>
    <row r="1579">
      <c r="A1579" s="1"/>
      <c r="B1579" s="1"/>
      <c r="C1579" s="1"/>
      <c r="D1579" s="1"/>
      <c r="E1579" s="5"/>
      <c r="F1579" s="6"/>
      <c r="G1579" s="6"/>
      <c r="H1579" s="1"/>
      <c r="I1579" s="1"/>
    </row>
    <row r="1580">
      <c r="A1580" s="1"/>
      <c r="B1580" s="1"/>
      <c r="C1580" s="1"/>
      <c r="D1580" s="1"/>
      <c r="E1580" s="5"/>
      <c r="F1580" s="6"/>
      <c r="G1580" s="6"/>
      <c r="H1580" s="1"/>
      <c r="I1580" s="1"/>
    </row>
    <row r="1581">
      <c r="A1581" s="1"/>
      <c r="B1581" s="1"/>
      <c r="C1581" s="1"/>
      <c r="D1581" s="1"/>
      <c r="E1581" s="5"/>
      <c r="F1581" s="6"/>
      <c r="G1581" s="6"/>
      <c r="H1581" s="1"/>
      <c r="I1581" s="1"/>
    </row>
    <row r="1582">
      <c r="A1582" s="1"/>
      <c r="B1582" s="1"/>
      <c r="C1582" s="1"/>
      <c r="D1582" s="1"/>
      <c r="E1582" s="5"/>
      <c r="F1582" s="6"/>
      <c r="G1582" s="6"/>
      <c r="H1582" s="1"/>
      <c r="I1582" s="1"/>
    </row>
    <row r="1583">
      <c r="A1583" s="1"/>
      <c r="B1583" s="1"/>
      <c r="C1583" s="1"/>
      <c r="D1583" s="1"/>
      <c r="E1583" s="5"/>
      <c r="F1583" s="6"/>
      <c r="G1583" s="6"/>
      <c r="H1583" s="1"/>
      <c r="I1583" s="1"/>
    </row>
    <row r="1584">
      <c r="A1584" s="1"/>
      <c r="B1584" s="1"/>
      <c r="C1584" s="1"/>
      <c r="D1584" s="1"/>
      <c r="E1584" s="5"/>
      <c r="F1584" s="6"/>
      <c r="G1584" s="6"/>
      <c r="H1584" s="1"/>
      <c r="I1584" s="1"/>
    </row>
    <row r="1585">
      <c r="A1585" s="1"/>
      <c r="B1585" s="1"/>
      <c r="C1585" s="1"/>
      <c r="D1585" s="1"/>
      <c r="E1585" s="5"/>
      <c r="F1585" s="6"/>
      <c r="G1585" s="6"/>
      <c r="H1585" s="1"/>
      <c r="I1585" s="1"/>
    </row>
    <row r="1586">
      <c r="A1586" s="1"/>
      <c r="B1586" s="1"/>
      <c r="C1586" s="1"/>
      <c r="D1586" s="1"/>
      <c r="E1586" s="5"/>
      <c r="F1586" s="6"/>
      <c r="G1586" s="6"/>
      <c r="H1586" s="1"/>
      <c r="I1586" s="1"/>
    </row>
    <row r="1587">
      <c r="A1587" s="1"/>
      <c r="B1587" s="1"/>
      <c r="C1587" s="1"/>
      <c r="D1587" s="1"/>
      <c r="E1587" s="5"/>
      <c r="F1587" s="6"/>
      <c r="G1587" s="6"/>
      <c r="H1587" s="1"/>
      <c r="I1587" s="1"/>
    </row>
    <row r="1588">
      <c r="A1588" s="1"/>
      <c r="B1588" s="1"/>
      <c r="C1588" s="1"/>
      <c r="D1588" s="1"/>
      <c r="E1588" s="5"/>
      <c r="F1588" s="6"/>
      <c r="G1588" s="6"/>
      <c r="H1588" s="1"/>
      <c r="I1588" s="1"/>
    </row>
    <row r="1589">
      <c r="A1589" s="1"/>
      <c r="B1589" s="1"/>
      <c r="C1589" s="1"/>
      <c r="D1589" s="1"/>
      <c r="E1589" s="5"/>
      <c r="F1589" s="6"/>
      <c r="G1589" s="6"/>
      <c r="H1589" s="1"/>
      <c r="I1589" s="1"/>
    </row>
    <row r="1590">
      <c r="A1590" s="1"/>
      <c r="B1590" s="1"/>
      <c r="C1590" s="1"/>
      <c r="D1590" s="1"/>
      <c r="E1590" s="5"/>
      <c r="F1590" s="6"/>
      <c r="G1590" s="6"/>
      <c r="H1590" s="1"/>
      <c r="I1590" s="1"/>
    </row>
    <row r="1591">
      <c r="A1591" s="1"/>
      <c r="B1591" s="1"/>
      <c r="C1591" s="1"/>
      <c r="D1591" s="1"/>
      <c r="E1591" s="5"/>
      <c r="F1591" s="6"/>
      <c r="G1591" s="6"/>
      <c r="H1591" s="1"/>
      <c r="I1591" s="1"/>
    </row>
    <row r="1592">
      <c r="A1592" s="1"/>
      <c r="B1592" s="1"/>
      <c r="C1592" s="1"/>
      <c r="D1592" s="1"/>
      <c r="E1592" s="5"/>
      <c r="F1592" s="6"/>
      <c r="G1592" s="6"/>
      <c r="H1592" s="1"/>
      <c r="I1592" s="1"/>
    </row>
    <row r="1593">
      <c r="A1593" s="1"/>
      <c r="B1593" s="1"/>
      <c r="C1593" s="1"/>
      <c r="D1593" s="1"/>
      <c r="E1593" s="5"/>
      <c r="F1593" s="6"/>
      <c r="G1593" s="6"/>
      <c r="H1593" s="1"/>
      <c r="I1593" s="1"/>
    </row>
    <row r="1594">
      <c r="A1594" s="1"/>
      <c r="B1594" s="1"/>
      <c r="C1594" s="1"/>
      <c r="D1594" s="1"/>
      <c r="E1594" s="5"/>
      <c r="F1594" s="6"/>
      <c r="G1594" s="6"/>
      <c r="H1594" s="1"/>
      <c r="I1594" s="1"/>
    </row>
    <row r="1595">
      <c r="A1595" s="1"/>
      <c r="B1595" s="1"/>
      <c r="C1595" s="1"/>
      <c r="D1595" s="1"/>
      <c r="E1595" s="5"/>
      <c r="F1595" s="6"/>
      <c r="G1595" s="6"/>
      <c r="H1595" s="1"/>
      <c r="I1595" s="1"/>
    </row>
    <row r="1596">
      <c r="A1596" s="1"/>
      <c r="B1596" s="1"/>
      <c r="C1596" s="1"/>
      <c r="D1596" s="1"/>
      <c r="E1596" s="5"/>
      <c r="F1596" s="6"/>
      <c r="G1596" s="6"/>
      <c r="H1596" s="1"/>
      <c r="I1596" s="1"/>
    </row>
    <row r="1597">
      <c r="A1597" s="1"/>
      <c r="B1597" s="1"/>
      <c r="C1597" s="1"/>
      <c r="D1597" s="1"/>
      <c r="E1597" s="5"/>
      <c r="F1597" s="6"/>
      <c r="G1597" s="6"/>
      <c r="H1597" s="1"/>
      <c r="I1597" s="1"/>
    </row>
    <row r="1598">
      <c r="A1598" s="1"/>
      <c r="B1598" s="1"/>
      <c r="C1598" s="1"/>
      <c r="D1598" s="1"/>
      <c r="E1598" s="5"/>
      <c r="F1598" s="6"/>
      <c r="G1598" s="6"/>
      <c r="H1598" s="1"/>
      <c r="I1598" s="1"/>
    </row>
    <row r="1599">
      <c r="A1599" s="1"/>
      <c r="B1599" s="1"/>
      <c r="C1599" s="1"/>
      <c r="D1599" s="1"/>
      <c r="E1599" s="5"/>
      <c r="F1599" s="6"/>
      <c r="G1599" s="6"/>
      <c r="H1599" s="1"/>
      <c r="I1599" s="1"/>
    </row>
    <row r="1600">
      <c r="A1600" s="1"/>
      <c r="B1600" s="1"/>
      <c r="C1600" s="1"/>
      <c r="D1600" s="1"/>
      <c r="E1600" s="5"/>
      <c r="F1600" s="6"/>
      <c r="G1600" s="6"/>
      <c r="H1600" s="1"/>
      <c r="I1600" s="1"/>
    </row>
    <row r="1601">
      <c r="A1601" s="1"/>
      <c r="B1601" s="1"/>
      <c r="C1601" s="1"/>
      <c r="D1601" s="1"/>
      <c r="E1601" s="5"/>
      <c r="F1601" s="6"/>
      <c r="G1601" s="6"/>
      <c r="H1601" s="1"/>
      <c r="I1601" s="1"/>
    </row>
    <row r="1602">
      <c r="A1602" s="1"/>
      <c r="B1602" s="1"/>
      <c r="C1602" s="1"/>
      <c r="D1602" s="1"/>
      <c r="E1602" s="5"/>
      <c r="F1602" s="6"/>
      <c r="G1602" s="6"/>
      <c r="H1602" s="1"/>
      <c r="I1602" s="1"/>
    </row>
    <row r="1603">
      <c r="A1603" s="1"/>
      <c r="B1603" s="1"/>
      <c r="C1603" s="1"/>
      <c r="D1603" s="1"/>
      <c r="E1603" s="5"/>
      <c r="F1603" s="6"/>
      <c r="G1603" s="6"/>
      <c r="H1603" s="1"/>
      <c r="I1603" s="1"/>
    </row>
    <row r="1604">
      <c r="A1604" s="1"/>
      <c r="B1604" s="1"/>
      <c r="C1604" s="1"/>
      <c r="D1604" s="1"/>
      <c r="E1604" s="5"/>
      <c r="F1604" s="6"/>
      <c r="G1604" s="6"/>
      <c r="H1604" s="1"/>
      <c r="I1604" s="1"/>
    </row>
    <row r="1605">
      <c r="A1605" s="1"/>
      <c r="B1605" s="1"/>
      <c r="C1605" s="1"/>
      <c r="D1605" s="1"/>
      <c r="E1605" s="5"/>
      <c r="F1605" s="6"/>
      <c r="G1605" s="6"/>
      <c r="H1605" s="1"/>
      <c r="I1605" s="1"/>
    </row>
    <row r="1606">
      <c r="A1606" s="1"/>
      <c r="B1606" s="1"/>
      <c r="C1606" s="1"/>
      <c r="D1606" s="1"/>
      <c r="E1606" s="5"/>
      <c r="F1606" s="6"/>
      <c r="G1606" s="6"/>
      <c r="H1606" s="1"/>
      <c r="I1606" s="1"/>
    </row>
    <row r="1607">
      <c r="A1607" s="1"/>
      <c r="B1607" s="1"/>
      <c r="C1607" s="1"/>
      <c r="D1607" s="1"/>
      <c r="E1607" s="5"/>
      <c r="F1607" s="6"/>
      <c r="G1607" s="6"/>
      <c r="H1607" s="1"/>
      <c r="I1607" s="1"/>
    </row>
    <row r="1608">
      <c r="A1608" s="1"/>
      <c r="B1608" s="1"/>
      <c r="C1608" s="1"/>
      <c r="D1608" s="1"/>
      <c r="E1608" s="5"/>
      <c r="F1608" s="6"/>
      <c r="G1608" s="6"/>
      <c r="H1608" s="1"/>
      <c r="I1608" s="1"/>
    </row>
    <row r="1609">
      <c r="A1609" s="1"/>
      <c r="B1609" s="1"/>
      <c r="C1609" s="1"/>
      <c r="D1609" s="1"/>
      <c r="E1609" s="5"/>
      <c r="F1609" s="6"/>
      <c r="G1609" s="6"/>
      <c r="H1609" s="1"/>
      <c r="I1609" s="1"/>
    </row>
    <row r="1610">
      <c r="A1610" s="1"/>
      <c r="B1610" s="1"/>
      <c r="C1610" s="1"/>
      <c r="D1610" s="1"/>
      <c r="E1610" s="5"/>
      <c r="F1610" s="6"/>
      <c r="G1610" s="6"/>
      <c r="H1610" s="1"/>
      <c r="I1610" s="1"/>
    </row>
    <row r="1611">
      <c r="A1611" s="1"/>
      <c r="B1611" s="1"/>
      <c r="C1611" s="1"/>
      <c r="D1611" s="1"/>
      <c r="E1611" s="5"/>
      <c r="F1611" s="6"/>
      <c r="G1611" s="6"/>
      <c r="H1611" s="1"/>
      <c r="I1611" s="1"/>
    </row>
    <row r="1612">
      <c r="A1612" s="1"/>
      <c r="B1612" s="1"/>
      <c r="C1612" s="1"/>
      <c r="D1612" s="1"/>
      <c r="E1612" s="5"/>
      <c r="F1612" s="6"/>
      <c r="G1612" s="6"/>
      <c r="H1612" s="1"/>
      <c r="I1612" s="1"/>
    </row>
    <row r="1613">
      <c r="A1613" s="1"/>
      <c r="B1613" s="1"/>
      <c r="C1613" s="1"/>
      <c r="D1613" s="1"/>
      <c r="E1613" s="5"/>
      <c r="F1613" s="6"/>
      <c r="G1613" s="6"/>
      <c r="H1613" s="1"/>
      <c r="I1613" s="1"/>
    </row>
    <row r="1614">
      <c r="A1614" s="1"/>
      <c r="B1614" s="1"/>
      <c r="C1614" s="1"/>
      <c r="D1614" s="1"/>
      <c r="E1614" s="5"/>
      <c r="F1614" s="6"/>
      <c r="G1614" s="6"/>
      <c r="H1614" s="1"/>
      <c r="I1614" s="1"/>
    </row>
    <row r="1615">
      <c r="A1615" s="1"/>
      <c r="B1615" s="1"/>
      <c r="C1615" s="1"/>
      <c r="D1615" s="1"/>
      <c r="E1615" s="5"/>
      <c r="F1615" s="6"/>
      <c r="G1615" s="6"/>
      <c r="H1615" s="1"/>
      <c r="I1615" s="1"/>
    </row>
    <row r="1616">
      <c r="A1616" s="1"/>
      <c r="B1616" s="1"/>
      <c r="C1616" s="1"/>
      <c r="D1616" s="1"/>
      <c r="E1616" s="5"/>
      <c r="F1616" s="6"/>
      <c r="G1616" s="6"/>
      <c r="H1616" s="1"/>
      <c r="I1616" s="1"/>
    </row>
    <row r="1617">
      <c r="A1617" s="1"/>
      <c r="B1617" s="1"/>
      <c r="C1617" s="1"/>
      <c r="D1617" s="1"/>
      <c r="E1617" s="5"/>
      <c r="F1617" s="6"/>
      <c r="G1617" s="6"/>
      <c r="H1617" s="1"/>
      <c r="I1617" s="1"/>
    </row>
    <row r="1618">
      <c r="A1618" s="1"/>
      <c r="B1618" s="1"/>
      <c r="C1618" s="1"/>
      <c r="D1618" s="1"/>
      <c r="E1618" s="5"/>
      <c r="F1618" s="6"/>
      <c r="G1618" s="6"/>
      <c r="H1618" s="1"/>
      <c r="I1618" s="1"/>
    </row>
    <row r="1619">
      <c r="A1619" s="1"/>
      <c r="B1619" s="1"/>
      <c r="C1619" s="1"/>
      <c r="D1619" s="1"/>
      <c r="E1619" s="5"/>
      <c r="F1619" s="6"/>
      <c r="G1619" s="6"/>
      <c r="H1619" s="1"/>
      <c r="I1619" s="1"/>
    </row>
    <row r="1620">
      <c r="A1620" s="1"/>
      <c r="B1620" s="1"/>
      <c r="C1620" s="1"/>
      <c r="D1620" s="1"/>
      <c r="E1620" s="5"/>
      <c r="F1620" s="6"/>
      <c r="G1620" s="6"/>
      <c r="H1620" s="1"/>
      <c r="I1620" s="1"/>
    </row>
    <row r="1621">
      <c r="A1621" s="1"/>
      <c r="B1621" s="1"/>
      <c r="C1621" s="1"/>
      <c r="D1621" s="1"/>
      <c r="E1621" s="5"/>
      <c r="F1621" s="6"/>
      <c r="G1621" s="6"/>
      <c r="H1621" s="1"/>
      <c r="I1621" s="1"/>
    </row>
    <row r="1622">
      <c r="A1622" s="1"/>
      <c r="B1622" s="1"/>
      <c r="C1622" s="1"/>
      <c r="D1622" s="1"/>
      <c r="E1622" s="5"/>
      <c r="F1622" s="6"/>
      <c r="G1622" s="6"/>
      <c r="H1622" s="1"/>
      <c r="I1622" s="1"/>
    </row>
    <row r="1623">
      <c r="A1623" s="1"/>
      <c r="B1623" s="1"/>
      <c r="C1623" s="1"/>
      <c r="D1623" s="1"/>
      <c r="E1623" s="5"/>
      <c r="F1623" s="6"/>
      <c r="G1623" s="6"/>
      <c r="H1623" s="1"/>
      <c r="I1623" s="1"/>
    </row>
    <row r="1624">
      <c r="A1624" s="1"/>
      <c r="B1624" s="1"/>
      <c r="C1624" s="1"/>
      <c r="D1624" s="1"/>
      <c r="E1624" s="5"/>
      <c r="F1624" s="6"/>
      <c r="G1624" s="6"/>
      <c r="H1624" s="1"/>
      <c r="I1624" s="1"/>
    </row>
    <row r="1625">
      <c r="A1625" s="1"/>
      <c r="B1625" s="1"/>
      <c r="C1625" s="1"/>
      <c r="D1625" s="1"/>
      <c r="E1625" s="5"/>
      <c r="F1625" s="6"/>
      <c r="G1625" s="6"/>
      <c r="H1625" s="1"/>
      <c r="I1625" s="1"/>
    </row>
    <row r="1626">
      <c r="A1626" s="1"/>
      <c r="B1626" s="1"/>
      <c r="C1626" s="1"/>
      <c r="D1626" s="1"/>
      <c r="E1626" s="5"/>
      <c r="F1626" s="6"/>
      <c r="G1626" s="6"/>
      <c r="H1626" s="1"/>
      <c r="I1626" s="1"/>
    </row>
    <row r="1627">
      <c r="A1627" s="1"/>
      <c r="B1627" s="1"/>
      <c r="C1627" s="1"/>
      <c r="D1627" s="1"/>
      <c r="E1627" s="5"/>
      <c r="F1627" s="6"/>
      <c r="G1627" s="6"/>
      <c r="H1627" s="1"/>
      <c r="I1627" s="1"/>
    </row>
    <row r="1628">
      <c r="A1628" s="1"/>
      <c r="B1628" s="1"/>
      <c r="C1628" s="1"/>
      <c r="D1628" s="1"/>
      <c r="E1628" s="5"/>
      <c r="F1628" s="6"/>
      <c r="G1628" s="6"/>
      <c r="H1628" s="1"/>
      <c r="I1628" s="1"/>
    </row>
    <row r="1629">
      <c r="A1629" s="1"/>
      <c r="B1629" s="1"/>
      <c r="C1629" s="1"/>
      <c r="D1629" s="1"/>
      <c r="E1629" s="5"/>
      <c r="F1629" s="6"/>
      <c r="G1629" s="6"/>
      <c r="H1629" s="1"/>
      <c r="I1629" s="1"/>
    </row>
    <row r="1630">
      <c r="A1630" s="1"/>
      <c r="B1630" s="1"/>
      <c r="C1630" s="1"/>
      <c r="D1630" s="1"/>
      <c r="E1630" s="5"/>
      <c r="F1630" s="6"/>
      <c r="G1630" s="6"/>
      <c r="H1630" s="1"/>
      <c r="I1630" s="1"/>
    </row>
    <row r="1631">
      <c r="A1631" s="1"/>
      <c r="B1631" s="1"/>
      <c r="C1631" s="1"/>
      <c r="D1631" s="1"/>
      <c r="E1631" s="5"/>
      <c r="F1631" s="6"/>
      <c r="G1631" s="6"/>
      <c r="H1631" s="1"/>
      <c r="I1631" s="1"/>
    </row>
    <row r="1632">
      <c r="A1632" s="1"/>
      <c r="B1632" s="1"/>
      <c r="C1632" s="1"/>
      <c r="D1632" s="1"/>
      <c r="E1632" s="5"/>
      <c r="F1632" s="6"/>
      <c r="G1632" s="6"/>
      <c r="H1632" s="1"/>
      <c r="I1632" s="1"/>
    </row>
    <row r="1633">
      <c r="A1633" s="1"/>
      <c r="B1633" s="1"/>
      <c r="C1633" s="1"/>
      <c r="D1633" s="1"/>
      <c r="E1633" s="5"/>
      <c r="F1633" s="6"/>
      <c r="G1633" s="6"/>
      <c r="H1633" s="1"/>
      <c r="I1633" s="1"/>
    </row>
    <row r="1634">
      <c r="A1634" s="1"/>
      <c r="B1634" s="1"/>
      <c r="C1634" s="1"/>
      <c r="D1634" s="1"/>
      <c r="E1634" s="5"/>
      <c r="F1634" s="6"/>
      <c r="G1634" s="6"/>
      <c r="H1634" s="1"/>
      <c r="I1634" s="1"/>
    </row>
    <row r="1635">
      <c r="A1635" s="1"/>
      <c r="B1635" s="1"/>
      <c r="C1635" s="1"/>
      <c r="D1635" s="1"/>
      <c r="E1635" s="5"/>
      <c r="F1635" s="6"/>
      <c r="G1635" s="6"/>
      <c r="H1635" s="1"/>
      <c r="I1635" s="1"/>
    </row>
    <row r="1636">
      <c r="A1636" s="1"/>
      <c r="B1636" s="1"/>
      <c r="C1636" s="1"/>
      <c r="D1636" s="1"/>
      <c r="E1636" s="5"/>
      <c r="F1636" s="6"/>
      <c r="G1636" s="6"/>
      <c r="H1636" s="1"/>
      <c r="I1636" s="1"/>
    </row>
    <row r="1637">
      <c r="A1637" s="1"/>
      <c r="B1637" s="1"/>
      <c r="C1637" s="1"/>
      <c r="D1637" s="1"/>
      <c r="E1637" s="5"/>
      <c r="F1637" s="6"/>
      <c r="G1637" s="6"/>
      <c r="H1637" s="1"/>
      <c r="I1637" s="1"/>
    </row>
    <row r="1638">
      <c r="A1638" s="1"/>
      <c r="B1638" s="1"/>
      <c r="C1638" s="1"/>
      <c r="D1638" s="1"/>
      <c r="E1638" s="5"/>
      <c r="F1638" s="6"/>
      <c r="G1638" s="6"/>
      <c r="H1638" s="1"/>
      <c r="I1638" s="1"/>
    </row>
    <row r="1639">
      <c r="A1639" s="1"/>
      <c r="B1639" s="1"/>
      <c r="C1639" s="1"/>
      <c r="D1639" s="1"/>
      <c r="E1639" s="5"/>
      <c r="F1639" s="6"/>
      <c r="G1639" s="6"/>
      <c r="H1639" s="1"/>
      <c r="I1639" s="1"/>
    </row>
    <row r="1640">
      <c r="A1640" s="1"/>
      <c r="B1640" s="1"/>
      <c r="C1640" s="1"/>
      <c r="D1640" s="1"/>
      <c r="E1640" s="5"/>
      <c r="F1640" s="6"/>
      <c r="G1640" s="6"/>
      <c r="H1640" s="1"/>
      <c r="I1640" s="1"/>
    </row>
    <row r="1641">
      <c r="A1641" s="1"/>
      <c r="B1641" s="1"/>
      <c r="C1641" s="1"/>
      <c r="D1641" s="1"/>
      <c r="E1641" s="5"/>
      <c r="F1641" s="6"/>
      <c r="G1641" s="6"/>
      <c r="H1641" s="1"/>
      <c r="I1641" s="1"/>
    </row>
    <row r="1642">
      <c r="A1642" s="1"/>
      <c r="B1642" s="1"/>
      <c r="C1642" s="1"/>
      <c r="D1642" s="1"/>
      <c r="E1642" s="5"/>
      <c r="F1642" s="6"/>
      <c r="G1642" s="6"/>
      <c r="H1642" s="1"/>
      <c r="I1642" s="1"/>
    </row>
    <row r="1643">
      <c r="A1643" s="1"/>
      <c r="B1643" s="1"/>
      <c r="C1643" s="1"/>
      <c r="D1643" s="1"/>
      <c r="E1643" s="5"/>
      <c r="F1643" s="6"/>
      <c r="G1643" s="6"/>
      <c r="H1643" s="1"/>
      <c r="I1643" s="1"/>
    </row>
    <row r="1644">
      <c r="A1644" s="1"/>
      <c r="B1644" s="1"/>
      <c r="C1644" s="1"/>
      <c r="D1644" s="1"/>
      <c r="E1644" s="5"/>
      <c r="F1644" s="6"/>
      <c r="G1644" s="6"/>
      <c r="H1644" s="1"/>
      <c r="I1644" s="1"/>
    </row>
    <row r="1645">
      <c r="A1645" s="1"/>
      <c r="B1645" s="1"/>
      <c r="C1645" s="1"/>
      <c r="D1645" s="1"/>
      <c r="E1645" s="5"/>
      <c r="F1645" s="6"/>
      <c r="G1645" s="6"/>
      <c r="H1645" s="1"/>
      <c r="I1645" s="1"/>
    </row>
    <row r="1646">
      <c r="A1646" s="1"/>
      <c r="B1646" s="1"/>
      <c r="C1646" s="1"/>
      <c r="D1646" s="1"/>
      <c r="E1646" s="5"/>
      <c r="F1646" s="6"/>
      <c r="G1646" s="6"/>
      <c r="H1646" s="1"/>
      <c r="I1646" s="1"/>
    </row>
    <row r="1647">
      <c r="A1647" s="1"/>
      <c r="B1647" s="1"/>
      <c r="C1647" s="1"/>
      <c r="D1647" s="1"/>
      <c r="E1647" s="5"/>
      <c r="F1647" s="6"/>
      <c r="G1647" s="6"/>
      <c r="H1647" s="1"/>
      <c r="I1647" s="1"/>
    </row>
    <row r="1648">
      <c r="A1648" s="1"/>
      <c r="B1648" s="1"/>
      <c r="C1648" s="1"/>
      <c r="D1648" s="1"/>
      <c r="E1648" s="5"/>
      <c r="F1648" s="6"/>
      <c r="G1648" s="6"/>
      <c r="H1648" s="1"/>
      <c r="I1648" s="1"/>
    </row>
    <row r="1649">
      <c r="A1649" s="1"/>
      <c r="B1649" s="1"/>
      <c r="C1649" s="1"/>
      <c r="D1649" s="1"/>
      <c r="E1649" s="5"/>
      <c r="F1649" s="6"/>
      <c r="G1649" s="6"/>
      <c r="H1649" s="1"/>
      <c r="I1649" s="1"/>
    </row>
    <row r="1650">
      <c r="A1650" s="1"/>
      <c r="B1650" s="1"/>
      <c r="C1650" s="1"/>
      <c r="D1650" s="1"/>
      <c r="E1650" s="5"/>
      <c r="F1650" s="6"/>
      <c r="G1650" s="6"/>
      <c r="H1650" s="1"/>
      <c r="I1650" s="1"/>
    </row>
    <row r="1651">
      <c r="A1651" s="1"/>
      <c r="B1651" s="1"/>
      <c r="C1651" s="1"/>
      <c r="D1651" s="1"/>
      <c r="E1651" s="5"/>
      <c r="F1651" s="6"/>
      <c r="G1651" s="6"/>
      <c r="H1651" s="1"/>
      <c r="I1651" s="1"/>
    </row>
    <row r="1652">
      <c r="A1652" s="1"/>
      <c r="B1652" s="1"/>
      <c r="C1652" s="1"/>
      <c r="D1652" s="1"/>
      <c r="E1652" s="5"/>
      <c r="F1652" s="6"/>
      <c r="G1652" s="6"/>
      <c r="H1652" s="1"/>
      <c r="I1652" s="1"/>
    </row>
    <row r="1653">
      <c r="A1653" s="1"/>
      <c r="B1653" s="1"/>
      <c r="C1653" s="1"/>
      <c r="D1653" s="1"/>
      <c r="E1653" s="5"/>
      <c r="F1653" s="6"/>
      <c r="G1653" s="6"/>
      <c r="H1653" s="1"/>
      <c r="I1653" s="1"/>
    </row>
    <row r="1654">
      <c r="A1654" s="1"/>
      <c r="B1654" s="1"/>
      <c r="C1654" s="1"/>
      <c r="D1654" s="1"/>
      <c r="E1654" s="5"/>
      <c r="F1654" s="6"/>
      <c r="G1654" s="6"/>
      <c r="H1654" s="1"/>
      <c r="I1654" s="1"/>
    </row>
    <row r="1655">
      <c r="A1655" s="1"/>
      <c r="B1655" s="1"/>
      <c r="C1655" s="1"/>
      <c r="D1655" s="1"/>
      <c r="E1655" s="5"/>
      <c r="F1655" s="6"/>
      <c r="G1655" s="6"/>
      <c r="H1655" s="1"/>
      <c r="I1655" s="1"/>
    </row>
    <row r="1656">
      <c r="A1656" s="1"/>
      <c r="B1656" s="1"/>
      <c r="C1656" s="1"/>
      <c r="D1656" s="1"/>
      <c r="E1656" s="5"/>
      <c r="F1656" s="6"/>
      <c r="G1656" s="6"/>
      <c r="H1656" s="1"/>
      <c r="I1656" s="1"/>
    </row>
    <row r="1657">
      <c r="A1657" s="1"/>
      <c r="B1657" s="1"/>
      <c r="C1657" s="1"/>
      <c r="D1657" s="1"/>
      <c r="E1657" s="5"/>
      <c r="F1657" s="6"/>
      <c r="G1657" s="6"/>
      <c r="H1657" s="1"/>
      <c r="I1657" s="1"/>
    </row>
    <row r="1658">
      <c r="A1658" s="1"/>
      <c r="B1658" s="1"/>
      <c r="C1658" s="1"/>
      <c r="D1658" s="1"/>
      <c r="E1658" s="5"/>
      <c r="F1658" s="6"/>
      <c r="G1658" s="6"/>
      <c r="H1658" s="1"/>
      <c r="I1658" s="1"/>
    </row>
    <row r="1659">
      <c r="A1659" s="1"/>
      <c r="B1659" s="1"/>
      <c r="C1659" s="1"/>
      <c r="D1659" s="1"/>
      <c r="E1659" s="5"/>
      <c r="F1659" s="6"/>
      <c r="G1659" s="6"/>
      <c r="H1659" s="1"/>
      <c r="I1659" s="1"/>
    </row>
    <row r="1660">
      <c r="A1660" s="1"/>
      <c r="B1660" s="1"/>
      <c r="C1660" s="1"/>
      <c r="D1660" s="1"/>
      <c r="E1660" s="5"/>
      <c r="F1660" s="6"/>
      <c r="G1660" s="6"/>
      <c r="H1660" s="1"/>
      <c r="I1660" s="1"/>
    </row>
    <row r="1661">
      <c r="A1661" s="1"/>
      <c r="B1661" s="1"/>
      <c r="C1661" s="1"/>
      <c r="D1661" s="1"/>
      <c r="E1661" s="5"/>
      <c r="F1661" s="6"/>
      <c r="G1661" s="6"/>
      <c r="H1661" s="1"/>
      <c r="I1661" s="1"/>
    </row>
    <row r="1662">
      <c r="A1662" s="1"/>
      <c r="B1662" s="1"/>
      <c r="C1662" s="1"/>
      <c r="D1662" s="1"/>
      <c r="E1662" s="5"/>
      <c r="F1662" s="6"/>
      <c r="G1662" s="6"/>
      <c r="H1662" s="1"/>
      <c r="I1662" s="1"/>
    </row>
    <row r="1663">
      <c r="A1663" s="1"/>
      <c r="B1663" s="1"/>
      <c r="C1663" s="1"/>
      <c r="D1663" s="1"/>
      <c r="E1663" s="5"/>
      <c r="F1663" s="6"/>
      <c r="G1663" s="6"/>
      <c r="H1663" s="1"/>
      <c r="I1663" s="1"/>
    </row>
    <row r="1664">
      <c r="A1664" s="1"/>
      <c r="B1664" s="1"/>
      <c r="C1664" s="1"/>
      <c r="D1664" s="1"/>
      <c r="E1664" s="5"/>
      <c r="F1664" s="6"/>
      <c r="G1664" s="6"/>
      <c r="H1664" s="1"/>
      <c r="I1664" s="1"/>
    </row>
    <row r="1665">
      <c r="A1665" s="1"/>
      <c r="B1665" s="1"/>
      <c r="C1665" s="1"/>
      <c r="D1665" s="1"/>
      <c r="E1665" s="5"/>
      <c r="F1665" s="6"/>
      <c r="G1665" s="6"/>
      <c r="H1665" s="1"/>
      <c r="I1665" s="1"/>
    </row>
    <row r="1666">
      <c r="A1666" s="1"/>
      <c r="B1666" s="1"/>
      <c r="C1666" s="1"/>
      <c r="D1666" s="1"/>
      <c r="E1666" s="5"/>
      <c r="F1666" s="6"/>
      <c r="G1666" s="6"/>
      <c r="H1666" s="1"/>
      <c r="I1666" s="1"/>
    </row>
    <row r="1667">
      <c r="A1667" s="1"/>
      <c r="B1667" s="1"/>
      <c r="C1667" s="1"/>
      <c r="D1667" s="1"/>
      <c r="E1667" s="5"/>
      <c r="F1667" s="6"/>
      <c r="G1667" s="6"/>
      <c r="H1667" s="1"/>
      <c r="I1667" s="1"/>
    </row>
    <row r="1668">
      <c r="A1668" s="1"/>
      <c r="B1668" s="1"/>
      <c r="C1668" s="1"/>
      <c r="D1668" s="1"/>
      <c r="E1668" s="5"/>
      <c r="F1668" s="6"/>
      <c r="G1668" s="6"/>
      <c r="H1668" s="1"/>
      <c r="I1668" s="1"/>
    </row>
    <row r="1669">
      <c r="A1669" s="1"/>
      <c r="B1669" s="1"/>
      <c r="C1669" s="1"/>
      <c r="D1669" s="1"/>
      <c r="E1669" s="5"/>
      <c r="F1669" s="6"/>
      <c r="G1669" s="6"/>
      <c r="H1669" s="1"/>
      <c r="I1669" s="1"/>
    </row>
    <row r="1670">
      <c r="A1670" s="1"/>
      <c r="B1670" s="1"/>
      <c r="C1670" s="1"/>
      <c r="D1670" s="1"/>
      <c r="E1670" s="5"/>
      <c r="F1670" s="6"/>
      <c r="G1670" s="6"/>
      <c r="H1670" s="1"/>
      <c r="I1670" s="1"/>
    </row>
    <row r="1671">
      <c r="A1671" s="1"/>
      <c r="B1671" s="1"/>
      <c r="C1671" s="1"/>
      <c r="D1671" s="1"/>
      <c r="E1671" s="5"/>
      <c r="F1671" s="6"/>
      <c r="G1671" s="6"/>
      <c r="H1671" s="1"/>
      <c r="I1671" s="1"/>
    </row>
    <row r="1672">
      <c r="A1672" s="1"/>
      <c r="B1672" s="1"/>
      <c r="C1672" s="1"/>
      <c r="D1672" s="1"/>
      <c r="E1672" s="5"/>
      <c r="F1672" s="6"/>
      <c r="G1672" s="6"/>
      <c r="H1672" s="1"/>
      <c r="I1672" s="1"/>
    </row>
    <row r="1673">
      <c r="A1673" s="1"/>
      <c r="B1673" s="1"/>
      <c r="C1673" s="1"/>
      <c r="D1673" s="1"/>
      <c r="E1673" s="5"/>
      <c r="F1673" s="6"/>
      <c r="G1673" s="6"/>
      <c r="H1673" s="1"/>
      <c r="I1673" s="1"/>
    </row>
    <row r="1674">
      <c r="A1674" s="1"/>
      <c r="B1674" s="1"/>
      <c r="C1674" s="1"/>
      <c r="D1674" s="1"/>
      <c r="E1674" s="5"/>
      <c r="F1674" s="6"/>
      <c r="G1674" s="6"/>
      <c r="H1674" s="1"/>
      <c r="I1674" s="1"/>
    </row>
    <row r="1675">
      <c r="A1675" s="1"/>
      <c r="B1675" s="1"/>
      <c r="C1675" s="1"/>
      <c r="D1675" s="1"/>
      <c r="E1675" s="5"/>
      <c r="F1675" s="6"/>
      <c r="G1675" s="6"/>
      <c r="H1675" s="1"/>
      <c r="I1675" s="1"/>
    </row>
    <row r="1676">
      <c r="A1676" s="1"/>
      <c r="B1676" s="1"/>
      <c r="C1676" s="1"/>
      <c r="D1676" s="1"/>
      <c r="E1676" s="5"/>
      <c r="F1676" s="6"/>
      <c r="G1676" s="6"/>
      <c r="H1676" s="1"/>
      <c r="I1676" s="1"/>
    </row>
    <row r="1677">
      <c r="A1677" s="1"/>
      <c r="B1677" s="1"/>
      <c r="C1677" s="1"/>
      <c r="D1677" s="1"/>
      <c r="E1677" s="5"/>
      <c r="F1677" s="6"/>
      <c r="G1677" s="6"/>
      <c r="H1677" s="1"/>
      <c r="I1677" s="1"/>
    </row>
    <row r="1678">
      <c r="A1678" s="1"/>
      <c r="B1678" s="1"/>
      <c r="C1678" s="1"/>
      <c r="D1678" s="1"/>
      <c r="E1678" s="5"/>
      <c r="F1678" s="6"/>
      <c r="G1678" s="6"/>
      <c r="H1678" s="1"/>
      <c r="I1678" s="1"/>
    </row>
    <row r="1679">
      <c r="A1679" s="1"/>
      <c r="B1679" s="1"/>
      <c r="C1679" s="1"/>
      <c r="D1679" s="1"/>
      <c r="E1679" s="5"/>
      <c r="F1679" s="6"/>
      <c r="G1679" s="6"/>
      <c r="H1679" s="1"/>
      <c r="I1679" s="1"/>
    </row>
    <row r="1680">
      <c r="A1680" s="1"/>
      <c r="B1680" s="1"/>
      <c r="C1680" s="1"/>
      <c r="D1680" s="1"/>
      <c r="E1680" s="5"/>
      <c r="F1680" s="6"/>
      <c r="G1680" s="6"/>
      <c r="H1680" s="1"/>
      <c r="I1680" s="1"/>
    </row>
    <row r="1681">
      <c r="A1681" s="1"/>
      <c r="B1681" s="1"/>
      <c r="C1681" s="1"/>
      <c r="D1681" s="1"/>
      <c r="E1681" s="5"/>
      <c r="F1681" s="6"/>
      <c r="G1681" s="6"/>
      <c r="H1681" s="1"/>
      <c r="I1681" s="1"/>
    </row>
    <row r="1682">
      <c r="A1682" s="1"/>
      <c r="B1682" s="1"/>
      <c r="C1682" s="1"/>
      <c r="D1682" s="1"/>
      <c r="E1682" s="5"/>
      <c r="F1682" s="6"/>
      <c r="G1682" s="6"/>
      <c r="H1682" s="1"/>
      <c r="I1682" s="1"/>
    </row>
    <row r="1683">
      <c r="A1683" s="1"/>
      <c r="B1683" s="1"/>
      <c r="C1683" s="1"/>
      <c r="D1683" s="1"/>
      <c r="E1683" s="5"/>
      <c r="F1683" s="6"/>
      <c r="G1683" s="6"/>
      <c r="H1683" s="1"/>
      <c r="I1683" s="1"/>
    </row>
    <row r="1684">
      <c r="A1684" s="1"/>
      <c r="B1684" s="1"/>
      <c r="C1684" s="1"/>
      <c r="D1684" s="1"/>
      <c r="E1684" s="5"/>
      <c r="F1684" s="6"/>
      <c r="G1684" s="6"/>
      <c r="H1684" s="1"/>
      <c r="I1684" s="1"/>
    </row>
    <row r="1685">
      <c r="A1685" s="1"/>
      <c r="B1685" s="1"/>
      <c r="C1685" s="1"/>
      <c r="D1685" s="1"/>
      <c r="E1685" s="5"/>
      <c r="F1685" s="6"/>
      <c r="G1685" s="6"/>
      <c r="H1685" s="1"/>
      <c r="I1685" s="1"/>
    </row>
    <row r="1686">
      <c r="A1686" s="1"/>
      <c r="B1686" s="1"/>
      <c r="C1686" s="1"/>
      <c r="D1686" s="1"/>
      <c r="E1686" s="5"/>
      <c r="F1686" s="6"/>
      <c r="G1686" s="6"/>
      <c r="H1686" s="1"/>
      <c r="I1686" s="1"/>
    </row>
    <row r="1687">
      <c r="A1687" s="1"/>
      <c r="B1687" s="1"/>
      <c r="C1687" s="1"/>
      <c r="D1687" s="1"/>
      <c r="E1687" s="5"/>
      <c r="F1687" s="6"/>
      <c r="G1687" s="6"/>
      <c r="H1687" s="1"/>
      <c r="I1687" s="1"/>
    </row>
    <row r="1688">
      <c r="A1688" s="1"/>
      <c r="B1688" s="1"/>
      <c r="C1688" s="1"/>
      <c r="D1688" s="1"/>
      <c r="E1688" s="5"/>
      <c r="F1688" s="6"/>
      <c r="G1688" s="6"/>
      <c r="H1688" s="1"/>
      <c r="I1688" s="1"/>
    </row>
    <row r="1689">
      <c r="A1689" s="1"/>
      <c r="B1689" s="1"/>
      <c r="C1689" s="1"/>
      <c r="D1689" s="1"/>
      <c r="E1689" s="5"/>
      <c r="F1689" s="6"/>
      <c r="G1689" s="6"/>
      <c r="H1689" s="1"/>
      <c r="I1689" s="1"/>
    </row>
    <row r="1690">
      <c r="A1690" s="1"/>
      <c r="B1690" s="1"/>
      <c r="C1690" s="1"/>
      <c r="D1690" s="1"/>
      <c r="E1690" s="5"/>
      <c r="F1690" s="6"/>
      <c r="G1690" s="6"/>
      <c r="H1690" s="1"/>
      <c r="I1690" s="1"/>
    </row>
    <row r="1691">
      <c r="A1691" s="1"/>
      <c r="B1691" s="1"/>
      <c r="C1691" s="1"/>
      <c r="D1691" s="1"/>
      <c r="E1691" s="5"/>
      <c r="F1691" s="6"/>
      <c r="G1691" s="6"/>
      <c r="H1691" s="1"/>
      <c r="I1691" s="1"/>
    </row>
    <row r="1692">
      <c r="A1692" s="1"/>
      <c r="B1692" s="1"/>
      <c r="C1692" s="1"/>
      <c r="D1692" s="1"/>
      <c r="E1692" s="5"/>
      <c r="F1692" s="6"/>
      <c r="G1692" s="6"/>
      <c r="H1692" s="1"/>
      <c r="I1692" s="1"/>
    </row>
    <row r="1693">
      <c r="A1693" s="1"/>
      <c r="B1693" s="1"/>
      <c r="C1693" s="1"/>
      <c r="D1693" s="1"/>
      <c r="E1693" s="5"/>
      <c r="F1693" s="6"/>
      <c r="G1693" s="6"/>
      <c r="H1693" s="1"/>
      <c r="I1693" s="1"/>
    </row>
    <row r="1694">
      <c r="A1694" s="1"/>
      <c r="B1694" s="1"/>
      <c r="C1694" s="1"/>
      <c r="D1694" s="1"/>
      <c r="E1694" s="5"/>
      <c r="F1694" s="6"/>
      <c r="G1694" s="6"/>
      <c r="H1694" s="1"/>
      <c r="I1694" s="1"/>
    </row>
    <row r="1695">
      <c r="A1695" s="1"/>
      <c r="B1695" s="1"/>
      <c r="C1695" s="1"/>
      <c r="D1695" s="1"/>
      <c r="E1695" s="5"/>
      <c r="F1695" s="6"/>
      <c r="G1695" s="6"/>
      <c r="H1695" s="1"/>
      <c r="I1695" s="1"/>
    </row>
    <row r="1696">
      <c r="A1696" s="1"/>
      <c r="B1696" s="1"/>
      <c r="C1696" s="1"/>
      <c r="D1696" s="1"/>
      <c r="E1696" s="5"/>
      <c r="F1696" s="6"/>
      <c r="G1696" s="6"/>
      <c r="H1696" s="1"/>
      <c r="I1696" s="1"/>
    </row>
    <row r="1697">
      <c r="A1697" s="1"/>
      <c r="B1697" s="1"/>
      <c r="C1697" s="1"/>
      <c r="D1697" s="1"/>
      <c r="E1697" s="5"/>
      <c r="F1697" s="6"/>
      <c r="G1697" s="6"/>
      <c r="H1697" s="1"/>
      <c r="I1697" s="1"/>
    </row>
    <row r="1698">
      <c r="A1698" s="1"/>
      <c r="B1698" s="1"/>
      <c r="C1698" s="1"/>
      <c r="D1698" s="1"/>
      <c r="E1698" s="5"/>
      <c r="F1698" s="6"/>
      <c r="G1698" s="6"/>
      <c r="H1698" s="1"/>
      <c r="I1698" s="1"/>
    </row>
    <row r="1699">
      <c r="A1699" s="1"/>
      <c r="B1699" s="1"/>
      <c r="C1699" s="1"/>
      <c r="D1699" s="1"/>
      <c r="E1699" s="5"/>
      <c r="F1699" s="6"/>
      <c r="G1699" s="6"/>
      <c r="H1699" s="1"/>
      <c r="I1699" s="1"/>
    </row>
    <row r="1700">
      <c r="A1700" s="1"/>
      <c r="B1700" s="1"/>
      <c r="C1700" s="1"/>
      <c r="D1700" s="1"/>
      <c r="E1700" s="5"/>
      <c r="F1700" s="6"/>
      <c r="G1700" s="6"/>
      <c r="H1700" s="1"/>
      <c r="I1700" s="1"/>
    </row>
    <row r="1701">
      <c r="A1701" s="1"/>
      <c r="B1701" s="1"/>
      <c r="C1701" s="1"/>
      <c r="D1701" s="1"/>
      <c r="E1701" s="5"/>
      <c r="F1701" s="6"/>
      <c r="G1701" s="6"/>
      <c r="H1701" s="1"/>
      <c r="I1701" s="1"/>
    </row>
    <row r="1702">
      <c r="A1702" s="1"/>
      <c r="B1702" s="1"/>
      <c r="C1702" s="1"/>
      <c r="D1702" s="1"/>
      <c r="E1702" s="5"/>
      <c r="F1702" s="6"/>
      <c r="G1702" s="6"/>
      <c r="H1702" s="1"/>
      <c r="I1702" s="1"/>
    </row>
    <row r="1703">
      <c r="A1703" s="1"/>
      <c r="B1703" s="1"/>
      <c r="C1703" s="1"/>
      <c r="D1703" s="1"/>
      <c r="E1703" s="5"/>
      <c r="F1703" s="6"/>
      <c r="G1703" s="6"/>
      <c r="H1703" s="1"/>
      <c r="I1703" s="1"/>
    </row>
    <row r="1704">
      <c r="A1704" s="1"/>
      <c r="B1704" s="1"/>
      <c r="C1704" s="1"/>
      <c r="D1704" s="1"/>
      <c r="E1704" s="5"/>
      <c r="F1704" s="6"/>
      <c r="G1704" s="6"/>
      <c r="H1704" s="1"/>
      <c r="I1704" s="1"/>
    </row>
    <row r="1705">
      <c r="A1705" s="1"/>
      <c r="B1705" s="1"/>
      <c r="C1705" s="1"/>
      <c r="D1705" s="1"/>
      <c r="E1705" s="5"/>
      <c r="F1705" s="6"/>
      <c r="G1705" s="6"/>
      <c r="H1705" s="1"/>
      <c r="I1705" s="1"/>
    </row>
    <row r="1706">
      <c r="A1706" s="1"/>
      <c r="B1706" s="1"/>
      <c r="C1706" s="1"/>
      <c r="D1706" s="1"/>
      <c r="E1706" s="5"/>
      <c r="F1706" s="6"/>
      <c r="G1706" s="6"/>
      <c r="H1706" s="1"/>
      <c r="I1706" s="1"/>
    </row>
    <row r="1707">
      <c r="A1707" s="1"/>
      <c r="B1707" s="1"/>
      <c r="C1707" s="1"/>
      <c r="D1707" s="1"/>
      <c r="E1707" s="5"/>
      <c r="F1707" s="6"/>
      <c r="G1707" s="6"/>
      <c r="H1707" s="1"/>
      <c r="I1707" s="1"/>
    </row>
    <row r="1708">
      <c r="A1708" s="1"/>
      <c r="B1708" s="1"/>
      <c r="C1708" s="1"/>
      <c r="D1708" s="1"/>
      <c r="E1708" s="5"/>
      <c r="F1708" s="6"/>
      <c r="G1708" s="6"/>
      <c r="H1708" s="1"/>
      <c r="I1708" s="1"/>
    </row>
    <row r="1709">
      <c r="A1709" s="1"/>
      <c r="B1709" s="1"/>
      <c r="C1709" s="1"/>
      <c r="D1709" s="1"/>
      <c r="E1709" s="5"/>
      <c r="F1709" s="6"/>
      <c r="G1709" s="6"/>
      <c r="H1709" s="1"/>
      <c r="I1709" s="1"/>
    </row>
    <row r="1710">
      <c r="A1710" s="1"/>
      <c r="B1710" s="1"/>
      <c r="C1710" s="1"/>
      <c r="D1710" s="1"/>
      <c r="E1710" s="5"/>
      <c r="F1710" s="6"/>
      <c r="G1710" s="6"/>
      <c r="H1710" s="1"/>
      <c r="I1710" s="1"/>
    </row>
    <row r="1711">
      <c r="A1711" s="1"/>
      <c r="B1711" s="1"/>
      <c r="C1711" s="1"/>
      <c r="D1711" s="1"/>
      <c r="E1711" s="5"/>
      <c r="F1711" s="6"/>
      <c r="G1711" s="6"/>
      <c r="H1711" s="1"/>
      <c r="I1711" s="1"/>
    </row>
    <row r="1712">
      <c r="A1712" s="1"/>
      <c r="B1712" s="1"/>
      <c r="C1712" s="1"/>
      <c r="D1712" s="1"/>
      <c r="E1712" s="5"/>
      <c r="F1712" s="6"/>
      <c r="G1712" s="6"/>
      <c r="H1712" s="1"/>
      <c r="I1712" s="1"/>
    </row>
    <row r="1713">
      <c r="A1713" s="1"/>
      <c r="B1713" s="1"/>
      <c r="C1713" s="1"/>
      <c r="D1713" s="1"/>
      <c r="E1713" s="5"/>
      <c r="F1713" s="6"/>
      <c r="G1713" s="6"/>
      <c r="H1713" s="1"/>
      <c r="I1713" s="1"/>
    </row>
    <row r="1714">
      <c r="A1714" s="1"/>
      <c r="B1714" s="1"/>
      <c r="C1714" s="1"/>
      <c r="D1714" s="1"/>
      <c r="E1714" s="5"/>
      <c r="F1714" s="6"/>
      <c r="G1714" s="6"/>
      <c r="H1714" s="1"/>
      <c r="I1714" s="1"/>
    </row>
    <row r="1715">
      <c r="A1715" s="1"/>
      <c r="B1715" s="1"/>
      <c r="C1715" s="1"/>
      <c r="D1715" s="1"/>
      <c r="E1715" s="5"/>
      <c r="F1715" s="6"/>
      <c r="G1715" s="6"/>
      <c r="H1715" s="1"/>
      <c r="I1715" s="1"/>
    </row>
    <row r="1716">
      <c r="A1716" s="1"/>
      <c r="B1716" s="1"/>
      <c r="C1716" s="1"/>
      <c r="D1716" s="1"/>
      <c r="E1716" s="5"/>
      <c r="F1716" s="6"/>
      <c r="G1716" s="6"/>
      <c r="H1716" s="1"/>
      <c r="I1716" s="1"/>
    </row>
    <row r="1717">
      <c r="A1717" s="1"/>
      <c r="B1717" s="1"/>
      <c r="C1717" s="1"/>
      <c r="D1717" s="1"/>
      <c r="E1717" s="5"/>
      <c r="F1717" s="6"/>
      <c r="G1717" s="6"/>
      <c r="H1717" s="1"/>
      <c r="I1717" s="1"/>
    </row>
    <row r="1718">
      <c r="A1718" s="1"/>
      <c r="B1718" s="1"/>
      <c r="C1718" s="1"/>
      <c r="D1718" s="1"/>
      <c r="E1718" s="5"/>
      <c r="F1718" s="6"/>
      <c r="G1718" s="6"/>
      <c r="H1718" s="1"/>
      <c r="I1718" s="1"/>
    </row>
    <row r="1719">
      <c r="A1719" s="1"/>
      <c r="B1719" s="1"/>
      <c r="C1719" s="1"/>
      <c r="D1719" s="1"/>
      <c r="E1719" s="5"/>
      <c r="F1719" s="6"/>
      <c r="G1719" s="6"/>
      <c r="H1719" s="1"/>
      <c r="I1719" s="1"/>
    </row>
    <row r="1720">
      <c r="A1720" s="1"/>
      <c r="B1720" s="1"/>
      <c r="C1720" s="1"/>
      <c r="D1720" s="1"/>
      <c r="E1720" s="5"/>
      <c r="F1720" s="6"/>
      <c r="G1720" s="6"/>
      <c r="H1720" s="1"/>
      <c r="I1720" s="1"/>
    </row>
    <row r="1721">
      <c r="A1721" s="1"/>
      <c r="B1721" s="1"/>
      <c r="C1721" s="1"/>
      <c r="D1721" s="1"/>
      <c r="E1721" s="5"/>
      <c r="F1721" s="6"/>
      <c r="G1721" s="6"/>
      <c r="H1721" s="1"/>
      <c r="I1721" s="1"/>
    </row>
    <row r="1722">
      <c r="A1722" s="1"/>
      <c r="B1722" s="1"/>
      <c r="C1722" s="1"/>
      <c r="D1722" s="1"/>
      <c r="E1722" s="5"/>
      <c r="F1722" s="6"/>
      <c r="G1722" s="6"/>
      <c r="H1722" s="1"/>
      <c r="I1722" s="1"/>
    </row>
    <row r="1723">
      <c r="A1723" s="1"/>
      <c r="B1723" s="1"/>
      <c r="C1723" s="1"/>
      <c r="D1723" s="1"/>
      <c r="E1723" s="5"/>
      <c r="F1723" s="6"/>
      <c r="G1723" s="6"/>
      <c r="H1723" s="1"/>
      <c r="I1723" s="1"/>
    </row>
    <row r="1724">
      <c r="A1724" s="1"/>
      <c r="B1724" s="1"/>
      <c r="C1724" s="1"/>
      <c r="D1724" s="1"/>
      <c r="E1724" s="5"/>
      <c r="F1724" s="6"/>
      <c r="G1724" s="6"/>
      <c r="H1724" s="1"/>
      <c r="I1724" s="1"/>
    </row>
    <row r="1725">
      <c r="A1725" s="1"/>
      <c r="B1725" s="1"/>
      <c r="C1725" s="1"/>
      <c r="D1725" s="1"/>
      <c r="E1725" s="5"/>
      <c r="F1725" s="6"/>
      <c r="G1725" s="6"/>
      <c r="H1725" s="1"/>
      <c r="I1725" s="1"/>
    </row>
    <row r="1726">
      <c r="A1726" s="1"/>
      <c r="B1726" s="1"/>
      <c r="C1726" s="1"/>
      <c r="D1726" s="1"/>
      <c r="E1726" s="5"/>
      <c r="F1726" s="6"/>
      <c r="G1726" s="6"/>
      <c r="H1726" s="1"/>
      <c r="I1726" s="1"/>
    </row>
    <row r="1727">
      <c r="A1727" s="1"/>
      <c r="B1727" s="1"/>
      <c r="C1727" s="1"/>
      <c r="D1727" s="1"/>
      <c r="E1727" s="5"/>
      <c r="F1727" s="6"/>
      <c r="G1727" s="6"/>
      <c r="H1727" s="1"/>
      <c r="I1727" s="1"/>
    </row>
    <row r="1728">
      <c r="A1728" s="1"/>
      <c r="B1728" s="1"/>
      <c r="C1728" s="1"/>
      <c r="D1728" s="1"/>
      <c r="E1728" s="5"/>
      <c r="F1728" s="6"/>
      <c r="G1728" s="6"/>
      <c r="H1728" s="1"/>
      <c r="I1728" s="1"/>
    </row>
    <row r="1729">
      <c r="A1729" s="1"/>
      <c r="B1729" s="1"/>
      <c r="C1729" s="1"/>
      <c r="D1729" s="1"/>
      <c r="E1729" s="5"/>
      <c r="F1729" s="6"/>
      <c r="G1729" s="6"/>
      <c r="H1729" s="1"/>
      <c r="I1729" s="1"/>
    </row>
    <row r="1730">
      <c r="A1730" s="1"/>
      <c r="B1730" s="1"/>
      <c r="C1730" s="1"/>
      <c r="D1730" s="1"/>
      <c r="E1730" s="5"/>
      <c r="F1730" s="6"/>
      <c r="G1730" s="6"/>
      <c r="H1730" s="1"/>
      <c r="I1730" s="1"/>
    </row>
    <row r="1731">
      <c r="A1731" s="1"/>
      <c r="B1731" s="1"/>
      <c r="C1731" s="1"/>
      <c r="D1731" s="1"/>
      <c r="E1731" s="5"/>
      <c r="F1731" s="6"/>
      <c r="G1731" s="6"/>
      <c r="H1731" s="1"/>
      <c r="I1731" s="1"/>
    </row>
    <row r="1732">
      <c r="A1732" s="1"/>
      <c r="B1732" s="1"/>
      <c r="C1732" s="1"/>
      <c r="D1732" s="1"/>
      <c r="E1732" s="5"/>
      <c r="F1732" s="6"/>
      <c r="G1732" s="6"/>
      <c r="H1732" s="1"/>
      <c r="I1732" s="1"/>
    </row>
    <row r="1733">
      <c r="A1733" s="1"/>
      <c r="B1733" s="1"/>
      <c r="C1733" s="1"/>
      <c r="D1733" s="1"/>
      <c r="E1733" s="5"/>
      <c r="F1733" s="6"/>
      <c r="G1733" s="6"/>
      <c r="H1733" s="1"/>
      <c r="I1733" s="1"/>
    </row>
    <row r="1734">
      <c r="A1734" s="1"/>
      <c r="B1734" s="1"/>
      <c r="C1734" s="1"/>
      <c r="D1734" s="1"/>
      <c r="E1734" s="5"/>
      <c r="F1734" s="6"/>
      <c r="G1734" s="6"/>
      <c r="H1734" s="1"/>
      <c r="I1734" s="1"/>
    </row>
    <row r="1735">
      <c r="A1735" s="1"/>
      <c r="B1735" s="1"/>
      <c r="C1735" s="1"/>
      <c r="D1735" s="1"/>
      <c r="E1735" s="5"/>
      <c r="F1735" s="6"/>
      <c r="G1735" s="6"/>
      <c r="H1735" s="1"/>
      <c r="I1735" s="1"/>
    </row>
    <row r="1736">
      <c r="A1736" s="1"/>
      <c r="B1736" s="1"/>
      <c r="C1736" s="1"/>
      <c r="D1736" s="1"/>
      <c r="E1736" s="5"/>
      <c r="F1736" s="6"/>
      <c r="G1736" s="6"/>
      <c r="H1736" s="1"/>
      <c r="I1736" s="1"/>
    </row>
    <row r="1737">
      <c r="A1737" s="1"/>
      <c r="B1737" s="1"/>
      <c r="C1737" s="1"/>
      <c r="D1737" s="1"/>
      <c r="E1737" s="5"/>
      <c r="F1737" s="6"/>
      <c r="G1737" s="6"/>
      <c r="H1737" s="1"/>
      <c r="I1737" s="1"/>
    </row>
    <row r="1738">
      <c r="A1738" s="1"/>
      <c r="B1738" s="1"/>
      <c r="C1738" s="1"/>
      <c r="D1738" s="1"/>
      <c r="E1738" s="5"/>
      <c r="F1738" s="6"/>
      <c r="G1738" s="6"/>
      <c r="H1738" s="1"/>
      <c r="I1738" s="1"/>
    </row>
    <row r="1739">
      <c r="A1739" s="1"/>
      <c r="B1739" s="1"/>
      <c r="C1739" s="1"/>
      <c r="D1739" s="1"/>
      <c r="E1739" s="5"/>
      <c r="F1739" s="6"/>
      <c r="G1739" s="6"/>
      <c r="H1739" s="1"/>
      <c r="I1739" s="1"/>
    </row>
    <row r="1740">
      <c r="A1740" s="1"/>
      <c r="B1740" s="1"/>
      <c r="C1740" s="1"/>
      <c r="D1740" s="1"/>
      <c r="E1740" s="5"/>
      <c r="F1740" s="6"/>
      <c r="G1740" s="6"/>
      <c r="H1740" s="1"/>
      <c r="I1740" s="1"/>
    </row>
    <row r="1741">
      <c r="A1741" s="1"/>
      <c r="B1741" s="1"/>
      <c r="C1741" s="1"/>
      <c r="D1741" s="1"/>
      <c r="E1741" s="5"/>
      <c r="F1741" s="6"/>
      <c r="G1741" s="6"/>
      <c r="H1741" s="1"/>
      <c r="I1741" s="1"/>
    </row>
    <row r="1742">
      <c r="A1742" s="1"/>
      <c r="B1742" s="1"/>
      <c r="C1742" s="1"/>
      <c r="D1742" s="1"/>
      <c r="E1742" s="5"/>
      <c r="F1742" s="6"/>
      <c r="G1742" s="6"/>
      <c r="H1742" s="1"/>
      <c r="I1742" s="1"/>
    </row>
    <row r="1743">
      <c r="A1743" s="1"/>
      <c r="B1743" s="1"/>
      <c r="C1743" s="1"/>
      <c r="D1743" s="1"/>
      <c r="E1743" s="5"/>
      <c r="F1743" s="6"/>
      <c r="G1743" s="6"/>
      <c r="H1743" s="1"/>
      <c r="I1743" s="1"/>
    </row>
    <row r="1744">
      <c r="A1744" s="1"/>
      <c r="B1744" s="1"/>
      <c r="C1744" s="1"/>
      <c r="D1744" s="1"/>
      <c r="E1744" s="5"/>
      <c r="F1744" s="6"/>
      <c r="G1744" s="6"/>
      <c r="H1744" s="1"/>
      <c r="I1744" s="1"/>
    </row>
    <row r="1745">
      <c r="A1745" s="1"/>
      <c r="B1745" s="1"/>
      <c r="C1745" s="1"/>
      <c r="D1745" s="1"/>
      <c r="E1745" s="5"/>
      <c r="F1745" s="6"/>
      <c r="G1745" s="6"/>
      <c r="H1745" s="1"/>
      <c r="I1745" s="1"/>
    </row>
    <row r="1746">
      <c r="A1746" s="1"/>
      <c r="B1746" s="1"/>
      <c r="C1746" s="1"/>
      <c r="D1746" s="1"/>
      <c r="E1746" s="5"/>
      <c r="F1746" s="6"/>
      <c r="G1746" s="6"/>
      <c r="H1746" s="1"/>
      <c r="I1746" s="1"/>
    </row>
    <row r="1747">
      <c r="A1747" s="1"/>
      <c r="B1747" s="1"/>
      <c r="C1747" s="1"/>
      <c r="D1747" s="1"/>
      <c r="E1747" s="5"/>
      <c r="F1747" s="6"/>
      <c r="G1747" s="6"/>
      <c r="H1747" s="1"/>
      <c r="I1747" s="1"/>
    </row>
    <row r="1748">
      <c r="A1748" s="1"/>
      <c r="B1748" s="1"/>
      <c r="C1748" s="1"/>
      <c r="D1748" s="1"/>
      <c r="E1748" s="5"/>
      <c r="F1748" s="6"/>
      <c r="G1748" s="6"/>
      <c r="H1748" s="1"/>
      <c r="I1748" s="1"/>
    </row>
    <row r="1749">
      <c r="A1749" s="1"/>
      <c r="B1749" s="1"/>
      <c r="C1749" s="1"/>
      <c r="D1749" s="1"/>
      <c r="E1749" s="5"/>
      <c r="F1749" s="6"/>
      <c r="G1749" s="6"/>
      <c r="H1749" s="1"/>
      <c r="I1749" s="1"/>
    </row>
    <row r="1750">
      <c r="A1750" s="1"/>
      <c r="B1750" s="1"/>
      <c r="C1750" s="1"/>
      <c r="D1750" s="1"/>
      <c r="E1750" s="5"/>
      <c r="F1750" s="6"/>
      <c r="G1750" s="6"/>
      <c r="H1750" s="1"/>
      <c r="I1750" s="1"/>
    </row>
    <row r="1751">
      <c r="A1751" s="1"/>
      <c r="B1751" s="1"/>
      <c r="C1751" s="1"/>
      <c r="D1751" s="1"/>
      <c r="E1751" s="5"/>
      <c r="F1751" s="6"/>
      <c r="G1751" s="6"/>
      <c r="H1751" s="1"/>
      <c r="I1751" s="1"/>
    </row>
    <row r="1752">
      <c r="A1752" s="1"/>
      <c r="B1752" s="1"/>
      <c r="C1752" s="1"/>
      <c r="D1752" s="1"/>
      <c r="E1752" s="5"/>
      <c r="F1752" s="6"/>
      <c r="G1752" s="6"/>
      <c r="H1752" s="1"/>
      <c r="I1752" s="1"/>
    </row>
    <row r="1753">
      <c r="A1753" s="1"/>
      <c r="B1753" s="1"/>
      <c r="C1753" s="1"/>
      <c r="D1753" s="1"/>
      <c r="E1753" s="5"/>
      <c r="F1753" s="6"/>
      <c r="G1753" s="6"/>
      <c r="H1753" s="1"/>
      <c r="I1753" s="1"/>
    </row>
    <row r="1754">
      <c r="A1754" s="1"/>
      <c r="B1754" s="1"/>
      <c r="C1754" s="1"/>
      <c r="D1754" s="1"/>
      <c r="E1754" s="5"/>
      <c r="F1754" s="6"/>
      <c r="G1754" s="6"/>
      <c r="H1754" s="1"/>
      <c r="I1754" s="1"/>
    </row>
    <row r="1755">
      <c r="A1755" s="1"/>
      <c r="B1755" s="1"/>
      <c r="C1755" s="1"/>
      <c r="D1755" s="1"/>
      <c r="E1755" s="5"/>
      <c r="F1755" s="6"/>
      <c r="G1755" s="6"/>
      <c r="H1755" s="1"/>
      <c r="I1755" s="1"/>
    </row>
    <row r="1756">
      <c r="A1756" s="1"/>
      <c r="B1756" s="1"/>
      <c r="C1756" s="1"/>
      <c r="D1756" s="1"/>
      <c r="E1756" s="5"/>
      <c r="F1756" s="6"/>
      <c r="G1756" s="6"/>
      <c r="H1756" s="1"/>
      <c r="I1756" s="1"/>
    </row>
    <row r="1757">
      <c r="A1757" s="1"/>
      <c r="B1757" s="1"/>
      <c r="C1757" s="1"/>
      <c r="D1757" s="1"/>
      <c r="E1757" s="5"/>
      <c r="F1757" s="6"/>
      <c r="G1757" s="6"/>
      <c r="H1757" s="1"/>
      <c r="I1757" s="1"/>
    </row>
    <row r="1758">
      <c r="A1758" s="1"/>
      <c r="B1758" s="1"/>
      <c r="C1758" s="1"/>
      <c r="D1758" s="1"/>
      <c r="E1758" s="5"/>
      <c r="F1758" s="6"/>
      <c r="G1758" s="6"/>
      <c r="H1758" s="1"/>
      <c r="I1758" s="1"/>
    </row>
    <row r="1759">
      <c r="A1759" s="1"/>
      <c r="B1759" s="1"/>
      <c r="C1759" s="1"/>
      <c r="D1759" s="1"/>
      <c r="E1759" s="5"/>
      <c r="F1759" s="6"/>
      <c r="G1759" s="6"/>
      <c r="H1759" s="1"/>
      <c r="I1759" s="1"/>
    </row>
    <row r="1760">
      <c r="A1760" s="1"/>
      <c r="B1760" s="1"/>
      <c r="C1760" s="1"/>
      <c r="D1760" s="1"/>
      <c r="E1760" s="5"/>
      <c r="F1760" s="6"/>
      <c r="G1760" s="6"/>
      <c r="H1760" s="1"/>
      <c r="I1760" s="1"/>
    </row>
    <row r="1761">
      <c r="A1761" s="1"/>
      <c r="B1761" s="1"/>
      <c r="C1761" s="1"/>
      <c r="D1761" s="1"/>
      <c r="E1761" s="5"/>
      <c r="F1761" s="6"/>
      <c r="G1761" s="6"/>
      <c r="H1761" s="1"/>
      <c r="I1761" s="1"/>
    </row>
    <row r="1762">
      <c r="A1762" s="1"/>
      <c r="B1762" s="1"/>
      <c r="C1762" s="1"/>
      <c r="D1762" s="1"/>
      <c r="E1762" s="5"/>
      <c r="F1762" s="6"/>
      <c r="G1762" s="6"/>
      <c r="H1762" s="1"/>
      <c r="I1762" s="1"/>
    </row>
    <row r="1763">
      <c r="A1763" s="1"/>
      <c r="B1763" s="1"/>
      <c r="C1763" s="1"/>
      <c r="D1763" s="1"/>
      <c r="E1763" s="5"/>
      <c r="F1763" s="6"/>
      <c r="G1763" s="6"/>
      <c r="H1763" s="1"/>
      <c r="I1763" s="1"/>
    </row>
    <row r="1764">
      <c r="A1764" s="1"/>
      <c r="B1764" s="1"/>
      <c r="C1764" s="1"/>
      <c r="D1764" s="1"/>
      <c r="E1764" s="5"/>
      <c r="F1764" s="6"/>
      <c r="G1764" s="6"/>
      <c r="H1764" s="1"/>
      <c r="I1764" s="1"/>
    </row>
    <row r="1765">
      <c r="A1765" s="1"/>
      <c r="B1765" s="1"/>
      <c r="C1765" s="1"/>
      <c r="D1765" s="1"/>
      <c r="E1765" s="5"/>
      <c r="F1765" s="6"/>
      <c r="G1765" s="6"/>
      <c r="H1765" s="1"/>
      <c r="I1765" s="1"/>
    </row>
    <row r="1766">
      <c r="A1766" s="1"/>
      <c r="B1766" s="1"/>
      <c r="C1766" s="1"/>
      <c r="D1766" s="1"/>
      <c r="E1766" s="5"/>
      <c r="F1766" s="6"/>
      <c r="G1766" s="6"/>
      <c r="H1766" s="1"/>
      <c r="I1766" s="1"/>
    </row>
    <row r="1767">
      <c r="A1767" s="1"/>
      <c r="B1767" s="1"/>
      <c r="C1767" s="1"/>
      <c r="D1767" s="1"/>
      <c r="E1767" s="5"/>
      <c r="F1767" s="6"/>
      <c r="G1767" s="6"/>
      <c r="H1767" s="1"/>
      <c r="I1767" s="1"/>
    </row>
    <row r="1768">
      <c r="A1768" s="1"/>
      <c r="B1768" s="1"/>
      <c r="C1768" s="1"/>
      <c r="D1768" s="1"/>
      <c r="E1768" s="5"/>
      <c r="F1768" s="6"/>
      <c r="G1768" s="6"/>
      <c r="H1768" s="1"/>
      <c r="I1768" s="1"/>
    </row>
    <row r="1769">
      <c r="A1769" s="1"/>
      <c r="B1769" s="1"/>
      <c r="C1769" s="1"/>
      <c r="D1769" s="1"/>
      <c r="E1769" s="5"/>
      <c r="F1769" s="6"/>
      <c r="G1769" s="6"/>
      <c r="H1769" s="1"/>
      <c r="I1769" s="1"/>
    </row>
    <row r="1770">
      <c r="A1770" s="1"/>
      <c r="B1770" s="1"/>
      <c r="C1770" s="1"/>
      <c r="D1770" s="1"/>
      <c r="E1770" s="5"/>
      <c r="F1770" s="6"/>
      <c r="G1770" s="6"/>
      <c r="H1770" s="1"/>
      <c r="I1770" s="1"/>
    </row>
    <row r="1771">
      <c r="A1771" s="1"/>
      <c r="B1771" s="1"/>
      <c r="C1771" s="1"/>
      <c r="D1771" s="1"/>
      <c r="E1771" s="5"/>
      <c r="F1771" s="6"/>
      <c r="G1771" s="6"/>
      <c r="H1771" s="1"/>
      <c r="I1771" s="1"/>
    </row>
    <row r="1772">
      <c r="A1772" s="1"/>
      <c r="B1772" s="1"/>
      <c r="C1772" s="1"/>
      <c r="D1772" s="1"/>
      <c r="E1772" s="5"/>
      <c r="F1772" s="6"/>
      <c r="G1772" s="6"/>
      <c r="H1772" s="1"/>
      <c r="I1772" s="1"/>
    </row>
    <row r="1773">
      <c r="A1773" s="1"/>
      <c r="B1773" s="1"/>
      <c r="C1773" s="1"/>
      <c r="D1773" s="1"/>
      <c r="E1773" s="5"/>
      <c r="F1773" s="6"/>
      <c r="G1773" s="6"/>
      <c r="H1773" s="1"/>
      <c r="I1773" s="1"/>
    </row>
    <row r="1774">
      <c r="A1774" s="1"/>
      <c r="B1774" s="1"/>
      <c r="C1774" s="1"/>
      <c r="D1774" s="1"/>
      <c r="E1774" s="5"/>
      <c r="F1774" s="6"/>
      <c r="G1774" s="6"/>
      <c r="H1774" s="1"/>
      <c r="I1774" s="1"/>
    </row>
    <row r="1775">
      <c r="A1775" s="1"/>
      <c r="B1775" s="1"/>
      <c r="C1775" s="1"/>
      <c r="D1775" s="1"/>
      <c r="E1775" s="5"/>
      <c r="F1775" s="6"/>
      <c r="G1775" s="6"/>
      <c r="H1775" s="1"/>
      <c r="I1775" s="1"/>
    </row>
    <row r="1776">
      <c r="A1776" s="1"/>
      <c r="B1776" s="1"/>
      <c r="C1776" s="1"/>
      <c r="D1776" s="1"/>
      <c r="E1776" s="5"/>
      <c r="F1776" s="6"/>
      <c r="G1776" s="6"/>
      <c r="H1776" s="1"/>
      <c r="I1776" s="1"/>
    </row>
    <row r="1777">
      <c r="A1777" s="1"/>
      <c r="B1777" s="1"/>
      <c r="C1777" s="1"/>
      <c r="D1777" s="1"/>
      <c r="E1777" s="5"/>
      <c r="F1777" s="6"/>
      <c r="G1777" s="6"/>
      <c r="H1777" s="1"/>
      <c r="I1777" s="1"/>
    </row>
    <row r="1778">
      <c r="A1778" s="1"/>
      <c r="B1778" s="1"/>
      <c r="C1778" s="1"/>
      <c r="D1778" s="1"/>
      <c r="E1778" s="5"/>
      <c r="F1778" s="6"/>
      <c r="G1778" s="6"/>
      <c r="H1778" s="1"/>
      <c r="I1778" s="1"/>
    </row>
    <row r="1779">
      <c r="A1779" s="1"/>
      <c r="B1779" s="1"/>
      <c r="C1779" s="1"/>
      <c r="D1779" s="1"/>
      <c r="E1779" s="5"/>
      <c r="F1779" s="6"/>
      <c r="G1779" s="6"/>
      <c r="H1779" s="1"/>
      <c r="I1779" s="1"/>
    </row>
    <row r="1780">
      <c r="A1780" s="1"/>
      <c r="B1780" s="1"/>
      <c r="C1780" s="1"/>
      <c r="D1780" s="1"/>
      <c r="E1780" s="5"/>
      <c r="F1780" s="6"/>
      <c r="G1780" s="6"/>
      <c r="H1780" s="1"/>
      <c r="I1780" s="1"/>
    </row>
    <row r="1781">
      <c r="A1781" s="1"/>
      <c r="B1781" s="1"/>
      <c r="C1781" s="1"/>
      <c r="D1781" s="1"/>
      <c r="E1781" s="5"/>
      <c r="F1781" s="6"/>
      <c r="G1781" s="6"/>
      <c r="H1781" s="1"/>
      <c r="I1781" s="1"/>
    </row>
    <row r="1782">
      <c r="A1782" s="1"/>
      <c r="B1782" s="1"/>
      <c r="C1782" s="1"/>
      <c r="D1782" s="1"/>
      <c r="E1782" s="5"/>
      <c r="F1782" s="6"/>
      <c r="G1782" s="6"/>
      <c r="H1782" s="1"/>
      <c r="I1782" s="1"/>
    </row>
    <row r="1783">
      <c r="A1783" s="1"/>
      <c r="B1783" s="1"/>
      <c r="C1783" s="1"/>
      <c r="D1783" s="1"/>
      <c r="E1783" s="5"/>
      <c r="F1783" s="6"/>
      <c r="G1783" s="6"/>
      <c r="H1783" s="1"/>
      <c r="I1783" s="1"/>
    </row>
    <row r="1784">
      <c r="A1784" s="1"/>
      <c r="B1784" s="1"/>
      <c r="C1784" s="1"/>
      <c r="D1784" s="1"/>
      <c r="E1784" s="5"/>
      <c r="F1784" s="6"/>
      <c r="G1784" s="6"/>
      <c r="H1784" s="1"/>
      <c r="I1784" s="1"/>
    </row>
    <row r="1785">
      <c r="A1785" s="1"/>
      <c r="B1785" s="1"/>
      <c r="C1785" s="1"/>
      <c r="D1785" s="1"/>
      <c r="E1785" s="5"/>
      <c r="F1785" s="6"/>
      <c r="G1785" s="6"/>
      <c r="H1785" s="1"/>
      <c r="I1785" s="1"/>
    </row>
    <row r="1786">
      <c r="A1786" s="1"/>
      <c r="B1786" s="1"/>
      <c r="C1786" s="1"/>
      <c r="D1786" s="1"/>
      <c r="E1786" s="5"/>
      <c r="F1786" s="6"/>
      <c r="G1786" s="6"/>
      <c r="H1786" s="1"/>
      <c r="I1786" s="1"/>
    </row>
    <row r="1787">
      <c r="A1787" s="1"/>
      <c r="B1787" s="1"/>
      <c r="C1787" s="1"/>
      <c r="D1787" s="1"/>
      <c r="E1787" s="5"/>
      <c r="F1787" s="6"/>
      <c r="G1787" s="6"/>
      <c r="H1787" s="1"/>
      <c r="I1787" s="1"/>
    </row>
    <row r="1788">
      <c r="A1788" s="1"/>
      <c r="B1788" s="1"/>
      <c r="C1788" s="1"/>
      <c r="D1788" s="1"/>
      <c r="E1788" s="5"/>
      <c r="F1788" s="6"/>
      <c r="G1788" s="6"/>
      <c r="H1788" s="1"/>
      <c r="I1788" s="1"/>
    </row>
    <row r="1789">
      <c r="A1789" s="1"/>
      <c r="B1789" s="1"/>
      <c r="C1789" s="1"/>
      <c r="D1789" s="1"/>
      <c r="E1789" s="5"/>
      <c r="F1789" s="6"/>
      <c r="G1789" s="6"/>
      <c r="H1789" s="1"/>
      <c r="I1789" s="1"/>
    </row>
    <row r="1790">
      <c r="A1790" s="1"/>
      <c r="B1790" s="1"/>
      <c r="C1790" s="1"/>
      <c r="D1790" s="1"/>
      <c r="E1790" s="5"/>
      <c r="F1790" s="6"/>
      <c r="G1790" s="6"/>
      <c r="H1790" s="1"/>
      <c r="I1790" s="1"/>
    </row>
    <row r="1791">
      <c r="A1791" s="1"/>
      <c r="B1791" s="1"/>
      <c r="C1791" s="1"/>
      <c r="D1791" s="1"/>
      <c r="E1791" s="5"/>
      <c r="F1791" s="6"/>
      <c r="G1791" s="6"/>
      <c r="H1791" s="1"/>
      <c r="I1791" s="1"/>
    </row>
    <row r="1792">
      <c r="A1792" s="1"/>
      <c r="B1792" s="1"/>
      <c r="C1792" s="1"/>
      <c r="D1792" s="1"/>
      <c r="E1792" s="5"/>
      <c r="F1792" s="6"/>
      <c r="G1792" s="6"/>
      <c r="H1792" s="1"/>
      <c r="I1792" s="1"/>
    </row>
    <row r="1793">
      <c r="A1793" s="1"/>
      <c r="B1793" s="1"/>
      <c r="C1793" s="1"/>
      <c r="D1793" s="1"/>
      <c r="E1793" s="5"/>
      <c r="F1793" s="6"/>
      <c r="G1793" s="6"/>
      <c r="H1793" s="1"/>
      <c r="I1793" s="1"/>
    </row>
    <row r="1794">
      <c r="A1794" s="1"/>
      <c r="B1794" s="1"/>
      <c r="C1794" s="1"/>
      <c r="D1794" s="1"/>
      <c r="E1794" s="5"/>
      <c r="F1794" s="6"/>
      <c r="G1794" s="6"/>
      <c r="H1794" s="1"/>
      <c r="I1794" s="1"/>
    </row>
    <row r="1795">
      <c r="A1795" s="1"/>
      <c r="B1795" s="1"/>
      <c r="C1795" s="1"/>
      <c r="D1795" s="1"/>
      <c r="E1795" s="5"/>
      <c r="F1795" s="6"/>
      <c r="G1795" s="6"/>
      <c r="H1795" s="1"/>
      <c r="I1795" s="1"/>
    </row>
    <row r="1796">
      <c r="A1796" s="1"/>
      <c r="B1796" s="1"/>
      <c r="C1796" s="1"/>
      <c r="D1796" s="1"/>
      <c r="E1796" s="5"/>
      <c r="F1796" s="6"/>
      <c r="G1796" s="6"/>
      <c r="H1796" s="1"/>
      <c r="I1796" s="1"/>
    </row>
    <row r="1797">
      <c r="A1797" s="1"/>
      <c r="B1797" s="1"/>
      <c r="C1797" s="1"/>
      <c r="D1797" s="1"/>
      <c r="E1797" s="5"/>
      <c r="F1797" s="6"/>
      <c r="G1797" s="6"/>
      <c r="H1797" s="1"/>
      <c r="I1797" s="1"/>
    </row>
    <row r="1798">
      <c r="A1798" s="1"/>
      <c r="B1798" s="1"/>
      <c r="C1798" s="1"/>
      <c r="D1798" s="1"/>
      <c r="E1798" s="5"/>
      <c r="F1798" s="6"/>
      <c r="G1798" s="6"/>
      <c r="H1798" s="1"/>
      <c r="I1798" s="1"/>
    </row>
    <row r="1799">
      <c r="A1799" s="1"/>
      <c r="B1799" s="1"/>
      <c r="C1799" s="1"/>
      <c r="D1799" s="1"/>
      <c r="E1799" s="5"/>
      <c r="F1799" s="6"/>
      <c r="G1799" s="6"/>
      <c r="H1799" s="1"/>
      <c r="I1799" s="1"/>
    </row>
    <row r="1800">
      <c r="A1800" s="1"/>
      <c r="B1800" s="1"/>
      <c r="C1800" s="1"/>
      <c r="D1800" s="1"/>
      <c r="E1800" s="5"/>
      <c r="F1800" s="6"/>
      <c r="G1800" s="6"/>
      <c r="H1800" s="1"/>
      <c r="I1800" s="1"/>
    </row>
    <row r="1801">
      <c r="A1801" s="1"/>
      <c r="B1801" s="1"/>
      <c r="C1801" s="1"/>
      <c r="D1801" s="1"/>
      <c r="E1801" s="5"/>
      <c r="F1801" s="6"/>
      <c r="G1801" s="6"/>
      <c r="H1801" s="1"/>
      <c r="I1801" s="1"/>
    </row>
    <row r="1802">
      <c r="A1802" s="1"/>
      <c r="B1802" s="1"/>
      <c r="C1802" s="1"/>
      <c r="D1802" s="1"/>
      <c r="E1802" s="5"/>
      <c r="F1802" s="6"/>
      <c r="G1802" s="6"/>
      <c r="H1802" s="1"/>
      <c r="I1802" s="1"/>
    </row>
    <row r="1803">
      <c r="A1803" s="1"/>
      <c r="B1803" s="1"/>
      <c r="C1803" s="1"/>
      <c r="D1803" s="1"/>
      <c r="E1803" s="5"/>
      <c r="F1803" s="6"/>
      <c r="G1803" s="6"/>
      <c r="H1803" s="1"/>
      <c r="I1803" s="1"/>
    </row>
    <row r="1804">
      <c r="A1804" s="1"/>
      <c r="B1804" s="1"/>
      <c r="C1804" s="1"/>
      <c r="D1804" s="1"/>
      <c r="E1804" s="5"/>
      <c r="F1804" s="6"/>
      <c r="G1804" s="6"/>
      <c r="H1804" s="1"/>
      <c r="I1804" s="1"/>
    </row>
    <row r="1805">
      <c r="A1805" s="1"/>
      <c r="B1805" s="1"/>
      <c r="C1805" s="1"/>
      <c r="D1805" s="1"/>
      <c r="E1805" s="5"/>
      <c r="F1805" s="6"/>
      <c r="G1805" s="6"/>
      <c r="H1805" s="1"/>
      <c r="I1805" s="1"/>
    </row>
    <row r="1806">
      <c r="A1806" s="1"/>
      <c r="B1806" s="1"/>
      <c r="C1806" s="1"/>
      <c r="D1806" s="1"/>
      <c r="E1806" s="5"/>
      <c r="F1806" s="6"/>
      <c r="G1806" s="6"/>
      <c r="H1806" s="1"/>
      <c r="I1806" s="1"/>
    </row>
    <row r="1807">
      <c r="A1807" s="1"/>
      <c r="B1807" s="1"/>
      <c r="C1807" s="1"/>
      <c r="D1807" s="1"/>
      <c r="E1807" s="5"/>
      <c r="F1807" s="6"/>
      <c r="G1807" s="6"/>
      <c r="H1807" s="1"/>
      <c r="I1807" s="1"/>
    </row>
    <row r="1808">
      <c r="A1808" s="1"/>
      <c r="B1808" s="1"/>
      <c r="C1808" s="1"/>
      <c r="D1808" s="1"/>
      <c r="E1808" s="5"/>
      <c r="F1808" s="6"/>
      <c r="G1808" s="6"/>
      <c r="H1808" s="1"/>
      <c r="I1808" s="1"/>
    </row>
    <row r="1809">
      <c r="A1809" s="1"/>
      <c r="B1809" s="1"/>
      <c r="C1809" s="1"/>
      <c r="D1809" s="1"/>
      <c r="E1809" s="5"/>
      <c r="F1809" s="6"/>
      <c r="G1809" s="6"/>
      <c r="H1809" s="1"/>
      <c r="I1809" s="1"/>
    </row>
    <row r="1810">
      <c r="A1810" s="1"/>
      <c r="B1810" s="1"/>
      <c r="C1810" s="1"/>
      <c r="D1810" s="1"/>
      <c r="E1810" s="5"/>
      <c r="F1810" s="6"/>
      <c r="G1810" s="6"/>
      <c r="H1810" s="1"/>
      <c r="I1810" s="1"/>
    </row>
    <row r="1811">
      <c r="A1811" s="1"/>
      <c r="B1811" s="1"/>
      <c r="C1811" s="1"/>
      <c r="D1811" s="1"/>
      <c r="E1811" s="5"/>
      <c r="F1811" s="6"/>
      <c r="G1811" s="6"/>
      <c r="H1811" s="1"/>
      <c r="I1811" s="1"/>
    </row>
    <row r="1812">
      <c r="A1812" s="1"/>
      <c r="B1812" s="1"/>
      <c r="C1812" s="1"/>
      <c r="D1812" s="1"/>
      <c r="E1812" s="5"/>
      <c r="F1812" s="6"/>
      <c r="G1812" s="6"/>
      <c r="H1812" s="1"/>
      <c r="I1812" s="1"/>
    </row>
    <row r="1813">
      <c r="A1813" s="1"/>
      <c r="B1813" s="1"/>
      <c r="C1813" s="1"/>
      <c r="D1813" s="1"/>
      <c r="E1813" s="5"/>
      <c r="F1813" s="6"/>
      <c r="G1813" s="6"/>
      <c r="H1813" s="1"/>
      <c r="I1813" s="1"/>
    </row>
    <row r="1814">
      <c r="A1814" s="1"/>
      <c r="B1814" s="1"/>
      <c r="C1814" s="1"/>
      <c r="D1814" s="1"/>
      <c r="E1814" s="5"/>
      <c r="F1814" s="6"/>
      <c r="G1814" s="6"/>
      <c r="H1814" s="1"/>
      <c r="I1814" s="1"/>
    </row>
    <row r="1815">
      <c r="A1815" s="1"/>
      <c r="B1815" s="1"/>
      <c r="C1815" s="1"/>
      <c r="D1815" s="1"/>
      <c r="E1815" s="5"/>
      <c r="F1815" s="6"/>
      <c r="G1815" s="6"/>
      <c r="H1815" s="1"/>
      <c r="I1815" s="1"/>
    </row>
    <row r="1816">
      <c r="A1816" s="1"/>
      <c r="B1816" s="1"/>
      <c r="C1816" s="1"/>
      <c r="D1816" s="1"/>
      <c r="E1816" s="5"/>
      <c r="F1816" s="6"/>
      <c r="G1816" s="6"/>
      <c r="H1816" s="1"/>
      <c r="I1816" s="1"/>
    </row>
    <row r="1817">
      <c r="A1817" s="1"/>
      <c r="B1817" s="1"/>
      <c r="C1817" s="1"/>
      <c r="D1817" s="1"/>
      <c r="E1817" s="5"/>
      <c r="F1817" s="6"/>
      <c r="G1817" s="6"/>
      <c r="H1817" s="1"/>
      <c r="I1817" s="1"/>
    </row>
    <row r="1818">
      <c r="A1818" s="1"/>
      <c r="B1818" s="1"/>
      <c r="C1818" s="1"/>
      <c r="D1818" s="1"/>
      <c r="E1818" s="5"/>
      <c r="F1818" s="6"/>
      <c r="G1818" s="6"/>
      <c r="H1818" s="1"/>
      <c r="I1818" s="1"/>
    </row>
    <row r="1819">
      <c r="A1819" s="1"/>
      <c r="B1819" s="1"/>
      <c r="C1819" s="1"/>
      <c r="D1819" s="1"/>
      <c r="E1819" s="5"/>
      <c r="F1819" s="6"/>
      <c r="G1819" s="6"/>
      <c r="H1819" s="1"/>
      <c r="I1819" s="1"/>
    </row>
    <row r="1820">
      <c r="A1820" s="1"/>
      <c r="B1820" s="1"/>
      <c r="C1820" s="1"/>
      <c r="D1820" s="1"/>
      <c r="E1820" s="5"/>
      <c r="F1820" s="6"/>
      <c r="G1820" s="6"/>
      <c r="H1820" s="1"/>
      <c r="I1820" s="1"/>
    </row>
    <row r="1821">
      <c r="A1821" s="1"/>
      <c r="B1821" s="1"/>
      <c r="C1821" s="1"/>
      <c r="D1821" s="1"/>
      <c r="E1821" s="5"/>
      <c r="F1821" s="6"/>
      <c r="G1821" s="6"/>
      <c r="H1821" s="1"/>
      <c r="I1821" s="1"/>
    </row>
    <row r="1822">
      <c r="A1822" s="1"/>
      <c r="B1822" s="1"/>
      <c r="C1822" s="1"/>
      <c r="D1822" s="1"/>
      <c r="E1822" s="5"/>
      <c r="F1822" s="6"/>
      <c r="G1822" s="6"/>
      <c r="H1822" s="1"/>
      <c r="I1822" s="1"/>
    </row>
    <row r="1823">
      <c r="A1823" s="1"/>
      <c r="B1823" s="1"/>
      <c r="C1823" s="1"/>
      <c r="D1823" s="1"/>
      <c r="E1823" s="5"/>
      <c r="F1823" s="6"/>
      <c r="G1823" s="6"/>
      <c r="H1823" s="1"/>
      <c r="I1823" s="1"/>
    </row>
    <row r="1824">
      <c r="A1824" s="1"/>
      <c r="B1824" s="1"/>
      <c r="C1824" s="1"/>
      <c r="D1824" s="1"/>
      <c r="E1824" s="5"/>
      <c r="F1824" s="6"/>
      <c r="G1824" s="6"/>
      <c r="H1824" s="1"/>
      <c r="I1824" s="1"/>
    </row>
    <row r="1825">
      <c r="A1825" s="1"/>
      <c r="B1825" s="1"/>
      <c r="C1825" s="1"/>
      <c r="D1825" s="1"/>
      <c r="E1825" s="5"/>
      <c r="F1825" s="6"/>
      <c r="G1825" s="6"/>
      <c r="H1825" s="1"/>
      <c r="I1825" s="1"/>
    </row>
    <row r="1826">
      <c r="A1826" s="1"/>
      <c r="B1826" s="1"/>
      <c r="C1826" s="1"/>
      <c r="D1826" s="1"/>
      <c r="E1826" s="5"/>
      <c r="F1826" s="6"/>
      <c r="G1826" s="6"/>
      <c r="H1826" s="1"/>
      <c r="I1826" s="1"/>
    </row>
    <row r="1827">
      <c r="A1827" s="1"/>
      <c r="B1827" s="1"/>
      <c r="C1827" s="1"/>
      <c r="D1827" s="1"/>
      <c r="E1827" s="5"/>
      <c r="F1827" s="6"/>
      <c r="G1827" s="6"/>
      <c r="H1827" s="1"/>
      <c r="I1827" s="1"/>
    </row>
    <row r="1828">
      <c r="A1828" s="1"/>
      <c r="B1828" s="1"/>
      <c r="C1828" s="1"/>
      <c r="D1828" s="1"/>
      <c r="E1828" s="5"/>
      <c r="F1828" s="6"/>
      <c r="G1828" s="6"/>
      <c r="H1828" s="1"/>
      <c r="I1828" s="1"/>
    </row>
    <row r="1829">
      <c r="A1829" s="1"/>
      <c r="B1829" s="1"/>
      <c r="C1829" s="1"/>
      <c r="D1829" s="1"/>
      <c r="E1829" s="5"/>
      <c r="F1829" s="6"/>
      <c r="G1829" s="6"/>
      <c r="H1829" s="1"/>
      <c r="I1829" s="1"/>
    </row>
    <row r="1830">
      <c r="A1830" s="1"/>
      <c r="B1830" s="1"/>
      <c r="C1830" s="1"/>
      <c r="D1830" s="1"/>
      <c r="E1830" s="5"/>
      <c r="F1830" s="6"/>
      <c r="G1830" s="6"/>
      <c r="H1830" s="1"/>
      <c r="I1830" s="1"/>
    </row>
    <row r="1831">
      <c r="A1831" s="1"/>
      <c r="B1831" s="1"/>
      <c r="C1831" s="1"/>
      <c r="D1831" s="1"/>
      <c r="E1831" s="5"/>
      <c r="F1831" s="6"/>
      <c r="G1831" s="6"/>
      <c r="H1831" s="1"/>
      <c r="I1831" s="1"/>
    </row>
    <row r="1832">
      <c r="A1832" s="1"/>
      <c r="B1832" s="1"/>
      <c r="C1832" s="1"/>
      <c r="D1832" s="1"/>
      <c r="E1832" s="5"/>
      <c r="F1832" s="6"/>
      <c r="G1832" s="6"/>
      <c r="H1832" s="1"/>
      <c r="I1832" s="1"/>
    </row>
    <row r="1833">
      <c r="A1833" s="1"/>
      <c r="B1833" s="1"/>
      <c r="C1833" s="1"/>
      <c r="D1833" s="1"/>
      <c r="E1833" s="5"/>
      <c r="F1833" s="6"/>
      <c r="G1833" s="6"/>
      <c r="H1833" s="1"/>
      <c r="I1833" s="1"/>
    </row>
    <row r="1834">
      <c r="A1834" s="1"/>
      <c r="B1834" s="1"/>
      <c r="C1834" s="1"/>
      <c r="D1834" s="1"/>
      <c r="E1834" s="5"/>
      <c r="F1834" s="6"/>
      <c r="G1834" s="6"/>
      <c r="H1834" s="1"/>
      <c r="I1834" s="1"/>
    </row>
    <row r="1835">
      <c r="A1835" s="1"/>
      <c r="B1835" s="1"/>
      <c r="C1835" s="1"/>
      <c r="D1835" s="1"/>
      <c r="E1835" s="5"/>
      <c r="F1835" s="6"/>
      <c r="G1835" s="6"/>
      <c r="H1835" s="1"/>
      <c r="I1835" s="1"/>
    </row>
    <row r="1836">
      <c r="A1836" s="1"/>
      <c r="B1836" s="1"/>
      <c r="C1836" s="1"/>
      <c r="D1836" s="1"/>
      <c r="E1836" s="5"/>
      <c r="F1836" s="6"/>
      <c r="G1836" s="6"/>
      <c r="H1836" s="1"/>
      <c r="I1836" s="1"/>
    </row>
    <row r="1837">
      <c r="A1837" s="1"/>
      <c r="B1837" s="1"/>
      <c r="C1837" s="1"/>
      <c r="D1837" s="1"/>
      <c r="E1837" s="5"/>
      <c r="F1837" s="6"/>
      <c r="G1837" s="6"/>
      <c r="H1837" s="1"/>
      <c r="I1837" s="1"/>
    </row>
    <row r="1838">
      <c r="A1838" s="1"/>
      <c r="B1838" s="1"/>
      <c r="C1838" s="1"/>
      <c r="D1838" s="1"/>
      <c r="E1838" s="5"/>
      <c r="F1838" s="6"/>
      <c r="G1838" s="6"/>
      <c r="H1838" s="1"/>
      <c r="I1838" s="1"/>
    </row>
    <row r="1839">
      <c r="A1839" s="1"/>
      <c r="B1839" s="1"/>
      <c r="C1839" s="1"/>
      <c r="D1839" s="1"/>
      <c r="E1839" s="5"/>
      <c r="F1839" s="6"/>
      <c r="G1839" s="6"/>
      <c r="H1839" s="1"/>
      <c r="I1839" s="1"/>
    </row>
    <row r="1840">
      <c r="A1840" s="1"/>
      <c r="B1840" s="1"/>
      <c r="C1840" s="1"/>
      <c r="D1840" s="1"/>
      <c r="E1840" s="5"/>
      <c r="F1840" s="6"/>
      <c r="G1840" s="6"/>
      <c r="H1840" s="1"/>
      <c r="I1840" s="1"/>
    </row>
    <row r="1841">
      <c r="A1841" s="1"/>
      <c r="B1841" s="1"/>
      <c r="C1841" s="1"/>
      <c r="D1841" s="1"/>
      <c r="E1841" s="5"/>
      <c r="F1841" s="6"/>
      <c r="G1841" s="6"/>
      <c r="H1841" s="1"/>
      <c r="I1841" s="1"/>
    </row>
    <row r="1842">
      <c r="A1842" s="1"/>
      <c r="B1842" s="1"/>
      <c r="C1842" s="1"/>
      <c r="D1842" s="1"/>
      <c r="E1842" s="5"/>
      <c r="F1842" s="6"/>
      <c r="G1842" s="6"/>
      <c r="H1842" s="1"/>
      <c r="I1842" s="1"/>
    </row>
    <row r="1843">
      <c r="A1843" s="1"/>
      <c r="B1843" s="1"/>
      <c r="C1843" s="1"/>
      <c r="D1843" s="1"/>
      <c r="E1843" s="5"/>
      <c r="F1843" s="6"/>
      <c r="G1843" s="6"/>
      <c r="H1843" s="1"/>
      <c r="I1843" s="1"/>
    </row>
    <row r="1844">
      <c r="A1844" s="1"/>
      <c r="B1844" s="1"/>
      <c r="C1844" s="1"/>
      <c r="D1844" s="1"/>
      <c r="E1844" s="5"/>
      <c r="F1844" s="6"/>
      <c r="G1844" s="6"/>
      <c r="H1844" s="1"/>
      <c r="I1844" s="1"/>
    </row>
    <row r="1845">
      <c r="A1845" s="1"/>
      <c r="B1845" s="1"/>
      <c r="C1845" s="1"/>
      <c r="D1845" s="1"/>
      <c r="E1845" s="5"/>
      <c r="F1845" s="6"/>
      <c r="G1845" s="6"/>
      <c r="H1845" s="1"/>
      <c r="I1845" s="1"/>
    </row>
    <row r="1846">
      <c r="A1846" s="1"/>
      <c r="B1846" s="1"/>
      <c r="C1846" s="1"/>
      <c r="D1846" s="1"/>
      <c r="E1846" s="5"/>
      <c r="F1846" s="6"/>
      <c r="G1846" s="6"/>
      <c r="H1846" s="1"/>
      <c r="I1846" s="1"/>
    </row>
    <row r="1847">
      <c r="A1847" s="1"/>
      <c r="B1847" s="1"/>
      <c r="C1847" s="1"/>
      <c r="D1847" s="1"/>
      <c r="E1847" s="5"/>
      <c r="F1847" s="6"/>
      <c r="G1847" s="6"/>
      <c r="H1847" s="1"/>
      <c r="I1847" s="1"/>
    </row>
    <row r="1848">
      <c r="A1848" s="1"/>
      <c r="B1848" s="1"/>
      <c r="C1848" s="1"/>
      <c r="D1848" s="1"/>
      <c r="E1848" s="5"/>
      <c r="F1848" s="6"/>
      <c r="G1848" s="6"/>
      <c r="H1848" s="1"/>
      <c r="I1848" s="1"/>
    </row>
    <row r="1849">
      <c r="A1849" s="1"/>
      <c r="B1849" s="1"/>
      <c r="C1849" s="1"/>
      <c r="D1849" s="1"/>
      <c r="E1849" s="5"/>
      <c r="F1849" s="6"/>
      <c r="G1849" s="6"/>
      <c r="H1849" s="1"/>
      <c r="I1849" s="1"/>
    </row>
    <row r="1850">
      <c r="A1850" s="1"/>
      <c r="B1850" s="1"/>
      <c r="C1850" s="1"/>
      <c r="D1850" s="1"/>
      <c r="E1850" s="5"/>
      <c r="F1850" s="6"/>
      <c r="G1850" s="6"/>
      <c r="H1850" s="1"/>
      <c r="I1850" s="1"/>
    </row>
    <row r="1851">
      <c r="A1851" s="1"/>
      <c r="B1851" s="1"/>
      <c r="C1851" s="1"/>
      <c r="D1851" s="1"/>
      <c r="E1851" s="5"/>
      <c r="F1851" s="6"/>
      <c r="G1851" s="6"/>
      <c r="H1851" s="1"/>
      <c r="I1851" s="1"/>
    </row>
    <row r="1852">
      <c r="A1852" s="1"/>
      <c r="B1852" s="1"/>
      <c r="C1852" s="1"/>
      <c r="D1852" s="1"/>
      <c r="E1852" s="5"/>
      <c r="F1852" s="6"/>
      <c r="G1852" s="6"/>
      <c r="H1852" s="1"/>
      <c r="I1852" s="1"/>
    </row>
    <row r="1853">
      <c r="A1853" s="1"/>
      <c r="B1853" s="1"/>
      <c r="C1853" s="1"/>
      <c r="D1853" s="1"/>
      <c r="E1853" s="5"/>
      <c r="F1853" s="6"/>
      <c r="G1853" s="6"/>
      <c r="H1853" s="1"/>
      <c r="I1853" s="1"/>
    </row>
    <row r="1854">
      <c r="A1854" s="1"/>
      <c r="B1854" s="1"/>
      <c r="C1854" s="1"/>
      <c r="D1854" s="1"/>
      <c r="E1854" s="5"/>
      <c r="F1854" s="6"/>
      <c r="G1854" s="6"/>
      <c r="H1854" s="1"/>
      <c r="I1854" s="1"/>
    </row>
    <row r="1855">
      <c r="A1855" s="1"/>
      <c r="B1855" s="1"/>
      <c r="C1855" s="1"/>
      <c r="D1855" s="1"/>
      <c r="E1855" s="5"/>
      <c r="F1855" s="6"/>
      <c r="G1855" s="6"/>
      <c r="H1855" s="1"/>
      <c r="I1855" s="1"/>
    </row>
    <row r="1856">
      <c r="A1856" s="1"/>
      <c r="B1856" s="1"/>
      <c r="C1856" s="1"/>
      <c r="D1856" s="1"/>
      <c r="E1856" s="5"/>
      <c r="F1856" s="6"/>
      <c r="G1856" s="6"/>
      <c r="H1856" s="1"/>
      <c r="I1856" s="1"/>
    </row>
    <row r="1857">
      <c r="A1857" s="1"/>
      <c r="B1857" s="1"/>
      <c r="C1857" s="1"/>
      <c r="D1857" s="1"/>
      <c r="E1857" s="5"/>
      <c r="F1857" s="6"/>
      <c r="G1857" s="6"/>
      <c r="H1857" s="1"/>
      <c r="I1857" s="1"/>
    </row>
    <row r="1858">
      <c r="A1858" s="1"/>
      <c r="B1858" s="1"/>
      <c r="C1858" s="1"/>
      <c r="D1858" s="1"/>
      <c r="E1858" s="5"/>
      <c r="F1858" s="6"/>
      <c r="G1858" s="6"/>
      <c r="H1858" s="1"/>
      <c r="I1858" s="1"/>
    </row>
    <row r="1859">
      <c r="A1859" s="1"/>
      <c r="B1859" s="1"/>
      <c r="C1859" s="1"/>
      <c r="D1859" s="1"/>
      <c r="E1859" s="5"/>
      <c r="F1859" s="6"/>
      <c r="G1859" s="6"/>
      <c r="H1859" s="1"/>
      <c r="I1859" s="1"/>
    </row>
    <row r="1860">
      <c r="A1860" s="1"/>
      <c r="B1860" s="1"/>
      <c r="C1860" s="1"/>
      <c r="D1860" s="1"/>
      <c r="E1860" s="5"/>
      <c r="F1860" s="6"/>
      <c r="G1860" s="6"/>
      <c r="H1860" s="1"/>
      <c r="I1860" s="1"/>
    </row>
    <row r="1861">
      <c r="A1861" s="1"/>
      <c r="B1861" s="1"/>
      <c r="C1861" s="1"/>
      <c r="D1861" s="1"/>
      <c r="E1861" s="5"/>
      <c r="F1861" s="6"/>
      <c r="G1861" s="6"/>
      <c r="H1861" s="1"/>
      <c r="I1861" s="1"/>
    </row>
    <row r="1862">
      <c r="A1862" s="1"/>
      <c r="B1862" s="1"/>
      <c r="C1862" s="1"/>
      <c r="D1862" s="1"/>
      <c r="E1862" s="5"/>
      <c r="F1862" s="6"/>
      <c r="G1862" s="6"/>
      <c r="H1862" s="1"/>
      <c r="I1862" s="1"/>
    </row>
    <row r="1863">
      <c r="A1863" s="1"/>
      <c r="B1863" s="1"/>
      <c r="C1863" s="1"/>
      <c r="D1863" s="1"/>
      <c r="E1863" s="5"/>
      <c r="F1863" s="6"/>
      <c r="G1863" s="6"/>
      <c r="H1863" s="1"/>
      <c r="I1863" s="1"/>
    </row>
    <row r="1864">
      <c r="A1864" s="1"/>
      <c r="B1864" s="1"/>
      <c r="C1864" s="1"/>
      <c r="D1864" s="1"/>
      <c r="E1864" s="5"/>
      <c r="F1864" s="6"/>
      <c r="G1864" s="6"/>
      <c r="H1864" s="1"/>
      <c r="I1864" s="1"/>
    </row>
    <row r="1865">
      <c r="A1865" s="1"/>
      <c r="B1865" s="1"/>
      <c r="C1865" s="1"/>
      <c r="D1865" s="1"/>
      <c r="E1865" s="5"/>
      <c r="F1865" s="6"/>
      <c r="G1865" s="6"/>
      <c r="H1865" s="1"/>
      <c r="I1865" s="1"/>
    </row>
    <row r="1866">
      <c r="A1866" s="1"/>
      <c r="B1866" s="1"/>
      <c r="C1866" s="1"/>
      <c r="D1866" s="1"/>
      <c r="E1866" s="5"/>
      <c r="F1866" s="6"/>
      <c r="G1866" s="6"/>
      <c r="H1866" s="1"/>
      <c r="I1866" s="1"/>
    </row>
    <row r="1867">
      <c r="A1867" s="1"/>
      <c r="B1867" s="1"/>
      <c r="C1867" s="1"/>
      <c r="D1867" s="1"/>
      <c r="E1867" s="5"/>
      <c r="F1867" s="6"/>
      <c r="G1867" s="6"/>
      <c r="H1867" s="1"/>
      <c r="I1867" s="1"/>
    </row>
    <row r="1868">
      <c r="A1868" s="1"/>
      <c r="B1868" s="1"/>
      <c r="C1868" s="1"/>
      <c r="D1868" s="1"/>
      <c r="E1868" s="5"/>
      <c r="F1868" s="6"/>
      <c r="G1868" s="6"/>
      <c r="H1868" s="1"/>
      <c r="I1868" s="1"/>
    </row>
    <row r="1869">
      <c r="A1869" s="1"/>
      <c r="B1869" s="1"/>
      <c r="C1869" s="1"/>
      <c r="D1869" s="1"/>
      <c r="E1869" s="5"/>
      <c r="F1869" s="6"/>
      <c r="G1869" s="6"/>
      <c r="H1869" s="1"/>
      <c r="I1869" s="1"/>
    </row>
    <row r="1870">
      <c r="A1870" s="1"/>
      <c r="B1870" s="1"/>
      <c r="C1870" s="1"/>
      <c r="D1870" s="1"/>
      <c r="E1870" s="5"/>
      <c r="F1870" s="6"/>
      <c r="G1870" s="6"/>
      <c r="H1870" s="1"/>
      <c r="I1870" s="1"/>
    </row>
    <row r="1871">
      <c r="A1871" s="1"/>
      <c r="B1871" s="1"/>
      <c r="C1871" s="1"/>
      <c r="D1871" s="1"/>
      <c r="E1871" s="5"/>
      <c r="F1871" s="6"/>
      <c r="G1871" s="6"/>
      <c r="H1871" s="1"/>
      <c r="I1871" s="1"/>
    </row>
    <row r="1872">
      <c r="A1872" s="1"/>
      <c r="B1872" s="1"/>
      <c r="C1872" s="1"/>
      <c r="D1872" s="1"/>
      <c r="E1872" s="5"/>
      <c r="F1872" s="6"/>
      <c r="G1872" s="6"/>
      <c r="H1872" s="1"/>
      <c r="I1872" s="1"/>
    </row>
    <row r="1873">
      <c r="A1873" s="1"/>
      <c r="B1873" s="1"/>
      <c r="C1873" s="1"/>
      <c r="D1873" s="1"/>
      <c r="E1873" s="5"/>
      <c r="F1873" s="6"/>
      <c r="G1873" s="6"/>
      <c r="H1873" s="1"/>
      <c r="I1873" s="1"/>
    </row>
    <row r="1874">
      <c r="A1874" s="1"/>
      <c r="B1874" s="1"/>
      <c r="C1874" s="1"/>
      <c r="D1874" s="1"/>
      <c r="E1874" s="5"/>
      <c r="F1874" s="6"/>
      <c r="G1874" s="6"/>
      <c r="H1874" s="1"/>
      <c r="I1874" s="1"/>
    </row>
    <row r="1875">
      <c r="A1875" s="1"/>
      <c r="B1875" s="1"/>
      <c r="C1875" s="1"/>
      <c r="D1875" s="1"/>
      <c r="E1875" s="5"/>
      <c r="F1875" s="6"/>
      <c r="G1875" s="6"/>
      <c r="H1875" s="1"/>
      <c r="I1875" s="1"/>
    </row>
    <row r="1876">
      <c r="A1876" s="1"/>
      <c r="B1876" s="1"/>
      <c r="C1876" s="1"/>
      <c r="D1876" s="1"/>
      <c r="E1876" s="5"/>
      <c r="F1876" s="6"/>
      <c r="G1876" s="6"/>
      <c r="H1876" s="1"/>
      <c r="I1876" s="1"/>
    </row>
    <row r="1877">
      <c r="A1877" s="1"/>
      <c r="B1877" s="1"/>
      <c r="C1877" s="1"/>
      <c r="D1877" s="1"/>
      <c r="E1877" s="5"/>
      <c r="F1877" s="6"/>
      <c r="G1877" s="6"/>
      <c r="H1877" s="1"/>
      <c r="I1877" s="1"/>
    </row>
    <row r="1878">
      <c r="A1878" s="1"/>
      <c r="B1878" s="1"/>
      <c r="C1878" s="1"/>
      <c r="D1878" s="1"/>
      <c r="E1878" s="5"/>
      <c r="F1878" s="6"/>
      <c r="G1878" s="6"/>
      <c r="H1878" s="1"/>
      <c r="I1878" s="1"/>
    </row>
    <row r="1879">
      <c r="A1879" s="1"/>
      <c r="B1879" s="1"/>
      <c r="C1879" s="1"/>
      <c r="D1879" s="1"/>
      <c r="E1879" s="5"/>
      <c r="F1879" s="6"/>
      <c r="G1879" s="6"/>
      <c r="H1879" s="1"/>
      <c r="I1879" s="1"/>
    </row>
    <row r="1880">
      <c r="A1880" s="1"/>
      <c r="B1880" s="1"/>
      <c r="C1880" s="1"/>
      <c r="D1880" s="1"/>
      <c r="E1880" s="5"/>
      <c r="F1880" s="6"/>
      <c r="G1880" s="6"/>
      <c r="H1880" s="1"/>
      <c r="I1880" s="1"/>
    </row>
    <row r="1881">
      <c r="A1881" s="1"/>
      <c r="B1881" s="1"/>
      <c r="C1881" s="1"/>
      <c r="D1881" s="1"/>
      <c r="E1881" s="5"/>
      <c r="F1881" s="6"/>
      <c r="G1881" s="6"/>
      <c r="H1881" s="1"/>
      <c r="I1881" s="1"/>
    </row>
    <row r="1882">
      <c r="A1882" s="1"/>
      <c r="B1882" s="1"/>
      <c r="C1882" s="1"/>
      <c r="D1882" s="1"/>
      <c r="E1882" s="5"/>
      <c r="F1882" s="6"/>
      <c r="G1882" s="6"/>
      <c r="H1882" s="1"/>
      <c r="I1882" s="1"/>
    </row>
    <row r="1883">
      <c r="A1883" s="1"/>
      <c r="B1883" s="1"/>
      <c r="C1883" s="1"/>
      <c r="D1883" s="1"/>
      <c r="E1883" s="5"/>
      <c r="F1883" s="6"/>
      <c r="G1883" s="6"/>
      <c r="H1883" s="1"/>
      <c r="I1883" s="1"/>
    </row>
    <row r="1884">
      <c r="A1884" s="1"/>
      <c r="B1884" s="1"/>
      <c r="C1884" s="1"/>
      <c r="D1884" s="1"/>
      <c r="E1884" s="5"/>
      <c r="F1884" s="6"/>
      <c r="G1884" s="6"/>
      <c r="H1884" s="1"/>
      <c r="I1884" s="1"/>
    </row>
    <row r="1885">
      <c r="A1885" s="1"/>
      <c r="B1885" s="1"/>
      <c r="C1885" s="1"/>
      <c r="D1885" s="1"/>
      <c r="E1885" s="5"/>
      <c r="F1885" s="6"/>
      <c r="G1885" s="6"/>
      <c r="H1885" s="1"/>
      <c r="I1885" s="1"/>
    </row>
    <row r="1886">
      <c r="A1886" s="1"/>
      <c r="B1886" s="1"/>
      <c r="C1886" s="1"/>
      <c r="D1886" s="1"/>
      <c r="E1886" s="5"/>
      <c r="F1886" s="6"/>
      <c r="G1886" s="6"/>
      <c r="H1886" s="1"/>
      <c r="I1886" s="1"/>
    </row>
    <row r="1887">
      <c r="A1887" s="1"/>
      <c r="B1887" s="1"/>
      <c r="C1887" s="1"/>
      <c r="D1887" s="1"/>
      <c r="E1887" s="5"/>
      <c r="F1887" s="6"/>
      <c r="G1887" s="6"/>
      <c r="H1887" s="1"/>
      <c r="I1887" s="1"/>
    </row>
    <row r="1888">
      <c r="A1888" s="1"/>
      <c r="B1888" s="1"/>
      <c r="C1888" s="1"/>
      <c r="D1888" s="1"/>
      <c r="E1888" s="5"/>
      <c r="F1888" s="6"/>
      <c r="G1888" s="6"/>
      <c r="H1888" s="1"/>
      <c r="I1888" s="1"/>
    </row>
    <row r="1889">
      <c r="A1889" s="1"/>
      <c r="B1889" s="1"/>
      <c r="C1889" s="1"/>
      <c r="D1889" s="1"/>
      <c r="E1889" s="5"/>
      <c r="F1889" s="6"/>
      <c r="G1889" s="6"/>
      <c r="H1889" s="1"/>
      <c r="I1889" s="1"/>
    </row>
    <row r="1890">
      <c r="A1890" s="1"/>
      <c r="B1890" s="1"/>
      <c r="C1890" s="1"/>
      <c r="D1890" s="1"/>
      <c r="E1890" s="5"/>
      <c r="F1890" s="6"/>
      <c r="G1890" s="6"/>
      <c r="H1890" s="1"/>
      <c r="I1890" s="1"/>
    </row>
    <row r="1891">
      <c r="A1891" s="1"/>
      <c r="B1891" s="1"/>
      <c r="C1891" s="1"/>
      <c r="D1891" s="1"/>
      <c r="E1891" s="5"/>
      <c r="F1891" s="6"/>
      <c r="G1891" s="6"/>
      <c r="H1891" s="1"/>
      <c r="I1891" s="1"/>
    </row>
    <row r="1892">
      <c r="A1892" s="1"/>
      <c r="B1892" s="1"/>
      <c r="C1892" s="1"/>
      <c r="D1892" s="1"/>
      <c r="E1892" s="5"/>
      <c r="F1892" s="6"/>
      <c r="G1892" s="6"/>
      <c r="H1892" s="1"/>
      <c r="I1892" s="1"/>
    </row>
    <row r="1893">
      <c r="A1893" s="1"/>
      <c r="B1893" s="1"/>
      <c r="C1893" s="1"/>
      <c r="D1893" s="1"/>
      <c r="E1893" s="5"/>
      <c r="F1893" s="6"/>
      <c r="G1893" s="6"/>
      <c r="H1893" s="1"/>
      <c r="I1893" s="1"/>
    </row>
    <row r="1894">
      <c r="A1894" s="1"/>
      <c r="B1894" s="1"/>
      <c r="C1894" s="1"/>
      <c r="D1894" s="1"/>
      <c r="E1894" s="5"/>
      <c r="F1894" s="6"/>
      <c r="G1894" s="6"/>
      <c r="H1894" s="1"/>
      <c r="I1894" s="1"/>
    </row>
    <row r="1895">
      <c r="A1895" s="1"/>
      <c r="B1895" s="1"/>
      <c r="C1895" s="1"/>
      <c r="D1895" s="1"/>
      <c r="E1895" s="5"/>
      <c r="F1895" s="6"/>
      <c r="G1895" s="6"/>
      <c r="H1895" s="1"/>
      <c r="I1895" s="1"/>
    </row>
    <row r="1896">
      <c r="A1896" s="1"/>
      <c r="B1896" s="1"/>
      <c r="C1896" s="1"/>
      <c r="D1896" s="1"/>
      <c r="E1896" s="5"/>
      <c r="F1896" s="6"/>
      <c r="G1896" s="6"/>
      <c r="H1896" s="1"/>
      <c r="I1896" s="1"/>
    </row>
    <row r="1897">
      <c r="A1897" s="1"/>
      <c r="B1897" s="1"/>
      <c r="C1897" s="1"/>
      <c r="D1897" s="1"/>
      <c r="E1897" s="5"/>
      <c r="F1897" s="6"/>
      <c r="G1897" s="6"/>
      <c r="H1897" s="1"/>
      <c r="I1897" s="1"/>
    </row>
    <row r="1898">
      <c r="A1898" s="1"/>
      <c r="B1898" s="1"/>
      <c r="C1898" s="1"/>
      <c r="D1898" s="1"/>
      <c r="E1898" s="5"/>
      <c r="F1898" s="6"/>
      <c r="G1898" s="6"/>
      <c r="H1898" s="1"/>
      <c r="I1898" s="1"/>
    </row>
    <row r="1899">
      <c r="A1899" s="1"/>
      <c r="B1899" s="1"/>
      <c r="C1899" s="1"/>
      <c r="D1899" s="1"/>
      <c r="E1899" s="5"/>
      <c r="F1899" s="6"/>
      <c r="G1899" s="6"/>
      <c r="H1899" s="1"/>
      <c r="I1899" s="1"/>
    </row>
    <row r="1900">
      <c r="A1900" s="1"/>
      <c r="B1900" s="1"/>
      <c r="C1900" s="1"/>
      <c r="D1900" s="1"/>
      <c r="E1900" s="5"/>
      <c r="F1900" s="6"/>
      <c r="G1900" s="6"/>
      <c r="H1900" s="1"/>
      <c r="I1900" s="1"/>
    </row>
    <row r="1901">
      <c r="A1901" s="1"/>
      <c r="B1901" s="1"/>
      <c r="C1901" s="1"/>
      <c r="D1901" s="1"/>
      <c r="E1901" s="5"/>
      <c r="F1901" s="6"/>
      <c r="G1901" s="6"/>
      <c r="H1901" s="1"/>
      <c r="I1901" s="1"/>
    </row>
    <row r="1902">
      <c r="A1902" s="1"/>
      <c r="B1902" s="1"/>
      <c r="C1902" s="1"/>
      <c r="D1902" s="1"/>
      <c r="E1902" s="5"/>
      <c r="F1902" s="6"/>
      <c r="G1902" s="6"/>
      <c r="H1902" s="1"/>
      <c r="I1902" s="1"/>
    </row>
    <row r="1903">
      <c r="A1903" s="1"/>
      <c r="B1903" s="1"/>
      <c r="C1903" s="1"/>
      <c r="D1903" s="1"/>
      <c r="E1903" s="5"/>
      <c r="F1903" s="6"/>
      <c r="G1903" s="6"/>
      <c r="H1903" s="1"/>
      <c r="I1903" s="1"/>
    </row>
    <row r="1904">
      <c r="A1904" s="1"/>
      <c r="B1904" s="1"/>
      <c r="C1904" s="1"/>
      <c r="D1904" s="1"/>
      <c r="E1904" s="5"/>
      <c r="F1904" s="6"/>
      <c r="G1904" s="6"/>
      <c r="H1904" s="1"/>
      <c r="I1904" s="1"/>
    </row>
    <row r="1905">
      <c r="A1905" s="1"/>
      <c r="B1905" s="1"/>
      <c r="C1905" s="1"/>
      <c r="D1905" s="1"/>
      <c r="E1905" s="5"/>
      <c r="F1905" s="6"/>
      <c r="G1905" s="6"/>
      <c r="H1905" s="1"/>
      <c r="I1905" s="1"/>
    </row>
    <row r="1906">
      <c r="A1906" s="1"/>
      <c r="B1906" s="1"/>
      <c r="C1906" s="1"/>
      <c r="D1906" s="1"/>
      <c r="E1906" s="5"/>
      <c r="F1906" s="6"/>
      <c r="G1906" s="6"/>
      <c r="H1906" s="1"/>
      <c r="I1906" s="1"/>
    </row>
    <row r="1907">
      <c r="A1907" s="1"/>
      <c r="B1907" s="1"/>
      <c r="C1907" s="1"/>
      <c r="D1907" s="1"/>
      <c r="E1907" s="5"/>
      <c r="F1907" s="6"/>
      <c r="G1907" s="6"/>
      <c r="H1907" s="1"/>
      <c r="I1907" s="1"/>
    </row>
    <row r="1908">
      <c r="A1908" s="1"/>
      <c r="B1908" s="1"/>
      <c r="C1908" s="1"/>
      <c r="D1908" s="1"/>
      <c r="E1908" s="5"/>
      <c r="F1908" s="6"/>
      <c r="G1908" s="6"/>
      <c r="H1908" s="1"/>
      <c r="I1908" s="1"/>
    </row>
    <row r="1909">
      <c r="A1909" s="1"/>
      <c r="B1909" s="1"/>
      <c r="C1909" s="1"/>
      <c r="D1909" s="1"/>
      <c r="E1909" s="5"/>
      <c r="F1909" s="6"/>
      <c r="G1909" s="6"/>
      <c r="H1909" s="1"/>
      <c r="I1909" s="1"/>
    </row>
    <row r="1910">
      <c r="A1910" s="1"/>
      <c r="B1910" s="1"/>
      <c r="C1910" s="1"/>
      <c r="D1910" s="1"/>
      <c r="E1910" s="5"/>
      <c r="F1910" s="6"/>
      <c r="G1910" s="6"/>
      <c r="H1910" s="1"/>
      <c r="I1910" s="1"/>
    </row>
    <row r="1911">
      <c r="A1911" s="1"/>
      <c r="B1911" s="1"/>
      <c r="C1911" s="1"/>
      <c r="D1911" s="1"/>
      <c r="E1911" s="5"/>
      <c r="F1911" s="6"/>
      <c r="G1911" s="6"/>
      <c r="H1911" s="1"/>
      <c r="I1911" s="1"/>
    </row>
    <row r="1912">
      <c r="A1912" s="1"/>
      <c r="B1912" s="1"/>
      <c r="C1912" s="1"/>
      <c r="D1912" s="1"/>
      <c r="E1912" s="5"/>
      <c r="F1912" s="6"/>
      <c r="G1912" s="6"/>
      <c r="H1912" s="1"/>
      <c r="I1912" s="1"/>
    </row>
    <row r="1913">
      <c r="A1913" s="1"/>
      <c r="B1913" s="1"/>
      <c r="C1913" s="1"/>
      <c r="D1913" s="1"/>
      <c r="E1913" s="5"/>
      <c r="F1913" s="6"/>
      <c r="G1913" s="6"/>
      <c r="H1913" s="1"/>
      <c r="I1913" s="1"/>
    </row>
    <row r="1914">
      <c r="A1914" s="1"/>
      <c r="B1914" s="1"/>
      <c r="C1914" s="1"/>
      <c r="D1914" s="1"/>
      <c r="E1914" s="5"/>
      <c r="F1914" s="6"/>
      <c r="G1914" s="6"/>
      <c r="H1914" s="1"/>
      <c r="I1914" s="1"/>
    </row>
    <row r="1915">
      <c r="A1915" s="1"/>
      <c r="B1915" s="1"/>
      <c r="C1915" s="1"/>
      <c r="D1915" s="1"/>
      <c r="E1915" s="5"/>
      <c r="F1915" s="6"/>
      <c r="G1915" s="6"/>
      <c r="H1915" s="1"/>
      <c r="I1915" s="1"/>
    </row>
    <row r="1916">
      <c r="A1916" s="1"/>
      <c r="B1916" s="1"/>
      <c r="C1916" s="1"/>
      <c r="D1916" s="1"/>
      <c r="E1916" s="5"/>
      <c r="F1916" s="6"/>
      <c r="G1916" s="6"/>
      <c r="H1916" s="1"/>
      <c r="I1916" s="1"/>
    </row>
    <row r="1917">
      <c r="A1917" s="1"/>
      <c r="B1917" s="1"/>
      <c r="C1917" s="1"/>
      <c r="D1917" s="1"/>
      <c r="E1917" s="5"/>
      <c r="F1917" s="6"/>
      <c r="G1917" s="6"/>
      <c r="H1917" s="1"/>
      <c r="I1917" s="1"/>
    </row>
    <row r="1918">
      <c r="A1918" s="1"/>
      <c r="B1918" s="1"/>
      <c r="C1918" s="1"/>
      <c r="D1918" s="1"/>
      <c r="E1918" s="5"/>
      <c r="F1918" s="6"/>
      <c r="G1918" s="6"/>
      <c r="H1918" s="1"/>
      <c r="I1918" s="1"/>
    </row>
    <row r="1919">
      <c r="A1919" s="1"/>
      <c r="B1919" s="1"/>
      <c r="C1919" s="1"/>
      <c r="D1919" s="1"/>
      <c r="E1919" s="5"/>
      <c r="F1919" s="6"/>
      <c r="G1919" s="6"/>
      <c r="H1919" s="1"/>
      <c r="I1919" s="1"/>
    </row>
    <row r="1920">
      <c r="A1920" s="1"/>
      <c r="B1920" s="1"/>
      <c r="C1920" s="1"/>
      <c r="D1920" s="1"/>
      <c r="E1920" s="5"/>
      <c r="F1920" s="6"/>
      <c r="G1920" s="6"/>
      <c r="H1920" s="1"/>
      <c r="I1920" s="1"/>
    </row>
    <row r="1921">
      <c r="A1921" s="1"/>
      <c r="B1921" s="1"/>
      <c r="C1921" s="1"/>
      <c r="D1921" s="1"/>
      <c r="E1921" s="5"/>
      <c r="F1921" s="6"/>
      <c r="G1921" s="6"/>
      <c r="H1921" s="1"/>
      <c r="I1921" s="1"/>
    </row>
    <row r="1922">
      <c r="A1922" s="1"/>
      <c r="B1922" s="1"/>
      <c r="C1922" s="1"/>
      <c r="D1922" s="1"/>
      <c r="E1922" s="5"/>
      <c r="F1922" s="6"/>
      <c r="G1922" s="6"/>
      <c r="H1922" s="1"/>
      <c r="I1922" s="1"/>
    </row>
    <row r="1923">
      <c r="A1923" s="1"/>
      <c r="B1923" s="1"/>
      <c r="C1923" s="1"/>
      <c r="D1923" s="1"/>
      <c r="E1923" s="5"/>
      <c r="F1923" s="6"/>
      <c r="G1923" s="6"/>
      <c r="H1923" s="1"/>
      <c r="I1923" s="1"/>
    </row>
    <row r="1924">
      <c r="A1924" s="1"/>
      <c r="B1924" s="1"/>
      <c r="C1924" s="1"/>
      <c r="D1924" s="1"/>
      <c r="E1924" s="5"/>
      <c r="F1924" s="6"/>
      <c r="G1924" s="6"/>
      <c r="H1924" s="1"/>
      <c r="I1924" s="1"/>
    </row>
    <row r="1925">
      <c r="A1925" s="1"/>
      <c r="B1925" s="1"/>
      <c r="C1925" s="1"/>
      <c r="D1925" s="1"/>
      <c r="E1925" s="5"/>
      <c r="F1925" s="6"/>
      <c r="G1925" s="6"/>
      <c r="H1925" s="1"/>
      <c r="I1925" s="1"/>
    </row>
    <row r="1926">
      <c r="A1926" s="1"/>
      <c r="B1926" s="1"/>
      <c r="C1926" s="1"/>
      <c r="D1926" s="1"/>
      <c r="E1926" s="5"/>
      <c r="F1926" s="6"/>
      <c r="G1926" s="6"/>
      <c r="H1926" s="1"/>
      <c r="I1926" s="1"/>
    </row>
    <row r="1927">
      <c r="A1927" s="1"/>
      <c r="B1927" s="1"/>
      <c r="C1927" s="1"/>
      <c r="D1927" s="1"/>
      <c r="E1927" s="5"/>
      <c r="F1927" s="6"/>
      <c r="G1927" s="6"/>
      <c r="H1927" s="1"/>
      <c r="I1927" s="1"/>
    </row>
    <row r="1928">
      <c r="A1928" s="1"/>
      <c r="B1928" s="1"/>
      <c r="C1928" s="1"/>
      <c r="D1928" s="1"/>
      <c r="E1928" s="5"/>
      <c r="F1928" s="6"/>
      <c r="G1928" s="6"/>
      <c r="H1928" s="1"/>
      <c r="I1928" s="1"/>
    </row>
    <row r="1929">
      <c r="A1929" s="1"/>
      <c r="B1929" s="1"/>
      <c r="C1929" s="1"/>
      <c r="D1929" s="1"/>
      <c r="E1929" s="5"/>
      <c r="F1929" s="6"/>
      <c r="G1929" s="6"/>
      <c r="H1929" s="1"/>
      <c r="I1929" s="1"/>
    </row>
    <row r="1930">
      <c r="A1930" s="1"/>
      <c r="B1930" s="1"/>
      <c r="C1930" s="1"/>
      <c r="D1930" s="1"/>
      <c r="E1930" s="5"/>
      <c r="F1930" s="6"/>
      <c r="G1930" s="6"/>
      <c r="H1930" s="1"/>
      <c r="I1930" s="1"/>
    </row>
    <row r="1931">
      <c r="A1931" s="1"/>
      <c r="B1931" s="1"/>
      <c r="C1931" s="1"/>
      <c r="D1931" s="1"/>
      <c r="E1931" s="5"/>
      <c r="F1931" s="6"/>
      <c r="G1931" s="6"/>
      <c r="H1931" s="1"/>
      <c r="I1931" s="1"/>
    </row>
    <row r="1932">
      <c r="A1932" s="1"/>
      <c r="B1932" s="1"/>
      <c r="C1932" s="1"/>
      <c r="D1932" s="1"/>
      <c r="E1932" s="5"/>
      <c r="F1932" s="6"/>
      <c r="G1932" s="6"/>
      <c r="H1932" s="1"/>
      <c r="I1932" s="1"/>
    </row>
    <row r="1933">
      <c r="A1933" s="1"/>
      <c r="B1933" s="1"/>
      <c r="C1933" s="1"/>
      <c r="D1933" s="1"/>
      <c r="E1933" s="5"/>
      <c r="F1933" s="6"/>
      <c r="G1933" s="6"/>
      <c r="H1933" s="1"/>
      <c r="I1933" s="1"/>
    </row>
    <row r="1934">
      <c r="A1934" s="1"/>
      <c r="B1934" s="1"/>
      <c r="C1934" s="1"/>
      <c r="D1934" s="1"/>
      <c r="E1934" s="5"/>
      <c r="F1934" s="6"/>
      <c r="G1934" s="6"/>
      <c r="H1934" s="1"/>
      <c r="I1934" s="1"/>
    </row>
    <row r="1935">
      <c r="A1935" s="1"/>
      <c r="B1935" s="1"/>
      <c r="C1935" s="1"/>
      <c r="D1935" s="1"/>
      <c r="E1935" s="5"/>
      <c r="F1935" s="6"/>
      <c r="G1935" s="6"/>
      <c r="H1935" s="1"/>
      <c r="I1935" s="1"/>
    </row>
    <row r="1936">
      <c r="A1936" s="1"/>
      <c r="B1936" s="1"/>
      <c r="C1936" s="1"/>
      <c r="D1936" s="1"/>
      <c r="E1936" s="5"/>
      <c r="F1936" s="6"/>
      <c r="G1936" s="6"/>
      <c r="H1936" s="1"/>
      <c r="I1936" s="1"/>
    </row>
    <row r="1937">
      <c r="A1937" s="1"/>
      <c r="B1937" s="1"/>
      <c r="C1937" s="1"/>
      <c r="D1937" s="1"/>
      <c r="E1937" s="5"/>
      <c r="F1937" s="6"/>
      <c r="G1937" s="6"/>
      <c r="H1937" s="1"/>
      <c r="I1937" s="1"/>
    </row>
    <row r="1938">
      <c r="A1938" s="1"/>
      <c r="B1938" s="1"/>
      <c r="C1938" s="1"/>
      <c r="D1938" s="1"/>
      <c r="E1938" s="5"/>
      <c r="F1938" s="6"/>
      <c r="G1938" s="6"/>
      <c r="H1938" s="1"/>
      <c r="I1938" s="1"/>
    </row>
    <row r="1939">
      <c r="A1939" s="1"/>
      <c r="B1939" s="1"/>
      <c r="C1939" s="1"/>
      <c r="D1939" s="1"/>
      <c r="E1939" s="5"/>
      <c r="F1939" s="6"/>
      <c r="G1939" s="6"/>
      <c r="H1939" s="1"/>
      <c r="I1939" s="1"/>
    </row>
    <row r="1940">
      <c r="A1940" s="1"/>
      <c r="B1940" s="1"/>
      <c r="C1940" s="1"/>
      <c r="D1940" s="1"/>
      <c r="E1940" s="5"/>
      <c r="F1940" s="6"/>
      <c r="G1940" s="6"/>
      <c r="H1940" s="1"/>
      <c r="I1940" s="1"/>
    </row>
    <row r="1941">
      <c r="A1941" s="1"/>
      <c r="B1941" s="1"/>
      <c r="C1941" s="1"/>
      <c r="D1941" s="1"/>
      <c r="E1941" s="5"/>
      <c r="F1941" s="6"/>
      <c r="G1941" s="6"/>
      <c r="H1941" s="1"/>
      <c r="I1941" s="1"/>
    </row>
    <row r="1942">
      <c r="A1942" s="1"/>
      <c r="B1942" s="1"/>
      <c r="C1942" s="1"/>
      <c r="D1942" s="1"/>
      <c r="E1942" s="5"/>
      <c r="F1942" s="6"/>
      <c r="G1942" s="6"/>
      <c r="H1942" s="1"/>
      <c r="I1942" s="1"/>
    </row>
    <row r="1943">
      <c r="A1943" s="1"/>
      <c r="B1943" s="1"/>
      <c r="C1943" s="1"/>
      <c r="D1943" s="1"/>
      <c r="E1943" s="5"/>
      <c r="F1943" s="6"/>
      <c r="G1943" s="6"/>
      <c r="H1943" s="1"/>
      <c r="I1943" s="1"/>
    </row>
    <row r="1944">
      <c r="A1944" s="1"/>
      <c r="B1944" s="1"/>
      <c r="C1944" s="1"/>
      <c r="D1944" s="1"/>
      <c r="E1944" s="5"/>
      <c r="F1944" s="6"/>
      <c r="G1944" s="6"/>
      <c r="H1944" s="1"/>
      <c r="I1944" s="1"/>
    </row>
    <row r="1945">
      <c r="A1945" s="1"/>
      <c r="B1945" s="1"/>
      <c r="C1945" s="1"/>
      <c r="D1945" s="1"/>
      <c r="E1945" s="5"/>
      <c r="F1945" s="6"/>
      <c r="G1945" s="6"/>
      <c r="H1945" s="1"/>
      <c r="I1945" s="1"/>
    </row>
    <row r="1946">
      <c r="A1946" s="1"/>
      <c r="B1946" s="1"/>
      <c r="C1946" s="1"/>
      <c r="D1946" s="1"/>
      <c r="E1946" s="5"/>
      <c r="F1946" s="6"/>
      <c r="G1946" s="6"/>
      <c r="H1946" s="1"/>
      <c r="I1946" s="1"/>
    </row>
    <row r="1947">
      <c r="A1947" s="1"/>
      <c r="B1947" s="1"/>
      <c r="C1947" s="1"/>
      <c r="D1947" s="1"/>
      <c r="E1947" s="5"/>
      <c r="F1947" s="6"/>
      <c r="G1947" s="6"/>
      <c r="H1947" s="1"/>
      <c r="I1947" s="1"/>
    </row>
    <row r="1948">
      <c r="A1948" s="1"/>
      <c r="B1948" s="1"/>
      <c r="C1948" s="1"/>
      <c r="D1948" s="1"/>
      <c r="E1948" s="5"/>
      <c r="F1948" s="6"/>
      <c r="G1948" s="6"/>
      <c r="H1948" s="1"/>
      <c r="I1948" s="1"/>
    </row>
    <row r="1949">
      <c r="A1949" s="1"/>
      <c r="B1949" s="1"/>
      <c r="C1949" s="1"/>
      <c r="D1949" s="1"/>
      <c r="E1949" s="5"/>
      <c r="F1949" s="6"/>
      <c r="G1949" s="6"/>
      <c r="H1949" s="1"/>
      <c r="I1949" s="1"/>
    </row>
    <row r="1950">
      <c r="A1950" s="1"/>
      <c r="B1950" s="1"/>
      <c r="C1950" s="1"/>
      <c r="D1950" s="1"/>
      <c r="E1950" s="5"/>
      <c r="F1950" s="6"/>
      <c r="G1950" s="6"/>
      <c r="H1950" s="1"/>
      <c r="I1950" s="1"/>
    </row>
    <row r="1951">
      <c r="A1951" s="1"/>
      <c r="B1951" s="1"/>
      <c r="C1951" s="1"/>
      <c r="D1951" s="1"/>
      <c r="E1951" s="5"/>
      <c r="F1951" s="6"/>
      <c r="G1951" s="6"/>
      <c r="H1951" s="1"/>
      <c r="I1951" s="1"/>
    </row>
    <row r="1952">
      <c r="A1952" s="1"/>
      <c r="B1952" s="1"/>
      <c r="C1952" s="1"/>
      <c r="D1952" s="1"/>
      <c r="E1952" s="5"/>
      <c r="F1952" s="6"/>
      <c r="G1952" s="6"/>
      <c r="H1952" s="1"/>
      <c r="I1952" s="1"/>
    </row>
    <row r="1953">
      <c r="A1953" s="1"/>
      <c r="B1953" s="1"/>
      <c r="C1953" s="1"/>
      <c r="D1953" s="1"/>
      <c r="E1953" s="5"/>
      <c r="F1953" s="6"/>
      <c r="G1953" s="6"/>
      <c r="H1953" s="1"/>
      <c r="I1953" s="1"/>
    </row>
    <row r="1954">
      <c r="A1954" s="1"/>
      <c r="B1954" s="1"/>
      <c r="C1954" s="1"/>
      <c r="D1954" s="1"/>
      <c r="E1954" s="5"/>
      <c r="F1954" s="6"/>
      <c r="G1954" s="6"/>
      <c r="H1954" s="1"/>
      <c r="I1954" s="1"/>
    </row>
    <row r="1955">
      <c r="A1955" s="1"/>
      <c r="B1955" s="1"/>
      <c r="C1955" s="1"/>
      <c r="D1955" s="1"/>
      <c r="E1955" s="5"/>
      <c r="F1955" s="6"/>
      <c r="G1955" s="6"/>
      <c r="H1955" s="1"/>
      <c r="I1955" s="1"/>
    </row>
    <row r="1956">
      <c r="A1956" s="1"/>
      <c r="B1956" s="1"/>
      <c r="C1956" s="1"/>
      <c r="D1956" s="1"/>
      <c r="E1956" s="5"/>
      <c r="F1956" s="6"/>
      <c r="G1956" s="6"/>
      <c r="H1956" s="1"/>
      <c r="I1956" s="1"/>
    </row>
    <row r="1957">
      <c r="A1957" s="1"/>
      <c r="B1957" s="1"/>
      <c r="C1957" s="1"/>
      <c r="D1957" s="1"/>
      <c r="E1957" s="5"/>
      <c r="F1957" s="6"/>
      <c r="G1957" s="6"/>
      <c r="H1957" s="1"/>
      <c r="I1957" s="1"/>
    </row>
    <row r="1958">
      <c r="A1958" s="1"/>
      <c r="B1958" s="1"/>
      <c r="C1958" s="1"/>
      <c r="D1958" s="1"/>
      <c r="E1958" s="5"/>
      <c r="F1958" s="6"/>
      <c r="G1958" s="6"/>
      <c r="H1958" s="1"/>
      <c r="I1958" s="1"/>
    </row>
    <row r="1959">
      <c r="A1959" s="1"/>
      <c r="B1959" s="1"/>
      <c r="C1959" s="1"/>
      <c r="D1959" s="1"/>
      <c r="E1959" s="5"/>
      <c r="F1959" s="6"/>
      <c r="G1959" s="6"/>
      <c r="H1959" s="1"/>
      <c r="I1959" s="1"/>
    </row>
    <row r="1960">
      <c r="A1960" s="1"/>
      <c r="B1960" s="1"/>
      <c r="C1960" s="1"/>
      <c r="D1960" s="1"/>
      <c r="E1960" s="5"/>
      <c r="F1960" s="6"/>
      <c r="G1960" s="6"/>
      <c r="H1960" s="1"/>
      <c r="I1960" s="1"/>
    </row>
    <row r="1961">
      <c r="A1961" s="1"/>
      <c r="B1961" s="1"/>
      <c r="C1961" s="1"/>
      <c r="D1961" s="1"/>
      <c r="E1961" s="5"/>
      <c r="F1961" s="6"/>
      <c r="G1961" s="6"/>
      <c r="H1961" s="1"/>
      <c r="I1961" s="1"/>
    </row>
    <row r="1962">
      <c r="A1962" s="1"/>
      <c r="B1962" s="1"/>
      <c r="C1962" s="1"/>
      <c r="D1962" s="1"/>
      <c r="E1962" s="5"/>
      <c r="F1962" s="6"/>
      <c r="G1962" s="6"/>
      <c r="H1962" s="1"/>
      <c r="I1962" s="1"/>
    </row>
    <row r="1963">
      <c r="A1963" s="1"/>
      <c r="B1963" s="1"/>
      <c r="C1963" s="1"/>
      <c r="D1963" s="1"/>
      <c r="E1963" s="5"/>
      <c r="F1963" s="6"/>
      <c r="G1963" s="6"/>
      <c r="H1963" s="1"/>
      <c r="I1963" s="1"/>
    </row>
    <row r="1964">
      <c r="A1964" s="1"/>
      <c r="B1964" s="1"/>
      <c r="C1964" s="1"/>
      <c r="D1964" s="1"/>
      <c r="E1964" s="5"/>
      <c r="F1964" s="6"/>
      <c r="G1964" s="6"/>
      <c r="H1964" s="1"/>
      <c r="I1964" s="1"/>
    </row>
    <row r="1965">
      <c r="A1965" s="1"/>
      <c r="B1965" s="1"/>
      <c r="C1965" s="1"/>
      <c r="D1965" s="1"/>
      <c r="E1965" s="5"/>
      <c r="F1965" s="6"/>
      <c r="G1965" s="6"/>
      <c r="H1965" s="1"/>
      <c r="I1965" s="1"/>
    </row>
    <row r="1966">
      <c r="A1966" s="1"/>
      <c r="B1966" s="1"/>
      <c r="C1966" s="1"/>
      <c r="D1966" s="1"/>
      <c r="E1966" s="5"/>
      <c r="F1966" s="6"/>
      <c r="G1966" s="6"/>
      <c r="H1966" s="1"/>
      <c r="I1966" s="1"/>
    </row>
    <row r="1967">
      <c r="A1967" s="1"/>
      <c r="B1967" s="1"/>
      <c r="C1967" s="1"/>
      <c r="D1967" s="1"/>
      <c r="E1967" s="5"/>
      <c r="F1967" s="6"/>
      <c r="G1967" s="6"/>
      <c r="H1967" s="1"/>
      <c r="I1967" s="1"/>
    </row>
    <row r="1968">
      <c r="A1968" s="1"/>
      <c r="B1968" s="1"/>
      <c r="C1968" s="1"/>
      <c r="D1968" s="1"/>
      <c r="E1968" s="5"/>
      <c r="F1968" s="6"/>
      <c r="G1968" s="6"/>
      <c r="H1968" s="1"/>
      <c r="I1968" s="1"/>
    </row>
    <row r="1969">
      <c r="A1969" s="1"/>
      <c r="B1969" s="1"/>
      <c r="C1969" s="1"/>
      <c r="D1969" s="1"/>
      <c r="E1969" s="5"/>
      <c r="F1969" s="6"/>
      <c r="G1969" s="6"/>
      <c r="H1969" s="1"/>
      <c r="I1969" s="1"/>
    </row>
    <row r="1970">
      <c r="A1970" s="1"/>
      <c r="B1970" s="1"/>
      <c r="C1970" s="1"/>
      <c r="D1970" s="1"/>
      <c r="E1970" s="5"/>
      <c r="F1970" s="6"/>
      <c r="G1970" s="6"/>
      <c r="H1970" s="1"/>
      <c r="I1970" s="1"/>
    </row>
    <row r="1971">
      <c r="A1971" s="1"/>
      <c r="B1971" s="1"/>
      <c r="C1971" s="1"/>
      <c r="D1971" s="1"/>
      <c r="E1971" s="5"/>
      <c r="F1971" s="6"/>
      <c r="G1971" s="6"/>
      <c r="H1971" s="1"/>
      <c r="I1971" s="1"/>
    </row>
    <row r="1972">
      <c r="A1972" s="1"/>
      <c r="B1972" s="1"/>
      <c r="C1972" s="1"/>
      <c r="D1972" s="1"/>
      <c r="E1972" s="5"/>
      <c r="F1972" s="6"/>
      <c r="G1972" s="6"/>
      <c r="H1972" s="1"/>
      <c r="I1972" s="1"/>
    </row>
    <row r="1973">
      <c r="A1973" s="1"/>
      <c r="B1973" s="1"/>
      <c r="C1973" s="1"/>
      <c r="D1973" s="1"/>
      <c r="E1973" s="5"/>
      <c r="F1973" s="6"/>
      <c r="G1973" s="6"/>
      <c r="H1973" s="1"/>
      <c r="I1973" s="1"/>
    </row>
    <row r="1974">
      <c r="A1974" s="1"/>
      <c r="B1974" s="1"/>
      <c r="C1974" s="1"/>
      <c r="D1974" s="1"/>
      <c r="E1974" s="5"/>
      <c r="F1974" s="6"/>
      <c r="G1974" s="6"/>
      <c r="H1974" s="1"/>
      <c r="I1974" s="1"/>
    </row>
    <row r="1975">
      <c r="A1975" s="1"/>
      <c r="B1975" s="1"/>
      <c r="C1975" s="1"/>
      <c r="D1975" s="1"/>
      <c r="E1975" s="5"/>
      <c r="F1975" s="6"/>
      <c r="G1975" s="6"/>
      <c r="H1975" s="1"/>
      <c r="I1975" s="1"/>
    </row>
    <row r="1976">
      <c r="A1976" s="1"/>
      <c r="B1976" s="1"/>
      <c r="C1976" s="1"/>
      <c r="D1976" s="1"/>
      <c r="E1976" s="5"/>
      <c r="F1976" s="6"/>
      <c r="G1976" s="6"/>
      <c r="H1976" s="1"/>
      <c r="I1976" s="1"/>
    </row>
    <row r="1977">
      <c r="A1977" s="1"/>
      <c r="B1977" s="1"/>
      <c r="C1977" s="1"/>
      <c r="D1977" s="1"/>
      <c r="E1977" s="5"/>
      <c r="F1977" s="6"/>
      <c r="G1977" s="6"/>
      <c r="H1977" s="1"/>
      <c r="I1977" s="1"/>
    </row>
    <row r="1978">
      <c r="A1978" s="1"/>
      <c r="B1978" s="1"/>
      <c r="C1978" s="1"/>
      <c r="D1978" s="1"/>
      <c r="E1978" s="5"/>
      <c r="F1978" s="6"/>
      <c r="G1978" s="6"/>
      <c r="H1978" s="1"/>
      <c r="I1978" s="1"/>
    </row>
    <row r="1979">
      <c r="A1979" s="1"/>
      <c r="B1979" s="1"/>
      <c r="C1979" s="1"/>
      <c r="D1979" s="1"/>
      <c r="E1979" s="5"/>
      <c r="F1979" s="6"/>
      <c r="G1979" s="6"/>
      <c r="H1979" s="1"/>
      <c r="I1979" s="1"/>
    </row>
    <row r="1980">
      <c r="A1980" s="1"/>
      <c r="B1980" s="1"/>
      <c r="C1980" s="1"/>
      <c r="D1980" s="1"/>
      <c r="E1980" s="5"/>
      <c r="F1980" s="6"/>
      <c r="G1980" s="6"/>
      <c r="H1980" s="1"/>
      <c r="I1980" s="1"/>
    </row>
    <row r="1981">
      <c r="A1981" s="1"/>
      <c r="B1981" s="1"/>
      <c r="C1981" s="1"/>
      <c r="D1981" s="1"/>
      <c r="E1981" s="5"/>
      <c r="F1981" s="6"/>
      <c r="G1981" s="6"/>
      <c r="H1981" s="1"/>
      <c r="I1981" s="1"/>
    </row>
    <row r="1982">
      <c r="A1982" s="1"/>
      <c r="B1982" s="1"/>
      <c r="C1982" s="1"/>
      <c r="D1982" s="1"/>
      <c r="E1982" s="5"/>
      <c r="F1982" s="6"/>
      <c r="G1982" s="6"/>
      <c r="H1982" s="1"/>
      <c r="I1982" s="1"/>
    </row>
    <row r="1983">
      <c r="A1983" s="1"/>
      <c r="B1983" s="1"/>
      <c r="C1983" s="1"/>
      <c r="D1983" s="1"/>
      <c r="E1983" s="5"/>
      <c r="F1983" s="6"/>
      <c r="G1983" s="6"/>
      <c r="H1983" s="1"/>
      <c r="I1983" s="1"/>
    </row>
    <row r="1984">
      <c r="A1984" s="1"/>
      <c r="B1984" s="1"/>
      <c r="C1984" s="1"/>
      <c r="D1984" s="1"/>
      <c r="E1984" s="5"/>
      <c r="F1984" s="6"/>
      <c r="G1984" s="6"/>
      <c r="H1984" s="1"/>
      <c r="I1984" s="1"/>
    </row>
    <row r="1985">
      <c r="A1985" s="1"/>
      <c r="B1985" s="1"/>
      <c r="C1985" s="1"/>
      <c r="D1985" s="1"/>
      <c r="E1985" s="5"/>
      <c r="F1985" s="6"/>
      <c r="G1985" s="6"/>
      <c r="H1985" s="1"/>
      <c r="I1985" s="1"/>
    </row>
    <row r="1986">
      <c r="A1986" s="1"/>
      <c r="B1986" s="1"/>
      <c r="C1986" s="1"/>
      <c r="D1986" s="1"/>
      <c r="E1986" s="5"/>
      <c r="F1986" s="6"/>
      <c r="G1986" s="6"/>
      <c r="H1986" s="1"/>
      <c r="I1986" s="1"/>
    </row>
    <row r="1987">
      <c r="A1987" s="1"/>
      <c r="B1987" s="1"/>
      <c r="C1987" s="1"/>
      <c r="D1987" s="1"/>
      <c r="E1987" s="5"/>
      <c r="F1987" s="6"/>
      <c r="G1987" s="6"/>
      <c r="H1987" s="1"/>
      <c r="I1987" s="1"/>
    </row>
    <row r="1988">
      <c r="A1988" s="1"/>
      <c r="B1988" s="1"/>
      <c r="C1988" s="1"/>
      <c r="D1988" s="1"/>
      <c r="E1988" s="5"/>
      <c r="F1988" s="6"/>
      <c r="G1988" s="6"/>
      <c r="H1988" s="1"/>
      <c r="I1988" s="1"/>
    </row>
    <row r="1989">
      <c r="A1989" s="1"/>
      <c r="B1989" s="1"/>
      <c r="C1989" s="1"/>
      <c r="D1989" s="1"/>
      <c r="E1989" s="5"/>
      <c r="F1989" s="6"/>
      <c r="G1989" s="6"/>
      <c r="H1989" s="1"/>
      <c r="I1989" s="1"/>
    </row>
    <row r="1990">
      <c r="A1990" s="1"/>
      <c r="B1990" s="1"/>
      <c r="C1990" s="1"/>
      <c r="D1990" s="1"/>
      <c r="E1990" s="5"/>
      <c r="F1990" s="6"/>
      <c r="G1990" s="6"/>
      <c r="H1990" s="1"/>
      <c r="I1990" s="1"/>
    </row>
    <row r="1991">
      <c r="A1991" s="1"/>
      <c r="B1991" s="1"/>
      <c r="C1991" s="1"/>
      <c r="D1991" s="1"/>
      <c r="E1991" s="5"/>
      <c r="F1991" s="6"/>
      <c r="G1991" s="6"/>
      <c r="H1991" s="1"/>
      <c r="I1991" s="1"/>
    </row>
    <row r="1992">
      <c r="A1992" s="1"/>
      <c r="B1992" s="1"/>
      <c r="C1992" s="1"/>
      <c r="D1992" s="1"/>
      <c r="E1992" s="5"/>
      <c r="F1992" s="6"/>
      <c r="G1992" s="6"/>
      <c r="H1992" s="1"/>
      <c r="I1992" s="1"/>
    </row>
    <row r="1993">
      <c r="A1993" s="1"/>
      <c r="B1993" s="1"/>
      <c r="C1993" s="1"/>
      <c r="D1993" s="1"/>
      <c r="E1993" s="5"/>
      <c r="F1993" s="6"/>
      <c r="G1993" s="6"/>
      <c r="H1993" s="1"/>
      <c r="I1993" s="1"/>
    </row>
    <row r="1994">
      <c r="A1994" s="1"/>
      <c r="B1994" s="1"/>
      <c r="C1994" s="1"/>
      <c r="D1994" s="1"/>
      <c r="E1994" s="5"/>
      <c r="F1994" s="6"/>
      <c r="G1994" s="6"/>
      <c r="H1994" s="1"/>
      <c r="I1994" s="1"/>
    </row>
    <row r="1995">
      <c r="A1995" s="1"/>
      <c r="B1995" s="1"/>
      <c r="C1995" s="1"/>
      <c r="D1995" s="1"/>
      <c r="E1995" s="5"/>
      <c r="F1995" s="6"/>
      <c r="G1995" s="6"/>
      <c r="H1995" s="1"/>
      <c r="I1995" s="1"/>
    </row>
    <row r="1996">
      <c r="A1996" s="1"/>
      <c r="B1996" s="1"/>
      <c r="C1996" s="1"/>
      <c r="D1996" s="1"/>
      <c r="E1996" s="5"/>
      <c r="F1996" s="6"/>
      <c r="G1996" s="6"/>
      <c r="H1996" s="1"/>
      <c r="I1996" s="1"/>
    </row>
    <row r="1997">
      <c r="A1997" s="1"/>
      <c r="B1997" s="1"/>
      <c r="C1997" s="1"/>
      <c r="D1997" s="1"/>
      <c r="E1997" s="5"/>
      <c r="F1997" s="6"/>
      <c r="G1997" s="6"/>
      <c r="H1997" s="1"/>
      <c r="I1997" s="1"/>
    </row>
  </sheetData>
  <hyperlinks>
    <hyperlink r:id="rId1" ref="A3"/>
    <hyperlink r:id="rId2" ref="A4"/>
    <hyperlink r:id="rId3" ref="A7"/>
    <hyperlink r:id="rId4" ref="A9"/>
    <hyperlink r:id="rId5" ref="A11"/>
    <hyperlink r:id="rId6" ref="A12"/>
    <hyperlink r:id="rId7" ref="A14"/>
    <hyperlink r:id="rId8" ref="A16"/>
    <hyperlink r:id="rId9" ref="A18"/>
    <hyperlink r:id="rId10" ref="A21"/>
    <hyperlink r:id="rId11" ref="A22"/>
    <hyperlink r:id="rId12" ref="A25"/>
    <hyperlink r:id="rId13" ref="A27"/>
    <hyperlink r:id="rId14" ref="A29"/>
    <hyperlink r:id="rId15" ref="A31"/>
    <hyperlink r:id="rId16" ref="A32"/>
    <hyperlink r:id="rId17" ref="A34"/>
    <hyperlink r:id="rId18" ref="A36"/>
    <hyperlink r:id="rId19" ref="A39"/>
    <hyperlink r:id="rId20" ref="A41"/>
    <hyperlink r:id="rId21" ref="A43"/>
    <hyperlink r:id="rId22" ref="A44"/>
    <hyperlink r:id="rId23" ref="A47"/>
    <hyperlink r:id="rId24" ref="A49"/>
    <hyperlink r:id="rId25" ref="A50"/>
    <hyperlink r:id="rId26" ref="A52"/>
    <hyperlink r:id="rId27" ref="A55"/>
    <hyperlink r:id="rId28" ref="A57"/>
    <hyperlink r:id="rId29" ref="A59"/>
    <hyperlink r:id="rId30" ref="A61"/>
    <hyperlink r:id="rId31" ref="A63"/>
    <hyperlink r:id="rId32" ref="A64"/>
    <hyperlink r:id="rId33" ref="A66"/>
    <hyperlink r:id="rId34" ref="A69"/>
    <hyperlink r:id="rId35" ref="A71"/>
    <hyperlink r:id="rId36" ref="A72"/>
    <hyperlink r:id="rId37" ref="A77"/>
    <hyperlink r:id="rId38" ref="A78"/>
    <hyperlink r:id="rId39" ref="A82"/>
    <hyperlink r:id="rId40" ref="A83"/>
    <hyperlink r:id="rId41" ref="A86"/>
    <hyperlink r:id="rId42" ref="A88"/>
    <hyperlink r:id="rId43" ref="A90"/>
    <hyperlink r:id="rId44" ref="A92"/>
    <hyperlink r:id="rId45" ref="A93"/>
    <hyperlink r:id="rId46" ref="A97"/>
    <hyperlink r:id="rId47" ref="A99"/>
    <hyperlink r:id="rId48" ref="A102"/>
    <hyperlink r:id="rId49" ref="A104"/>
    <hyperlink r:id="rId50" ref="A107"/>
    <hyperlink r:id="rId51" ref="A109"/>
    <hyperlink r:id="rId52" ref="A111"/>
    <hyperlink r:id="rId53" ref="A113"/>
    <hyperlink r:id="rId54" ref="A114"/>
    <hyperlink r:id="rId55" ref="A116"/>
    <hyperlink r:id="rId56" ref="A120"/>
    <hyperlink r:id="rId57" ref="A121"/>
    <hyperlink r:id="rId58" ref="A124"/>
    <hyperlink r:id="rId59" ref="A127"/>
    <hyperlink r:id="rId60" ref="A128"/>
    <hyperlink r:id="rId61" ref="A129"/>
    <hyperlink r:id="rId62" ref="A132"/>
    <hyperlink r:id="rId63" ref="A134"/>
    <hyperlink r:id="rId64" ref="A135"/>
    <hyperlink r:id="rId65" ref="A138"/>
    <hyperlink r:id="rId66" ref="A139"/>
    <hyperlink r:id="rId67" ref="A141"/>
    <hyperlink r:id="rId68" ref="A144"/>
    <hyperlink r:id="rId69" ref="A146"/>
    <hyperlink r:id="rId70" ref="A149"/>
    <hyperlink r:id="rId71" ref="A150"/>
    <hyperlink r:id="rId72" ref="A153"/>
    <hyperlink r:id="rId73" ref="A154"/>
    <hyperlink r:id="rId74" ref="A157"/>
    <hyperlink r:id="rId75" ref="A158"/>
    <hyperlink r:id="rId76" ref="A161"/>
    <hyperlink r:id="rId77" ref="A163"/>
    <hyperlink r:id="rId78" ref="A165"/>
    <hyperlink r:id="rId79" ref="A166"/>
    <hyperlink r:id="rId80" ref="A168"/>
    <hyperlink r:id="rId81" ref="A170"/>
    <hyperlink r:id="rId82" ref="A172"/>
    <hyperlink r:id="rId83" ref="A174"/>
    <hyperlink r:id="rId84" ref="A177"/>
    <hyperlink r:id="rId85" ref="A179"/>
    <hyperlink r:id="rId86" ref="A182"/>
    <hyperlink r:id="rId87" ref="A184"/>
    <hyperlink r:id="rId88" ref="A186"/>
    <hyperlink r:id="rId89" ref="A187"/>
    <hyperlink r:id="rId90" ref="A189"/>
    <hyperlink r:id="rId91" ref="A191"/>
    <hyperlink r:id="rId92" ref="A193"/>
    <hyperlink r:id="rId93" ref="A195"/>
    <hyperlink r:id="rId94" ref="A197"/>
    <hyperlink r:id="rId95" ref="A198"/>
    <hyperlink r:id="rId96" ref="A201"/>
    <hyperlink r:id="rId97" ref="A203"/>
    <hyperlink r:id="rId98" ref="A205"/>
    <hyperlink r:id="rId99" ref="A207"/>
    <hyperlink r:id="rId100" ref="A209"/>
    <hyperlink r:id="rId101" ref="A211"/>
    <hyperlink r:id="rId102" ref="A212"/>
    <hyperlink r:id="rId103" ref="A215"/>
    <hyperlink r:id="rId104" ref="A218"/>
    <hyperlink r:id="rId105" ref="A219"/>
    <hyperlink r:id="rId106" ref="A220"/>
    <hyperlink r:id="rId107" ref="A223"/>
    <hyperlink r:id="rId108" ref="A224"/>
    <hyperlink r:id="rId109" ref="A227"/>
    <hyperlink r:id="rId110" ref="A228"/>
    <hyperlink r:id="rId111" ref="A231"/>
    <hyperlink r:id="rId112" ref="A232"/>
    <hyperlink r:id="rId113" ref="A235"/>
    <hyperlink r:id="rId114" ref="A236"/>
    <hyperlink r:id="rId115" ref="A240"/>
    <hyperlink r:id="rId116" ref="A242"/>
    <hyperlink r:id="rId117" ref="A244"/>
    <hyperlink r:id="rId118" ref="A245"/>
    <hyperlink r:id="rId119" ref="A249"/>
    <hyperlink r:id="rId120" ref="A251"/>
    <hyperlink r:id="rId121" ref="A254"/>
    <hyperlink r:id="rId122" ref="A255"/>
    <hyperlink r:id="rId123" ref="A258"/>
    <hyperlink r:id="rId124" ref="A259"/>
    <hyperlink r:id="rId125" ref="A262"/>
    <hyperlink r:id="rId126" ref="A263"/>
    <hyperlink r:id="rId127" ref="A265"/>
    <hyperlink r:id="rId128" ref="A266"/>
    <hyperlink r:id="rId129" ref="A268"/>
    <hyperlink r:id="rId130" ref="A270"/>
    <hyperlink r:id="rId131" ref="A272"/>
    <hyperlink r:id="rId132" ref="A275"/>
    <hyperlink r:id="rId133" ref="A277"/>
    <hyperlink r:id="rId134" ref="A279"/>
    <hyperlink r:id="rId135" ref="A280"/>
    <hyperlink r:id="rId136" ref="A285"/>
    <hyperlink r:id="rId137" ref="A287"/>
    <hyperlink r:id="rId138" ref="A288"/>
    <hyperlink r:id="rId139" ref="A290"/>
    <hyperlink r:id="rId140" ref="A291"/>
    <hyperlink r:id="rId141" ref="A294"/>
    <hyperlink r:id="rId142" ref="A295"/>
    <hyperlink r:id="rId143" ref="A299"/>
    <hyperlink r:id="rId144" ref="A301"/>
    <hyperlink r:id="rId145" ref="A304"/>
    <hyperlink r:id="rId146" ref="A305"/>
    <hyperlink r:id="rId147" ref="A306"/>
    <hyperlink r:id="rId148" ref="A308"/>
    <hyperlink r:id="rId149" ref="A311"/>
    <hyperlink r:id="rId150" ref="A312"/>
    <hyperlink r:id="rId151" ref="A315"/>
    <hyperlink r:id="rId152" ref="A316"/>
    <hyperlink r:id="rId153" ref="A318"/>
    <hyperlink r:id="rId154" ref="A320"/>
    <hyperlink r:id="rId155" ref="A322"/>
    <hyperlink r:id="rId156" ref="A324"/>
    <hyperlink r:id="rId157" ref="A326"/>
    <hyperlink r:id="rId158" ref="A329"/>
    <hyperlink r:id="rId159" ref="A331"/>
    <hyperlink r:id="rId160" ref="A333"/>
    <hyperlink r:id="rId161" ref="A337"/>
    <hyperlink r:id="rId162" ref="A338"/>
    <hyperlink r:id="rId163" ref="A341"/>
    <hyperlink r:id="rId164" ref="A344"/>
    <hyperlink r:id="rId165" ref="A345"/>
    <hyperlink r:id="rId166" ref="A347"/>
    <hyperlink r:id="rId167" ref="A348"/>
    <hyperlink r:id="rId168" ref="A351"/>
    <hyperlink r:id="rId169" ref="A353"/>
    <hyperlink r:id="rId170" ref="A356"/>
    <hyperlink r:id="rId171" ref="A357"/>
    <hyperlink r:id="rId172" ref="A358"/>
    <hyperlink r:id="rId173" ref="A362"/>
    <hyperlink r:id="rId174" ref="A363"/>
    <hyperlink r:id="rId175" ref="A366"/>
    <hyperlink r:id="rId176" ref="A368"/>
    <hyperlink r:id="rId177" ref="A371"/>
    <hyperlink r:id="rId178" ref="A372"/>
    <hyperlink r:id="rId179" ref="A375"/>
    <hyperlink r:id="rId180" ref="A376"/>
    <hyperlink r:id="rId181" ref="A379"/>
    <hyperlink r:id="rId182" ref="A384"/>
    <hyperlink r:id="rId183" ref="A386"/>
    <hyperlink r:id="rId184" ref="A388"/>
    <hyperlink r:id="rId185" ref="A390"/>
    <hyperlink r:id="rId186" ref="A391"/>
    <hyperlink r:id="rId187" ref="A393"/>
    <hyperlink r:id="rId188" ref="A396"/>
    <hyperlink r:id="rId189" ref="A398"/>
    <hyperlink r:id="rId190" ref="A399"/>
    <hyperlink r:id="rId191" ref="A402"/>
    <hyperlink r:id="rId192" ref="A405"/>
    <hyperlink r:id="rId193" ref="A406"/>
    <hyperlink r:id="rId194" ref="A409"/>
    <hyperlink r:id="rId195" ref="A411"/>
    <hyperlink r:id="rId196" ref="A412"/>
    <hyperlink r:id="rId197" ref="A415"/>
    <hyperlink r:id="rId198" ref="A416"/>
    <hyperlink r:id="rId199" ref="A419"/>
    <hyperlink r:id="rId200" ref="A420"/>
    <hyperlink r:id="rId201" ref="A422"/>
    <hyperlink r:id="rId202" ref="A425"/>
    <hyperlink r:id="rId203" ref="A426"/>
    <hyperlink r:id="rId204" ref="A428"/>
    <hyperlink r:id="rId205" ref="A432"/>
    <hyperlink r:id="rId206" ref="A434"/>
    <hyperlink r:id="rId207" ref="A435"/>
    <hyperlink r:id="rId208" ref="A438"/>
    <hyperlink r:id="rId209" ref="A439"/>
    <hyperlink r:id="rId210" ref="A442"/>
    <hyperlink r:id="rId211" ref="A444"/>
    <hyperlink r:id="rId212" ref="A446"/>
    <hyperlink r:id="rId213" ref="A447"/>
    <hyperlink r:id="rId214" ref="A449"/>
    <hyperlink r:id="rId215" ref="A452"/>
    <hyperlink r:id="rId216" ref="A455"/>
    <hyperlink r:id="rId217" ref="A456"/>
    <hyperlink r:id="rId218" ref="A459"/>
    <hyperlink r:id="rId219" ref="A461"/>
    <hyperlink r:id="rId220" ref="A464"/>
    <hyperlink r:id="rId221" ref="A466"/>
    <hyperlink r:id="rId222" ref="A467"/>
    <hyperlink r:id="rId223" ref="A470"/>
    <hyperlink r:id="rId224" ref="A472"/>
    <hyperlink r:id="rId225" ref="A474"/>
    <hyperlink r:id="rId226" ref="A476"/>
    <hyperlink r:id="rId227" ref="A477"/>
    <hyperlink r:id="rId228" ref="A478"/>
    <hyperlink r:id="rId229" ref="A482"/>
    <hyperlink r:id="rId230" ref="A483"/>
    <hyperlink r:id="rId231" ref="A486"/>
    <hyperlink r:id="rId232" ref="A488"/>
    <hyperlink r:id="rId233" ref="A490"/>
    <hyperlink r:id="rId234" ref="A492"/>
    <hyperlink r:id="rId235" ref="A494"/>
    <hyperlink r:id="rId236" ref="A498"/>
    <hyperlink r:id="rId237" ref="A499"/>
    <hyperlink r:id="rId238" ref="A502"/>
    <hyperlink r:id="rId239" ref="A505"/>
    <hyperlink r:id="rId240" ref="A506"/>
    <hyperlink r:id="rId241" ref="A509"/>
    <hyperlink r:id="rId242" ref="A512"/>
    <hyperlink r:id="rId243" ref="A514"/>
    <hyperlink r:id="rId244" ref="A516"/>
    <hyperlink r:id="rId245" ref="A517"/>
    <hyperlink r:id="rId246" ref="A520"/>
    <hyperlink r:id="rId247" ref="A523"/>
    <hyperlink r:id="rId248" ref="A524"/>
    <hyperlink r:id="rId249" ref="A527"/>
    <hyperlink r:id="rId250" ref="A530"/>
    <hyperlink r:id="rId251" ref="A532"/>
    <hyperlink r:id="rId252" ref="A533"/>
    <hyperlink r:id="rId253" ref="A536"/>
    <hyperlink r:id="rId254" ref="A538"/>
    <hyperlink r:id="rId255" ref="A541"/>
    <hyperlink r:id="rId256" ref="A542"/>
    <hyperlink r:id="rId257" ref="A544"/>
    <hyperlink r:id="rId258" ref="A546"/>
    <hyperlink r:id="rId259" ref="A548"/>
    <hyperlink r:id="rId260" ref="A549"/>
    <hyperlink r:id="rId261" ref="A553"/>
    <hyperlink r:id="rId262" ref="A554"/>
    <hyperlink r:id="rId263" ref="A557"/>
    <hyperlink r:id="rId264" ref="A558"/>
    <hyperlink r:id="rId265" ref="A561"/>
    <hyperlink r:id="rId266" ref="A563"/>
    <hyperlink r:id="rId267" ref="A564"/>
    <hyperlink r:id="rId268" ref="A567"/>
    <hyperlink r:id="rId269" ref="A568"/>
    <hyperlink r:id="rId270" ref="A571"/>
    <hyperlink r:id="rId271" ref="A572"/>
    <hyperlink r:id="rId272" ref="A574"/>
    <hyperlink r:id="rId273" ref="A576"/>
    <hyperlink r:id="rId274" ref="A577"/>
    <hyperlink r:id="rId275" ref="A581"/>
    <hyperlink r:id="rId276" ref="A583"/>
    <hyperlink r:id="rId277" ref="A584"/>
    <hyperlink r:id="rId278" ref="A586"/>
    <hyperlink r:id="rId279" ref="A590"/>
    <hyperlink r:id="rId280" ref="A591"/>
    <hyperlink r:id="rId281" ref="A594"/>
    <hyperlink r:id="rId282" ref="A595"/>
    <hyperlink r:id="rId283" ref="A596"/>
    <hyperlink r:id="rId284" ref="A597"/>
    <hyperlink r:id="rId285" ref="A600"/>
    <hyperlink r:id="rId286" ref="A602"/>
    <hyperlink r:id="rId287" ref="A604"/>
    <hyperlink r:id="rId288" ref="A607"/>
    <hyperlink r:id="rId289" ref="A608"/>
    <hyperlink r:id="rId290" ref="A610"/>
    <hyperlink r:id="rId291" ref="A613"/>
    <hyperlink r:id="rId292" ref="A615"/>
    <hyperlink r:id="rId293" ref="A617"/>
    <hyperlink r:id="rId294" ref="A619"/>
    <hyperlink r:id="rId295" ref="A620"/>
    <hyperlink r:id="rId296" ref="A624"/>
    <hyperlink r:id="rId297" ref="A625"/>
    <hyperlink r:id="rId298" ref="A627"/>
    <hyperlink r:id="rId299" ref="A630"/>
    <hyperlink r:id="rId300" ref="A633"/>
    <hyperlink r:id="rId301" ref="A634"/>
    <hyperlink r:id="rId302" ref="A637"/>
    <hyperlink r:id="rId303" ref="A641"/>
    <hyperlink r:id="rId304" ref="A643"/>
    <hyperlink r:id="rId305" ref="A644"/>
    <hyperlink r:id="rId306" ref="A646"/>
    <hyperlink r:id="rId307" ref="A648"/>
    <hyperlink r:id="rId308" ref="A650"/>
    <hyperlink r:id="rId309" ref="A654"/>
    <hyperlink r:id="rId310" ref="A655"/>
    <hyperlink r:id="rId311" ref="A656"/>
    <hyperlink r:id="rId312" ref="A658"/>
    <hyperlink r:id="rId313" ref="A661"/>
    <hyperlink r:id="rId314" ref="A663"/>
    <hyperlink r:id="rId315" ref="A665"/>
    <hyperlink r:id="rId316" ref="A668"/>
    <hyperlink r:id="rId317" ref="A672"/>
    <hyperlink r:id="rId318" ref="A673"/>
    <hyperlink r:id="rId319" ref="A676"/>
    <hyperlink r:id="rId320" ref="A678"/>
    <hyperlink r:id="rId321" ref="A681"/>
    <hyperlink r:id="rId322" ref="A683"/>
    <hyperlink r:id="rId323" ref="A684"/>
    <hyperlink r:id="rId324" ref="A687"/>
    <hyperlink r:id="rId325" ref="A689"/>
    <hyperlink r:id="rId326" ref="A691"/>
    <hyperlink r:id="rId327" ref="A694"/>
    <hyperlink r:id="rId328" ref="A696"/>
    <hyperlink r:id="rId329" ref="A699"/>
    <hyperlink r:id="rId330" ref="A700"/>
    <hyperlink r:id="rId331" ref="A703"/>
    <hyperlink r:id="rId332" ref="A704"/>
    <hyperlink r:id="rId333" ref="A707"/>
    <hyperlink r:id="rId334" ref="A709"/>
    <hyperlink r:id="rId335" ref="A712"/>
    <hyperlink r:id="rId336" ref="A715"/>
    <hyperlink r:id="rId337" ref="A716"/>
    <hyperlink r:id="rId338" ref="A718"/>
    <hyperlink r:id="rId339" ref="A720"/>
    <hyperlink r:id="rId340" ref="A723"/>
    <hyperlink r:id="rId341" ref="A724"/>
    <hyperlink r:id="rId342" ref="A728"/>
    <hyperlink r:id="rId343" ref="A729"/>
    <hyperlink r:id="rId344" ref="A730"/>
    <hyperlink r:id="rId345" ref="A732"/>
    <hyperlink r:id="rId346" ref="A734"/>
    <hyperlink r:id="rId347" ref="A737"/>
    <hyperlink r:id="rId348" ref="A738"/>
    <hyperlink r:id="rId349" ref="A741"/>
    <hyperlink r:id="rId350" ref="A745"/>
    <hyperlink r:id="rId351" ref="A746"/>
    <hyperlink r:id="rId352" ref="A747"/>
    <hyperlink r:id="rId353" ref="A749"/>
    <hyperlink r:id="rId354" ref="A751"/>
    <hyperlink r:id="rId355" ref="A752"/>
    <hyperlink r:id="rId356" ref="A755"/>
    <hyperlink r:id="rId357" ref="A757"/>
    <hyperlink r:id="rId358" ref="A760"/>
    <hyperlink r:id="rId359" ref="A762"/>
    <hyperlink r:id="rId360" ref="A764"/>
    <hyperlink r:id="rId361" ref="A765"/>
    <hyperlink r:id="rId362" ref="A767"/>
    <hyperlink r:id="rId363" ref="A769"/>
    <hyperlink r:id="rId364" ref="A771"/>
    <hyperlink r:id="rId365" ref="A773"/>
    <hyperlink r:id="rId366" ref="A774"/>
    <hyperlink r:id="rId367" ref="A777"/>
    <hyperlink r:id="rId368" ref="A778"/>
    <hyperlink r:id="rId369" ref="A781"/>
    <hyperlink r:id="rId370" ref="A783"/>
    <hyperlink r:id="rId371" ref="A787"/>
    <hyperlink r:id="rId372" ref="A788"/>
    <hyperlink r:id="rId373" ref="A791"/>
    <hyperlink r:id="rId374" ref="A793"/>
    <hyperlink r:id="rId375" ref="A795"/>
    <hyperlink r:id="rId376" ref="A796"/>
    <hyperlink r:id="rId377" ref="A798"/>
    <hyperlink r:id="rId378" ref="A800"/>
    <hyperlink r:id="rId379" ref="A801"/>
    <hyperlink r:id="rId380" ref="A804"/>
    <hyperlink r:id="rId381" ref="A807"/>
    <hyperlink r:id="rId382" ref="A808"/>
    <hyperlink r:id="rId383" ref="A810"/>
    <hyperlink r:id="rId384" ref="A814"/>
    <hyperlink r:id="rId385" ref="A816"/>
    <hyperlink r:id="rId386" ref="A817"/>
    <hyperlink r:id="rId387" ref="A819"/>
    <hyperlink r:id="rId388" ref="A822"/>
    <hyperlink r:id="rId389" ref="A823"/>
    <hyperlink r:id="rId390" ref="A824"/>
    <hyperlink r:id="rId391" ref="A828"/>
    <hyperlink r:id="rId392" ref="A830"/>
    <hyperlink r:id="rId393" ref="A831"/>
    <hyperlink r:id="rId394" ref="A833"/>
    <hyperlink r:id="rId395" ref="A834"/>
    <hyperlink r:id="rId396" ref="A835"/>
    <hyperlink r:id="rId397" ref="A838"/>
    <hyperlink r:id="rId398" ref="A842"/>
    <hyperlink r:id="rId399" ref="A843"/>
    <hyperlink r:id="rId400" ref="A848"/>
    <hyperlink r:id="rId401" ref="A851"/>
    <hyperlink r:id="rId402" ref="A853"/>
    <hyperlink r:id="rId403" ref="A854"/>
    <hyperlink r:id="rId404" ref="A857"/>
    <hyperlink r:id="rId405" ref="A860"/>
    <hyperlink r:id="rId406" ref="A861"/>
    <hyperlink r:id="rId407" ref="A862"/>
    <hyperlink r:id="rId408" ref="A864"/>
    <hyperlink r:id="rId409" ref="A866"/>
    <hyperlink r:id="rId410" ref="A867"/>
    <hyperlink r:id="rId411" ref="A868"/>
    <hyperlink r:id="rId412" ref="A873"/>
    <hyperlink r:id="rId413" ref="A874"/>
    <hyperlink r:id="rId414" ref="A875"/>
    <hyperlink r:id="rId415" ref="A879"/>
    <hyperlink r:id="rId416" ref="A880"/>
    <hyperlink r:id="rId417" ref="A882"/>
    <hyperlink r:id="rId418" ref="A885"/>
    <hyperlink r:id="rId419" ref="A886"/>
    <hyperlink r:id="rId420" ref="A888"/>
    <hyperlink r:id="rId421" ref="A891"/>
    <hyperlink r:id="rId422" ref="A892"/>
    <hyperlink r:id="rId423" ref="A893"/>
    <hyperlink r:id="rId424" ref="A898"/>
    <hyperlink r:id="rId425" ref="A899"/>
    <hyperlink r:id="rId426" ref="A902"/>
    <hyperlink r:id="rId427" ref="A903"/>
    <hyperlink r:id="rId428" ref="A907"/>
    <hyperlink r:id="rId429" ref="A909"/>
    <hyperlink r:id="rId430" ref="A910"/>
    <hyperlink r:id="rId431" ref="A912"/>
    <hyperlink r:id="rId432" ref="A913"/>
    <hyperlink r:id="rId433" ref="A917"/>
    <hyperlink r:id="rId434" ref="A918"/>
    <hyperlink r:id="rId435" ref="A922"/>
    <hyperlink r:id="rId436" ref="A923"/>
    <hyperlink r:id="rId437" ref="A924"/>
    <hyperlink r:id="rId438" ref="A926"/>
    <hyperlink r:id="rId439" ref="A927"/>
    <hyperlink r:id="rId440" ref="A931"/>
    <hyperlink r:id="rId441" ref="A933"/>
    <hyperlink r:id="rId442" ref="A936"/>
    <hyperlink r:id="rId443" ref="A937"/>
    <hyperlink r:id="rId444" ref="A940"/>
    <hyperlink r:id="rId445" ref="A941"/>
    <hyperlink r:id="rId446" ref="A945"/>
    <hyperlink r:id="rId447" ref="A946"/>
    <hyperlink r:id="rId448" ref="A947"/>
    <hyperlink r:id="rId449" ref="A949"/>
    <hyperlink r:id="rId450" ref="A950"/>
    <hyperlink r:id="rId451" ref="A952"/>
    <hyperlink r:id="rId452" ref="A955"/>
    <hyperlink r:id="rId453" ref="A957"/>
    <hyperlink r:id="rId454" ref="A959"/>
    <hyperlink r:id="rId455" ref="A961"/>
    <hyperlink r:id="rId456" ref="A962"/>
    <hyperlink r:id="rId457" ref="A967"/>
    <hyperlink r:id="rId458" ref="A968"/>
    <hyperlink r:id="rId459" ref="A971"/>
    <hyperlink r:id="rId460" ref="A972"/>
    <hyperlink r:id="rId461" ref="A975"/>
    <hyperlink r:id="rId462" ref="A976"/>
    <hyperlink r:id="rId463" ref="A978"/>
    <hyperlink r:id="rId464" ref="A979"/>
    <hyperlink r:id="rId465" ref="A982"/>
    <hyperlink r:id="rId466" ref="A983"/>
    <hyperlink r:id="rId467" ref="A985"/>
    <hyperlink r:id="rId468" ref="A987"/>
    <hyperlink r:id="rId469" ref="A989"/>
    <hyperlink r:id="rId470" ref="A991"/>
    <hyperlink r:id="rId471" ref="A992"/>
    <hyperlink r:id="rId472" ref="A995"/>
    <hyperlink r:id="rId473" ref="A996"/>
    <hyperlink r:id="rId474" ref="A999"/>
    <hyperlink r:id="rId475" ref="A1001"/>
    <hyperlink r:id="rId476" ref="A1003"/>
    <hyperlink r:id="rId477" ref="A1004"/>
    <hyperlink r:id="rId478" ref="A1005"/>
    <hyperlink r:id="rId479" ref="A1009"/>
    <hyperlink r:id="rId480" ref="A1011"/>
    <hyperlink r:id="rId481" ref="A1013"/>
    <hyperlink r:id="rId482" ref="A1014"/>
    <hyperlink r:id="rId483" ref="A1016"/>
    <hyperlink r:id="rId484" ref="A1020"/>
    <hyperlink r:id="rId485" ref="A1022"/>
    <hyperlink r:id="rId486" ref="A1024"/>
    <hyperlink r:id="rId487" ref="A1025"/>
    <hyperlink r:id="rId488" ref="A1030"/>
    <hyperlink r:id="rId489" ref="A1031"/>
    <hyperlink r:id="rId490" ref="A1034"/>
    <hyperlink r:id="rId491" ref="A1035"/>
    <hyperlink r:id="rId492" ref="A1036"/>
    <hyperlink r:id="rId493" ref="A1037"/>
    <hyperlink r:id="rId494" ref="A1039"/>
    <hyperlink r:id="rId495" ref="A1041"/>
    <hyperlink r:id="rId496" ref="A1043"/>
    <hyperlink r:id="rId497" ref="A1047"/>
    <hyperlink r:id="rId498" ref="A1049"/>
    <hyperlink r:id="rId499" ref="A1050"/>
    <hyperlink r:id="rId500" ref="A1051"/>
    <hyperlink r:id="rId501" ref="A1053"/>
    <hyperlink r:id="rId502" ref="A1055"/>
    <hyperlink r:id="rId503" ref="A1058"/>
    <hyperlink r:id="rId504" ref="A1059"/>
    <hyperlink r:id="rId505" ref="A1060"/>
    <hyperlink r:id="rId506" ref="A1064"/>
    <hyperlink r:id="rId507" ref="A1065"/>
    <hyperlink r:id="rId508" ref="A1066"/>
    <hyperlink r:id="rId509" ref="A1068"/>
    <hyperlink r:id="rId510" ref="A1071"/>
    <hyperlink r:id="rId511" ref="A1073"/>
    <hyperlink r:id="rId512" ref="A1075"/>
    <hyperlink r:id="rId513" ref="A1077"/>
    <hyperlink r:id="rId514" ref="A1080"/>
    <hyperlink r:id="rId515" ref="A1082"/>
    <hyperlink r:id="rId516" ref="A1083"/>
    <hyperlink r:id="rId517" ref="A1088"/>
    <hyperlink r:id="rId518" ref="A1090"/>
    <hyperlink r:id="rId519" ref="A1092"/>
    <hyperlink r:id="rId520" ref="A1094"/>
    <hyperlink r:id="rId521" ref="A1095"/>
    <hyperlink r:id="rId522" ref="A1096"/>
    <hyperlink r:id="rId523" ref="A1099"/>
    <hyperlink r:id="rId524" ref="A1102"/>
    <hyperlink r:id="rId525" ref="A1105"/>
    <hyperlink r:id="rId526" ref="A1107"/>
    <hyperlink r:id="rId527" ref="A1109"/>
    <hyperlink r:id="rId528" ref="A1111"/>
    <hyperlink r:id="rId529" ref="A1115"/>
    <hyperlink r:id="rId530" ref="A1116"/>
    <hyperlink r:id="rId531" ref="A1119"/>
    <hyperlink r:id="rId532" ref="A1122"/>
    <hyperlink r:id="rId533" ref="A1123"/>
    <hyperlink r:id="rId534" ref="A1125"/>
    <hyperlink r:id="rId535" ref="A1127"/>
    <hyperlink r:id="rId536" ref="A1130"/>
    <hyperlink r:id="rId537" ref="A1131"/>
    <hyperlink r:id="rId538" ref="A1134"/>
    <hyperlink r:id="rId539" ref="A1136"/>
    <hyperlink r:id="rId540" ref="A1138"/>
    <hyperlink r:id="rId541" ref="A1139"/>
    <hyperlink r:id="rId542" ref="A1141"/>
    <hyperlink r:id="rId543" ref="A1143"/>
    <hyperlink r:id="rId544" ref="A1147"/>
    <hyperlink r:id="rId545" ref="A1151"/>
    <hyperlink r:id="rId546" ref="A1153"/>
    <hyperlink r:id="rId547" ref="A1154"/>
    <hyperlink r:id="rId548" ref="A1156"/>
    <hyperlink r:id="rId549" ref="A1158"/>
    <hyperlink r:id="rId550" ref="A1162"/>
    <hyperlink r:id="rId551" ref="A1163"/>
    <hyperlink r:id="rId552" ref="A1164"/>
    <hyperlink r:id="rId553" ref="A1166"/>
    <hyperlink r:id="rId554" ref="A1168"/>
    <hyperlink r:id="rId555" ref="A1169"/>
    <hyperlink r:id="rId556" ref="A1170"/>
    <hyperlink r:id="rId557" ref="A1171"/>
    <hyperlink r:id="rId558" ref="A1172"/>
    <hyperlink r:id="rId559" ref="A1173"/>
    <hyperlink r:id="rId560" ref="A1179"/>
  </hyperlinks>
  <drawing r:id="rId56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8.71"/>
    <col customWidth="1" min="2" max="2" width="15.14"/>
    <col customWidth="1" min="3" max="9" width="8.71"/>
    <col customWidth="1" min="10" max="10" width="21.71"/>
    <col customWidth="1" min="11" max="11" width="16.14"/>
    <col customWidth="1" min="12" max="12" width="14.29"/>
    <col customWidth="1" min="13" max="26" width="8.71"/>
  </cols>
  <sheetData>
    <row r="1">
      <c r="B1" s="7" t="s">
        <v>0</v>
      </c>
      <c r="C1" s="7" t="s">
        <v>3459</v>
      </c>
      <c r="D1" s="7" t="s">
        <v>3460</v>
      </c>
      <c r="E1" s="7" t="s">
        <v>3461</v>
      </c>
      <c r="F1" s="7" t="s">
        <v>3462</v>
      </c>
      <c r="G1" s="7" t="s">
        <v>3463</v>
      </c>
      <c r="H1" s="7" t="s">
        <v>3464</v>
      </c>
      <c r="I1" s="7" t="s">
        <v>3465</v>
      </c>
      <c r="J1" s="7" t="s">
        <v>3466</v>
      </c>
      <c r="K1" s="7" t="s">
        <v>3467</v>
      </c>
      <c r="L1" s="7" t="s">
        <v>3468</v>
      </c>
    </row>
    <row r="2">
      <c r="A2" s="7">
        <v>0.0</v>
      </c>
      <c r="B2" s="3" t="s">
        <v>10</v>
      </c>
      <c r="C2" s="3">
        <v>0.5</v>
      </c>
      <c r="D2" s="3" t="s">
        <v>3469</v>
      </c>
      <c r="E2" s="3" t="s">
        <v>3470</v>
      </c>
      <c r="F2" s="3" t="s">
        <v>3471</v>
      </c>
      <c r="G2" s="3" t="s">
        <v>3472</v>
      </c>
      <c r="H2" s="3" t="s">
        <v>3473</v>
      </c>
      <c r="I2" s="3" t="s">
        <v>3474</v>
      </c>
      <c r="J2" s="3" t="s">
        <v>3475</v>
      </c>
      <c r="K2" s="8">
        <v>43949.0</v>
      </c>
      <c r="L2" s="8">
        <v>43853.0</v>
      </c>
    </row>
    <row r="3">
      <c r="A3" s="7">
        <v>1.0</v>
      </c>
      <c r="B3" s="3" t="s">
        <v>15</v>
      </c>
      <c r="C3" s="3">
        <v>0.5</v>
      </c>
      <c r="D3" s="3" t="s">
        <v>3476</v>
      </c>
      <c r="E3" s="3" t="s">
        <v>3477</v>
      </c>
      <c r="F3" s="3" t="s">
        <v>3478</v>
      </c>
      <c r="G3" s="3" t="s">
        <v>3479</v>
      </c>
      <c r="H3" s="3" t="s">
        <v>3480</v>
      </c>
      <c r="I3" s="3" t="s">
        <v>3474</v>
      </c>
      <c r="J3" s="3" t="s">
        <v>3481</v>
      </c>
      <c r="K3" s="8">
        <v>43949.0</v>
      </c>
      <c r="L3" s="8">
        <v>43853.0</v>
      </c>
    </row>
    <row r="4">
      <c r="A4" s="7">
        <v>2.0</v>
      </c>
      <c r="B4" s="3" t="s">
        <v>3482</v>
      </c>
      <c r="C4" s="3">
        <v>0.2857142857142857</v>
      </c>
      <c r="D4" s="3" t="s">
        <v>3483</v>
      </c>
      <c r="E4" s="3" t="s">
        <v>3484</v>
      </c>
      <c r="F4" s="3" t="s">
        <v>3485</v>
      </c>
      <c r="G4" s="3" t="s">
        <v>3486</v>
      </c>
      <c r="H4" s="3" t="s">
        <v>3487</v>
      </c>
      <c r="I4" s="3" t="s">
        <v>3488</v>
      </c>
      <c r="J4" s="3" t="s">
        <v>3489</v>
      </c>
      <c r="K4" s="8">
        <v>44007.0</v>
      </c>
      <c r="L4" s="8">
        <v>43951.0</v>
      </c>
    </row>
    <row r="5">
      <c r="A5" s="7">
        <v>3.0</v>
      </c>
      <c r="B5" s="3" t="s">
        <v>3490</v>
      </c>
      <c r="C5" s="3">
        <v>0.4285714285714285</v>
      </c>
      <c r="D5" s="3" t="s">
        <v>3491</v>
      </c>
      <c r="E5" s="3" t="s">
        <v>3492</v>
      </c>
      <c r="F5" s="3" t="s">
        <v>3493</v>
      </c>
      <c r="G5" s="3" t="s">
        <v>3494</v>
      </c>
      <c r="H5" s="3" t="s">
        <v>3495</v>
      </c>
      <c r="I5" s="3" t="s">
        <v>3488</v>
      </c>
      <c r="J5" s="3" t="s">
        <v>3496</v>
      </c>
      <c r="K5" s="8">
        <v>44007.0</v>
      </c>
      <c r="L5" s="8">
        <v>43951.0</v>
      </c>
    </row>
    <row r="6">
      <c r="A6" s="7">
        <v>4.0</v>
      </c>
      <c r="B6" s="3" t="s">
        <v>33</v>
      </c>
      <c r="C6" s="3">
        <v>0.5</v>
      </c>
      <c r="D6" s="3" t="s">
        <v>3497</v>
      </c>
      <c r="E6" s="3" t="s">
        <v>3498</v>
      </c>
      <c r="F6" s="3" t="s">
        <v>3499</v>
      </c>
      <c r="G6" s="3" t="s">
        <v>3500</v>
      </c>
      <c r="H6" s="3" t="s">
        <v>3501</v>
      </c>
      <c r="I6" s="3" t="s">
        <v>3474</v>
      </c>
      <c r="J6" s="3" t="s">
        <v>3502</v>
      </c>
      <c r="K6" s="8">
        <v>43978.0</v>
      </c>
      <c r="L6" s="8">
        <v>43889.0</v>
      </c>
    </row>
    <row r="7">
      <c r="A7" s="7">
        <v>5.0</v>
      </c>
      <c r="B7" s="3" t="s">
        <v>38</v>
      </c>
      <c r="C7" s="3">
        <v>0.5</v>
      </c>
      <c r="D7" s="3" t="s">
        <v>3503</v>
      </c>
      <c r="E7" s="3" t="s">
        <v>3504</v>
      </c>
      <c r="F7" s="3" t="s">
        <v>3505</v>
      </c>
      <c r="G7" s="3" t="s">
        <v>3506</v>
      </c>
      <c r="H7" s="3" t="s">
        <v>3507</v>
      </c>
      <c r="I7" s="3" t="s">
        <v>3474</v>
      </c>
      <c r="J7" s="3" t="s">
        <v>3508</v>
      </c>
      <c r="K7" s="8">
        <v>43978.0</v>
      </c>
      <c r="L7" s="8">
        <v>43889.0</v>
      </c>
    </row>
    <row r="8">
      <c r="A8" s="7">
        <v>6.0</v>
      </c>
      <c r="B8" s="3" t="s">
        <v>108</v>
      </c>
      <c r="C8" s="3">
        <v>0.3</v>
      </c>
      <c r="D8" s="3" t="s">
        <v>3509</v>
      </c>
      <c r="E8" s="3" t="s">
        <v>3510</v>
      </c>
      <c r="F8" s="3" t="s">
        <v>3511</v>
      </c>
      <c r="G8" s="3" t="s">
        <v>3512</v>
      </c>
      <c r="H8" s="3" t="s">
        <v>3513</v>
      </c>
      <c r="I8" s="3" t="s">
        <v>3514</v>
      </c>
      <c r="J8" s="3" t="s">
        <v>3515</v>
      </c>
      <c r="K8" s="8">
        <v>44012.0</v>
      </c>
      <c r="L8" s="8">
        <v>43991.0</v>
      </c>
    </row>
    <row r="9">
      <c r="A9" s="7">
        <v>7.0</v>
      </c>
      <c r="B9" s="3" t="s">
        <v>111</v>
      </c>
      <c r="C9" s="3">
        <v>0.3</v>
      </c>
      <c r="D9" s="3" t="s">
        <v>3516</v>
      </c>
      <c r="E9" s="3" t="s">
        <v>3517</v>
      </c>
      <c r="F9" s="3" t="s">
        <v>3518</v>
      </c>
      <c r="G9" s="3" t="s">
        <v>3519</v>
      </c>
      <c r="H9" s="3" t="s">
        <v>3520</v>
      </c>
      <c r="I9" s="3" t="s">
        <v>3514</v>
      </c>
      <c r="J9" s="3" t="s">
        <v>3521</v>
      </c>
      <c r="K9" s="8">
        <v>44012.0</v>
      </c>
      <c r="L9" s="8">
        <v>43991.0</v>
      </c>
    </row>
    <row r="10">
      <c r="A10" s="7">
        <v>8.0</v>
      </c>
      <c r="B10" s="3" t="s">
        <v>155</v>
      </c>
      <c r="C10" s="3">
        <v>0.1818181818181818</v>
      </c>
      <c r="D10" s="3" t="s">
        <v>3522</v>
      </c>
      <c r="E10" s="3" t="s">
        <v>3523</v>
      </c>
      <c r="F10" s="3" t="s">
        <v>3524</v>
      </c>
      <c r="G10" s="3" t="s">
        <v>3525</v>
      </c>
      <c r="H10" s="3" t="s">
        <v>3526</v>
      </c>
      <c r="I10" s="3" t="s">
        <v>3527</v>
      </c>
      <c r="J10" s="3" t="s">
        <v>3528</v>
      </c>
      <c r="K10" s="8">
        <v>44018.0</v>
      </c>
      <c r="L10" s="8">
        <v>44034.0</v>
      </c>
    </row>
    <row r="11">
      <c r="A11" s="7">
        <v>9.0</v>
      </c>
      <c r="B11" s="3" t="s">
        <v>160</v>
      </c>
      <c r="C11" s="3">
        <v>0.1818181818181818</v>
      </c>
      <c r="D11" s="3" t="s">
        <v>3529</v>
      </c>
      <c r="E11" s="3" t="s">
        <v>3530</v>
      </c>
      <c r="F11" s="3" t="s">
        <v>3531</v>
      </c>
      <c r="G11" s="3" t="s">
        <v>3532</v>
      </c>
      <c r="H11" s="3" t="s">
        <v>3533</v>
      </c>
      <c r="I11" s="3" t="s">
        <v>3527</v>
      </c>
      <c r="J11" s="3" t="s">
        <v>3534</v>
      </c>
      <c r="K11" s="8">
        <v>44018.0</v>
      </c>
      <c r="L11" s="8">
        <v>44034.0</v>
      </c>
    </row>
    <row r="12">
      <c r="A12" s="7">
        <v>10.0</v>
      </c>
      <c r="B12" s="3" t="s">
        <v>201</v>
      </c>
      <c r="C12" s="3">
        <v>1.0</v>
      </c>
      <c r="D12" s="3" t="s">
        <v>3535</v>
      </c>
      <c r="E12" s="3" t="s">
        <v>3536</v>
      </c>
      <c r="F12" s="3" t="s">
        <v>3537</v>
      </c>
      <c r="G12" s="3" t="s">
        <v>3538</v>
      </c>
      <c r="H12" s="3" t="s">
        <v>3539</v>
      </c>
      <c r="I12" s="3" t="s">
        <v>3540</v>
      </c>
      <c r="J12" s="3" t="s">
        <v>3541</v>
      </c>
      <c r="K12" s="8">
        <v>43948.0</v>
      </c>
      <c r="L12" s="8">
        <v>43874.0</v>
      </c>
    </row>
    <row r="13">
      <c r="A13" s="7">
        <v>11.0</v>
      </c>
      <c r="B13" s="3" t="s">
        <v>205</v>
      </c>
      <c r="C13" s="3">
        <v>1.0</v>
      </c>
      <c r="D13" s="3" t="s">
        <v>3535</v>
      </c>
      <c r="E13" s="3" t="s">
        <v>3542</v>
      </c>
      <c r="F13" s="3" t="s">
        <v>3537</v>
      </c>
      <c r="G13" s="3" t="s">
        <v>3543</v>
      </c>
      <c r="H13" s="3" t="s">
        <v>3539</v>
      </c>
      <c r="I13" s="3" t="s">
        <v>3540</v>
      </c>
      <c r="J13" s="3" t="s">
        <v>3544</v>
      </c>
      <c r="K13" s="8">
        <v>43948.0</v>
      </c>
      <c r="L13" s="8">
        <v>43874.0</v>
      </c>
    </row>
    <row r="14">
      <c r="A14" s="7">
        <v>12.0</v>
      </c>
      <c r="B14" s="3" t="s">
        <v>282</v>
      </c>
      <c r="C14" s="3">
        <v>0.5714285714285714</v>
      </c>
      <c r="D14" s="3" t="s">
        <v>3545</v>
      </c>
      <c r="E14" s="3" t="s">
        <v>3546</v>
      </c>
      <c r="F14" s="3" t="s">
        <v>3547</v>
      </c>
      <c r="G14" s="3" t="s">
        <v>3548</v>
      </c>
      <c r="H14" s="3" t="s">
        <v>3549</v>
      </c>
      <c r="I14" s="3" t="s">
        <v>3488</v>
      </c>
      <c r="J14" s="3" t="s">
        <v>3550</v>
      </c>
      <c r="K14" s="8">
        <v>44027.0</v>
      </c>
      <c r="L14" s="8">
        <v>44013.0</v>
      </c>
    </row>
    <row r="15">
      <c r="A15" s="7">
        <v>13.0</v>
      </c>
      <c r="B15" s="3" t="s">
        <v>287</v>
      </c>
      <c r="C15" s="3">
        <v>0.5714285714285714</v>
      </c>
      <c r="D15" s="3" t="s">
        <v>3551</v>
      </c>
      <c r="E15" s="3" t="s">
        <v>3552</v>
      </c>
      <c r="F15" s="3" t="s">
        <v>3553</v>
      </c>
      <c r="G15" s="3" t="s">
        <v>3554</v>
      </c>
      <c r="H15" s="3" t="s">
        <v>3555</v>
      </c>
      <c r="I15" s="3" t="s">
        <v>3488</v>
      </c>
      <c r="J15" s="3" t="s">
        <v>3556</v>
      </c>
      <c r="K15" s="8">
        <v>44027.0</v>
      </c>
      <c r="L15" s="8">
        <v>44013.0</v>
      </c>
    </row>
    <row r="16">
      <c r="A16" s="7">
        <v>14.0</v>
      </c>
      <c r="B16" s="3" t="s">
        <v>310</v>
      </c>
      <c r="C16" s="3">
        <v>0.375</v>
      </c>
      <c r="D16" s="3" t="s">
        <v>3557</v>
      </c>
      <c r="E16" s="3" t="s">
        <v>3558</v>
      </c>
      <c r="F16" s="3" t="s">
        <v>3559</v>
      </c>
      <c r="G16" s="3" t="s">
        <v>3560</v>
      </c>
      <c r="H16" s="3" t="s">
        <v>3561</v>
      </c>
      <c r="I16" s="3" t="s">
        <v>3562</v>
      </c>
      <c r="J16" s="3" t="s">
        <v>3563</v>
      </c>
      <c r="K16" s="8">
        <v>44008.0</v>
      </c>
      <c r="L16" s="8">
        <v>44011.0</v>
      </c>
    </row>
    <row r="17">
      <c r="A17" s="7">
        <v>15.0</v>
      </c>
      <c r="B17" s="3" t="s">
        <v>314</v>
      </c>
      <c r="C17" s="3">
        <v>0.375</v>
      </c>
      <c r="D17" s="3" t="s">
        <v>3564</v>
      </c>
      <c r="E17" s="3" t="s">
        <v>3565</v>
      </c>
      <c r="F17" s="3" t="s">
        <v>3566</v>
      </c>
      <c r="G17" s="3" t="s">
        <v>3567</v>
      </c>
      <c r="H17" s="3" t="s">
        <v>3568</v>
      </c>
      <c r="I17" s="3" t="s">
        <v>3562</v>
      </c>
      <c r="J17" s="3" t="s">
        <v>3569</v>
      </c>
      <c r="K17" s="8">
        <v>44008.0</v>
      </c>
      <c r="L17" s="8">
        <v>44011.0</v>
      </c>
    </row>
    <row r="18">
      <c r="A18" s="7">
        <v>16.0</v>
      </c>
      <c r="B18" s="3" t="s">
        <v>338</v>
      </c>
      <c r="C18" s="3">
        <v>0.25</v>
      </c>
      <c r="D18" s="3" t="s">
        <v>3570</v>
      </c>
      <c r="E18" s="3" t="s">
        <v>3571</v>
      </c>
      <c r="F18" s="3" t="s">
        <v>3572</v>
      </c>
      <c r="G18" s="3" t="s">
        <v>3571</v>
      </c>
      <c r="H18" s="3" t="s">
        <v>3573</v>
      </c>
      <c r="I18" s="3" t="s">
        <v>3474</v>
      </c>
      <c r="J18" s="3" t="s">
        <v>3574</v>
      </c>
      <c r="K18" s="8">
        <v>43930.0</v>
      </c>
      <c r="L18" s="8">
        <v>43853.0</v>
      </c>
    </row>
    <row r="19">
      <c r="A19" s="7">
        <v>17.0</v>
      </c>
      <c r="B19" s="3" t="s">
        <v>343</v>
      </c>
      <c r="C19" s="3">
        <v>0.25</v>
      </c>
      <c r="D19" s="3" t="s">
        <v>3575</v>
      </c>
      <c r="E19" s="3" t="s">
        <v>3576</v>
      </c>
      <c r="F19" s="3" t="s">
        <v>3577</v>
      </c>
      <c r="G19" s="3" t="s">
        <v>3576</v>
      </c>
      <c r="H19" s="3" t="s">
        <v>3578</v>
      </c>
      <c r="I19" s="3" t="s">
        <v>3474</v>
      </c>
      <c r="J19" s="3" t="s">
        <v>3579</v>
      </c>
      <c r="K19" s="8">
        <v>43930.0</v>
      </c>
      <c r="L19" s="8">
        <v>43853.0</v>
      </c>
    </row>
    <row r="20">
      <c r="A20" s="7">
        <v>18.0</v>
      </c>
      <c r="B20" s="3" t="s">
        <v>353</v>
      </c>
      <c r="C20" s="3">
        <v>0.2</v>
      </c>
      <c r="D20" s="3" t="s">
        <v>3580</v>
      </c>
      <c r="E20" s="3" t="s">
        <v>3581</v>
      </c>
      <c r="F20" s="3" t="s">
        <v>3582</v>
      </c>
      <c r="G20" s="3" t="s">
        <v>3583</v>
      </c>
      <c r="H20" s="3" t="s">
        <v>3584</v>
      </c>
      <c r="I20" s="3" t="s">
        <v>3514</v>
      </c>
      <c r="J20" s="3" t="s">
        <v>3585</v>
      </c>
      <c r="K20" s="8">
        <v>43945.0</v>
      </c>
      <c r="L20" s="8">
        <v>43902.0</v>
      </c>
    </row>
    <row r="21">
      <c r="A21" s="7">
        <v>19.0</v>
      </c>
      <c r="B21" s="3" t="s">
        <v>356</v>
      </c>
      <c r="C21" s="3">
        <v>0.2</v>
      </c>
      <c r="D21" s="3" t="s">
        <v>3586</v>
      </c>
      <c r="E21" s="3" t="s">
        <v>3587</v>
      </c>
      <c r="F21" s="3" t="s">
        <v>3588</v>
      </c>
      <c r="G21" s="3" t="s">
        <v>3589</v>
      </c>
      <c r="H21" s="3" t="s">
        <v>3590</v>
      </c>
      <c r="I21" s="3" t="s">
        <v>3514</v>
      </c>
      <c r="J21" s="3" t="s">
        <v>3591</v>
      </c>
      <c r="K21" s="8">
        <v>43945.0</v>
      </c>
      <c r="L21" s="8">
        <v>43902.0</v>
      </c>
    </row>
    <row r="22">
      <c r="A22" s="7">
        <v>20.0</v>
      </c>
      <c r="B22" s="3" t="s">
        <v>367</v>
      </c>
      <c r="C22" s="3">
        <v>0.6</v>
      </c>
      <c r="D22" s="3" t="s">
        <v>3592</v>
      </c>
      <c r="E22" s="3" t="s">
        <v>3593</v>
      </c>
      <c r="F22" s="3" t="s">
        <v>3594</v>
      </c>
      <c r="G22" s="3" t="s">
        <v>3595</v>
      </c>
      <c r="H22" s="3" t="s">
        <v>3596</v>
      </c>
      <c r="I22" s="3" t="s">
        <v>3597</v>
      </c>
      <c r="J22" s="3" t="s">
        <v>3598</v>
      </c>
      <c r="K22" s="8">
        <v>43971.0</v>
      </c>
      <c r="L22" s="8">
        <v>43966.0</v>
      </c>
    </row>
    <row r="23">
      <c r="A23" s="7">
        <v>21.0</v>
      </c>
      <c r="B23" s="3" t="s">
        <v>372</v>
      </c>
      <c r="C23" s="3">
        <v>0.6</v>
      </c>
      <c r="D23" s="3" t="s">
        <v>3599</v>
      </c>
      <c r="E23" s="3" t="s">
        <v>3600</v>
      </c>
      <c r="F23" s="3" t="s">
        <v>3601</v>
      </c>
      <c r="G23" s="3" t="s">
        <v>3602</v>
      </c>
      <c r="H23" s="3" t="s">
        <v>3603</v>
      </c>
      <c r="I23" s="3" t="s">
        <v>3597</v>
      </c>
      <c r="J23" s="3" t="s">
        <v>3604</v>
      </c>
      <c r="K23" s="8">
        <v>43971.0</v>
      </c>
      <c r="L23" s="8">
        <v>43966.0</v>
      </c>
    </row>
    <row r="24">
      <c r="A24" s="7">
        <v>22.0</v>
      </c>
      <c r="B24" s="3" t="s">
        <v>381</v>
      </c>
      <c r="C24" s="3">
        <v>0.25</v>
      </c>
      <c r="D24" s="3" t="s">
        <v>3605</v>
      </c>
      <c r="E24" s="3" t="s">
        <v>3606</v>
      </c>
      <c r="F24" s="3" t="s">
        <v>3607</v>
      </c>
      <c r="G24" s="3" t="s">
        <v>3606</v>
      </c>
      <c r="H24" s="3" t="s">
        <v>3608</v>
      </c>
      <c r="I24" s="3" t="s">
        <v>3474</v>
      </c>
      <c r="J24" s="3" t="s">
        <v>3609</v>
      </c>
      <c r="K24" s="8">
        <v>43938.0</v>
      </c>
      <c r="L24" s="8">
        <v>43899.0</v>
      </c>
    </row>
    <row r="25">
      <c r="A25" s="7">
        <v>23.0</v>
      </c>
      <c r="B25" s="3" t="s">
        <v>386</v>
      </c>
      <c r="C25" s="3">
        <v>0.25</v>
      </c>
      <c r="D25" s="3" t="s">
        <v>3610</v>
      </c>
      <c r="E25" s="3" t="s">
        <v>3611</v>
      </c>
      <c r="F25" s="3" t="s">
        <v>3612</v>
      </c>
      <c r="G25" s="3" t="s">
        <v>3611</v>
      </c>
      <c r="H25" s="3" t="s">
        <v>3613</v>
      </c>
      <c r="I25" s="3" t="s">
        <v>3474</v>
      </c>
      <c r="J25" s="3" t="s">
        <v>3614</v>
      </c>
      <c r="K25" s="8">
        <v>43938.0</v>
      </c>
      <c r="L25" s="8">
        <v>43901.0</v>
      </c>
    </row>
    <row r="26">
      <c r="A26" s="7">
        <v>24.0</v>
      </c>
      <c r="B26" s="3" t="s">
        <v>449</v>
      </c>
      <c r="C26" s="3">
        <v>0.25</v>
      </c>
      <c r="D26" s="3" t="s">
        <v>3615</v>
      </c>
      <c r="E26" s="3" t="s">
        <v>3616</v>
      </c>
      <c r="F26" s="3" t="s">
        <v>3617</v>
      </c>
      <c r="G26" s="3" t="s">
        <v>3618</v>
      </c>
      <c r="H26" s="3" t="s">
        <v>3619</v>
      </c>
      <c r="I26" s="3" t="s">
        <v>3562</v>
      </c>
      <c r="J26" s="3" t="s">
        <v>3620</v>
      </c>
      <c r="K26" s="8">
        <v>43971.0</v>
      </c>
      <c r="L26" s="8">
        <v>43894.0</v>
      </c>
    </row>
    <row r="27">
      <c r="A27" s="7">
        <v>25.0</v>
      </c>
      <c r="B27" s="3" t="s">
        <v>452</v>
      </c>
      <c r="C27" s="3">
        <v>0.25</v>
      </c>
      <c r="D27" s="3" t="s">
        <v>3621</v>
      </c>
      <c r="E27" s="3" t="s">
        <v>3622</v>
      </c>
      <c r="F27" s="3" t="s">
        <v>3623</v>
      </c>
      <c r="G27" s="3" t="s">
        <v>3624</v>
      </c>
      <c r="H27" s="3" t="s">
        <v>3625</v>
      </c>
      <c r="I27" s="3" t="s">
        <v>3562</v>
      </c>
      <c r="J27" s="3" t="s">
        <v>3626</v>
      </c>
      <c r="K27" s="8">
        <v>43971.0</v>
      </c>
      <c r="L27" s="8">
        <v>43894.0</v>
      </c>
    </row>
    <row r="28">
      <c r="A28" s="7">
        <v>26.0</v>
      </c>
      <c r="B28" s="3" t="s">
        <v>464</v>
      </c>
      <c r="C28" s="3">
        <v>0.3</v>
      </c>
      <c r="D28" s="3" t="s">
        <v>3627</v>
      </c>
      <c r="E28" s="3" t="s">
        <v>3628</v>
      </c>
      <c r="F28" s="3" t="s">
        <v>3629</v>
      </c>
      <c r="G28" s="3" t="s">
        <v>3630</v>
      </c>
      <c r="H28" s="3" t="s">
        <v>3631</v>
      </c>
      <c r="I28" s="3" t="s">
        <v>3514</v>
      </c>
      <c r="J28" s="3" t="s">
        <v>3632</v>
      </c>
      <c r="K28" s="8">
        <v>43979.0</v>
      </c>
      <c r="L28" s="8">
        <v>43971.0</v>
      </c>
    </row>
    <row r="29">
      <c r="A29" s="7">
        <v>27.0</v>
      </c>
      <c r="B29" s="3" t="s">
        <v>467</v>
      </c>
      <c r="C29" s="3">
        <v>0.3</v>
      </c>
      <c r="D29" s="3" t="s">
        <v>3633</v>
      </c>
      <c r="E29" s="3" t="s">
        <v>3634</v>
      </c>
      <c r="F29" s="3" t="s">
        <v>3635</v>
      </c>
      <c r="G29" s="3" t="s">
        <v>3636</v>
      </c>
      <c r="H29" s="3" t="s">
        <v>3637</v>
      </c>
      <c r="I29" s="3" t="s">
        <v>3514</v>
      </c>
      <c r="J29" s="3" t="s">
        <v>3638</v>
      </c>
      <c r="K29" s="8">
        <v>43979.0</v>
      </c>
      <c r="L29" s="8">
        <v>43971.0</v>
      </c>
    </row>
    <row r="30">
      <c r="A30" s="7">
        <v>28.0</v>
      </c>
      <c r="B30" s="3" t="s">
        <v>496</v>
      </c>
      <c r="C30" s="3">
        <v>0.5</v>
      </c>
      <c r="D30" s="3" t="s">
        <v>3639</v>
      </c>
      <c r="E30" s="3" t="s">
        <v>3640</v>
      </c>
      <c r="F30" s="3" t="s">
        <v>3641</v>
      </c>
      <c r="G30" s="3" t="s">
        <v>3642</v>
      </c>
      <c r="H30" s="3" t="s">
        <v>3643</v>
      </c>
      <c r="I30" s="3" t="s">
        <v>3644</v>
      </c>
      <c r="J30" s="3" t="s">
        <v>3645</v>
      </c>
      <c r="K30" s="8">
        <v>43950.0</v>
      </c>
      <c r="L30" s="8">
        <v>43886.0</v>
      </c>
    </row>
    <row r="31">
      <c r="A31" s="7">
        <v>29.0</v>
      </c>
      <c r="B31" s="3" t="s">
        <v>501</v>
      </c>
      <c r="C31" s="3">
        <v>0.5</v>
      </c>
      <c r="D31" s="3" t="s">
        <v>3646</v>
      </c>
      <c r="E31" s="3" t="s">
        <v>3647</v>
      </c>
      <c r="F31" s="3" t="s">
        <v>3648</v>
      </c>
      <c r="G31" s="3" t="s">
        <v>3649</v>
      </c>
      <c r="H31" s="3" t="s">
        <v>3650</v>
      </c>
      <c r="I31" s="3" t="s">
        <v>3562</v>
      </c>
      <c r="J31" s="3" t="s">
        <v>3651</v>
      </c>
      <c r="K31" s="8">
        <v>44028.0</v>
      </c>
      <c r="L31" s="8">
        <v>44026.0</v>
      </c>
    </row>
    <row r="32">
      <c r="A32" s="7">
        <v>30.0</v>
      </c>
      <c r="B32" s="3" t="s">
        <v>504</v>
      </c>
      <c r="C32" s="3">
        <v>0.5</v>
      </c>
      <c r="D32" s="3" t="s">
        <v>3652</v>
      </c>
      <c r="E32" s="3" t="s">
        <v>3653</v>
      </c>
      <c r="F32" s="3" t="s">
        <v>3654</v>
      </c>
      <c r="G32" s="3" t="s">
        <v>3655</v>
      </c>
      <c r="H32" s="3" t="s">
        <v>3656</v>
      </c>
      <c r="I32" s="3" t="s">
        <v>3562</v>
      </c>
      <c r="J32" s="3" t="s">
        <v>3657</v>
      </c>
      <c r="K32" s="8">
        <v>44028.0</v>
      </c>
      <c r="L32" s="8">
        <v>44026.0</v>
      </c>
    </row>
    <row r="33">
      <c r="A33" s="7">
        <v>31.0</v>
      </c>
      <c r="B33" s="3" t="s">
        <v>640</v>
      </c>
      <c r="C33" s="3">
        <v>0.5714285714285714</v>
      </c>
      <c r="D33" s="3" t="s">
        <v>3658</v>
      </c>
      <c r="E33" s="3" t="s">
        <v>3659</v>
      </c>
      <c r="F33" s="3" t="s">
        <v>3660</v>
      </c>
      <c r="G33" s="3" t="s">
        <v>3661</v>
      </c>
      <c r="H33" s="3" t="s">
        <v>3662</v>
      </c>
      <c r="I33" s="3" t="s">
        <v>3488</v>
      </c>
      <c r="J33" s="3" t="s">
        <v>3663</v>
      </c>
      <c r="K33" s="8">
        <v>44015.0</v>
      </c>
      <c r="L33" s="8">
        <v>44005.0</v>
      </c>
    </row>
    <row r="34">
      <c r="A34" s="7">
        <v>32.0</v>
      </c>
      <c r="B34" s="3" t="s">
        <v>643</v>
      </c>
      <c r="C34" s="3">
        <v>0.5</v>
      </c>
      <c r="D34" s="3" t="s">
        <v>3664</v>
      </c>
      <c r="E34" s="3" t="s">
        <v>3665</v>
      </c>
      <c r="F34" s="3" t="s">
        <v>3666</v>
      </c>
      <c r="G34" s="3" t="s">
        <v>3667</v>
      </c>
      <c r="H34" s="3" t="s">
        <v>3668</v>
      </c>
      <c r="I34" s="3" t="s">
        <v>3562</v>
      </c>
      <c r="J34" s="3" t="s">
        <v>3669</v>
      </c>
      <c r="K34" s="8">
        <v>44015.0</v>
      </c>
      <c r="L34" s="8">
        <v>44005.0</v>
      </c>
    </row>
    <row r="35">
      <c r="A35" s="7">
        <v>33.0</v>
      </c>
      <c r="B35" s="3" t="s">
        <v>666</v>
      </c>
      <c r="C35" s="3">
        <v>0.2222222222222222</v>
      </c>
      <c r="D35" s="3" t="s">
        <v>3670</v>
      </c>
      <c r="E35" s="3" t="s">
        <v>3671</v>
      </c>
      <c r="F35" s="3" t="s">
        <v>3672</v>
      </c>
      <c r="G35" s="3" t="s">
        <v>3673</v>
      </c>
      <c r="H35" s="3" t="s">
        <v>3674</v>
      </c>
      <c r="I35" s="3" t="s">
        <v>3675</v>
      </c>
      <c r="J35" s="3" t="s">
        <v>3676</v>
      </c>
      <c r="K35" s="8">
        <v>44032.0</v>
      </c>
      <c r="L35" s="8">
        <v>44028.0</v>
      </c>
    </row>
    <row r="36">
      <c r="A36" s="7">
        <v>34.0</v>
      </c>
      <c r="B36" s="3" t="s">
        <v>669</v>
      </c>
      <c r="C36" s="3">
        <v>0.25</v>
      </c>
      <c r="D36" s="3" t="s">
        <v>3677</v>
      </c>
      <c r="E36" s="3" t="s">
        <v>3678</v>
      </c>
      <c r="F36" s="3" t="s">
        <v>3679</v>
      </c>
      <c r="G36" s="3" t="s">
        <v>3680</v>
      </c>
      <c r="H36" s="3" t="s">
        <v>3681</v>
      </c>
      <c r="I36" s="3" t="s">
        <v>3562</v>
      </c>
      <c r="J36" s="3" t="s">
        <v>3682</v>
      </c>
      <c r="K36" s="8">
        <v>44032.0</v>
      </c>
      <c r="L36" s="8">
        <v>44028.0</v>
      </c>
    </row>
    <row r="37">
      <c r="A37" s="7">
        <v>35.0</v>
      </c>
      <c r="B37" s="3" t="s">
        <v>704</v>
      </c>
      <c r="C37" s="3">
        <v>0.25</v>
      </c>
      <c r="D37" s="3" t="s">
        <v>3683</v>
      </c>
      <c r="E37" s="3" t="s">
        <v>3684</v>
      </c>
      <c r="F37" s="3" t="s">
        <v>3685</v>
      </c>
      <c r="G37" s="3" t="s">
        <v>3686</v>
      </c>
      <c r="H37" s="3" t="s">
        <v>3687</v>
      </c>
      <c r="I37" s="3" t="s">
        <v>3562</v>
      </c>
      <c r="J37" s="3" t="s">
        <v>3688</v>
      </c>
      <c r="K37" s="8">
        <v>44033.0</v>
      </c>
      <c r="L37" s="8">
        <v>44032.0</v>
      </c>
    </row>
    <row r="38">
      <c r="A38" s="7">
        <v>36.0</v>
      </c>
      <c r="B38" s="3" t="s">
        <v>712</v>
      </c>
      <c r="C38" s="3">
        <v>0.6666666666666666</v>
      </c>
      <c r="D38" s="3" t="s">
        <v>3689</v>
      </c>
      <c r="E38" s="3" t="s">
        <v>3690</v>
      </c>
      <c r="F38" s="3" t="s">
        <v>3691</v>
      </c>
      <c r="G38" s="3" t="s">
        <v>3692</v>
      </c>
      <c r="H38" s="3" t="s">
        <v>3691</v>
      </c>
      <c r="I38" s="3" t="s">
        <v>3540</v>
      </c>
      <c r="J38" s="3" t="s">
        <v>3693</v>
      </c>
      <c r="K38" s="8">
        <v>43972.0</v>
      </c>
      <c r="L38" s="8">
        <v>43892.0</v>
      </c>
    </row>
    <row r="39">
      <c r="A39" s="7">
        <v>37.0</v>
      </c>
      <c r="B39" s="3" t="s">
        <v>715</v>
      </c>
      <c r="C39" s="3">
        <v>0.6666666666666666</v>
      </c>
      <c r="D39" s="3" t="s">
        <v>3694</v>
      </c>
      <c r="E39" s="3" t="s">
        <v>3695</v>
      </c>
      <c r="F39" s="3" t="s">
        <v>3696</v>
      </c>
      <c r="G39" s="3" t="s">
        <v>3697</v>
      </c>
      <c r="H39" s="3" t="s">
        <v>3696</v>
      </c>
      <c r="I39" s="3" t="s">
        <v>3540</v>
      </c>
      <c r="J39" s="3" t="s">
        <v>3698</v>
      </c>
      <c r="K39" s="8">
        <v>43972.0</v>
      </c>
      <c r="L39" s="8">
        <v>43892.0</v>
      </c>
    </row>
    <row r="40">
      <c r="A40" s="7">
        <v>38.0</v>
      </c>
      <c r="B40" s="3" t="s">
        <v>737</v>
      </c>
      <c r="C40" s="3">
        <v>1.0</v>
      </c>
      <c r="D40" s="3" t="s">
        <v>3535</v>
      </c>
      <c r="E40" s="3" t="s">
        <v>3699</v>
      </c>
      <c r="F40" s="3" t="s">
        <v>3537</v>
      </c>
      <c r="G40" s="3" t="s">
        <v>3700</v>
      </c>
      <c r="H40" s="3" t="s">
        <v>3539</v>
      </c>
      <c r="I40" s="3" t="s">
        <v>3701</v>
      </c>
      <c r="J40" s="3" t="s">
        <v>3702</v>
      </c>
      <c r="K40" s="8">
        <v>43956.0</v>
      </c>
      <c r="L40" s="8">
        <v>43902.0</v>
      </c>
    </row>
    <row r="41">
      <c r="A41" s="7">
        <v>39.0</v>
      </c>
      <c r="B41" s="3" t="s">
        <v>740</v>
      </c>
      <c r="C41" s="3">
        <v>1.0</v>
      </c>
      <c r="D41" s="3" t="s">
        <v>3535</v>
      </c>
      <c r="E41" s="3" t="s">
        <v>3703</v>
      </c>
      <c r="F41" s="3" t="s">
        <v>3537</v>
      </c>
      <c r="G41" s="3" t="s">
        <v>3704</v>
      </c>
      <c r="H41" s="3" t="s">
        <v>3539</v>
      </c>
      <c r="I41" s="3" t="s">
        <v>3701</v>
      </c>
      <c r="J41" s="3" t="s">
        <v>3705</v>
      </c>
      <c r="K41" s="8">
        <v>43956.0</v>
      </c>
      <c r="L41" s="8">
        <v>43902.0</v>
      </c>
    </row>
    <row r="42">
      <c r="A42" s="7">
        <v>40.0</v>
      </c>
      <c r="B42" s="3" t="s">
        <v>747</v>
      </c>
      <c r="C42" s="3">
        <v>0.5</v>
      </c>
      <c r="D42" s="3" t="s">
        <v>3706</v>
      </c>
      <c r="E42" s="3" t="s">
        <v>3707</v>
      </c>
      <c r="F42" s="3" t="s">
        <v>3708</v>
      </c>
      <c r="G42" s="3" t="s">
        <v>3709</v>
      </c>
      <c r="H42" s="3" t="s">
        <v>3710</v>
      </c>
      <c r="I42" s="3" t="s">
        <v>3474</v>
      </c>
      <c r="J42" s="3" t="s">
        <v>3711</v>
      </c>
      <c r="K42" s="8">
        <v>44029.0</v>
      </c>
      <c r="L42" s="8">
        <v>44022.0</v>
      </c>
    </row>
    <row r="43">
      <c r="A43" s="7">
        <v>41.0</v>
      </c>
      <c r="B43" s="3" t="s">
        <v>751</v>
      </c>
      <c r="C43" s="3">
        <v>0.5</v>
      </c>
      <c r="D43" s="3" t="s">
        <v>3712</v>
      </c>
      <c r="E43" s="3" t="s">
        <v>3713</v>
      </c>
      <c r="F43" s="3" t="s">
        <v>3714</v>
      </c>
      <c r="G43" s="3" t="s">
        <v>3715</v>
      </c>
      <c r="H43" s="3" t="s">
        <v>3716</v>
      </c>
      <c r="I43" s="3" t="s">
        <v>3474</v>
      </c>
      <c r="J43" s="3" t="s">
        <v>3717</v>
      </c>
      <c r="K43" s="8">
        <v>44029.0</v>
      </c>
      <c r="L43" s="8">
        <v>44022.0</v>
      </c>
    </row>
    <row r="44">
      <c r="A44" s="7">
        <v>42.0</v>
      </c>
      <c r="B44" s="3" t="s">
        <v>758</v>
      </c>
      <c r="C44" s="3">
        <v>0.3</v>
      </c>
      <c r="D44" s="3" t="s">
        <v>3718</v>
      </c>
      <c r="E44" s="3" t="s">
        <v>3719</v>
      </c>
      <c r="F44" s="3" t="s">
        <v>3720</v>
      </c>
      <c r="G44" s="3" t="s">
        <v>3721</v>
      </c>
      <c r="H44" s="3" t="s">
        <v>3722</v>
      </c>
      <c r="I44" s="3" t="s">
        <v>3514</v>
      </c>
      <c r="J44" s="3" t="s">
        <v>3723</v>
      </c>
      <c r="K44" s="8">
        <v>43992.0</v>
      </c>
      <c r="L44" s="8">
        <v>43980.0</v>
      </c>
    </row>
    <row r="45">
      <c r="A45" s="7">
        <v>43.0</v>
      </c>
      <c r="B45" s="3" t="s">
        <v>761</v>
      </c>
      <c r="C45" s="3">
        <v>0.3</v>
      </c>
      <c r="D45" s="3" t="s">
        <v>3724</v>
      </c>
      <c r="E45" s="3" t="s">
        <v>3725</v>
      </c>
      <c r="F45" s="3" t="s">
        <v>3726</v>
      </c>
      <c r="G45" s="3" t="s">
        <v>3727</v>
      </c>
      <c r="H45" s="3" t="s">
        <v>3728</v>
      </c>
      <c r="I45" s="3" t="s">
        <v>3514</v>
      </c>
      <c r="J45" s="3" t="s">
        <v>3729</v>
      </c>
      <c r="K45" s="8">
        <v>43992.0</v>
      </c>
      <c r="L45" s="8">
        <v>43980.0</v>
      </c>
    </row>
    <row r="46">
      <c r="A46" s="7">
        <v>44.0</v>
      </c>
      <c r="B46" s="3" t="s">
        <v>775</v>
      </c>
      <c r="C46" s="3">
        <v>0.3333333333333333</v>
      </c>
      <c r="D46" s="3" t="s">
        <v>3730</v>
      </c>
      <c r="E46" s="3" t="s">
        <v>3731</v>
      </c>
      <c r="F46" s="3" t="s">
        <v>3732</v>
      </c>
      <c r="G46" s="3" t="s">
        <v>3733</v>
      </c>
      <c r="H46" s="3" t="s">
        <v>3734</v>
      </c>
      <c r="I46" s="3" t="s">
        <v>3644</v>
      </c>
      <c r="J46" s="3" t="s">
        <v>3735</v>
      </c>
      <c r="K46" s="8">
        <v>43983.0</v>
      </c>
      <c r="L46" s="8">
        <v>43970.0</v>
      </c>
    </row>
    <row r="47">
      <c r="A47" s="7">
        <v>45.0</v>
      </c>
      <c r="B47" s="3" t="s">
        <v>778</v>
      </c>
      <c r="C47" s="3">
        <v>0.3333333333333333</v>
      </c>
      <c r="D47" s="3" t="s">
        <v>3736</v>
      </c>
      <c r="E47" s="3" t="s">
        <v>3737</v>
      </c>
      <c r="F47" s="3" t="s">
        <v>3738</v>
      </c>
      <c r="G47" s="3" t="s">
        <v>3739</v>
      </c>
      <c r="H47" s="3" t="s">
        <v>3740</v>
      </c>
      <c r="I47" s="3" t="s">
        <v>3644</v>
      </c>
      <c r="J47" s="3" t="s">
        <v>3741</v>
      </c>
      <c r="K47" s="8">
        <v>43983.0</v>
      </c>
      <c r="L47" s="8">
        <v>43970.0</v>
      </c>
    </row>
    <row r="48">
      <c r="A48" s="7">
        <v>46.0</v>
      </c>
      <c r="B48" s="3" t="s">
        <v>818</v>
      </c>
      <c r="C48" s="3">
        <v>0.25</v>
      </c>
      <c r="D48" s="3" t="s">
        <v>3742</v>
      </c>
      <c r="E48" s="3" t="s">
        <v>3743</v>
      </c>
      <c r="F48" s="3" t="s">
        <v>3744</v>
      </c>
      <c r="G48" s="3" t="s">
        <v>3745</v>
      </c>
      <c r="H48" s="3" t="s">
        <v>3746</v>
      </c>
      <c r="I48" s="3" t="s">
        <v>3562</v>
      </c>
      <c r="J48" s="3" t="s">
        <v>3747</v>
      </c>
      <c r="K48" s="8">
        <v>44033.0</v>
      </c>
      <c r="L48" s="8">
        <v>44032.0</v>
      </c>
    </row>
    <row r="49">
      <c r="A49" s="7">
        <v>47.0</v>
      </c>
      <c r="B49" s="3" t="s">
        <v>825</v>
      </c>
      <c r="C49" s="3">
        <v>0.3</v>
      </c>
      <c r="D49" s="3" t="s">
        <v>3748</v>
      </c>
      <c r="E49" s="3" t="s">
        <v>3749</v>
      </c>
      <c r="F49" s="3" t="s">
        <v>3750</v>
      </c>
      <c r="G49" s="3" t="s">
        <v>3751</v>
      </c>
      <c r="H49" s="3" t="s">
        <v>3752</v>
      </c>
      <c r="I49" s="3" t="s">
        <v>3514</v>
      </c>
      <c r="J49" s="3" t="s">
        <v>3753</v>
      </c>
      <c r="K49" s="8">
        <v>44032.0</v>
      </c>
      <c r="L49" s="8">
        <v>43972.0</v>
      </c>
    </row>
    <row r="50">
      <c r="A50" s="7">
        <v>48.0</v>
      </c>
      <c r="B50" s="3" t="s">
        <v>828</v>
      </c>
      <c r="C50" s="3">
        <v>0.4444444444444444</v>
      </c>
      <c r="D50" s="3" t="s">
        <v>3754</v>
      </c>
      <c r="E50" s="3" t="s">
        <v>3755</v>
      </c>
      <c r="F50" s="3" t="s">
        <v>3756</v>
      </c>
      <c r="G50" s="3" t="s">
        <v>3757</v>
      </c>
      <c r="H50" s="3" t="s">
        <v>3758</v>
      </c>
      <c r="I50" s="3" t="s">
        <v>3675</v>
      </c>
      <c r="J50" s="3" t="s">
        <v>3759</v>
      </c>
      <c r="K50" s="8">
        <v>44032.0</v>
      </c>
      <c r="L50" s="8">
        <v>43972.0</v>
      </c>
    </row>
    <row r="51">
      <c r="A51" s="7">
        <v>49.0</v>
      </c>
      <c r="B51" s="3" t="s">
        <v>869</v>
      </c>
      <c r="C51" s="3">
        <v>0.5</v>
      </c>
      <c r="D51" s="3" t="s">
        <v>3760</v>
      </c>
      <c r="E51" s="3" t="s">
        <v>3761</v>
      </c>
      <c r="F51" s="3" t="s">
        <v>3762</v>
      </c>
      <c r="G51" s="3" t="s">
        <v>3763</v>
      </c>
      <c r="H51" s="3" t="s">
        <v>3764</v>
      </c>
      <c r="I51" s="3" t="s">
        <v>3644</v>
      </c>
      <c r="J51" s="3" t="s">
        <v>3765</v>
      </c>
      <c r="K51" s="8">
        <v>43934.0</v>
      </c>
      <c r="L51" s="8">
        <v>43899.0</v>
      </c>
    </row>
    <row r="52">
      <c r="A52" s="7">
        <v>50.0</v>
      </c>
      <c r="B52" s="3" t="s">
        <v>872</v>
      </c>
      <c r="C52" s="3">
        <v>0.4285714285714285</v>
      </c>
      <c r="D52" s="3" t="s">
        <v>3766</v>
      </c>
      <c r="E52" s="3" t="s">
        <v>3767</v>
      </c>
      <c r="F52" s="3" t="s">
        <v>3768</v>
      </c>
      <c r="G52" s="3" t="s">
        <v>3769</v>
      </c>
      <c r="H52" s="3" t="s">
        <v>3770</v>
      </c>
      <c r="I52" s="3" t="s">
        <v>3488</v>
      </c>
      <c r="J52" s="3" t="s">
        <v>3771</v>
      </c>
      <c r="K52" s="8">
        <v>43934.0</v>
      </c>
      <c r="L52" s="8">
        <v>43899.0</v>
      </c>
    </row>
    <row r="53">
      <c r="A53" s="7">
        <v>51.0</v>
      </c>
      <c r="B53" s="3" t="s">
        <v>874</v>
      </c>
      <c r="C53" s="3">
        <v>0.125</v>
      </c>
      <c r="D53" s="3" t="s">
        <v>3772</v>
      </c>
      <c r="E53" s="3" t="s">
        <v>3773</v>
      </c>
      <c r="F53" s="3" t="s">
        <v>3774</v>
      </c>
      <c r="G53" s="3" t="s">
        <v>3773</v>
      </c>
      <c r="H53" s="3" t="s">
        <v>3775</v>
      </c>
      <c r="I53" s="3" t="s">
        <v>3562</v>
      </c>
      <c r="J53" s="3" t="s">
        <v>3776</v>
      </c>
      <c r="K53" s="8">
        <v>43944.0</v>
      </c>
      <c r="L53" s="8">
        <v>43838.0</v>
      </c>
    </row>
    <row r="54">
      <c r="A54" s="7">
        <v>52.0</v>
      </c>
      <c r="B54" s="3" t="s">
        <v>877</v>
      </c>
      <c r="C54" s="3">
        <v>0.125</v>
      </c>
      <c r="D54" s="3" t="s">
        <v>3777</v>
      </c>
      <c r="E54" s="3" t="s">
        <v>3778</v>
      </c>
      <c r="F54" s="3" t="s">
        <v>3779</v>
      </c>
      <c r="G54" s="3" t="s">
        <v>3778</v>
      </c>
      <c r="H54" s="3" t="s">
        <v>3780</v>
      </c>
      <c r="I54" s="3" t="s">
        <v>3562</v>
      </c>
      <c r="J54" s="3" t="s">
        <v>3781</v>
      </c>
      <c r="K54" s="8">
        <v>43944.0</v>
      </c>
      <c r="L54" s="8">
        <v>43838.0</v>
      </c>
    </row>
    <row r="55">
      <c r="A55" s="7">
        <v>53.0</v>
      </c>
      <c r="B55" s="3" t="s">
        <v>880</v>
      </c>
      <c r="C55" s="3">
        <v>0.4</v>
      </c>
      <c r="D55" s="3" t="s">
        <v>3782</v>
      </c>
      <c r="E55" s="3" t="s">
        <v>3783</v>
      </c>
      <c r="F55" s="3" t="s">
        <v>3784</v>
      </c>
      <c r="G55" s="3" t="s">
        <v>3785</v>
      </c>
      <c r="H55" s="3" t="s">
        <v>3786</v>
      </c>
      <c r="I55" s="3" t="s">
        <v>3597</v>
      </c>
      <c r="J55" s="3" t="s">
        <v>3787</v>
      </c>
      <c r="K55" s="8">
        <v>43945.0</v>
      </c>
      <c r="L55" s="8">
        <v>43861.0</v>
      </c>
    </row>
    <row r="56">
      <c r="A56" s="7">
        <v>54.0</v>
      </c>
      <c r="B56" s="3" t="s">
        <v>883</v>
      </c>
      <c r="C56" s="3">
        <v>0.4</v>
      </c>
      <c r="D56" s="3" t="s">
        <v>3788</v>
      </c>
      <c r="E56" s="3" t="s">
        <v>3789</v>
      </c>
      <c r="F56" s="3" t="s">
        <v>3790</v>
      </c>
      <c r="G56" s="3" t="s">
        <v>3791</v>
      </c>
      <c r="H56" s="3" t="s">
        <v>3792</v>
      </c>
      <c r="I56" s="3" t="s">
        <v>3597</v>
      </c>
      <c r="J56" s="3" t="s">
        <v>3793</v>
      </c>
      <c r="K56" s="8">
        <v>43945.0</v>
      </c>
      <c r="L56" s="8">
        <v>43861.0</v>
      </c>
    </row>
    <row r="57">
      <c r="A57" s="7">
        <v>55.0</v>
      </c>
      <c r="B57" s="3" t="s">
        <v>892</v>
      </c>
      <c r="C57" s="3">
        <v>0.5</v>
      </c>
      <c r="D57" s="3" t="s">
        <v>3794</v>
      </c>
      <c r="E57" s="3" t="s">
        <v>3795</v>
      </c>
      <c r="F57" s="3" t="s">
        <v>3796</v>
      </c>
      <c r="G57" s="3" t="s">
        <v>3797</v>
      </c>
      <c r="H57" s="3" t="s">
        <v>3798</v>
      </c>
      <c r="I57" s="3" t="s">
        <v>3644</v>
      </c>
      <c r="J57" s="3" t="s">
        <v>3799</v>
      </c>
      <c r="K57" s="8">
        <v>44029.0</v>
      </c>
      <c r="L57" s="8">
        <v>44018.0</v>
      </c>
    </row>
    <row r="58">
      <c r="A58" s="7">
        <v>56.0</v>
      </c>
      <c r="B58" s="3" t="s">
        <v>895</v>
      </c>
      <c r="C58" s="3">
        <v>0.4285714285714285</v>
      </c>
      <c r="D58" s="3" t="s">
        <v>3800</v>
      </c>
      <c r="E58" s="3" t="s">
        <v>3801</v>
      </c>
      <c r="F58" s="3" t="s">
        <v>3802</v>
      </c>
      <c r="G58" s="3" t="s">
        <v>3803</v>
      </c>
      <c r="H58" s="3" t="s">
        <v>3804</v>
      </c>
      <c r="I58" s="3" t="s">
        <v>3488</v>
      </c>
      <c r="J58" s="3" t="s">
        <v>3805</v>
      </c>
      <c r="K58" s="8">
        <v>44029.0</v>
      </c>
      <c r="L58" s="8">
        <v>44018.0</v>
      </c>
    </row>
    <row r="59">
      <c r="A59" s="7">
        <v>57.0</v>
      </c>
      <c r="B59" s="3" t="s">
        <v>911</v>
      </c>
      <c r="C59" s="3">
        <v>0.5</v>
      </c>
      <c r="D59" s="3" t="s">
        <v>3806</v>
      </c>
      <c r="E59" s="3" t="s">
        <v>3807</v>
      </c>
      <c r="F59" s="3" t="s">
        <v>3808</v>
      </c>
      <c r="G59" s="3" t="s">
        <v>3809</v>
      </c>
      <c r="H59" s="3" t="s">
        <v>3810</v>
      </c>
      <c r="I59" s="3" t="s">
        <v>3474</v>
      </c>
      <c r="J59" s="3" t="s">
        <v>3811</v>
      </c>
      <c r="K59" s="8">
        <v>43972.0</v>
      </c>
      <c r="L59" s="8">
        <v>43892.0</v>
      </c>
    </row>
    <row r="60">
      <c r="A60" s="7">
        <v>58.0</v>
      </c>
      <c r="B60" s="3" t="s">
        <v>926</v>
      </c>
      <c r="C60" s="3">
        <v>0.6666666666666666</v>
      </c>
      <c r="D60" s="3" t="s">
        <v>3812</v>
      </c>
      <c r="E60" s="3" t="s">
        <v>3813</v>
      </c>
      <c r="F60" s="3" t="s">
        <v>3814</v>
      </c>
      <c r="G60" s="3" t="s">
        <v>3815</v>
      </c>
      <c r="H60" s="3" t="s">
        <v>3814</v>
      </c>
      <c r="I60" s="3" t="s">
        <v>3540</v>
      </c>
      <c r="J60" s="3" t="s">
        <v>3816</v>
      </c>
      <c r="K60" s="8">
        <v>43984.0</v>
      </c>
      <c r="L60" s="8">
        <v>43886.0</v>
      </c>
    </row>
    <row r="61">
      <c r="A61" s="7">
        <v>59.0</v>
      </c>
      <c r="B61" s="3" t="s">
        <v>931</v>
      </c>
      <c r="C61" s="3">
        <v>0.6666666666666666</v>
      </c>
      <c r="D61" s="3" t="s">
        <v>3817</v>
      </c>
      <c r="E61" s="3" t="s">
        <v>3818</v>
      </c>
      <c r="F61" s="3" t="s">
        <v>3819</v>
      </c>
      <c r="G61" s="3" t="s">
        <v>3820</v>
      </c>
      <c r="H61" s="3" t="s">
        <v>3819</v>
      </c>
      <c r="I61" s="3" t="s">
        <v>3540</v>
      </c>
      <c r="J61" s="3" t="s">
        <v>3821</v>
      </c>
      <c r="K61" s="8">
        <v>43984.0</v>
      </c>
      <c r="L61" s="8">
        <v>43886.0</v>
      </c>
    </row>
    <row r="62">
      <c r="A62" s="7">
        <v>60.0</v>
      </c>
      <c r="B62" s="3" t="s">
        <v>934</v>
      </c>
      <c r="C62" s="3">
        <v>1.0</v>
      </c>
      <c r="D62" s="3" t="s">
        <v>3535</v>
      </c>
      <c r="E62" s="3" t="s">
        <v>3822</v>
      </c>
      <c r="F62" s="3" t="s">
        <v>3537</v>
      </c>
      <c r="G62" s="3" t="s">
        <v>3823</v>
      </c>
      <c r="H62" s="3" t="s">
        <v>3539</v>
      </c>
      <c r="I62" s="3" t="s">
        <v>3701</v>
      </c>
      <c r="J62" s="3" t="s">
        <v>3824</v>
      </c>
      <c r="K62" s="8">
        <v>43957.0</v>
      </c>
      <c r="L62" s="8">
        <v>43901.0</v>
      </c>
    </row>
    <row r="63">
      <c r="A63" s="7">
        <v>61.0</v>
      </c>
      <c r="B63" s="3" t="s">
        <v>937</v>
      </c>
      <c r="C63" s="3">
        <v>1.0</v>
      </c>
      <c r="D63" s="3" t="s">
        <v>3535</v>
      </c>
      <c r="E63" s="3" t="s">
        <v>3825</v>
      </c>
      <c r="F63" s="3" t="s">
        <v>3537</v>
      </c>
      <c r="G63" s="3" t="s">
        <v>3826</v>
      </c>
      <c r="H63" s="3" t="s">
        <v>3539</v>
      </c>
      <c r="I63" s="3" t="s">
        <v>3701</v>
      </c>
      <c r="J63" s="3" t="s">
        <v>3827</v>
      </c>
      <c r="K63" s="8">
        <v>43957.0</v>
      </c>
      <c r="L63" s="8">
        <v>43899.0</v>
      </c>
    </row>
    <row r="64">
      <c r="A64" s="7">
        <v>62.0</v>
      </c>
      <c r="B64" s="3" t="s">
        <v>943</v>
      </c>
      <c r="C64" s="3">
        <v>0.2857142857142857</v>
      </c>
      <c r="D64" s="3" t="s">
        <v>3828</v>
      </c>
      <c r="E64" s="3" t="s">
        <v>3829</v>
      </c>
      <c r="F64" s="3" t="s">
        <v>3830</v>
      </c>
      <c r="G64" s="3" t="s">
        <v>3831</v>
      </c>
      <c r="H64" s="3" t="s">
        <v>3832</v>
      </c>
      <c r="I64" s="3" t="s">
        <v>3488</v>
      </c>
      <c r="J64" s="3" t="s">
        <v>3833</v>
      </c>
      <c r="K64" s="8">
        <v>43942.0</v>
      </c>
      <c r="L64" s="8">
        <v>43979.0</v>
      </c>
    </row>
    <row r="65">
      <c r="A65" s="7">
        <v>63.0</v>
      </c>
      <c r="B65" s="3" t="s">
        <v>946</v>
      </c>
      <c r="C65" s="3">
        <v>0.2857142857142857</v>
      </c>
      <c r="D65" s="3" t="s">
        <v>3834</v>
      </c>
      <c r="E65" s="3" t="s">
        <v>3835</v>
      </c>
      <c r="F65" s="3" t="s">
        <v>3836</v>
      </c>
      <c r="G65" s="3" t="s">
        <v>3837</v>
      </c>
      <c r="H65" s="3" t="s">
        <v>3838</v>
      </c>
      <c r="I65" s="3" t="s">
        <v>3488</v>
      </c>
      <c r="J65" s="3" t="s">
        <v>3839</v>
      </c>
      <c r="K65" s="8">
        <v>43942.0</v>
      </c>
      <c r="L65" s="8">
        <v>43979.0</v>
      </c>
    </row>
    <row r="66">
      <c r="A66" s="7">
        <v>64.0</v>
      </c>
      <c r="B66" s="3" t="s">
        <v>975</v>
      </c>
      <c r="C66" s="3">
        <v>0.2307692307692308</v>
      </c>
      <c r="D66" s="3" t="s">
        <v>3840</v>
      </c>
      <c r="E66" s="3" t="s">
        <v>3841</v>
      </c>
      <c r="F66" s="3" t="s">
        <v>3842</v>
      </c>
      <c r="G66" s="3" t="s">
        <v>3843</v>
      </c>
      <c r="H66" s="3" t="s">
        <v>3844</v>
      </c>
      <c r="I66" s="3" t="s">
        <v>3845</v>
      </c>
      <c r="J66" s="3" t="s">
        <v>3846</v>
      </c>
      <c r="K66" s="8">
        <v>44013.0</v>
      </c>
      <c r="L66" s="8">
        <v>44007.0</v>
      </c>
    </row>
    <row r="67">
      <c r="A67" s="7">
        <v>65.0</v>
      </c>
      <c r="B67" s="3" t="s">
        <v>978</v>
      </c>
      <c r="C67" s="3">
        <v>0.25</v>
      </c>
      <c r="D67" s="3" t="s">
        <v>3847</v>
      </c>
      <c r="E67" s="3" t="s">
        <v>3848</v>
      </c>
      <c r="F67" s="3" t="s">
        <v>3849</v>
      </c>
      <c r="G67" s="3" t="s">
        <v>3850</v>
      </c>
      <c r="H67" s="3" t="s">
        <v>3851</v>
      </c>
      <c r="I67" s="3" t="s">
        <v>3852</v>
      </c>
      <c r="J67" s="3" t="s">
        <v>3853</v>
      </c>
      <c r="K67" s="8">
        <v>44013.0</v>
      </c>
      <c r="L67" s="8">
        <v>44007.0</v>
      </c>
    </row>
    <row r="68">
      <c r="A68" s="7">
        <v>66.0</v>
      </c>
      <c r="B68" s="3" t="s">
        <v>1012</v>
      </c>
      <c r="C68" s="3">
        <v>0.5</v>
      </c>
      <c r="D68" s="3" t="s">
        <v>3854</v>
      </c>
      <c r="E68" s="3" t="s">
        <v>3855</v>
      </c>
      <c r="F68" s="3" t="s">
        <v>3856</v>
      </c>
      <c r="G68" s="3" t="s">
        <v>3857</v>
      </c>
      <c r="H68" s="3" t="s">
        <v>3858</v>
      </c>
      <c r="I68" s="3" t="s">
        <v>3474</v>
      </c>
      <c r="J68" s="3" t="s">
        <v>3859</v>
      </c>
      <c r="K68" s="8">
        <v>43958.0</v>
      </c>
      <c r="L68" s="8">
        <v>43899.0</v>
      </c>
    </row>
    <row r="69">
      <c r="A69" s="7">
        <v>67.0</v>
      </c>
      <c r="B69" s="3" t="s">
        <v>1017</v>
      </c>
      <c r="C69" s="3">
        <v>0.5</v>
      </c>
      <c r="D69" s="3" t="s">
        <v>3860</v>
      </c>
      <c r="E69" s="3" t="s">
        <v>3861</v>
      </c>
      <c r="F69" s="3" t="s">
        <v>3862</v>
      </c>
      <c r="G69" s="3" t="s">
        <v>3863</v>
      </c>
      <c r="H69" s="3" t="s">
        <v>3864</v>
      </c>
      <c r="I69" s="3" t="s">
        <v>3474</v>
      </c>
      <c r="J69" s="3" t="s">
        <v>3865</v>
      </c>
      <c r="K69" s="8">
        <v>43958.0</v>
      </c>
      <c r="L69" s="8">
        <v>43901.0</v>
      </c>
    </row>
    <row r="70">
      <c r="A70" s="7">
        <v>68.0</v>
      </c>
      <c r="B70" s="3" t="s">
        <v>1026</v>
      </c>
      <c r="C70" s="3">
        <v>0.3333333333333333</v>
      </c>
      <c r="D70" s="3" t="s">
        <v>3866</v>
      </c>
      <c r="E70" s="3" t="s">
        <v>3867</v>
      </c>
      <c r="F70" s="3" t="s">
        <v>3868</v>
      </c>
      <c r="G70" s="3" t="s">
        <v>3869</v>
      </c>
      <c r="H70" s="3" t="s">
        <v>3870</v>
      </c>
      <c r="I70" s="3" t="s">
        <v>3644</v>
      </c>
      <c r="J70" s="3" t="s">
        <v>3871</v>
      </c>
      <c r="K70" s="8">
        <v>43980.0</v>
      </c>
      <c r="L70" s="8">
        <v>43899.0</v>
      </c>
    </row>
    <row r="71">
      <c r="A71" s="7">
        <v>69.0</v>
      </c>
      <c r="B71" s="3" t="s">
        <v>1029</v>
      </c>
      <c r="C71" s="3">
        <v>0.3333333333333333</v>
      </c>
      <c r="D71" s="3" t="s">
        <v>3872</v>
      </c>
      <c r="E71" s="3" t="s">
        <v>3873</v>
      </c>
      <c r="F71" s="3" t="s">
        <v>3874</v>
      </c>
      <c r="G71" s="3" t="s">
        <v>3875</v>
      </c>
      <c r="H71" s="3" t="s">
        <v>3876</v>
      </c>
      <c r="I71" s="3" t="s">
        <v>3644</v>
      </c>
      <c r="J71" s="3" t="s">
        <v>3877</v>
      </c>
      <c r="K71" s="8">
        <v>43980.0</v>
      </c>
      <c r="L71" s="8">
        <v>43899.0</v>
      </c>
    </row>
    <row r="72">
      <c r="A72" s="7">
        <v>70.0</v>
      </c>
      <c r="B72" s="3" t="s">
        <v>1059</v>
      </c>
      <c r="C72" s="3">
        <v>0.375</v>
      </c>
      <c r="D72" s="3" t="s">
        <v>3878</v>
      </c>
      <c r="E72" s="3" t="s">
        <v>3879</v>
      </c>
      <c r="F72" s="3" t="s">
        <v>3880</v>
      </c>
      <c r="G72" s="3" t="s">
        <v>3881</v>
      </c>
      <c r="H72" s="3" t="s">
        <v>3882</v>
      </c>
      <c r="I72" s="3" t="s">
        <v>3562</v>
      </c>
      <c r="J72" s="3" t="s">
        <v>3883</v>
      </c>
      <c r="K72" s="8">
        <v>44018.0</v>
      </c>
      <c r="L72" s="8">
        <v>44007.0</v>
      </c>
    </row>
    <row r="73">
      <c r="A73" s="7">
        <v>71.0</v>
      </c>
      <c r="B73" s="3" t="s">
        <v>1062</v>
      </c>
      <c r="C73" s="3">
        <v>0.4285714285714285</v>
      </c>
      <c r="D73" s="3" t="s">
        <v>3884</v>
      </c>
      <c r="E73" s="3" t="s">
        <v>3885</v>
      </c>
      <c r="F73" s="3" t="s">
        <v>3886</v>
      </c>
      <c r="G73" s="3" t="s">
        <v>3887</v>
      </c>
      <c r="H73" s="3" t="s">
        <v>3888</v>
      </c>
      <c r="I73" s="3" t="s">
        <v>3488</v>
      </c>
      <c r="J73" s="3" t="s">
        <v>3889</v>
      </c>
      <c r="K73" s="8">
        <v>44018.0</v>
      </c>
      <c r="L73" s="8">
        <v>43997.0</v>
      </c>
    </row>
    <row r="74">
      <c r="A74" s="7">
        <v>72.0</v>
      </c>
      <c r="B74" s="3" t="s">
        <v>1150</v>
      </c>
      <c r="C74" s="3">
        <v>0.4285714285714285</v>
      </c>
      <c r="D74" s="3" t="s">
        <v>3890</v>
      </c>
      <c r="E74" s="3" t="s">
        <v>3891</v>
      </c>
      <c r="F74" s="3" t="s">
        <v>3892</v>
      </c>
      <c r="G74" s="3" t="s">
        <v>3893</v>
      </c>
      <c r="H74" s="3" t="s">
        <v>3894</v>
      </c>
      <c r="I74" s="3" t="s">
        <v>3488</v>
      </c>
      <c r="J74" s="3" t="s">
        <v>3895</v>
      </c>
      <c r="K74" s="8">
        <v>43990.0</v>
      </c>
      <c r="L74" s="8">
        <v>43972.0</v>
      </c>
    </row>
    <row r="75">
      <c r="A75" s="7">
        <v>73.0</v>
      </c>
      <c r="B75" s="3" t="s">
        <v>1162</v>
      </c>
      <c r="C75" s="3">
        <v>0.4285714285714285</v>
      </c>
      <c r="D75" s="3" t="s">
        <v>3896</v>
      </c>
      <c r="E75" s="3" t="s">
        <v>3897</v>
      </c>
      <c r="F75" s="3" t="s">
        <v>3898</v>
      </c>
      <c r="G75" s="3" t="s">
        <v>3899</v>
      </c>
      <c r="H75" s="3" t="s">
        <v>3900</v>
      </c>
      <c r="I75" s="3" t="s">
        <v>3488</v>
      </c>
      <c r="J75" s="3" t="s">
        <v>3901</v>
      </c>
      <c r="K75" s="8">
        <v>43990.0</v>
      </c>
      <c r="L75" s="8">
        <v>43973.0</v>
      </c>
    </row>
    <row r="76">
      <c r="A76" s="7">
        <v>74.0</v>
      </c>
      <c r="B76" s="3" t="s">
        <v>1164</v>
      </c>
      <c r="C76" s="3">
        <v>0.375</v>
      </c>
      <c r="D76" s="3" t="s">
        <v>3902</v>
      </c>
      <c r="E76" s="3" t="s">
        <v>3903</v>
      </c>
      <c r="F76" s="3" t="s">
        <v>3904</v>
      </c>
      <c r="G76" s="3" t="s">
        <v>3905</v>
      </c>
      <c r="H76" s="3" t="s">
        <v>3906</v>
      </c>
      <c r="I76" s="3" t="s">
        <v>3562</v>
      </c>
      <c r="J76" s="3" t="s">
        <v>3907</v>
      </c>
      <c r="K76" s="8">
        <v>44035.0</v>
      </c>
      <c r="L76" s="8">
        <v>44007.0</v>
      </c>
    </row>
    <row r="77">
      <c r="A77" s="7">
        <v>75.0</v>
      </c>
      <c r="B77" s="3" t="s">
        <v>1167</v>
      </c>
      <c r="C77" s="3">
        <v>0.375</v>
      </c>
      <c r="D77" s="3" t="s">
        <v>3908</v>
      </c>
      <c r="E77" s="3" t="s">
        <v>3909</v>
      </c>
      <c r="F77" s="3" t="s">
        <v>3910</v>
      </c>
      <c r="G77" s="3" t="s">
        <v>3911</v>
      </c>
      <c r="H77" s="3" t="s">
        <v>3912</v>
      </c>
      <c r="I77" s="3" t="s">
        <v>3562</v>
      </c>
      <c r="J77" s="3" t="s">
        <v>3913</v>
      </c>
      <c r="K77" s="8">
        <v>44035.0</v>
      </c>
      <c r="L77" s="8">
        <v>44007.0</v>
      </c>
    </row>
    <row r="78">
      <c r="A78" s="7">
        <v>76.0</v>
      </c>
      <c r="B78" s="3" t="s">
        <v>1201</v>
      </c>
      <c r="C78" s="3">
        <v>0.5</v>
      </c>
      <c r="D78" s="3" t="s">
        <v>3914</v>
      </c>
      <c r="E78" s="3" t="s">
        <v>3915</v>
      </c>
      <c r="F78" s="3" t="s">
        <v>3916</v>
      </c>
      <c r="G78" s="3" t="s">
        <v>3917</v>
      </c>
      <c r="H78" s="3" t="s">
        <v>3918</v>
      </c>
      <c r="I78" s="3" t="s">
        <v>3474</v>
      </c>
      <c r="J78" s="3" t="s">
        <v>3919</v>
      </c>
      <c r="K78" s="8">
        <v>43999.0</v>
      </c>
      <c r="L78" s="8">
        <v>43997.0</v>
      </c>
    </row>
    <row r="79">
      <c r="A79" s="7">
        <v>77.0</v>
      </c>
      <c r="B79" s="3" t="s">
        <v>1204</v>
      </c>
      <c r="C79" s="3">
        <v>0.5</v>
      </c>
      <c r="D79" s="3" t="s">
        <v>3920</v>
      </c>
      <c r="E79" s="3" t="s">
        <v>3921</v>
      </c>
      <c r="F79" s="3" t="s">
        <v>3922</v>
      </c>
      <c r="G79" s="3" t="s">
        <v>3923</v>
      </c>
      <c r="H79" s="3" t="s">
        <v>3924</v>
      </c>
      <c r="I79" s="3" t="s">
        <v>3474</v>
      </c>
      <c r="J79" s="3" t="s">
        <v>3925</v>
      </c>
      <c r="K79" s="8">
        <v>43999.0</v>
      </c>
      <c r="L79" s="8">
        <v>43997.0</v>
      </c>
    </row>
    <row r="80">
      <c r="A80" s="7">
        <v>78.0</v>
      </c>
      <c r="B80" s="3" t="s">
        <v>1208</v>
      </c>
      <c r="C80" s="3">
        <v>0.2857142857142857</v>
      </c>
      <c r="D80" s="3" t="s">
        <v>3926</v>
      </c>
      <c r="E80" s="3" t="s">
        <v>3927</v>
      </c>
      <c r="F80" s="3" t="s">
        <v>3928</v>
      </c>
      <c r="G80" s="3" t="s">
        <v>3929</v>
      </c>
      <c r="H80" s="3" t="s">
        <v>3930</v>
      </c>
      <c r="I80" s="3" t="s">
        <v>3488</v>
      </c>
      <c r="J80" s="3" t="s">
        <v>3931</v>
      </c>
      <c r="K80" s="8">
        <v>44000.0</v>
      </c>
      <c r="L80" s="8">
        <v>43999.0</v>
      </c>
    </row>
    <row r="81">
      <c r="A81" s="7">
        <v>79.0</v>
      </c>
      <c r="B81" s="3" t="s">
        <v>1211</v>
      </c>
      <c r="C81" s="3">
        <v>0.3333333333333333</v>
      </c>
      <c r="D81" s="3" t="s">
        <v>3932</v>
      </c>
      <c r="E81" s="3" t="s">
        <v>3933</v>
      </c>
      <c r="F81" s="3" t="s">
        <v>3934</v>
      </c>
      <c r="G81" s="3" t="s">
        <v>3935</v>
      </c>
      <c r="H81" s="3" t="s">
        <v>3936</v>
      </c>
      <c r="I81" s="3" t="s">
        <v>3644</v>
      </c>
      <c r="J81" s="3" t="s">
        <v>3937</v>
      </c>
      <c r="K81" s="8">
        <v>44000.0</v>
      </c>
      <c r="L81" s="8">
        <v>43999.0</v>
      </c>
    </row>
    <row r="82">
      <c r="A82" s="7">
        <v>80.0</v>
      </c>
      <c r="B82" s="3" t="s">
        <v>1242</v>
      </c>
      <c r="C82" s="3">
        <v>0.5</v>
      </c>
      <c r="D82" s="3" t="s">
        <v>3938</v>
      </c>
      <c r="E82" s="3" t="s">
        <v>3939</v>
      </c>
      <c r="F82" s="3" t="s">
        <v>3940</v>
      </c>
      <c r="G82" s="3" t="s">
        <v>3941</v>
      </c>
      <c r="H82" s="3" t="s">
        <v>3942</v>
      </c>
      <c r="I82" s="3" t="s">
        <v>3474</v>
      </c>
      <c r="J82" s="3" t="s">
        <v>3943</v>
      </c>
      <c r="K82" s="8">
        <v>44035.0</v>
      </c>
      <c r="L82" s="8">
        <v>44034.0</v>
      </c>
    </row>
    <row r="83">
      <c r="A83" s="7">
        <v>81.0</v>
      </c>
      <c r="B83" s="3" t="s">
        <v>1245</v>
      </c>
      <c r="C83" s="3">
        <v>0.5</v>
      </c>
      <c r="D83" s="3" t="s">
        <v>3944</v>
      </c>
      <c r="E83" s="3" t="s">
        <v>3945</v>
      </c>
      <c r="F83" s="3" t="s">
        <v>3946</v>
      </c>
      <c r="G83" s="3" t="s">
        <v>3947</v>
      </c>
      <c r="H83" s="3" t="s">
        <v>3948</v>
      </c>
      <c r="I83" s="3" t="s">
        <v>3474</v>
      </c>
      <c r="J83" s="3" t="s">
        <v>3544</v>
      </c>
      <c r="K83" s="8">
        <v>44035.0</v>
      </c>
      <c r="L83" s="8">
        <v>44034.0</v>
      </c>
    </row>
    <row r="84">
      <c r="A84" s="7">
        <v>82.0</v>
      </c>
      <c r="B84" s="3" t="s">
        <v>1255</v>
      </c>
      <c r="C84" s="3">
        <v>0.6666666666666666</v>
      </c>
      <c r="D84" s="3" t="s">
        <v>3949</v>
      </c>
      <c r="E84" s="3" t="s">
        <v>3950</v>
      </c>
      <c r="F84" s="3" t="s">
        <v>3951</v>
      </c>
      <c r="G84" s="3" t="s">
        <v>3952</v>
      </c>
      <c r="H84" s="3" t="s">
        <v>3953</v>
      </c>
      <c r="I84" s="3" t="s">
        <v>3644</v>
      </c>
      <c r="J84" s="3" t="s">
        <v>3954</v>
      </c>
      <c r="K84" s="8">
        <v>43984.0</v>
      </c>
      <c r="L84" s="8">
        <v>43894.0</v>
      </c>
    </row>
    <row r="85">
      <c r="A85" s="7">
        <v>83.0</v>
      </c>
      <c r="B85" s="3" t="s">
        <v>1258</v>
      </c>
      <c r="C85" s="3">
        <v>0.6666666666666666</v>
      </c>
      <c r="D85" s="3" t="s">
        <v>3955</v>
      </c>
      <c r="E85" s="3" t="s">
        <v>3956</v>
      </c>
      <c r="F85" s="3" t="s">
        <v>3957</v>
      </c>
      <c r="G85" s="3" t="s">
        <v>3958</v>
      </c>
      <c r="H85" s="3" t="s">
        <v>3959</v>
      </c>
      <c r="I85" s="3" t="s">
        <v>3644</v>
      </c>
      <c r="J85" s="3" t="s">
        <v>3960</v>
      </c>
      <c r="K85" s="8">
        <v>43984.0</v>
      </c>
      <c r="L85" s="8">
        <v>43894.0</v>
      </c>
    </row>
    <row r="86">
      <c r="A86" s="7">
        <v>84.0</v>
      </c>
      <c r="B86" s="3" t="s">
        <v>1396</v>
      </c>
      <c r="C86" s="3">
        <v>0.5</v>
      </c>
      <c r="D86" s="3" t="s">
        <v>3961</v>
      </c>
      <c r="E86" s="3" t="s">
        <v>3962</v>
      </c>
      <c r="F86" s="3" t="s">
        <v>3963</v>
      </c>
      <c r="G86" s="3" t="s">
        <v>3964</v>
      </c>
      <c r="H86" s="3" t="s">
        <v>3965</v>
      </c>
      <c r="I86" s="3" t="s">
        <v>3474</v>
      </c>
      <c r="J86" s="3" t="s">
        <v>3966</v>
      </c>
      <c r="K86" s="8">
        <v>43966.0</v>
      </c>
      <c r="L86" s="8">
        <v>43963.0</v>
      </c>
    </row>
    <row r="87">
      <c r="A87" s="7">
        <v>85.0</v>
      </c>
      <c r="B87" s="3" t="s">
        <v>1399</v>
      </c>
      <c r="C87" s="3">
        <v>0.5</v>
      </c>
      <c r="D87" s="3" t="s">
        <v>3967</v>
      </c>
      <c r="E87" s="3" t="s">
        <v>3968</v>
      </c>
      <c r="F87" s="3" t="s">
        <v>3969</v>
      </c>
      <c r="G87" s="3" t="s">
        <v>3970</v>
      </c>
      <c r="H87" s="3" t="s">
        <v>3971</v>
      </c>
      <c r="I87" s="3" t="s">
        <v>3474</v>
      </c>
      <c r="J87" s="3" t="s">
        <v>3972</v>
      </c>
      <c r="K87" s="8">
        <v>43966.0</v>
      </c>
      <c r="L87" s="8">
        <v>43963.0</v>
      </c>
    </row>
    <row r="88">
      <c r="A88" s="7">
        <v>86.0</v>
      </c>
      <c r="B88" s="3" t="s">
        <v>1406</v>
      </c>
      <c r="C88" s="3">
        <v>1.0</v>
      </c>
      <c r="D88" s="3" t="s">
        <v>3535</v>
      </c>
      <c r="E88" s="3" t="s">
        <v>3973</v>
      </c>
      <c r="F88" s="3" t="s">
        <v>3537</v>
      </c>
      <c r="G88" s="3" t="s">
        <v>3974</v>
      </c>
      <c r="H88" s="3" t="s">
        <v>3539</v>
      </c>
      <c r="I88" s="3" t="s">
        <v>3540</v>
      </c>
      <c r="J88" s="3" t="s">
        <v>3975</v>
      </c>
      <c r="K88" s="8">
        <v>43944.0</v>
      </c>
      <c r="L88" s="8">
        <v>43885.0</v>
      </c>
    </row>
    <row r="89">
      <c r="A89" s="7">
        <v>87.0</v>
      </c>
      <c r="B89" s="3" t="s">
        <v>1409</v>
      </c>
      <c r="C89" s="3">
        <v>1.0</v>
      </c>
      <c r="D89" s="3" t="s">
        <v>3535</v>
      </c>
      <c r="E89" s="3" t="s">
        <v>3976</v>
      </c>
      <c r="F89" s="3" t="s">
        <v>3537</v>
      </c>
      <c r="G89" s="3" t="s">
        <v>3977</v>
      </c>
      <c r="H89" s="3" t="s">
        <v>3539</v>
      </c>
      <c r="I89" s="3" t="s">
        <v>3540</v>
      </c>
      <c r="J89" s="3" t="s">
        <v>3978</v>
      </c>
      <c r="K89" s="8">
        <v>43944.0</v>
      </c>
      <c r="L89" s="8">
        <v>43885.0</v>
      </c>
    </row>
    <row r="90">
      <c r="A90" s="7">
        <v>88.0</v>
      </c>
      <c r="B90" s="3" t="s">
        <v>1432</v>
      </c>
      <c r="C90" s="3">
        <v>0.25</v>
      </c>
      <c r="D90" s="3" t="s">
        <v>3979</v>
      </c>
      <c r="E90" s="3" t="s">
        <v>3980</v>
      </c>
      <c r="F90" s="3" t="s">
        <v>3981</v>
      </c>
      <c r="G90" s="3" t="s">
        <v>3980</v>
      </c>
      <c r="H90" s="3" t="s">
        <v>3982</v>
      </c>
      <c r="I90" s="3" t="s">
        <v>3474</v>
      </c>
      <c r="J90" s="3" t="s">
        <v>3983</v>
      </c>
      <c r="K90" s="8">
        <v>43949.0</v>
      </c>
      <c r="L90" s="8">
        <v>43889.0</v>
      </c>
    </row>
    <row r="91">
      <c r="A91" s="7">
        <v>89.0</v>
      </c>
      <c r="B91" s="3" t="s">
        <v>1436</v>
      </c>
      <c r="C91" s="3">
        <v>0.25</v>
      </c>
      <c r="D91" s="3" t="s">
        <v>3984</v>
      </c>
      <c r="E91" s="3" t="s">
        <v>3985</v>
      </c>
      <c r="F91" s="3" t="s">
        <v>3986</v>
      </c>
      <c r="G91" s="3" t="s">
        <v>3985</v>
      </c>
      <c r="H91" s="3" t="s">
        <v>3987</v>
      </c>
      <c r="I91" s="3" t="s">
        <v>3474</v>
      </c>
      <c r="J91" s="3" t="s">
        <v>3988</v>
      </c>
      <c r="K91" s="8">
        <v>43949.0</v>
      </c>
      <c r="L91" s="8">
        <v>43889.0</v>
      </c>
    </row>
    <row r="92">
      <c r="A92" s="7">
        <v>90.0</v>
      </c>
      <c r="B92" s="3" t="s">
        <v>1441</v>
      </c>
      <c r="C92" s="3">
        <v>0.6</v>
      </c>
      <c r="D92" s="3" t="s">
        <v>3989</v>
      </c>
      <c r="E92" s="3" t="s">
        <v>3990</v>
      </c>
      <c r="F92" s="3" t="s">
        <v>3991</v>
      </c>
      <c r="G92" s="3" t="s">
        <v>3992</v>
      </c>
      <c r="H92" s="3" t="s">
        <v>3993</v>
      </c>
      <c r="I92" s="3" t="s">
        <v>3597</v>
      </c>
      <c r="J92" s="3" t="s">
        <v>3994</v>
      </c>
      <c r="K92" s="8">
        <v>44029.0</v>
      </c>
      <c r="L92" s="8">
        <v>44027.0</v>
      </c>
    </row>
    <row r="93">
      <c r="A93" s="7">
        <v>91.0</v>
      </c>
      <c r="B93" s="3" t="s">
        <v>1444</v>
      </c>
      <c r="C93" s="3">
        <v>0.6</v>
      </c>
      <c r="D93" s="3" t="s">
        <v>3995</v>
      </c>
      <c r="E93" s="3" t="s">
        <v>3996</v>
      </c>
      <c r="F93" s="3" t="s">
        <v>3997</v>
      </c>
      <c r="G93" s="3" t="s">
        <v>3998</v>
      </c>
      <c r="H93" s="3" t="s">
        <v>3999</v>
      </c>
      <c r="I93" s="3" t="s">
        <v>3597</v>
      </c>
      <c r="J93" s="3" t="s">
        <v>4000</v>
      </c>
      <c r="K93" s="8">
        <v>44029.0</v>
      </c>
      <c r="L93" s="8">
        <v>44027.0</v>
      </c>
    </row>
    <row r="94">
      <c r="A94" s="7">
        <v>92.0</v>
      </c>
      <c r="B94" s="3" t="s">
        <v>1459</v>
      </c>
      <c r="C94" s="3">
        <v>0.5714285714285714</v>
      </c>
      <c r="D94" s="3" t="s">
        <v>4001</v>
      </c>
      <c r="E94" s="3" t="s">
        <v>4002</v>
      </c>
      <c r="F94" s="3" t="s">
        <v>4003</v>
      </c>
      <c r="G94" s="3" t="s">
        <v>4004</v>
      </c>
      <c r="H94" s="3" t="s">
        <v>4005</v>
      </c>
      <c r="I94" s="3" t="s">
        <v>3488</v>
      </c>
      <c r="J94" s="3" t="s">
        <v>4006</v>
      </c>
      <c r="K94" s="8">
        <v>44018.0</v>
      </c>
      <c r="L94" s="8">
        <v>44012.0</v>
      </c>
    </row>
    <row r="95">
      <c r="A95" s="7">
        <v>93.0</v>
      </c>
      <c r="B95" s="3" t="s">
        <v>1462</v>
      </c>
      <c r="C95" s="3">
        <v>0.5</v>
      </c>
      <c r="D95" s="3" t="s">
        <v>4007</v>
      </c>
      <c r="E95" s="3" t="s">
        <v>4008</v>
      </c>
      <c r="F95" s="3" t="s">
        <v>4009</v>
      </c>
      <c r="G95" s="3" t="s">
        <v>4010</v>
      </c>
      <c r="H95" s="3" t="s">
        <v>4011</v>
      </c>
      <c r="I95" s="3" t="s">
        <v>3562</v>
      </c>
      <c r="J95" s="3" t="s">
        <v>4012</v>
      </c>
      <c r="K95" s="8">
        <v>44018.0</v>
      </c>
      <c r="L95" s="8">
        <v>44012.0</v>
      </c>
    </row>
    <row r="96">
      <c r="A96" s="7">
        <v>94.0</v>
      </c>
      <c r="B96" s="3" t="s">
        <v>1472</v>
      </c>
      <c r="C96" s="3">
        <v>0.4</v>
      </c>
      <c r="D96" s="3" t="s">
        <v>4013</v>
      </c>
      <c r="E96" s="3" t="s">
        <v>4014</v>
      </c>
      <c r="F96" s="3" t="s">
        <v>4015</v>
      </c>
      <c r="G96" s="3" t="s">
        <v>4016</v>
      </c>
      <c r="H96" s="3" t="s">
        <v>4017</v>
      </c>
      <c r="I96" s="3" t="s">
        <v>3597</v>
      </c>
      <c r="J96" s="3" t="s">
        <v>4018</v>
      </c>
      <c r="K96" s="8">
        <v>43971.0</v>
      </c>
      <c r="L96" s="8">
        <v>43964.0</v>
      </c>
    </row>
    <row r="97">
      <c r="A97" s="7">
        <v>95.0</v>
      </c>
      <c r="B97" s="3" t="s">
        <v>1477</v>
      </c>
      <c r="C97" s="3">
        <v>0.4</v>
      </c>
      <c r="D97" s="3" t="s">
        <v>4019</v>
      </c>
      <c r="E97" s="3" t="s">
        <v>4020</v>
      </c>
      <c r="F97" s="3" t="s">
        <v>4021</v>
      </c>
      <c r="G97" s="3" t="s">
        <v>4022</v>
      </c>
      <c r="H97" s="3" t="s">
        <v>4023</v>
      </c>
      <c r="I97" s="3" t="s">
        <v>3597</v>
      </c>
      <c r="J97" s="3" t="s">
        <v>4024</v>
      </c>
      <c r="K97" s="8">
        <v>43971.0</v>
      </c>
      <c r="L97" s="8">
        <v>43964.0</v>
      </c>
    </row>
    <row r="98">
      <c r="A98" s="7">
        <v>96.0</v>
      </c>
      <c r="B98" s="3" t="s">
        <v>1497</v>
      </c>
      <c r="C98" s="3">
        <v>0.4285714285714285</v>
      </c>
      <c r="D98" s="3" t="s">
        <v>4025</v>
      </c>
      <c r="E98" s="3" t="s">
        <v>4026</v>
      </c>
      <c r="F98" s="3" t="s">
        <v>4027</v>
      </c>
      <c r="G98" s="3" t="s">
        <v>4028</v>
      </c>
      <c r="H98" s="3" t="s">
        <v>4029</v>
      </c>
      <c r="I98" s="3" t="s">
        <v>3488</v>
      </c>
      <c r="J98" s="3" t="s">
        <v>4030</v>
      </c>
      <c r="K98" s="8">
        <v>43977.0</v>
      </c>
      <c r="L98" s="8">
        <v>43899.0</v>
      </c>
    </row>
    <row r="99">
      <c r="A99" s="7">
        <v>97.0</v>
      </c>
      <c r="B99" s="3" t="s">
        <v>1500</v>
      </c>
      <c r="C99" s="3">
        <v>0.4285714285714285</v>
      </c>
      <c r="D99" s="3" t="s">
        <v>4031</v>
      </c>
      <c r="E99" s="3" t="s">
        <v>4032</v>
      </c>
      <c r="F99" s="3" t="s">
        <v>4033</v>
      </c>
      <c r="G99" s="3" t="s">
        <v>4034</v>
      </c>
      <c r="H99" s="3" t="s">
        <v>4035</v>
      </c>
      <c r="I99" s="3" t="s">
        <v>3488</v>
      </c>
      <c r="J99" s="3" t="s">
        <v>4036</v>
      </c>
      <c r="K99" s="8">
        <v>43977.0</v>
      </c>
      <c r="L99" s="8">
        <v>43899.0</v>
      </c>
    </row>
    <row r="100">
      <c r="A100" s="7">
        <v>98.0</v>
      </c>
      <c r="B100" s="3" t="s">
        <v>1519</v>
      </c>
      <c r="C100" s="3">
        <v>0.6</v>
      </c>
      <c r="D100" s="3" t="s">
        <v>4037</v>
      </c>
      <c r="E100" s="3" t="s">
        <v>4038</v>
      </c>
      <c r="F100" s="3" t="s">
        <v>4039</v>
      </c>
      <c r="G100" s="3" t="s">
        <v>4040</v>
      </c>
      <c r="H100" s="3" t="s">
        <v>4041</v>
      </c>
      <c r="I100" s="3" t="s">
        <v>3597</v>
      </c>
      <c r="J100" s="3" t="s">
        <v>4042</v>
      </c>
      <c r="K100" s="8">
        <v>43971.0</v>
      </c>
      <c r="L100" s="8">
        <v>43958.0</v>
      </c>
    </row>
    <row r="101">
      <c r="A101" s="7">
        <v>99.0</v>
      </c>
      <c r="B101" s="3" t="s">
        <v>1527</v>
      </c>
      <c r="C101" s="3">
        <v>0.6</v>
      </c>
      <c r="D101" s="3" t="s">
        <v>4043</v>
      </c>
      <c r="E101" s="3" t="s">
        <v>4044</v>
      </c>
      <c r="F101" s="3" t="s">
        <v>4045</v>
      </c>
      <c r="G101" s="3" t="s">
        <v>4046</v>
      </c>
      <c r="H101" s="3" t="s">
        <v>4047</v>
      </c>
      <c r="I101" s="3" t="s">
        <v>3597</v>
      </c>
      <c r="J101" s="3" t="s">
        <v>4048</v>
      </c>
      <c r="K101" s="8">
        <v>43971.0</v>
      </c>
      <c r="L101" s="8">
        <v>43958.0</v>
      </c>
    </row>
    <row r="102">
      <c r="A102" s="7">
        <v>100.0</v>
      </c>
      <c r="B102" s="3" t="s">
        <v>1541</v>
      </c>
      <c r="C102" s="3">
        <v>0.75</v>
      </c>
      <c r="D102" s="3" t="s">
        <v>4049</v>
      </c>
      <c r="E102" s="3" t="s">
        <v>4050</v>
      </c>
      <c r="F102" s="3" t="s">
        <v>4051</v>
      </c>
      <c r="G102" s="3" t="s">
        <v>4052</v>
      </c>
      <c r="H102" s="3" t="s">
        <v>4051</v>
      </c>
      <c r="I102" s="3" t="s">
        <v>3474</v>
      </c>
      <c r="J102" s="3" t="s">
        <v>4053</v>
      </c>
      <c r="K102" s="8">
        <v>43990.0</v>
      </c>
      <c r="L102" s="8">
        <v>43892.0</v>
      </c>
    </row>
    <row r="103">
      <c r="A103" s="7">
        <v>101.0</v>
      </c>
      <c r="B103" s="3" t="s">
        <v>1544</v>
      </c>
      <c r="C103" s="3">
        <v>0.75</v>
      </c>
      <c r="D103" s="3" t="s">
        <v>4054</v>
      </c>
      <c r="E103" s="3" t="s">
        <v>4055</v>
      </c>
      <c r="F103" s="3" t="s">
        <v>4056</v>
      </c>
      <c r="G103" s="3" t="s">
        <v>4057</v>
      </c>
      <c r="H103" s="3" t="s">
        <v>4056</v>
      </c>
      <c r="I103" s="3" t="s">
        <v>3474</v>
      </c>
      <c r="J103" s="3" t="s">
        <v>4058</v>
      </c>
      <c r="K103" s="8">
        <v>43990.0</v>
      </c>
      <c r="L103" s="8">
        <v>43889.0</v>
      </c>
    </row>
    <row r="104">
      <c r="A104" s="7">
        <v>102.0</v>
      </c>
      <c r="B104" s="3" t="s">
        <v>1546</v>
      </c>
      <c r="C104" s="3">
        <v>0.3333333333333333</v>
      </c>
      <c r="D104" s="3" t="s">
        <v>4059</v>
      </c>
      <c r="E104" s="3" t="s">
        <v>4060</v>
      </c>
      <c r="F104" s="3" t="s">
        <v>4061</v>
      </c>
      <c r="G104" s="3" t="s">
        <v>4062</v>
      </c>
      <c r="H104" s="3" t="s">
        <v>4063</v>
      </c>
      <c r="I104" s="3" t="s">
        <v>3644</v>
      </c>
      <c r="J104" s="3" t="s">
        <v>4064</v>
      </c>
      <c r="K104" s="8">
        <v>43980.0</v>
      </c>
      <c r="L104" s="8">
        <v>43901.0</v>
      </c>
    </row>
    <row r="105">
      <c r="A105" s="7">
        <v>103.0</v>
      </c>
      <c r="B105" s="3" t="s">
        <v>1557</v>
      </c>
      <c r="C105" s="3">
        <v>0.4</v>
      </c>
      <c r="D105" s="3" t="s">
        <v>4065</v>
      </c>
      <c r="E105" s="3" t="s">
        <v>4066</v>
      </c>
      <c r="F105" s="3" t="s">
        <v>4067</v>
      </c>
      <c r="G105" s="3" t="s">
        <v>4068</v>
      </c>
      <c r="H105" s="3" t="s">
        <v>4069</v>
      </c>
      <c r="I105" s="3" t="s">
        <v>3597</v>
      </c>
      <c r="J105" s="3" t="s">
        <v>4070</v>
      </c>
      <c r="K105" s="8">
        <v>43983.0</v>
      </c>
      <c r="L105" s="8">
        <v>43899.0</v>
      </c>
    </row>
    <row r="106">
      <c r="A106" s="7">
        <v>104.0</v>
      </c>
      <c r="B106" s="3" t="s">
        <v>1564</v>
      </c>
      <c r="C106" s="3">
        <v>0.375</v>
      </c>
      <c r="D106" s="3" t="s">
        <v>4071</v>
      </c>
      <c r="E106" s="3" t="s">
        <v>4072</v>
      </c>
      <c r="F106" s="3" t="s">
        <v>4073</v>
      </c>
      <c r="G106" s="3" t="s">
        <v>4074</v>
      </c>
      <c r="H106" s="3" t="s">
        <v>4075</v>
      </c>
      <c r="I106" s="3" t="s">
        <v>3562</v>
      </c>
      <c r="J106" s="3" t="s">
        <v>4076</v>
      </c>
      <c r="K106" s="8">
        <v>44007.0</v>
      </c>
      <c r="L106" s="8">
        <v>44013.0</v>
      </c>
    </row>
    <row r="107">
      <c r="A107" s="7">
        <v>105.0</v>
      </c>
      <c r="B107" s="3" t="s">
        <v>1664</v>
      </c>
      <c r="C107" s="3">
        <v>0.3333333333333333</v>
      </c>
      <c r="D107" s="3" t="s">
        <v>4077</v>
      </c>
      <c r="E107" s="3" t="s">
        <v>4078</v>
      </c>
      <c r="F107" s="3" t="s">
        <v>4079</v>
      </c>
      <c r="G107" s="3" t="s">
        <v>4080</v>
      </c>
      <c r="H107" s="3" t="s">
        <v>4081</v>
      </c>
      <c r="I107" s="3" t="s">
        <v>3644</v>
      </c>
      <c r="J107" s="3" t="s">
        <v>4082</v>
      </c>
      <c r="K107" s="8">
        <v>43964.0</v>
      </c>
      <c r="L107" s="8">
        <v>43887.0</v>
      </c>
    </row>
    <row r="108">
      <c r="A108" s="7">
        <v>106.0</v>
      </c>
      <c r="B108" s="3" t="s">
        <v>1676</v>
      </c>
      <c r="C108" s="3">
        <v>0.3333333333333333</v>
      </c>
      <c r="D108" s="3" t="s">
        <v>4083</v>
      </c>
      <c r="E108" s="3" t="s">
        <v>4084</v>
      </c>
      <c r="F108" s="3" t="s">
        <v>4085</v>
      </c>
      <c r="G108" s="3" t="s">
        <v>4086</v>
      </c>
      <c r="H108" s="3" t="s">
        <v>4087</v>
      </c>
      <c r="I108" s="3" t="s">
        <v>3644</v>
      </c>
      <c r="J108" s="3" t="s">
        <v>4088</v>
      </c>
      <c r="K108" s="8">
        <v>43964.0</v>
      </c>
      <c r="L108" s="8">
        <v>43887.0</v>
      </c>
    </row>
    <row r="109">
      <c r="A109" s="7">
        <v>107.0</v>
      </c>
      <c r="B109" s="3" t="s">
        <v>1678</v>
      </c>
      <c r="C109" s="3">
        <v>1.0</v>
      </c>
      <c r="D109" s="3" t="s">
        <v>3535</v>
      </c>
      <c r="E109" s="3" t="s">
        <v>4089</v>
      </c>
      <c r="F109" s="3" t="s">
        <v>3537</v>
      </c>
      <c r="G109" s="3" t="s">
        <v>4090</v>
      </c>
      <c r="H109" s="3" t="s">
        <v>3539</v>
      </c>
      <c r="I109" s="3" t="s">
        <v>3540</v>
      </c>
      <c r="J109" s="3" t="s">
        <v>4091</v>
      </c>
      <c r="K109" s="8">
        <v>43948.0</v>
      </c>
      <c r="L109" s="8">
        <v>43903.0</v>
      </c>
    </row>
    <row r="110">
      <c r="A110" s="7">
        <v>108.0</v>
      </c>
      <c r="B110" s="3" t="s">
        <v>1684</v>
      </c>
      <c r="C110" s="3">
        <v>0.3333333333333333</v>
      </c>
      <c r="D110" s="3" t="s">
        <v>4092</v>
      </c>
      <c r="E110" s="3" t="s">
        <v>4093</v>
      </c>
      <c r="F110" s="3" t="s">
        <v>4094</v>
      </c>
      <c r="G110" s="3" t="s">
        <v>4095</v>
      </c>
      <c r="H110" s="3" t="s">
        <v>4096</v>
      </c>
      <c r="I110" s="3" t="s">
        <v>3644</v>
      </c>
      <c r="J110" s="3" t="s">
        <v>4097</v>
      </c>
      <c r="K110" s="8">
        <v>44000.0</v>
      </c>
      <c r="L110" s="8">
        <v>43999.0</v>
      </c>
    </row>
    <row r="111">
      <c r="A111" s="7">
        <v>109.0</v>
      </c>
      <c r="B111" s="3" t="s">
        <v>1693</v>
      </c>
      <c r="C111" s="3">
        <v>0.3333333333333333</v>
      </c>
      <c r="D111" s="3" t="s">
        <v>4098</v>
      </c>
      <c r="E111" s="3" t="s">
        <v>4099</v>
      </c>
      <c r="F111" s="3" t="s">
        <v>4100</v>
      </c>
      <c r="G111" s="3" t="s">
        <v>4101</v>
      </c>
      <c r="H111" s="3" t="s">
        <v>4102</v>
      </c>
      <c r="I111" s="3" t="s">
        <v>3644</v>
      </c>
      <c r="J111" s="3" t="s">
        <v>4103</v>
      </c>
      <c r="K111" s="8">
        <v>44000.0</v>
      </c>
      <c r="L111" s="8">
        <v>43998.0</v>
      </c>
    </row>
    <row r="112">
      <c r="A112" s="7">
        <v>110.0</v>
      </c>
      <c r="B112" s="3" t="s">
        <v>1722</v>
      </c>
      <c r="C112" s="3">
        <v>0.2</v>
      </c>
      <c r="D112" s="3" t="s">
        <v>4104</v>
      </c>
      <c r="E112" s="3" t="s">
        <v>4105</v>
      </c>
      <c r="F112" s="3" t="s">
        <v>4106</v>
      </c>
      <c r="G112" s="3" t="s">
        <v>4105</v>
      </c>
      <c r="H112" s="3" t="s">
        <v>4107</v>
      </c>
      <c r="I112" s="3" t="s">
        <v>3597</v>
      </c>
      <c r="J112" s="3" t="s">
        <v>4108</v>
      </c>
      <c r="K112" s="8">
        <v>43980.0</v>
      </c>
      <c r="L112" s="8">
        <v>43945.0</v>
      </c>
    </row>
    <row r="113">
      <c r="A113" s="7">
        <v>111.0</v>
      </c>
      <c r="B113" s="3" t="s">
        <v>1725</v>
      </c>
      <c r="C113" s="3">
        <v>0.25</v>
      </c>
      <c r="D113" s="3" t="s">
        <v>4109</v>
      </c>
      <c r="E113" s="3" t="s">
        <v>4110</v>
      </c>
      <c r="F113" s="3" t="s">
        <v>4111</v>
      </c>
      <c r="G113" s="3" t="s">
        <v>4110</v>
      </c>
      <c r="H113" s="3" t="s">
        <v>4112</v>
      </c>
      <c r="I113" s="3" t="s">
        <v>3474</v>
      </c>
      <c r="J113" s="3" t="s">
        <v>4113</v>
      </c>
      <c r="K113" s="8">
        <v>43980.0</v>
      </c>
      <c r="L113" s="8">
        <v>43942.0</v>
      </c>
    </row>
    <row r="114">
      <c r="A114" s="7">
        <v>112.0</v>
      </c>
      <c r="B114" s="3" t="s">
        <v>1729</v>
      </c>
      <c r="C114" s="3">
        <v>0.4444444444444444</v>
      </c>
      <c r="D114" s="3" t="s">
        <v>4114</v>
      </c>
      <c r="E114" s="3" t="s">
        <v>4115</v>
      </c>
      <c r="F114" s="3" t="s">
        <v>4116</v>
      </c>
      <c r="G114" s="3" t="s">
        <v>4117</v>
      </c>
      <c r="H114" s="3" t="s">
        <v>4118</v>
      </c>
      <c r="I114" s="3" t="s">
        <v>3675</v>
      </c>
      <c r="J114" s="3" t="s">
        <v>4119</v>
      </c>
      <c r="K114" s="8">
        <v>43978.0</v>
      </c>
      <c r="L114" s="8">
        <v>43977.0</v>
      </c>
    </row>
    <row r="115">
      <c r="A115" s="7">
        <v>113.0</v>
      </c>
      <c r="B115" s="3" t="s">
        <v>1733</v>
      </c>
      <c r="C115" s="3">
        <v>0.4</v>
      </c>
      <c r="D115" s="3" t="s">
        <v>4120</v>
      </c>
      <c r="E115" s="3" t="s">
        <v>4121</v>
      </c>
      <c r="F115" s="3" t="s">
        <v>4122</v>
      </c>
      <c r="G115" s="3" t="s">
        <v>4123</v>
      </c>
      <c r="H115" s="3" t="s">
        <v>4124</v>
      </c>
      <c r="I115" s="3" t="s">
        <v>3514</v>
      </c>
      <c r="J115" s="3" t="s">
        <v>4125</v>
      </c>
      <c r="K115" s="8">
        <v>43978.0</v>
      </c>
      <c r="L115" s="8">
        <v>43977.0</v>
      </c>
    </row>
    <row r="116">
      <c r="A116" s="7">
        <v>114.0</v>
      </c>
      <c r="B116" s="3" t="s">
        <v>1756</v>
      </c>
      <c r="C116" s="3">
        <v>0.75</v>
      </c>
      <c r="D116" s="3" t="s">
        <v>4126</v>
      </c>
      <c r="E116" s="3" t="s">
        <v>4127</v>
      </c>
      <c r="F116" s="3" t="s">
        <v>4128</v>
      </c>
      <c r="G116" s="3" t="s">
        <v>4129</v>
      </c>
      <c r="H116" s="3" t="s">
        <v>4128</v>
      </c>
      <c r="I116" s="3" t="s">
        <v>3474</v>
      </c>
      <c r="J116" s="3" t="s">
        <v>4130</v>
      </c>
      <c r="K116" s="8">
        <v>43986.0</v>
      </c>
      <c r="L116" s="8">
        <v>43899.0</v>
      </c>
    </row>
    <row r="117">
      <c r="A117" s="7">
        <v>115.0</v>
      </c>
      <c r="B117" s="3" t="s">
        <v>1759</v>
      </c>
      <c r="C117" s="3">
        <v>0.75</v>
      </c>
      <c r="D117" s="3" t="s">
        <v>4131</v>
      </c>
      <c r="E117" s="3" t="s">
        <v>4132</v>
      </c>
      <c r="F117" s="3" t="s">
        <v>4133</v>
      </c>
      <c r="G117" s="3" t="s">
        <v>4134</v>
      </c>
      <c r="H117" s="3" t="s">
        <v>4133</v>
      </c>
      <c r="I117" s="3" t="s">
        <v>3474</v>
      </c>
      <c r="J117" s="3" t="s">
        <v>4135</v>
      </c>
      <c r="K117" s="8">
        <v>43986.0</v>
      </c>
      <c r="L117" s="8">
        <v>43902.0</v>
      </c>
    </row>
    <row r="118">
      <c r="A118" s="7">
        <v>116.0</v>
      </c>
      <c r="B118" s="3" t="s">
        <v>1761</v>
      </c>
      <c r="C118" s="3">
        <v>0.2857142857142857</v>
      </c>
      <c r="D118" s="3" t="s">
        <v>4136</v>
      </c>
      <c r="E118" s="3" t="s">
        <v>4137</v>
      </c>
      <c r="F118" s="3" t="s">
        <v>4138</v>
      </c>
      <c r="G118" s="3" t="s">
        <v>4139</v>
      </c>
      <c r="H118" s="3" t="s">
        <v>4140</v>
      </c>
      <c r="I118" s="3" t="s">
        <v>3488</v>
      </c>
      <c r="J118" s="3" t="s">
        <v>4141</v>
      </c>
      <c r="K118" s="8">
        <v>43941.0</v>
      </c>
      <c r="L118" s="8">
        <v>43908.0</v>
      </c>
    </row>
    <row r="119">
      <c r="A119" s="7">
        <v>117.0</v>
      </c>
      <c r="B119" s="3" t="s">
        <v>1764</v>
      </c>
      <c r="C119" s="3">
        <v>0.2857142857142857</v>
      </c>
      <c r="D119" s="3" t="s">
        <v>4142</v>
      </c>
      <c r="E119" s="3" t="s">
        <v>4143</v>
      </c>
      <c r="F119" s="3" t="s">
        <v>4144</v>
      </c>
      <c r="G119" s="3" t="s">
        <v>4145</v>
      </c>
      <c r="H119" s="3" t="s">
        <v>4146</v>
      </c>
      <c r="I119" s="3" t="s">
        <v>3488</v>
      </c>
      <c r="J119" s="3" t="s">
        <v>4147</v>
      </c>
      <c r="K119" s="8">
        <v>43941.0</v>
      </c>
      <c r="L119" s="8">
        <v>43908.0</v>
      </c>
    </row>
    <row r="120">
      <c r="A120" s="7">
        <v>118.0</v>
      </c>
      <c r="B120" s="3" t="s">
        <v>1802</v>
      </c>
      <c r="C120" s="3">
        <v>0.3333333333333333</v>
      </c>
      <c r="D120" s="3" t="s">
        <v>4148</v>
      </c>
      <c r="E120" s="3" t="s">
        <v>4149</v>
      </c>
      <c r="F120" s="3" t="s">
        <v>4150</v>
      </c>
      <c r="G120" s="3" t="s">
        <v>4151</v>
      </c>
      <c r="H120" s="3" t="s">
        <v>4152</v>
      </c>
      <c r="I120" s="3" t="s">
        <v>3644</v>
      </c>
      <c r="J120" s="3" t="s">
        <v>4153</v>
      </c>
      <c r="K120" s="8">
        <v>43984.0</v>
      </c>
      <c r="L120" s="8">
        <v>43894.0</v>
      </c>
    </row>
    <row r="121">
      <c r="A121" s="7">
        <v>119.0</v>
      </c>
      <c r="B121" s="3" t="s">
        <v>1805</v>
      </c>
      <c r="C121" s="3">
        <v>0.3333333333333333</v>
      </c>
      <c r="D121" s="3" t="s">
        <v>4154</v>
      </c>
      <c r="E121" s="3" t="s">
        <v>4155</v>
      </c>
      <c r="F121" s="3" t="s">
        <v>4156</v>
      </c>
      <c r="G121" s="3" t="s">
        <v>4157</v>
      </c>
      <c r="H121" s="3" t="s">
        <v>4158</v>
      </c>
      <c r="I121" s="3" t="s">
        <v>3644</v>
      </c>
      <c r="J121" s="3" t="s">
        <v>4159</v>
      </c>
      <c r="K121" s="8">
        <v>43984.0</v>
      </c>
      <c r="L121" s="8">
        <v>43894.0</v>
      </c>
    </row>
    <row r="122">
      <c r="A122" s="7">
        <v>120.0</v>
      </c>
      <c r="B122" s="3" t="s">
        <v>1823</v>
      </c>
      <c r="C122" s="3">
        <v>0.6666666666666666</v>
      </c>
      <c r="D122" s="3" t="s">
        <v>4160</v>
      </c>
      <c r="E122" s="3" t="s">
        <v>4161</v>
      </c>
      <c r="F122" s="3" t="s">
        <v>4162</v>
      </c>
      <c r="G122" s="3" t="s">
        <v>4163</v>
      </c>
      <c r="H122" s="3" t="s">
        <v>4162</v>
      </c>
      <c r="I122" s="3" t="s">
        <v>3540</v>
      </c>
      <c r="J122" s="3" t="s">
        <v>4164</v>
      </c>
      <c r="K122" s="8">
        <v>43979.0</v>
      </c>
      <c r="L122" s="8">
        <v>43872.0</v>
      </c>
    </row>
    <row r="123">
      <c r="A123" s="7">
        <v>121.0</v>
      </c>
      <c r="B123" s="3" t="s">
        <v>1829</v>
      </c>
      <c r="C123" s="3">
        <v>0.6666666666666666</v>
      </c>
      <c r="D123" s="3" t="s">
        <v>4165</v>
      </c>
      <c r="E123" s="3" t="s">
        <v>4166</v>
      </c>
      <c r="F123" s="3" t="s">
        <v>4167</v>
      </c>
      <c r="G123" s="3" t="s">
        <v>4168</v>
      </c>
      <c r="H123" s="3" t="s">
        <v>4167</v>
      </c>
      <c r="I123" s="3" t="s">
        <v>3540</v>
      </c>
      <c r="J123" s="3" t="s">
        <v>4169</v>
      </c>
      <c r="K123" s="8">
        <v>43979.0</v>
      </c>
      <c r="L123" s="8">
        <v>43872.0</v>
      </c>
    </row>
    <row r="124">
      <c r="A124" s="7">
        <v>122.0</v>
      </c>
      <c r="B124" s="3" t="s">
        <v>1844</v>
      </c>
      <c r="C124" s="3">
        <v>1.0</v>
      </c>
      <c r="D124" s="3" t="s">
        <v>3535</v>
      </c>
      <c r="E124" s="3" t="s">
        <v>4170</v>
      </c>
      <c r="F124" s="3" t="s">
        <v>3537</v>
      </c>
      <c r="G124" s="3" t="s">
        <v>4171</v>
      </c>
      <c r="H124" s="3" t="s">
        <v>3539</v>
      </c>
      <c r="I124" s="3" t="s">
        <v>3540</v>
      </c>
      <c r="J124" s="3" t="s">
        <v>4172</v>
      </c>
      <c r="K124" s="8">
        <v>43962.0</v>
      </c>
      <c r="L124" s="8">
        <v>43892.0</v>
      </c>
    </row>
    <row r="125">
      <c r="A125" s="7">
        <v>123.0</v>
      </c>
      <c r="B125" s="3" t="s">
        <v>1850</v>
      </c>
      <c r="C125" s="3">
        <v>1.0</v>
      </c>
      <c r="D125" s="3" t="s">
        <v>3535</v>
      </c>
      <c r="E125" s="3" t="s">
        <v>4173</v>
      </c>
      <c r="F125" s="3" t="s">
        <v>3537</v>
      </c>
      <c r="G125" s="3" t="s">
        <v>4174</v>
      </c>
      <c r="H125" s="3" t="s">
        <v>3539</v>
      </c>
      <c r="I125" s="3" t="s">
        <v>3540</v>
      </c>
      <c r="J125" s="3" t="s">
        <v>4175</v>
      </c>
      <c r="K125" s="8">
        <v>43962.0</v>
      </c>
      <c r="L125" s="8">
        <v>43892.0</v>
      </c>
    </row>
    <row r="126">
      <c r="A126" s="7">
        <v>124.0</v>
      </c>
      <c r="B126" s="3" t="s">
        <v>1859</v>
      </c>
      <c r="C126" s="3">
        <v>0.6666666666666666</v>
      </c>
      <c r="D126" s="3" t="s">
        <v>4176</v>
      </c>
      <c r="E126" s="3" t="s">
        <v>4177</v>
      </c>
      <c r="F126" s="3" t="s">
        <v>4178</v>
      </c>
      <c r="G126" s="3" t="s">
        <v>4179</v>
      </c>
      <c r="H126" s="3" t="s">
        <v>4178</v>
      </c>
      <c r="I126" s="3" t="s">
        <v>3540</v>
      </c>
      <c r="J126" s="3" t="s">
        <v>4180</v>
      </c>
      <c r="K126" s="8">
        <v>43941.0</v>
      </c>
      <c r="L126" s="8">
        <v>43901.0</v>
      </c>
    </row>
    <row r="127">
      <c r="A127" s="7">
        <v>125.0</v>
      </c>
      <c r="B127" s="3" t="s">
        <v>1862</v>
      </c>
      <c r="C127" s="3">
        <v>1.0</v>
      </c>
      <c r="D127" s="3" t="s">
        <v>3535</v>
      </c>
      <c r="E127" s="3" t="s">
        <v>4181</v>
      </c>
      <c r="F127" s="3" t="s">
        <v>3537</v>
      </c>
      <c r="G127" s="3" t="s">
        <v>4182</v>
      </c>
      <c r="H127" s="3" t="s">
        <v>3539</v>
      </c>
      <c r="I127" s="3" t="s">
        <v>3701</v>
      </c>
      <c r="J127" s="3" t="s">
        <v>4183</v>
      </c>
      <c r="K127" s="8">
        <v>43941.0</v>
      </c>
      <c r="L127" s="8">
        <v>43902.0</v>
      </c>
    </row>
    <row r="128">
      <c r="A128" s="7">
        <v>126.0</v>
      </c>
      <c r="B128" s="3" t="s">
        <v>1876</v>
      </c>
      <c r="C128" s="3">
        <v>0.5</v>
      </c>
      <c r="D128" s="3" t="s">
        <v>4184</v>
      </c>
      <c r="E128" s="3" t="s">
        <v>4185</v>
      </c>
      <c r="F128" s="3" t="s">
        <v>4186</v>
      </c>
      <c r="G128" s="3" t="s">
        <v>4187</v>
      </c>
      <c r="H128" s="3" t="s">
        <v>4188</v>
      </c>
      <c r="I128" s="3" t="s">
        <v>3474</v>
      </c>
      <c r="J128" s="3" t="s">
        <v>4189</v>
      </c>
      <c r="K128" s="8">
        <v>44029.0</v>
      </c>
      <c r="L128" s="8">
        <v>44026.0</v>
      </c>
    </row>
    <row r="129">
      <c r="A129" s="7">
        <v>127.0</v>
      </c>
      <c r="B129" s="3" t="s">
        <v>1879</v>
      </c>
      <c r="C129" s="3">
        <v>0.75</v>
      </c>
      <c r="D129" s="3" t="s">
        <v>4190</v>
      </c>
      <c r="E129" s="3" t="s">
        <v>4191</v>
      </c>
      <c r="F129" s="3" t="s">
        <v>4192</v>
      </c>
      <c r="G129" s="3" t="s">
        <v>4193</v>
      </c>
      <c r="H129" s="3" t="s">
        <v>4192</v>
      </c>
      <c r="I129" s="3" t="s">
        <v>3474</v>
      </c>
      <c r="J129" s="3" t="s">
        <v>4194</v>
      </c>
      <c r="K129" s="8">
        <v>44029.0</v>
      </c>
      <c r="L129" s="8">
        <v>44026.0</v>
      </c>
    </row>
    <row r="130">
      <c r="A130" s="7">
        <v>128.0</v>
      </c>
      <c r="B130" s="3" t="s">
        <v>1880</v>
      </c>
      <c r="C130" s="3">
        <v>0.4</v>
      </c>
      <c r="D130" s="3" t="s">
        <v>4195</v>
      </c>
      <c r="E130" s="3" t="s">
        <v>4196</v>
      </c>
      <c r="F130" s="3" t="s">
        <v>4197</v>
      </c>
      <c r="G130" s="3" t="s">
        <v>4198</v>
      </c>
      <c r="H130" s="3" t="s">
        <v>4199</v>
      </c>
      <c r="I130" s="3" t="s">
        <v>3597</v>
      </c>
      <c r="J130" s="3" t="s">
        <v>4200</v>
      </c>
      <c r="K130" s="8">
        <v>43964.0</v>
      </c>
      <c r="L130" s="8">
        <v>43889.0</v>
      </c>
    </row>
    <row r="131">
      <c r="A131" s="7">
        <v>129.0</v>
      </c>
      <c r="B131" s="3" t="s">
        <v>1883</v>
      </c>
      <c r="C131" s="3">
        <v>0.4</v>
      </c>
      <c r="D131" s="3" t="s">
        <v>4201</v>
      </c>
      <c r="E131" s="3" t="s">
        <v>4202</v>
      </c>
      <c r="F131" s="3" t="s">
        <v>4203</v>
      </c>
      <c r="G131" s="3" t="s">
        <v>4204</v>
      </c>
      <c r="H131" s="3" t="s">
        <v>4205</v>
      </c>
      <c r="I131" s="3" t="s">
        <v>3597</v>
      </c>
      <c r="J131" s="3" t="s">
        <v>4206</v>
      </c>
      <c r="K131" s="8">
        <v>43964.0</v>
      </c>
      <c r="L131" s="8">
        <v>43889.0</v>
      </c>
    </row>
    <row r="132">
      <c r="A132" s="7">
        <v>130.0</v>
      </c>
      <c r="B132" s="3" t="s">
        <v>1887</v>
      </c>
      <c r="C132" s="3">
        <v>0.4285714285714285</v>
      </c>
      <c r="D132" s="3" t="s">
        <v>4207</v>
      </c>
      <c r="E132" s="3" t="s">
        <v>4208</v>
      </c>
      <c r="F132" s="3" t="s">
        <v>4209</v>
      </c>
      <c r="G132" s="3" t="s">
        <v>4210</v>
      </c>
      <c r="H132" s="3" t="s">
        <v>4211</v>
      </c>
      <c r="I132" s="3" t="s">
        <v>3488</v>
      </c>
      <c r="J132" s="3" t="s">
        <v>4212</v>
      </c>
      <c r="K132" s="8">
        <v>44029.0</v>
      </c>
      <c r="L132" s="8">
        <v>44020.0</v>
      </c>
    </row>
    <row r="133">
      <c r="A133" s="7">
        <v>131.0</v>
      </c>
      <c r="B133" s="3" t="s">
        <v>1891</v>
      </c>
      <c r="C133" s="3">
        <v>0.4285714285714285</v>
      </c>
      <c r="D133" s="3" t="s">
        <v>4213</v>
      </c>
      <c r="E133" s="3" t="s">
        <v>4214</v>
      </c>
      <c r="F133" s="3" t="s">
        <v>4215</v>
      </c>
      <c r="G133" s="3" t="s">
        <v>4216</v>
      </c>
      <c r="H133" s="3" t="s">
        <v>4217</v>
      </c>
      <c r="I133" s="3" t="s">
        <v>3488</v>
      </c>
      <c r="J133" s="3" t="s">
        <v>4218</v>
      </c>
      <c r="K133" s="8">
        <v>44029.0</v>
      </c>
      <c r="L133" s="8">
        <v>44020.0</v>
      </c>
    </row>
    <row r="134">
      <c r="A134" s="7">
        <v>132.0</v>
      </c>
      <c r="B134" s="3" t="s">
        <v>1893</v>
      </c>
      <c r="C134" s="3">
        <v>0.5</v>
      </c>
      <c r="D134" s="3" t="s">
        <v>4219</v>
      </c>
      <c r="E134" s="3" t="s">
        <v>4220</v>
      </c>
      <c r="F134" s="3" t="s">
        <v>4221</v>
      </c>
      <c r="G134" s="3" t="s">
        <v>4222</v>
      </c>
      <c r="H134" s="3" t="s">
        <v>4223</v>
      </c>
      <c r="I134" s="3" t="s">
        <v>3474</v>
      </c>
      <c r="J134" s="3" t="s">
        <v>4224</v>
      </c>
      <c r="K134" s="8">
        <v>43983.0</v>
      </c>
      <c r="L134" s="8">
        <v>43888.0</v>
      </c>
    </row>
    <row r="135">
      <c r="A135" s="7">
        <v>133.0</v>
      </c>
      <c r="B135" s="3" t="s">
        <v>1896</v>
      </c>
      <c r="C135" s="3">
        <v>0.4</v>
      </c>
      <c r="D135" s="3" t="s">
        <v>4225</v>
      </c>
      <c r="E135" s="3" t="s">
        <v>4226</v>
      </c>
      <c r="F135" s="3" t="s">
        <v>4227</v>
      </c>
      <c r="G135" s="3" t="s">
        <v>4228</v>
      </c>
      <c r="H135" s="3" t="s">
        <v>4229</v>
      </c>
      <c r="I135" s="3" t="s">
        <v>3597</v>
      </c>
      <c r="J135" s="3" t="s">
        <v>4230</v>
      </c>
      <c r="K135" s="8">
        <v>43983.0</v>
      </c>
      <c r="L135" s="8">
        <v>43888.0</v>
      </c>
    </row>
    <row r="136">
      <c r="A136" s="7">
        <v>134.0</v>
      </c>
      <c r="B136" s="3" t="s">
        <v>1901</v>
      </c>
      <c r="C136" s="3">
        <v>0.6666666666666666</v>
      </c>
      <c r="D136" s="3" t="s">
        <v>4231</v>
      </c>
      <c r="E136" s="3" t="s">
        <v>4232</v>
      </c>
      <c r="F136" s="3" t="s">
        <v>4233</v>
      </c>
      <c r="G136" s="3" t="s">
        <v>4234</v>
      </c>
      <c r="H136" s="3" t="s">
        <v>4233</v>
      </c>
      <c r="I136" s="3" t="s">
        <v>3540</v>
      </c>
      <c r="J136" s="3" t="s">
        <v>4235</v>
      </c>
      <c r="K136" s="8">
        <v>43950.0</v>
      </c>
      <c r="L136" s="8">
        <v>43889.0</v>
      </c>
    </row>
    <row r="137">
      <c r="A137" s="7">
        <v>135.0</v>
      </c>
      <c r="B137" s="3" t="s">
        <v>1904</v>
      </c>
      <c r="C137" s="3">
        <v>0.6666666666666666</v>
      </c>
      <c r="D137" s="3" t="s">
        <v>4236</v>
      </c>
      <c r="E137" s="3" t="s">
        <v>4237</v>
      </c>
      <c r="F137" s="3" t="s">
        <v>4238</v>
      </c>
      <c r="G137" s="3" t="s">
        <v>4239</v>
      </c>
      <c r="H137" s="3" t="s">
        <v>4238</v>
      </c>
      <c r="I137" s="3" t="s">
        <v>3540</v>
      </c>
      <c r="J137" s="3" t="s">
        <v>4240</v>
      </c>
      <c r="K137" s="8">
        <v>43950.0</v>
      </c>
      <c r="L137" s="8">
        <v>43889.0</v>
      </c>
    </row>
    <row r="138">
      <c r="A138" s="7">
        <v>136.0</v>
      </c>
      <c r="B138" s="3" t="s">
        <v>1916</v>
      </c>
      <c r="C138" s="3">
        <v>0.4</v>
      </c>
      <c r="D138" s="3" t="s">
        <v>4241</v>
      </c>
      <c r="E138" s="3" t="s">
        <v>4242</v>
      </c>
      <c r="F138" s="3" t="s">
        <v>4243</v>
      </c>
      <c r="G138" s="3" t="s">
        <v>4244</v>
      </c>
      <c r="H138" s="3" t="s">
        <v>4245</v>
      </c>
      <c r="I138" s="3" t="s">
        <v>3597</v>
      </c>
      <c r="J138" s="3" t="s">
        <v>4246</v>
      </c>
      <c r="K138" s="8">
        <v>43987.0</v>
      </c>
      <c r="L138" s="8">
        <v>43873.0</v>
      </c>
    </row>
    <row r="139">
      <c r="A139" s="7">
        <v>137.0</v>
      </c>
      <c r="B139" s="3" t="s">
        <v>1921</v>
      </c>
      <c r="C139" s="3">
        <v>0.4</v>
      </c>
      <c r="D139" s="3" t="s">
        <v>4247</v>
      </c>
      <c r="E139" s="3" t="s">
        <v>4248</v>
      </c>
      <c r="F139" s="3" t="s">
        <v>4249</v>
      </c>
      <c r="G139" s="3" t="s">
        <v>4250</v>
      </c>
      <c r="H139" s="3" t="s">
        <v>4251</v>
      </c>
      <c r="I139" s="3" t="s">
        <v>3597</v>
      </c>
      <c r="J139" s="3" t="s">
        <v>4252</v>
      </c>
      <c r="K139" s="8">
        <v>43987.0</v>
      </c>
      <c r="L139" s="8">
        <v>43873.0</v>
      </c>
    </row>
    <row r="140">
      <c r="A140" s="7">
        <v>138.0</v>
      </c>
      <c r="B140" s="3" t="s">
        <v>1959</v>
      </c>
      <c r="C140" s="3">
        <v>0.3333333333333333</v>
      </c>
      <c r="D140" s="3" t="s">
        <v>4253</v>
      </c>
      <c r="E140" s="3" t="s">
        <v>4254</v>
      </c>
      <c r="F140" s="3" t="s">
        <v>4255</v>
      </c>
      <c r="G140" s="3" t="s">
        <v>4256</v>
      </c>
      <c r="H140" s="3" t="s">
        <v>4257</v>
      </c>
      <c r="I140" s="3" t="s">
        <v>3644</v>
      </c>
      <c r="J140" s="3" t="s">
        <v>4258</v>
      </c>
      <c r="K140" s="8">
        <v>43948.0</v>
      </c>
      <c r="L140" s="8">
        <v>43895.0</v>
      </c>
    </row>
    <row r="141">
      <c r="A141" s="7">
        <v>139.0</v>
      </c>
      <c r="B141" s="3" t="s">
        <v>1962</v>
      </c>
      <c r="C141" s="3">
        <v>0.2857142857142857</v>
      </c>
      <c r="D141" s="3" t="s">
        <v>4259</v>
      </c>
      <c r="E141" s="3" t="s">
        <v>4260</v>
      </c>
      <c r="F141" s="3" t="s">
        <v>4261</v>
      </c>
      <c r="G141" s="3" t="s">
        <v>4262</v>
      </c>
      <c r="H141" s="3" t="s">
        <v>4263</v>
      </c>
      <c r="I141" s="3" t="s">
        <v>3488</v>
      </c>
      <c r="J141" s="3" t="s">
        <v>4264</v>
      </c>
      <c r="K141" s="8">
        <v>43948.0</v>
      </c>
      <c r="L141" s="8">
        <v>43895.0</v>
      </c>
    </row>
    <row r="142">
      <c r="A142" s="7">
        <v>140.0</v>
      </c>
      <c r="B142" s="3" t="s">
        <v>1964</v>
      </c>
      <c r="C142" s="3">
        <v>0.3333333333333333</v>
      </c>
      <c r="D142" s="3" t="s">
        <v>4265</v>
      </c>
      <c r="E142" s="3" t="s">
        <v>4266</v>
      </c>
      <c r="F142" s="3" t="s">
        <v>4267</v>
      </c>
      <c r="G142" s="3" t="s">
        <v>4268</v>
      </c>
      <c r="H142" s="3" t="s">
        <v>4269</v>
      </c>
      <c r="I142" s="3" t="s">
        <v>3644</v>
      </c>
      <c r="J142" s="3" t="s">
        <v>4270</v>
      </c>
      <c r="K142" s="8">
        <v>44015.0</v>
      </c>
      <c r="L142" s="8">
        <v>44013.0</v>
      </c>
    </row>
    <row r="143">
      <c r="A143" s="7">
        <v>141.0</v>
      </c>
      <c r="B143" s="3" t="s">
        <v>1967</v>
      </c>
      <c r="C143" s="3">
        <v>0.2857142857142857</v>
      </c>
      <c r="D143" s="3" t="s">
        <v>4271</v>
      </c>
      <c r="E143" s="3" t="s">
        <v>4272</v>
      </c>
      <c r="F143" s="3" t="s">
        <v>4273</v>
      </c>
      <c r="G143" s="3" t="s">
        <v>4274</v>
      </c>
      <c r="H143" s="3" t="s">
        <v>4275</v>
      </c>
      <c r="I143" s="3" t="s">
        <v>3488</v>
      </c>
      <c r="J143" s="3" t="s">
        <v>4276</v>
      </c>
      <c r="K143" s="8">
        <v>43934.0</v>
      </c>
      <c r="L143" s="8">
        <v>43906.0</v>
      </c>
    </row>
    <row r="144">
      <c r="A144" s="7">
        <v>142.0</v>
      </c>
      <c r="B144" s="3" t="s">
        <v>1972</v>
      </c>
      <c r="C144" s="3">
        <v>0.2857142857142857</v>
      </c>
      <c r="D144" s="3" t="s">
        <v>4277</v>
      </c>
      <c r="E144" s="3" t="s">
        <v>4278</v>
      </c>
      <c r="F144" s="3" t="s">
        <v>4279</v>
      </c>
      <c r="G144" s="3" t="s">
        <v>4280</v>
      </c>
      <c r="H144" s="3" t="s">
        <v>4281</v>
      </c>
      <c r="I144" s="3" t="s">
        <v>3488</v>
      </c>
      <c r="J144" s="3" t="s">
        <v>4282</v>
      </c>
      <c r="K144" s="8">
        <v>43934.0</v>
      </c>
      <c r="L144" s="8">
        <v>43906.0</v>
      </c>
    </row>
    <row r="145">
      <c r="A145" s="7">
        <v>143.0</v>
      </c>
      <c r="B145" s="3" t="s">
        <v>1979</v>
      </c>
      <c r="C145" s="3">
        <v>1.0</v>
      </c>
      <c r="D145" s="3" t="s">
        <v>3535</v>
      </c>
      <c r="E145" s="3" t="s">
        <v>4283</v>
      </c>
      <c r="F145" s="3" t="s">
        <v>3537</v>
      </c>
      <c r="G145" s="3" t="s">
        <v>4284</v>
      </c>
      <c r="H145" s="3" t="s">
        <v>3539</v>
      </c>
      <c r="I145" s="3" t="s">
        <v>3701</v>
      </c>
      <c r="J145" s="3" t="s">
        <v>4285</v>
      </c>
      <c r="K145" s="8">
        <v>44004.0</v>
      </c>
      <c r="L145" s="8">
        <v>43878.0</v>
      </c>
    </row>
    <row r="146">
      <c r="A146" s="7">
        <v>144.0</v>
      </c>
      <c r="B146" s="3" t="s">
        <v>1982</v>
      </c>
      <c r="C146" s="3">
        <v>1.0</v>
      </c>
      <c r="D146" s="3" t="s">
        <v>3535</v>
      </c>
      <c r="E146" s="3" t="s">
        <v>4286</v>
      </c>
      <c r="F146" s="3" t="s">
        <v>3537</v>
      </c>
      <c r="G146" s="3" t="s">
        <v>4287</v>
      </c>
      <c r="H146" s="3" t="s">
        <v>3539</v>
      </c>
      <c r="I146" s="3" t="s">
        <v>3701</v>
      </c>
      <c r="J146" s="3" t="s">
        <v>4288</v>
      </c>
      <c r="K146" s="8">
        <v>44004.0</v>
      </c>
      <c r="L146" s="8">
        <v>43878.0</v>
      </c>
    </row>
    <row r="147">
      <c r="A147" s="7">
        <v>145.0</v>
      </c>
      <c r="B147" s="3" t="s">
        <v>1995</v>
      </c>
      <c r="C147" s="3">
        <v>0.375</v>
      </c>
      <c r="D147" s="3" t="s">
        <v>4289</v>
      </c>
      <c r="E147" s="3" t="s">
        <v>4290</v>
      </c>
      <c r="F147" s="3" t="s">
        <v>4291</v>
      </c>
      <c r="G147" s="3" t="s">
        <v>4292</v>
      </c>
      <c r="H147" s="3" t="s">
        <v>4293</v>
      </c>
      <c r="I147" s="3" t="s">
        <v>3562</v>
      </c>
      <c r="J147" s="3" t="s">
        <v>4294</v>
      </c>
      <c r="K147" s="8">
        <v>44018.0</v>
      </c>
      <c r="L147" s="8">
        <v>44014.0</v>
      </c>
    </row>
    <row r="148">
      <c r="A148" s="7">
        <v>146.0</v>
      </c>
      <c r="B148" s="3" t="s">
        <v>2004</v>
      </c>
      <c r="C148" s="3">
        <v>0.6666666666666666</v>
      </c>
      <c r="D148" s="3" t="s">
        <v>4295</v>
      </c>
      <c r="E148" s="3" t="s">
        <v>4296</v>
      </c>
      <c r="F148" s="3" t="s">
        <v>4297</v>
      </c>
      <c r="G148" s="3" t="s">
        <v>4298</v>
      </c>
      <c r="H148" s="3" t="s">
        <v>4297</v>
      </c>
      <c r="I148" s="3" t="s">
        <v>3540</v>
      </c>
      <c r="J148" s="3" t="s">
        <v>4299</v>
      </c>
      <c r="K148" s="8">
        <v>43938.0</v>
      </c>
      <c r="L148" s="8">
        <v>43892.0</v>
      </c>
    </row>
    <row r="149">
      <c r="A149" s="7">
        <v>147.0</v>
      </c>
      <c r="B149" s="3" t="s">
        <v>2007</v>
      </c>
      <c r="C149" s="3">
        <v>0.6666666666666666</v>
      </c>
      <c r="D149" s="3" t="s">
        <v>4300</v>
      </c>
      <c r="E149" s="3" t="s">
        <v>4301</v>
      </c>
      <c r="F149" s="3" t="s">
        <v>4302</v>
      </c>
      <c r="G149" s="3" t="s">
        <v>4303</v>
      </c>
      <c r="H149" s="3" t="s">
        <v>4302</v>
      </c>
      <c r="I149" s="3" t="s">
        <v>3540</v>
      </c>
      <c r="J149" s="3" t="s">
        <v>4304</v>
      </c>
      <c r="K149" s="8">
        <v>43938.0</v>
      </c>
      <c r="L149" s="8">
        <v>43892.0</v>
      </c>
    </row>
    <row r="150">
      <c r="A150" s="7">
        <v>148.0</v>
      </c>
      <c r="B150" s="3" t="s">
        <v>2021</v>
      </c>
      <c r="C150" s="3">
        <v>0.6</v>
      </c>
      <c r="D150" s="3" t="s">
        <v>4305</v>
      </c>
      <c r="E150" s="3" t="s">
        <v>4306</v>
      </c>
      <c r="F150" s="3" t="s">
        <v>4307</v>
      </c>
      <c r="G150" s="3" t="s">
        <v>4308</v>
      </c>
      <c r="H150" s="3" t="s">
        <v>4309</v>
      </c>
      <c r="I150" s="3" t="s">
        <v>3597</v>
      </c>
      <c r="J150" s="3" t="s">
        <v>4310</v>
      </c>
      <c r="K150" s="8">
        <v>43979.0</v>
      </c>
      <c r="L150" s="8">
        <v>43971.0</v>
      </c>
    </row>
    <row r="151">
      <c r="A151" s="7">
        <v>149.0</v>
      </c>
      <c r="B151" s="3" t="s">
        <v>2024</v>
      </c>
      <c r="C151" s="3">
        <v>0.6</v>
      </c>
      <c r="D151" s="3" t="s">
        <v>4311</v>
      </c>
      <c r="E151" s="3" t="s">
        <v>4312</v>
      </c>
      <c r="F151" s="3" t="s">
        <v>4313</v>
      </c>
      <c r="G151" s="3" t="s">
        <v>4314</v>
      </c>
      <c r="H151" s="3" t="s">
        <v>4315</v>
      </c>
      <c r="I151" s="3" t="s">
        <v>3597</v>
      </c>
      <c r="J151" s="3" t="s">
        <v>4316</v>
      </c>
      <c r="K151" s="8">
        <v>43979.0</v>
      </c>
      <c r="L151" s="8">
        <v>43971.0</v>
      </c>
    </row>
    <row r="152">
      <c r="A152" s="7">
        <v>150.0</v>
      </c>
      <c r="B152" s="3" t="s">
        <v>2039</v>
      </c>
      <c r="C152" s="3">
        <v>0.2</v>
      </c>
      <c r="D152" s="3" t="s">
        <v>4317</v>
      </c>
      <c r="E152" s="3" t="s">
        <v>4318</v>
      </c>
      <c r="F152" s="3" t="s">
        <v>4319</v>
      </c>
      <c r="G152" s="3" t="s">
        <v>4320</v>
      </c>
      <c r="H152" s="3" t="s">
        <v>4321</v>
      </c>
      <c r="I152" s="3" t="s">
        <v>3514</v>
      </c>
      <c r="J152" s="3" t="s">
        <v>4322</v>
      </c>
      <c r="K152" s="8">
        <v>44035.0</v>
      </c>
      <c r="L152" s="8">
        <v>44027.0</v>
      </c>
    </row>
    <row r="153">
      <c r="A153" s="7">
        <v>151.0</v>
      </c>
      <c r="B153" s="3" t="s">
        <v>2091</v>
      </c>
      <c r="C153" s="3">
        <v>0.6666666666666666</v>
      </c>
      <c r="D153" s="3" t="s">
        <v>4323</v>
      </c>
      <c r="E153" s="3" t="s">
        <v>4324</v>
      </c>
      <c r="F153" s="3" t="s">
        <v>4325</v>
      </c>
      <c r="G153" s="3" t="s">
        <v>4326</v>
      </c>
      <c r="H153" s="3" t="s">
        <v>4325</v>
      </c>
      <c r="I153" s="3" t="s">
        <v>3540</v>
      </c>
      <c r="J153" s="3" t="s">
        <v>4327</v>
      </c>
      <c r="K153" s="8">
        <v>43936.0</v>
      </c>
      <c r="L153" s="8">
        <v>43901.0</v>
      </c>
    </row>
    <row r="154">
      <c r="A154" s="7">
        <v>152.0</v>
      </c>
      <c r="B154" s="3" t="s">
        <v>2094</v>
      </c>
      <c r="C154" s="3">
        <v>0.25</v>
      </c>
      <c r="D154" s="3" t="s">
        <v>4328</v>
      </c>
      <c r="E154" s="3" t="s">
        <v>4329</v>
      </c>
      <c r="F154" s="3" t="s">
        <v>4330</v>
      </c>
      <c r="G154" s="3" t="s">
        <v>4331</v>
      </c>
      <c r="H154" s="3" t="s">
        <v>4332</v>
      </c>
      <c r="I154" s="3" t="s">
        <v>3562</v>
      </c>
      <c r="J154" s="3" t="s">
        <v>4333</v>
      </c>
      <c r="K154" s="8">
        <v>43963.0</v>
      </c>
      <c r="L154" s="8">
        <v>43899.0</v>
      </c>
    </row>
    <row r="155">
      <c r="A155" s="7">
        <v>153.0</v>
      </c>
      <c r="B155" s="3" t="s">
        <v>2097</v>
      </c>
      <c r="C155" s="3">
        <v>0.6666666666666666</v>
      </c>
      <c r="D155" s="3" t="s">
        <v>4334</v>
      </c>
      <c r="E155" s="3" t="s">
        <v>4335</v>
      </c>
      <c r="F155" s="3" t="s">
        <v>4336</v>
      </c>
      <c r="G155" s="3" t="s">
        <v>4337</v>
      </c>
      <c r="H155" s="3" t="s">
        <v>4336</v>
      </c>
      <c r="I155" s="3" t="s">
        <v>3540</v>
      </c>
      <c r="J155" s="3" t="s">
        <v>4338</v>
      </c>
      <c r="K155" s="8">
        <v>43936.0</v>
      </c>
      <c r="L155" s="8">
        <v>43901.0</v>
      </c>
    </row>
    <row r="156">
      <c r="A156" s="7">
        <v>154.0</v>
      </c>
      <c r="B156" s="3" t="s">
        <v>2099</v>
      </c>
      <c r="C156" s="3">
        <v>0.2</v>
      </c>
      <c r="D156" s="3" t="s">
        <v>4339</v>
      </c>
      <c r="E156" s="3" t="s">
        <v>4340</v>
      </c>
      <c r="F156" s="3" t="s">
        <v>4341</v>
      </c>
      <c r="G156" s="3" t="s">
        <v>4340</v>
      </c>
      <c r="H156" s="3" t="s">
        <v>4342</v>
      </c>
      <c r="I156" s="3" t="s">
        <v>3597</v>
      </c>
      <c r="J156" s="3" t="s">
        <v>4343</v>
      </c>
      <c r="K156" s="8">
        <v>44032.0</v>
      </c>
      <c r="L156" s="8">
        <v>44036.0</v>
      </c>
    </row>
    <row r="157">
      <c r="A157" s="7">
        <v>155.0</v>
      </c>
      <c r="B157" s="3" t="s">
        <v>2104</v>
      </c>
      <c r="C157" s="3">
        <v>0.2</v>
      </c>
      <c r="D157" s="3" t="s">
        <v>4344</v>
      </c>
      <c r="E157" s="3" t="s">
        <v>4345</v>
      </c>
      <c r="F157" s="3" t="s">
        <v>4346</v>
      </c>
      <c r="G157" s="3" t="s">
        <v>4345</v>
      </c>
      <c r="H157" s="3" t="s">
        <v>4347</v>
      </c>
      <c r="I157" s="3" t="s">
        <v>3597</v>
      </c>
      <c r="J157" s="3" t="s">
        <v>4348</v>
      </c>
      <c r="K157" s="8">
        <v>44032.0</v>
      </c>
      <c r="L157" s="8">
        <v>44036.0</v>
      </c>
    </row>
    <row r="158">
      <c r="A158" s="7">
        <v>156.0</v>
      </c>
      <c r="B158" s="3" t="s">
        <v>2176</v>
      </c>
      <c r="C158" s="3">
        <v>0.75</v>
      </c>
      <c r="D158" s="3" t="s">
        <v>4349</v>
      </c>
      <c r="E158" s="3" t="s">
        <v>4350</v>
      </c>
      <c r="F158" s="3" t="s">
        <v>4351</v>
      </c>
      <c r="G158" s="3" t="s">
        <v>4352</v>
      </c>
      <c r="H158" s="3" t="s">
        <v>4351</v>
      </c>
      <c r="I158" s="3" t="s">
        <v>3474</v>
      </c>
      <c r="J158" s="3" t="s">
        <v>4353</v>
      </c>
      <c r="K158" s="8">
        <v>43978.0</v>
      </c>
      <c r="L158" s="8">
        <v>43892.0</v>
      </c>
    </row>
    <row r="159">
      <c r="A159" s="7">
        <v>157.0</v>
      </c>
      <c r="B159" s="3" t="s">
        <v>2193</v>
      </c>
      <c r="C159" s="3">
        <v>0.6</v>
      </c>
      <c r="D159" s="3" t="s">
        <v>4354</v>
      </c>
      <c r="E159" s="3" t="s">
        <v>4355</v>
      </c>
      <c r="F159" s="3" t="s">
        <v>4356</v>
      </c>
      <c r="G159" s="3" t="s">
        <v>4357</v>
      </c>
      <c r="H159" s="3" t="s">
        <v>4358</v>
      </c>
      <c r="I159" s="3" t="s">
        <v>3597</v>
      </c>
      <c r="J159" s="3" t="s">
        <v>4359</v>
      </c>
      <c r="K159" s="8">
        <v>43970.0</v>
      </c>
      <c r="L159" s="8">
        <v>43902.0</v>
      </c>
    </row>
    <row r="160">
      <c r="A160" s="7">
        <v>158.0</v>
      </c>
      <c r="B160" s="3" t="s">
        <v>2201</v>
      </c>
      <c r="C160" s="3">
        <v>0.6666666666666666</v>
      </c>
      <c r="D160" s="3" t="s">
        <v>4360</v>
      </c>
      <c r="E160" s="3" t="s">
        <v>4361</v>
      </c>
      <c r="F160" s="3" t="s">
        <v>4362</v>
      </c>
      <c r="G160" s="3" t="s">
        <v>4363</v>
      </c>
      <c r="H160" s="3" t="s">
        <v>4362</v>
      </c>
      <c r="I160" s="3" t="s">
        <v>3540</v>
      </c>
      <c r="J160" s="3" t="s">
        <v>4364</v>
      </c>
      <c r="K160" s="8">
        <v>43985.0</v>
      </c>
      <c r="L160" s="8">
        <v>43899.0</v>
      </c>
    </row>
    <row r="161">
      <c r="A161" s="7">
        <v>159.0</v>
      </c>
      <c r="B161" s="3" t="s">
        <v>2208</v>
      </c>
      <c r="C161" s="3">
        <v>0.6666666666666666</v>
      </c>
      <c r="D161" s="3" t="s">
        <v>4365</v>
      </c>
      <c r="E161" s="3" t="s">
        <v>4366</v>
      </c>
      <c r="F161" s="3" t="s">
        <v>4367</v>
      </c>
      <c r="G161" s="3" t="s">
        <v>4368</v>
      </c>
      <c r="H161" s="3" t="s">
        <v>4367</v>
      </c>
      <c r="I161" s="3" t="s">
        <v>3540</v>
      </c>
      <c r="J161" s="3" t="s">
        <v>4369</v>
      </c>
      <c r="K161" s="8">
        <v>43984.0</v>
      </c>
      <c r="L161" s="8">
        <v>43901.0</v>
      </c>
    </row>
    <row r="162">
      <c r="A162" s="7">
        <v>160.0</v>
      </c>
      <c r="B162" s="3" t="s">
        <v>2210</v>
      </c>
      <c r="C162" s="3">
        <v>0.4</v>
      </c>
      <c r="D162" s="3" t="s">
        <v>4370</v>
      </c>
      <c r="E162" s="3" t="s">
        <v>4371</v>
      </c>
      <c r="F162" s="3" t="s">
        <v>4372</v>
      </c>
      <c r="G162" s="3" t="s">
        <v>4373</v>
      </c>
      <c r="H162" s="3" t="s">
        <v>4374</v>
      </c>
      <c r="I162" s="3" t="s">
        <v>3597</v>
      </c>
      <c r="J162" s="3" t="s">
        <v>4375</v>
      </c>
      <c r="K162" s="8">
        <v>43992.0</v>
      </c>
      <c r="L162" s="8">
        <v>43892.0</v>
      </c>
    </row>
    <row r="163">
      <c r="A163" s="7">
        <v>161.0</v>
      </c>
      <c r="B163" s="3" t="s">
        <v>2229</v>
      </c>
      <c r="C163" s="3">
        <v>0.4</v>
      </c>
      <c r="D163" s="3" t="s">
        <v>4376</v>
      </c>
      <c r="E163" s="3" t="s">
        <v>4377</v>
      </c>
      <c r="F163" s="3" t="s">
        <v>4378</v>
      </c>
      <c r="G163" s="3" t="s">
        <v>4379</v>
      </c>
      <c r="H163" s="3" t="s">
        <v>4380</v>
      </c>
      <c r="I163" s="3" t="s">
        <v>3597</v>
      </c>
      <c r="J163" s="3" t="s">
        <v>4381</v>
      </c>
      <c r="K163" s="8">
        <v>43992.0</v>
      </c>
      <c r="L163" s="8">
        <v>43892.0</v>
      </c>
    </row>
    <row r="164">
      <c r="A164" s="7">
        <v>162.0</v>
      </c>
      <c r="B164" s="3" t="s">
        <v>2269</v>
      </c>
      <c r="C164" s="3">
        <v>0.2857142857142857</v>
      </c>
      <c r="D164" s="3" t="s">
        <v>4382</v>
      </c>
      <c r="E164" s="3" t="s">
        <v>4383</v>
      </c>
      <c r="F164" s="3" t="s">
        <v>4384</v>
      </c>
      <c r="G164" s="3" t="s">
        <v>4385</v>
      </c>
      <c r="H164" s="3" t="s">
        <v>4386</v>
      </c>
      <c r="I164" s="3" t="s">
        <v>3488</v>
      </c>
      <c r="J164" s="3" t="s">
        <v>4387</v>
      </c>
      <c r="K164" s="8">
        <v>44029.0</v>
      </c>
      <c r="L164" s="8">
        <v>44028.0</v>
      </c>
    </row>
    <row r="165">
      <c r="A165" s="7">
        <v>163.0</v>
      </c>
      <c r="B165" s="3" t="s">
        <v>2272</v>
      </c>
      <c r="C165" s="3">
        <v>0.2857142857142857</v>
      </c>
      <c r="D165" s="3" t="s">
        <v>4388</v>
      </c>
      <c r="E165" s="3" t="s">
        <v>4389</v>
      </c>
      <c r="F165" s="3" t="s">
        <v>4390</v>
      </c>
      <c r="G165" s="3" t="s">
        <v>4391</v>
      </c>
      <c r="H165" s="3" t="s">
        <v>4392</v>
      </c>
      <c r="I165" s="3" t="s">
        <v>3488</v>
      </c>
      <c r="J165" s="3" t="s">
        <v>4393</v>
      </c>
      <c r="K165" s="8">
        <v>44029.0</v>
      </c>
      <c r="L165" s="8">
        <v>44028.0</v>
      </c>
    </row>
    <row r="166">
      <c r="A166" s="7">
        <v>164.0</v>
      </c>
      <c r="B166" s="3" t="s">
        <v>2291</v>
      </c>
      <c r="C166" s="3">
        <v>0.375</v>
      </c>
      <c r="D166" s="3" t="s">
        <v>4394</v>
      </c>
      <c r="E166" s="3" t="s">
        <v>4395</v>
      </c>
      <c r="F166" s="3" t="s">
        <v>4396</v>
      </c>
      <c r="G166" s="3" t="s">
        <v>4397</v>
      </c>
      <c r="H166" s="3" t="s">
        <v>4398</v>
      </c>
      <c r="I166" s="3" t="s">
        <v>3562</v>
      </c>
      <c r="J166" s="3" t="s">
        <v>4399</v>
      </c>
      <c r="K166" s="8">
        <v>44015.0</v>
      </c>
      <c r="L166" s="8">
        <v>44014.0</v>
      </c>
    </row>
    <row r="167">
      <c r="A167" s="7">
        <v>165.0</v>
      </c>
      <c r="B167" s="3" t="s">
        <v>2330</v>
      </c>
      <c r="C167" s="3">
        <v>0.2857142857142857</v>
      </c>
      <c r="D167" s="3" t="s">
        <v>4400</v>
      </c>
      <c r="E167" s="3" t="s">
        <v>4401</v>
      </c>
      <c r="F167" s="3" t="s">
        <v>4402</v>
      </c>
      <c r="G167" s="3" t="s">
        <v>4403</v>
      </c>
      <c r="H167" s="3" t="s">
        <v>4404</v>
      </c>
      <c r="I167" s="3" t="s">
        <v>3488</v>
      </c>
      <c r="J167" s="3" t="s">
        <v>4405</v>
      </c>
      <c r="K167" s="8">
        <v>44028.0</v>
      </c>
      <c r="L167" s="8">
        <v>44035.0</v>
      </c>
    </row>
    <row r="168">
      <c r="A168" s="7">
        <v>166.0</v>
      </c>
      <c r="B168" s="3" t="s">
        <v>2333</v>
      </c>
      <c r="C168" s="3">
        <v>0.25</v>
      </c>
      <c r="D168" s="3" t="s">
        <v>4406</v>
      </c>
      <c r="E168" s="3" t="s">
        <v>4407</v>
      </c>
      <c r="F168" s="3" t="s">
        <v>4408</v>
      </c>
      <c r="G168" s="3" t="s">
        <v>4409</v>
      </c>
      <c r="H168" s="3" t="s">
        <v>4410</v>
      </c>
      <c r="I168" s="3" t="s">
        <v>3562</v>
      </c>
      <c r="J168" s="3" t="s">
        <v>4411</v>
      </c>
      <c r="K168" s="8">
        <v>44028.0</v>
      </c>
      <c r="L168" s="8">
        <v>44035.0</v>
      </c>
    </row>
    <row r="169">
      <c r="A169" s="7">
        <v>167.0</v>
      </c>
      <c r="B169" s="3" t="s">
        <v>2360</v>
      </c>
      <c r="C169" s="3">
        <v>0.6666666666666666</v>
      </c>
      <c r="D169" s="3" t="s">
        <v>4412</v>
      </c>
      <c r="E169" s="3" t="s">
        <v>4413</v>
      </c>
      <c r="F169" s="3" t="s">
        <v>4414</v>
      </c>
      <c r="G169" s="3" t="s">
        <v>4415</v>
      </c>
      <c r="H169" s="3" t="s">
        <v>4414</v>
      </c>
      <c r="I169" s="3" t="s">
        <v>3540</v>
      </c>
      <c r="J169" s="3" t="s">
        <v>4416</v>
      </c>
      <c r="K169" s="8">
        <v>43979.0</v>
      </c>
      <c r="L169" s="8">
        <v>43902.0</v>
      </c>
    </row>
    <row r="170">
      <c r="A170" s="7">
        <v>168.0</v>
      </c>
      <c r="B170" s="3" t="s">
        <v>2369</v>
      </c>
      <c r="C170" s="3">
        <v>0.75</v>
      </c>
      <c r="D170" s="3" t="s">
        <v>4417</v>
      </c>
      <c r="E170" s="3" t="s">
        <v>4418</v>
      </c>
      <c r="F170" s="3" t="s">
        <v>4419</v>
      </c>
      <c r="G170" s="3" t="s">
        <v>4420</v>
      </c>
      <c r="H170" s="3" t="s">
        <v>4419</v>
      </c>
      <c r="I170" s="3" t="s">
        <v>3474</v>
      </c>
      <c r="J170" s="3" t="s">
        <v>4421</v>
      </c>
      <c r="K170" s="8">
        <v>43957.0</v>
      </c>
      <c r="L170" s="8">
        <v>43889.0</v>
      </c>
    </row>
    <row r="171">
      <c r="A171" s="7">
        <v>169.0</v>
      </c>
      <c r="B171" s="3" t="s">
        <v>2401</v>
      </c>
      <c r="C171" s="3">
        <v>0.75</v>
      </c>
      <c r="D171" s="3" t="s">
        <v>4422</v>
      </c>
      <c r="E171" s="3" t="s">
        <v>4423</v>
      </c>
      <c r="F171" s="3" t="s">
        <v>4424</v>
      </c>
      <c r="G171" s="3" t="s">
        <v>4425</v>
      </c>
      <c r="H171" s="3" t="s">
        <v>4424</v>
      </c>
      <c r="I171" s="3" t="s">
        <v>3474</v>
      </c>
      <c r="J171" s="3" t="s">
        <v>4426</v>
      </c>
      <c r="K171" s="8">
        <v>43958.0</v>
      </c>
      <c r="L171" s="8">
        <v>43889.0</v>
      </c>
    </row>
    <row r="172">
      <c r="A172" s="7">
        <v>170.0</v>
      </c>
      <c r="B172" s="3" t="s">
        <v>2510</v>
      </c>
      <c r="C172" s="3">
        <v>0.4</v>
      </c>
      <c r="D172" s="3" t="s">
        <v>4427</v>
      </c>
      <c r="E172" s="3" t="s">
        <v>4428</v>
      </c>
      <c r="F172" s="3" t="s">
        <v>4429</v>
      </c>
      <c r="G172" s="3" t="s">
        <v>4430</v>
      </c>
      <c r="H172" s="3" t="s">
        <v>4431</v>
      </c>
      <c r="I172" s="3" t="s">
        <v>3597</v>
      </c>
      <c r="J172" s="3" t="s">
        <v>4432</v>
      </c>
      <c r="K172" s="8">
        <v>43990.0</v>
      </c>
      <c r="L172" s="8">
        <v>43902.0</v>
      </c>
    </row>
    <row r="173">
      <c r="A173" s="7">
        <v>171.0</v>
      </c>
      <c r="B173" s="3" t="s">
        <v>2523</v>
      </c>
      <c r="C173" s="3">
        <v>0.4</v>
      </c>
      <c r="D173" s="3" t="s">
        <v>4433</v>
      </c>
      <c r="E173" s="3" t="s">
        <v>4434</v>
      </c>
      <c r="F173" s="3" t="s">
        <v>4435</v>
      </c>
      <c r="G173" s="3" t="s">
        <v>4436</v>
      </c>
      <c r="H173" s="3" t="s">
        <v>4437</v>
      </c>
      <c r="I173" s="3" t="s">
        <v>3597</v>
      </c>
      <c r="J173" s="3" t="s">
        <v>4438</v>
      </c>
      <c r="K173" s="8">
        <v>43990.0</v>
      </c>
      <c r="L173" s="8">
        <v>43901.0</v>
      </c>
    </row>
    <row r="174">
      <c r="A174" s="7">
        <v>172.0</v>
      </c>
      <c r="B174" s="3" t="s">
        <v>2578</v>
      </c>
      <c r="C174" s="3">
        <v>0.25</v>
      </c>
      <c r="D174" s="3" t="s">
        <v>4439</v>
      </c>
      <c r="E174" s="3" t="s">
        <v>4440</v>
      </c>
      <c r="F174" s="3" t="s">
        <v>4441</v>
      </c>
      <c r="G174" s="3" t="s">
        <v>4440</v>
      </c>
      <c r="H174" s="3" t="s">
        <v>4442</v>
      </c>
      <c r="I174" s="3" t="s">
        <v>3474</v>
      </c>
      <c r="J174" s="3" t="s">
        <v>4443</v>
      </c>
      <c r="K174" s="8">
        <v>43941.0</v>
      </c>
      <c r="L174" s="8">
        <v>43864.0</v>
      </c>
    </row>
    <row r="175">
      <c r="A175" s="7">
        <v>173.0</v>
      </c>
      <c r="B175" s="3" t="s">
        <v>2583</v>
      </c>
      <c r="C175" s="3">
        <v>0.25</v>
      </c>
      <c r="D175" s="3" t="s">
        <v>4444</v>
      </c>
      <c r="E175" s="3" t="s">
        <v>4445</v>
      </c>
      <c r="F175" s="3" t="s">
        <v>4446</v>
      </c>
      <c r="G175" s="3" t="s">
        <v>4445</v>
      </c>
      <c r="H175" s="3" t="s">
        <v>4447</v>
      </c>
      <c r="I175" s="3" t="s">
        <v>3474</v>
      </c>
      <c r="J175" s="3" t="s">
        <v>4448</v>
      </c>
      <c r="K175" s="8">
        <v>43941.0</v>
      </c>
      <c r="L175" s="8">
        <v>43864.0</v>
      </c>
    </row>
    <row r="176">
      <c r="A176" s="7">
        <v>174.0</v>
      </c>
      <c r="B176" s="3" t="s">
        <v>2591</v>
      </c>
      <c r="C176" s="3">
        <v>0.5</v>
      </c>
      <c r="D176" s="3" t="s">
        <v>4449</v>
      </c>
      <c r="E176" s="3" t="s">
        <v>4450</v>
      </c>
      <c r="F176" s="3" t="s">
        <v>4451</v>
      </c>
      <c r="G176" s="3" t="s">
        <v>4452</v>
      </c>
      <c r="H176" s="3" t="s">
        <v>4453</v>
      </c>
      <c r="I176" s="3" t="s">
        <v>3474</v>
      </c>
      <c r="J176" s="3" t="s">
        <v>4454</v>
      </c>
      <c r="K176" s="8">
        <v>44000.0</v>
      </c>
      <c r="L176" s="8">
        <v>43956.0</v>
      </c>
    </row>
    <row r="177">
      <c r="A177" s="7">
        <v>175.0</v>
      </c>
      <c r="B177" s="3" t="s">
        <v>2594</v>
      </c>
      <c r="C177" s="3">
        <v>0.6666666666666666</v>
      </c>
      <c r="D177" s="3" t="s">
        <v>4455</v>
      </c>
      <c r="E177" s="3" t="s">
        <v>4456</v>
      </c>
      <c r="F177" s="3" t="s">
        <v>4457</v>
      </c>
      <c r="G177" s="3" t="s">
        <v>4458</v>
      </c>
      <c r="H177" s="3" t="s">
        <v>4457</v>
      </c>
      <c r="I177" s="3" t="s">
        <v>3540</v>
      </c>
      <c r="J177" s="3" t="s">
        <v>4459</v>
      </c>
      <c r="K177" s="8">
        <v>44000.0</v>
      </c>
      <c r="L177" s="8">
        <v>43956.0</v>
      </c>
    </row>
    <row r="178">
      <c r="A178" s="7">
        <v>176.0</v>
      </c>
      <c r="B178" s="3" t="s">
        <v>2615</v>
      </c>
      <c r="C178" s="3">
        <v>0.6666666666666666</v>
      </c>
      <c r="D178" s="3" t="s">
        <v>4460</v>
      </c>
      <c r="E178" s="3" t="s">
        <v>4461</v>
      </c>
      <c r="F178" s="3" t="s">
        <v>4462</v>
      </c>
      <c r="G178" s="3" t="s">
        <v>4463</v>
      </c>
      <c r="H178" s="3" t="s">
        <v>4462</v>
      </c>
      <c r="I178" s="3" t="s">
        <v>3540</v>
      </c>
      <c r="J178" s="3" t="s">
        <v>4464</v>
      </c>
      <c r="K178" s="8">
        <v>43957.0</v>
      </c>
      <c r="L178" s="8">
        <v>43902.0</v>
      </c>
    </row>
    <row r="179">
      <c r="A179" s="7">
        <v>177.0</v>
      </c>
      <c r="B179" s="3" t="s">
        <v>2620</v>
      </c>
      <c r="C179" s="3">
        <v>0.6666666666666666</v>
      </c>
      <c r="D179" s="3" t="s">
        <v>4465</v>
      </c>
      <c r="E179" s="3" t="s">
        <v>4466</v>
      </c>
      <c r="F179" s="3" t="s">
        <v>4467</v>
      </c>
      <c r="G179" s="3" t="s">
        <v>4468</v>
      </c>
      <c r="H179" s="3" t="s">
        <v>4467</v>
      </c>
      <c r="I179" s="3" t="s">
        <v>3540</v>
      </c>
      <c r="J179" s="3" t="s">
        <v>4469</v>
      </c>
      <c r="K179" s="8">
        <v>43957.0</v>
      </c>
      <c r="L179" s="8">
        <v>43902.0</v>
      </c>
    </row>
    <row r="180">
      <c r="A180" s="7">
        <v>178.0</v>
      </c>
      <c r="B180" s="3" t="s">
        <v>2622</v>
      </c>
      <c r="C180" s="3">
        <v>0.1818181818181818</v>
      </c>
      <c r="D180" s="3" t="s">
        <v>4470</v>
      </c>
      <c r="E180" s="3" t="s">
        <v>4471</v>
      </c>
      <c r="F180" s="3" t="s">
        <v>4472</v>
      </c>
      <c r="G180" s="3" t="s">
        <v>4473</v>
      </c>
      <c r="H180" s="3" t="s">
        <v>4474</v>
      </c>
      <c r="I180" s="3" t="s">
        <v>3527</v>
      </c>
      <c r="J180" s="3" t="s">
        <v>4475</v>
      </c>
      <c r="K180" s="8">
        <v>43949.0</v>
      </c>
      <c r="L180" s="8">
        <v>43865.0</v>
      </c>
    </row>
    <row r="181">
      <c r="A181" s="7">
        <v>179.0</v>
      </c>
      <c r="B181" s="3" t="s">
        <v>2625</v>
      </c>
      <c r="C181" s="3">
        <v>0.2</v>
      </c>
      <c r="D181" s="3" t="s">
        <v>4476</v>
      </c>
      <c r="E181" s="3" t="s">
        <v>4477</v>
      </c>
      <c r="F181" s="3" t="s">
        <v>4478</v>
      </c>
      <c r="G181" s="3" t="s">
        <v>4479</v>
      </c>
      <c r="H181" s="3" t="s">
        <v>4480</v>
      </c>
      <c r="I181" s="3" t="s">
        <v>3514</v>
      </c>
      <c r="J181" s="3" t="s">
        <v>4481</v>
      </c>
      <c r="K181" s="8">
        <v>43949.0</v>
      </c>
      <c r="L181" s="8">
        <v>43865.0</v>
      </c>
    </row>
    <row r="182">
      <c r="A182" s="7">
        <v>180.0</v>
      </c>
      <c r="B182" s="3" t="s">
        <v>2630</v>
      </c>
      <c r="C182" s="3">
        <v>0.1666666666666667</v>
      </c>
      <c r="D182" s="3" t="s">
        <v>4482</v>
      </c>
      <c r="E182" s="3" t="s">
        <v>4483</v>
      </c>
      <c r="F182" s="3" t="s">
        <v>4484</v>
      </c>
      <c r="G182" s="3" t="s">
        <v>4483</v>
      </c>
      <c r="H182" s="3" t="s">
        <v>4485</v>
      </c>
      <c r="I182" s="3" t="s">
        <v>3644</v>
      </c>
      <c r="J182" s="3" t="s">
        <v>4486</v>
      </c>
      <c r="K182" s="8">
        <v>43984.0</v>
      </c>
      <c r="L182" s="8">
        <v>44028.0</v>
      </c>
    </row>
    <row r="183">
      <c r="A183" s="7">
        <v>181.0</v>
      </c>
      <c r="B183" s="3" t="s">
        <v>2685</v>
      </c>
      <c r="C183" s="3">
        <v>0.5</v>
      </c>
      <c r="D183" s="3" t="s">
        <v>4487</v>
      </c>
      <c r="E183" s="3" t="s">
        <v>4488</v>
      </c>
      <c r="F183" s="3" t="s">
        <v>4489</v>
      </c>
      <c r="G183" s="3" t="s">
        <v>4490</v>
      </c>
      <c r="H183" s="3" t="s">
        <v>4491</v>
      </c>
      <c r="I183" s="3" t="s">
        <v>3474</v>
      </c>
      <c r="J183" s="3" t="s">
        <v>4492</v>
      </c>
      <c r="K183" s="8">
        <v>43985.0</v>
      </c>
      <c r="L183" s="8">
        <v>43874.0</v>
      </c>
    </row>
    <row r="184">
      <c r="A184" s="7">
        <v>182.0</v>
      </c>
      <c r="B184" s="3" t="s">
        <v>2688</v>
      </c>
      <c r="C184" s="3">
        <v>0.5</v>
      </c>
      <c r="D184" s="3" t="s">
        <v>4493</v>
      </c>
      <c r="E184" s="3" t="s">
        <v>4494</v>
      </c>
      <c r="F184" s="3" t="s">
        <v>4495</v>
      </c>
      <c r="G184" s="3" t="s">
        <v>4496</v>
      </c>
      <c r="H184" s="3" t="s">
        <v>4497</v>
      </c>
      <c r="I184" s="3" t="s">
        <v>3474</v>
      </c>
      <c r="J184" s="3" t="s">
        <v>4498</v>
      </c>
      <c r="K184" s="8">
        <v>43985.0</v>
      </c>
      <c r="L184" s="8">
        <v>43874.0</v>
      </c>
    </row>
    <row r="185">
      <c r="A185" s="7">
        <v>183.0</v>
      </c>
      <c r="B185" s="3" t="s">
        <v>2719</v>
      </c>
      <c r="C185" s="3">
        <v>0.3333333333333333</v>
      </c>
      <c r="D185" s="3" t="s">
        <v>4499</v>
      </c>
      <c r="E185" s="3" t="s">
        <v>4500</v>
      </c>
      <c r="F185" s="3" t="s">
        <v>4501</v>
      </c>
      <c r="G185" s="3" t="s">
        <v>4502</v>
      </c>
      <c r="H185" s="3" t="s">
        <v>4503</v>
      </c>
      <c r="I185" s="3" t="s">
        <v>3644</v>
      </c>
      <c r="J185" s="3" t="s">
        <v>4504</v>
      </c>
      <c r="K185" s="8">
        <v>43948.0</v>
      </c>
      <c r="L185" s="8">
        <v>43892.0</v>
      </c>
    </row>
    <row r="186">
      <c r="A186" s="7">
        <v>184.0</v>
      </c>
      <c r="B186" s="3" t="s">
        <v>2722</v>
      </c>
      <c r="C186" s="3">
        <v>0.4</v>
      </c>
      <c r="D186" s="3" t="s">
        <v>4505</v>
      </c>
      <c r="E186" s="3" t="s">
        <v>4506</v>
      </c>
      <c r="F186" s="3" t="s">
        <v>4507</v>
      </c>
      <c r="G186" s="3" t="s">
        <v>4508</v>
      </c>
      <c r="H186" s="3" t="s">
        <v>4509</v>
      </c>
      <c r="I186" s="3" t="s">
        <v>3597</v>
      </c>
      <c r="J186" s="3" t="s">
        <v>4510</v>
      </c>
      <c r="K186" s="8">
        <v>43948.0</v>
      </c>
      <c r="L186" s="8">
        <v>43892.0</v>
      </c>
    </row>
    <row r="187">
      <c r="A187" s="7">
        <v>185.0</v>
      </c>
      <c r="B187" s="3" t="s">
        <v>2794</v>
      </c>
      <c r="C187" s="3">
        <v>0.5</v>
      </c>
      <c r="D187" s="3" t="s">
        <v>4511</v>
      </c>
      <c r="E187" s="3" t="s">
        <v>4512</v>
      </c>
      <c r="F187" s="3" t="s">
        <v>4513</v>
      </c>
      <c r="G187" s="3" t="s">
        <v>4514</v>
      </c>
      <c r="H187" s="3" t="s">
        <v>4515</v>
      </c>
      <c r="I187" s="3" t="s">
        <v>3474</v>
      </c>
      <c r="J187" s="3" t="s">
        <v>4516</v>
      </c>
      <c r="K187" s="8">
        <v>43950.0</v>
      </c>
      <c r="L187" s="8">
        <v>43888.0</v>
      </c>
    </row>
    <row r="188">
      <c r="A188" s="7">
        <v>186.0</v>
      </c>
      <c r="B188" s="3" t="s">
        <v>2797</v>
      </c>
      <c r="C188" s="3">
        <v>0.5</v>
      </c>
      <c r="D188" s="3" t="s">
        <v>4517</v>
      </c>
      <c r="E188" s="3" t="s">
        <v>4518</v>
      </c>
      <c r="F188" s="3" t="s">
        <v>4519</v>
      </c>
      <c r="G188" s="3" t="s">
        <v>4520</v>
      </c>
      <c r="H188" s="3" t="s">
        <v>4521</v>
      </c>
      <c r="I188" s="3" t="s">
        <v>3474</v>
      </c>
      <c r="J188" s="3" t="s">
        <v>4522</v>
      </c>
      <c r="K188" s="8">
        <v>43950.0</v>
      </c>
      <c r="L188" s="8">
        <v>43888.0</v>
      </c>
    </row>
    <row r="189">
      <c r="A189" s="7">
        <v>187.0</v>
      </c>
      <c r="B189" s="3" t="s">
        <v>2804</v>
      </c>
      <c r="C189" s="3">
        <v>0.5</v>
      </c>
      <c r="D189" s="3" t="s">
        <v>4523</v>
      </c>
      <c r="E189" s="3" t="s">
        <v>4524</v>
      </c>
      <c r="F189" s="3" t="s">
        <v>4525</v>
      </c>
      <c r="G189" s="3" t="s">
        <v>4526</v>
      </c>
      <c r="H189" s="3" t="s">
        <v>4527</v>
      </c>
      <c r="I189" s="3" t="s">
        <v>3474</v>
      </c>
      <c r="J189" s="3" t="s">
        <v>4528</v>
      </c>
      <c r="K189" s="8">
        <v>43979.0</v>
      </c>
      <c r="L189" s="8">
        <v>43903.0</v>
      </c>
    </row>
    <row r="190">
      <c r="A190" s="7">
        <v>188.0</v>
      </c>
      <c r="B190" s="3" t="s">
        <v>2807</v>
      </c>
      <c r="C190" s="3">
        <v>0.5</v>
      </c>
      <c r="D190" s="3" t="s">
        <v>4529</v>
      </c>
      <c r="E190" s="3" t="s">
        <v>4530</v>
      </c>
      <c r="F190" s="3" t="s">
        <v>4531</v>
      </c>
      <c r="G190" s="3" t="s">
        <v>4532</v>
      </c>
      <c r="H190" s="3" t="s">
        <v>4533</v>
      </c>
      <c r="I190" s="3" t="s">
        <v>3474</v>
      </c>
      <c r="J190" s="3" t="s">
        <v>4534</v>
      </c>
      <c r="K190" s="8">
        <v>43979.0</v>
      </c>
      <c r="L190" s="8">
        <v>43903.0</v>
      </c>
    </row>
    <row r="191">
      <c r="A191" s="7">
        <v>189.0</v>
      </c>
      <c r="B191" s="3" t="s">
        <v>2809</v>
      </c>
      <c r="C191" s="3">
        <v>0.375</v>
      </c>
      <c r="D191" s="3" t="s">
        <v>4535</v>
      </c>
      <c r="E191" s="3" t="s">
        <v>4536</v>
      </c>
      <c r="F191" s="3" t="s">
        <v>4537</v>
      </c>
      <c r="G191" s="3" t="s">
        <v>4538</v>
      </c>
      <c r="H191" s="3" t="s">
        <v>4539</v>
      </c>
      <c r="I191" s="3" t="s">
        <v>3562</v>
      </c>
      <c r="J191" s="3" t="s">
        <v>4294</v>
      </c>
      <c r="K191" s="8">
        <v>43987.0</v>
      </c>
      <c r="L191" s="8">
        <v>43958.0</v>
      </c>
    </row>
    <row r="192">
      <c r="A192" s="7">
        <v>190.0</v>
      </c>
      <c r="B192" s="3" t="s">
        <v>2872</v>
      </c>
      <c r="C192" s="3">
        <v>0.4</v>
      </c>
      <c r="D192" s="3" t="s">
        <v>4540</v>
      </c>
      <c r="E192" s="3" t="s">
        <v>4541</v>
      </c>
      <c r="F192" s="3" t="s">
        <v>4542</v>
      </c>
      <c r="G192" s="3" t="s">
        <v>4543</v>
      </c>
      <c r="H192" s="3" t="s">
        <v>4544</v>
      </c>
      <c r="I192" s="3" t="s">
        <v>3597</v>
      </c>
      <c r="J192" s="3" t="s">
        <v>4545</v>
      </c>
      <c r="K192" s="8">
        <v>43950.0</v>
      </c>
      <c r="L192" s="8">
        <v>43895.0</v>
      </c>
    </row>
    <row r="193">
      <c r="A193" s="7">
        <v>191.0</v>
      </c>
      <c r="B193" s="3" t="s">
        <v>2875</v>
      </c>
      <c r="C193" s="3">
        <v>0.4</v>
      </c>
      <c r="D193" s="3" t="s">
        <v>4546</v>
      </c>
      <c r="E193" s="3" t="s">
        <v>4547</v>
      </c>
      <c r="F193" s="3" t="s">
        <v>4548</v>
      </c>
      <c r="G193" s="3" t="s">
        <v>4549</v>
      </c>
      <c r="H193" s="3" t="s">
        <v>4550</v>
      </c>
      <c r="I193" s="3" t="s">
        <v>3597</v>
      </c>
      <c r="J193" s="3" t="s">
        <v>4551</v>
      </c>
      <c r="K193" s="8">
        <v>43949.0</v>
      </c>
      <c r="L193" s="8">
        <v>43895.0</v>
      </c>
    </row>
    <row r="194">
      <c r="A194" s="7">
        <v>192.0</v>
      </c>
      <c r="B194" s="3" t="s">
        <v>2945</v>
      </c>
      <c r="C194" s="3">
        <v>0.2</v>
      </c>
      <c r="D194" s="3" t="s">
        <v>4552</v>
      </c>
      <c r="E194" s="3" t="s">
        <v>4553</v>
      </c>
      <c r="F194" s="3" t="s">
        <v>4554</v>
      </c>
      <c r="G194" s="3" t="s">
        <v>4553</v>
      </c>
      <c r="H194" s="3" t="s">
        <v>4555</v>
      </c>
      <c r="I194" s="3" t="s">
        <v>3597</v>
      </c>
      <c r="J194" s="3" t="s">
        <v>4556</v>
      </c>
      <c r="K194" s="8">
        <v>43984.0</v>
      </c>
      <c r="L194" s="8">
        <v>43956.0</v>
      </c>
    </row>
    <row r="195">
      <c r="A195" s="7">
        <v>193.0</v>
      </c>
      <c r="B195" s="3" t="s">
        <v>2950</v>
      </c>
      <c r="C195" s="3">
        <v>0.2</v>
      </c>
      <c r="D195" s="3" t="s">
        <v>4557</v>
      </c>
      <c r="E195" s="3" t="s">
        <v>4558</v>
      </c>
      <c r="F195" s="3" t="s">
        <v>4559</v>
      </c>
      <c r="G195" s="3" t="s">
        <v>4558</v>
      </c>
      <c r="H195" s="3" t="s">
        <v>4560</v>
      </c>
      <c r="I195" s="3" t="s">
        <v>3597</v>
      </c>
      <c r="J195" s="3" t="s">
        <v>4561</v>
      </c>
      <c r="K195" s="8">
        <v>43984.0</v>
      </c>
      <c r="L195" s="8">
        <v>43956.0</v>
      </c>
    </row>
    <row r="196">
      <c r="A196" s="7">
        <v>194.0</v>
      </c>
      <c r="B196" s="3" t="s">
        <v>2967</v>
      </c>
      <c r="C196" s="3">
        <v>0.6666666666666666</v>
      </c>
      <c r="D196" s="3" t="s">
        <v>4562</v>
      </c>
      <c r="E196" s="3" t="s">
        <v>4563</v>
      </c>
      <c r="F196" s="3" t="s">
        <v>4564</v>
      </c>
      <c r="G196" s="3" t="s">
        <v>4565</v>
      </c>
      <c r="H196" s="3" t="s">
        <v>4564</v>
      </c>
      <c r="I196" s="3" t="s">
        <v>3540</v>
      </c>
      <c r="J196" s="3" t="s">
        <v>4566</v>
      </c>
      <c r="K196" s="8">
        <v>43934.0</v>
      </c>
      <c r="L196" s="8">
        <v>43887.0</v>
      </c>
    </row>
    <row r="197">
      <c r="A197" s="7">
        <v>195.0</v>
      </c>
      <c r="B197" s="3" t="s">
        <v>2972</v>
      </c>
      <c r="C197" s="3">
        <v>0.6666666666666666</v>
      </c>
      <c r="D197" s="3" t="s">
        <v>4567</v>
      </c>
      <c r="E197" s="3" t="s">
        <v>4568</v>
      </c>
      <c r="F197" s="3" t="s">
        <v>4569</v>
      </c>
      <c r="G197" s="3" t="s">
        <v>4570</v>
      </c>
      <c r="H197" s="3" t="s">
        <v>4569</v>
      </c>
      <c r="I197" s="3" t="s">
        <v>3540</v>
      </c>
      <c r="J197" s="3" t="s">
        <v>4571</v>
      </c>
      <c r="K197" s="8">
        <v>43934.0</v>
      </c>
      <c r="L197" s="8">
        <v>43887.0</v>
      </c>
    </row>
    <row r="198">
      <c r="A198" s="7">
        <v>196.0</v>
      </c>
      <c r="B198" s="3" t="s">
        <v>3014</v>
      </c>
      <c r="C198" s="3">
        <v>0.5</v>
      </c>
      <c r="D198" s="3" t="s">
        <v>4572</v>
      </c>
      <c r="E198" s="3" t="s">
        <v>4573</v>
      </c>
      <c r="F198" s="3" t="s">
        <v>4574</v>
      </c>
      <c r="G198" s="3" t="s">
        <v>4575</v>
      </c>
      <c r="H198" s="3" t="s">
        <v>4576</v>
      </c>
      <c r="I198" s="3" t="s">
        <v>3474</v>
      </c>
      <c r="J198" s="3" t="s">
        <v>4577</v>
      </c>
      <c r="K198" s="8">
        <v>43980.0</v>
      </c>
      <c r="L198" s="8">
        <v>43888.0</v>
      </c>
    </row>
    <row r="199">
      <c r="A199" s="7">
        <v>197.0</v>
      </c>
      <c r="B199" s="3" t="s">
        <v>3020</v>
      </c>
      <c r="C199" s="3">
        <v>1.0</v>
      </c>
      <c r="D199" s="3" t="s">
        <v>3535</v>
      </c>
      <c r="E199" s="3" t="s">
        <v>4578</v>
      </c>
      <c r="F199" s="3" t="s">
        <v>3537</v>
      </c>
      <c r="G199" s="3" t="s">
        <v>4579</v>
      </c>
      <c r="H199" s="3" t="s">
        <v>3539</v>
      </c>
      <c r="I199" s="3" t="s">
        <v>3701</v>
      </c>
      <c r="J199" s="3" t="s">
        <v>4580</v>
      </c>
      <c r="K199" s="8">
        <v>43990.0</v>
      </c>
      <c r="L199" s="8">
        <v>43873.0</v>
      </c>
    </row>
    <row r="200">
      <c r="A200" s="7">
        <v>198.0</v>
      </c>
      <c r="B200" s="3" t="s">
        <v>3025</v>
      </c>
      <c r="C200" s="3">
        <v>0.5</v>
      </c>
      <c r="D200" s="3" t="s">
        <v>4581</v>
      </c>
      <c r="E200" s="3" t="s">
        <v>4582</v>
      </c>
      <c r="F200" s="3" t="s">
        <v>4583</v>
      </c>
      <c r="G200" s="3" t="s">
        <v>4584</v>
      </c>
      <c r="H200" s="3" t="s">
        <v>4585</v>
      </c>
      <c r="I200" s="3" t="s">
        <v>3474</v>
      </c>
      <c r="J200" s="3" t="s">
        <v>4586</v>
      </c>
      <c r="K200" s="8">
        <v>43980.0</v>
      </c>
      <c r="L200" s="8">
        <v>43888.0</v>
      </c>
    </row>
    <row r="201">
      <c r="A201" s="7">
        <v>199.0</v>
      </c>
      <c r="B201" s="3" t="s">
        <v>3030</v>
      </c>
      <c r="C201" s="3">
        <v>1.0</v>
      </c>
      <c r="D201" s="3" t="s">
        <v>3535</v>
      </c>
      <c r="E201" s="3" t="s">
        <v>4587</v>
      </c>
      <c r="F201" s="3" t="s">
        <v>3537</v>
      </c>
      <c r="G201" s="3" t="s">
        <v>4588</v>
      </c>
      <c r="H201" s="3" t="s">
        <v>3539</v>
      </c>
      <c r="I201" s="3" t="s">
        <v>3540</v>
      </c>
      <c r="J201" s="3" t="s">
        <v>4589</v>
      </c>
      <c r="K201" s="8">
        <v>44033.0</v>
      </c>
      <c r="L201" s="8">
        <v>44028.0</v>
      </c>
    </row>
    <row r="202">
      <c r="A202" s="7">
        <v>200.0</v>
      </c>
      <c r="B202" s="3" t="s">
        <v>3158</v>
      </c>
      <c r="C202" s="3">
        <v>0.6</v>
      </c>
      <c r="D202" s="3" t="s">
        <v>4590</v>
      </c>
      <c r="E202" s="3" t="s">
        <v>4591</v>
      </c>
      <c r="F202" s="3" t="s">
        <v>4592</v>
      </c>
      <c r="G202" s="3" t="s">
        <v>4593</v>
      </c>
      <c r="H202" s="3" t="s">
        <v>4594</v>
      </c>
      <c r="I202" s="3" t="s">
        <v>3597</v>
      </c>
      <c r="J202" s="3" t="s">
        <v>4595</v>
      </c>
      <c r="K202" s="8">
        <v>43949.0</v>
      </c>
      <c r="L202" s="8">
        <v>43901.0</v>
      </c>
    </row>
    <row r="203">
      <c r="A203" s="7">
        <v>201.0</v>
      </c>
      <c r="B203" s="3" t="s">
        <v>3182</v>
      </c>
      <c r="C203" s="3">
        <v>1.0</v>
      </c>
      <c r="D203" s="3" t="s">
        <v>3535</v>
      </c>
      <c r="E203" s="3" t="s">
        <v>4596</v>
      </c>
      <c r="F203" s="3" t="s">
        <v>3537</v>
      </c>
      <c r="G203" s="3" t="s">
        <v>4597</v>
      </c>
      <c r="H203" s="3" t="s">
        <v>3539</v>
      </c>
      <c r="I203" s="3" t="s">
        <v>3701</v>
      </c>
      <c r="J203" s="3" t="s">
        <v>4598</v>
      </c>
      <c r="K203" s="8">
        <v>43991.0</v>
      </c>
      <c r="L203" s="8">
        <v>43880.0</v>
      </c>
    </row>
    <row r="204">
      <c r="A204" s="7">
        <v>202.0</v>
      </c>
      <c r="B204" s="3" t="s">
        <v>3185</v>
      </c>
      <c r="C204" s="3">
        <v>0.6666666666666666</v>
      </c>
      <c r="D204" s="3" t="s">
        <v>4599</v>
      </c>
      <c r="E204" s="3" t="s">
        <v>4600</v>
      </c>
      <c r="F204" s="3" t="s">
        <v>4601</v>
      </c>
      <c r="G204" s="3" t="s">
        <v>4602</v>
      </c>
      <c r="H204" s="3" t="s">
        <v>4601</v>
      </c>
      <c r="I204" s="3" t="s">
        <v>3540</v>
      </c>
      <c r="J204" s="3" t="s">
        <v>4603</v>
      </c>
      <c r="K204" s="8">
        <v>43991.0</v>
      </c>
      <c r="L204" s="8">
        <v>43881.0</v>
      </c>
    </row>
    <row r="205">
      <c r="A205" s="7">
        <v>203.0</v>
      </c>
      <c r="B205" s="3" t="s">
        <v>3189</v>
      </c>
      <c r="C205" s="3">
        <v>0.2857142857142857</v>
      </c>
      <c r="D205" s="3" t="s">
        <v>4604</v>
      </c>
      <c r="E205" s="3" t="s">
        <v>4605</v>
      </c>
      <c r="F205" s="3" t="s">
        <v>4606</v>
      </c>
      <c r="G205" s="3" t="s">
        <v>4607</v>
      </c>
      <c r="H205" s="3" t="s">
        <v>4608</v>
      </c>
      <c r="I205" s="3" t="s">
        <v>3488</v>
      </c>
      <c r="J205" s="3" t="s">
        <v>4609</v>
      </c>
      <c r="K205" s="8">
        <v>44032.0</v>
      </c>
      <c r="L205" s="8">
        <v>44026.0</v>
      </c>
    </row>
    <row r="206">
      <c r="A206" s="7">
        <v>204.0</v>
      </c>
      <c r="B206" s="3" t="s">
        <v>3204</v>
      </c>
      <c r="C206" s="3">
        <v>0.2857142857142857</v>
      </c>
      <c r="D206" s="3" t="s">
        <v>4610</v>
      </c>
      <c r="E206" s="3" t="s">
        <v>4611</v>
      </c>
      <c r="F206" s="3" t="s">
        <v>4612</v>
      </c>
      <c r="G206" s="3" t="s">
        <v>4613</v>
      </c>
      <c r="H206" s="3" t="s">
        <v>4614</v>
      </c>
      <c r="I206" s="3" t="s">
        <v>3488</v>
      </c>
      <c r="J206" s="3" t="s">
        <v>4615</v>
      </c>
      <c r="K206" s="8">
        <v>44032.0</v>
      </c>
      <c r="L206" s="8">
        <v>44026.0</v>
      </c>
    </row>
    <row r="207">
      <c r="A207" s="7">
        <v>205.0</v>
      </c>
      <c r="B207" s="3" t="s">
        <v>3235</v>
      </c>
      <c r="C207" s="3">
        <v>0.2</v>
      </c>
      <c r="D207" s="3" t="s">
        <v>4616</v>
      </c>
      <c r="E207" s="3" t="s">
        <v>4617</v>
      </c>
      <c r="F207" s="3" t="s">
        <v>4618</v>
      </c>
      <c r="G207" s="3" t="s">
        <v>4617</v>
      </c>
      <c r="H207" s="3" t="s">
        <v>4619</v>
      </c>
      <c r="I207" s="3" t="s">
        <v>3597</v>
      </c>
      <c r="J207" s="3" t="s">
        <v>4620</v>
      </c>
      <c r="K207" s="8">
        <v>43949.0</v>
      </c>
      <c r="L207" s="8">
        <v>43864.0</v>
      </c>
    </row>
    <row r="208">
      <c r="A208" s="7">
        <v>206.0</v>
      </c>
      <c r="B208" s="3" t="s">
        <v>3238</v>
      </c>
      <c r="C208" s="3">
        <v>0.2</v>
      </c>
      <c r="D208" s="3" t="s">
        <v>4621</v>
      </c>
      <c r="E208" s="3" t="s">
        <v>4622</v>
      </c>
      <c r="F208" s="3" t="s">
        <v>4623</v>
      </c>
      <c r="G208" s="3" t="s">
        <v>4622</v>
      </c>
      <c r="H208" s="3" t="s">
        <v>4624</v>
      </c>
      <c r="I208" s="3" t="s">
        <v>3597</v>
      </c>
      <c r="J208" s="3" t="s">
        <v>4625</v>
      </c>
      <c r="K208" s="8">
        <v>43949.0</v>
      </c>
      <c r="L208" s="8">
        <v>43864.0</v>
      </c>
    </row>
    <row r="209">
      <c r="A209" s="7">
        <v>207.0</v>
      </c>
      <c r="B209" s="3" t="s">
        <v>3269</v>
      </c>
      <c r="C209" s="3">
        <v>0.6666666666666666</v>
      </c>
      <c r="D209" s="3" t="s">
        <v>4626</v>
      </c>
      <c r="E209" s="3" t="s">
        <v>4627</v>
      </c>
      <c r="F209" s="3" t="s">
        <v>4628</v>
      </c>
      <c r="G209" s="3" t="s">
        <v>4629</v>
      </c>
      <c r="H209" s="3" t="s">
        <v>4628</v>
      </c>
      <c r="I209" s="3" t="s">
        <v>3540</v>
      </c>
      <c r="J209" s="3" t="s">
        <v>4630</v>
      </c>
      <c r="K209" s="8">
        <v>43990.0</v>
      </c>
      <c r="L209" s="8">
        <v>43872.0</v>
      </c>
    </row>
    <row r="210">
      <c r="A210" s="7">
        <v>208.0</v>
      </c>
      <c r="B210" s="3" t="s">
        <v>3272</v>
      </c>
      <c r="C210" s="3">
        <v>0.5</v>
      </c>
      <c r="D210" s="3" t="s">
        <v>4631</v>
      </c>
      <c r="E210" s="3" t="s">
        <v>4632</v>
      </c>
      <c r="F210" s="3" t="s">
        <v>4633</v>
      </c>
      <c r="G210" s="3" t="s">
        <v>4634</v>
      </c>
      <c r="H210" s="3" t="s">
        <v>4635</v>
      </c>
      <c r="I210" s="3" t="s">
        <v>3474</v>
      </c>
      <c r="J210" s="3" t="s">
        <v>4636</v>
      </c>
      <c r="K210" s="8">
        <v>43990.0</v>
      </c>
      <c r="L210" s="8">
        <v>43872.0</v>
      </c>
    </row>
    <row r="211">
      <c r="A211" s="7">
        <v>209.0</v>
      </c>
      <c r="B211" s="3" t="s">
        <v>3285</v>
      </c>
      <c r="C211" s="3">
        <v>0.6</v>
      </c>
      <c r="D211" s="3" t="s">
        <v>4637</v>
      </c>
      <c r="E211" s="3" t="s">
        <v>4638</v>
      </c>
      <c r="F211" s="3" t="s">
        <v>4639</v>
      </c>
      <c r="G211" s="3" t="s">
        <v>4640</v>
      </c>
      <c r="H211" s="3" t="s">
        <v>4641</v>
      </c>
      <c r="I211" s="3" t="s">
        <v>3597</v>
      </c>
      <c r="J211" s="3" t="s">
        <v>4642</v>
      </c>
      <c r="K211" s="8">
        <v>43970.0</v>
      </c>
      <c r="L211" s="8">
        <v>43902.0</v>
      </c>
    </row>
    <row r="212">
      <c r="A212" s="7">
        <v>210.0</v>
      </c>
      <c r="B212" s="3" t="s">
        <v>3289</v>
      </c>
      <c r="C212" s="3">
        <v>0.3333333333333333</v>
      </c>
      <c r="D212" s="3" t="s">
        <v>4643</v>
      </c>
      <c r="E212" s="3" t="s">
        <v>4644</v>
      </c>
      <c r="F212" s="3" t="s">
        <v>4645</v>
      </c>
      <c r="G212" s="3" t="s">
        <v>4646</v>
      </c>
      <c r="H212" s="3" t="s">
        <v>4647</v>
      </c>
      <c r="I212" s="3" t="s">
        <v>3644</v>
      </c>
      <c r="J212" s="3" t="s">
        <v>4648</v>
      </c>
      <c r="K212" s="8">
        <v>43980.0</v>
      </c>
      <c r="L212" s="8">
        <v>43966.0</v>
      </c>
    </row>
    <row r="213">
      <c r="A213" s="7">
        <v>211.0</v>
      </c>
      <c r="B213" s="3" t="s">
        <v>3292</v>
      </c>
      <c r="C213" s="3">
        <v>0.3333333333333333</v>
      </c>
      <c r="D213" s="3" t="s">
        <v>4649</v>
      </c>
      <c r="E213" s="3" t="s">
        <v>4650</v>
      </c>
      <c r="F213" s="3" t="s">
        <v>4651</v>
      </c>
      <c r="G213" s="3" t="s">
        <v>4652</v>
      </c>
      <c r="H213" s="3" t="s">
        <v>4653</v>
      </c>
      <c r="I213" s="3" t="s">
        <v>3644</v>
      </c>
      <c r="J213" s="3" t="s">
        <v>4654</v>
      </c>
      <c r="K213" s="8">
        <v>43980.0</v>
      </c>
      <c r="L213" s="8">
        <v>43969.0</v>
      </c>
    </row>
    <row r="214">
      <c r="A214" s="7">
        <v>212.0</v>
      </c>
      <c r="B214" s="3" t="s">
        <v>3308</v>
      </c>
      <c r="C214" s="3">
        <v>0.6666666666666666</v>
      </c>
      <c r="D214" s="3" t="s">
        <v>4655</v>
      </c>
      <c r="E214" s="3" t="s">
        <v>4656</v>
      </c>
      <c r="F214" s="3" t="s">
        <v>4657</v>
      </c>
      <c r="G214" s="3" t="s">
        <v>4658</v>
      </c>
      <c r="H214" s="3" t="s">
        <v>4657</v>
      </c>
      <c r="I214" s="3" t="s">
        <v>3540</v>
      </c>
      <c r="J214" s="3" t="s">
        <v>4659</v>
      </c>
      <c r="K214" s="8">
        <v>43997.0</v>
      </c>
      <c r="L214" s="8">
        <v>43895.0</v>
      </c>
    </row>
    <row r="215">
      <c r="A215" s="7">
        <v>213.0</v>
      </c>
      <c r="B215" s="3" t="s">
        <v>3407</v>
      </c>
      <c r="C215" s="3">
        <v>0.6666666666666666</v>
      </c>
      <c r="D215" s="3" t="s">
        <v>4660</v>
      </c>
      <c r="E215" s="3" t="s">
        <v>4661</v>
      </c>
      <c r="F215" s="3" t="s">
        <v>4662</v>
      </c>
      <c r="G215" s="3" t="s">
        <v>4663</v>
      </c>
      <c r="H215" s="3" t="s">
        <v>4662</v>
      </c>
      <c r="I215" s="3" t="s">
        <v>3540</v>
      </c>
      <c r="J215" s="3" t="s">
        <v>4664</v>
      </c>
      <c r="K215" s="8">
        <v>43990.0</v>
      </c>
      <c r="L215" s="8">
        <v>43878.0</v>
      </c>
    </row>
    <row r="216">
      <c r="A216" s="7">
        <v>214.0</v>
      </c>
      <c r="B216" s="3" t="s">
        <v>3422</v>
      </c>
      <c r="C216" s="3">
        <v>0.2</v>
      </c>
      <c r="D216" s="3" t="s">
        <v>4665</v>
      </c>
      <c r="E216" s="3" t="s">
        <v>4666</v>
      </c>
      <c r="F216" s="3" t="s">
        <v>4667</v>
      </c>
      <c r="G216" s="3" t="s">
        <v>4666</v>
      </c>
      <c r="H216" s="3" t="s">
        <v>4668</v>
      </c>
      <c r="I216" s="3" t="s">
        <v>3597</v>
      </c>
      <c r="J216" s="3" t="s">
        <v>4669</v>
      </c>
      <c r="K216" s="8">
        <v>43987.0</v>
      </c>
      <c r="L216" s="8">
        <v>43973.0</v>
      </c>
    </row>
    <row r="217">
      <c r="A217" s="7">
        <v>215.0</v>
      </c>
      <c r="B217" s="3" t="s">
        <v>3438</v>
      </c>
      <c r="C217" s="3">
        <v>0.4285714285714285</v>
      </c>
      <c r="D217" s="3" t="s">
        <v>4670</v>
      </c>
      <c r="E217" s="3" t="s">
        <v>4671</v>
      </c>
      <c r="F217" s="3" t="s">
        <v>4672</v>
      </c>
      <c r="G217" s="3" t="s">
        <v>4673</v>
      </c>
      <c r="H217" s="3" t="s">
        <v>4674</v>
      </c>
      <c r="I217" s="3" t="s">
        <v>3488</v>
      </c>
      <c r="J217" s="3" t="s">
        <v>4675</v>
      </c>
      <c r="K217" s="8">
        <v>44027.0</v>
      </c>
      <c r="L217" s="8">
        <v>44025.0</v>
      </c>
    </row>
    <row r="218">
      <c r="A218" s="7">
        <v>216.0</v>
      </c>
      <c r="B218" s="3" t="s">
        <v>3449</v>
      </c>
      <c r="C218" s="3">
        <v>0.25</v>
      </c>
      <c r="D218" s="3" t="s">
        <v>4676</v>
      </c>
      <c r="E218" s="3" t="s">
        <v>4677</v>
      </c>
      <c r="F218" s="3" t="s">
        <v>4678</v>
      </c>
      <c r="G218" s="3" t="s">
        <v>4679</v>
      </c>
      <c r="H218" s="3" t="s">
        <v>4680</v>
      </c>
      <c r="I218" s="3" t="s">
        <v>3562</v>
      </c>
      <c r="J218" s="3" t="s">
        <v>4681</v>
      </c>
      <c r="K218" s="8">
        <v>44027.0</v>
      </c>
      <c r="L218" s="8">
        <v>44025.0</v>
      </c>
    </row>
    <row r="219">
      <c r="A219" s="7">
        <v>217.0</v>
      </c>
      <c r="B219" s="3" t="s">
        <v>3455</v>
      </c>
      <c r="C219" s="3">
        <v>0.2</v>
      </c>
      <c r="D219" s="3" t="s">
        <v>4682</v>
      </c>
      <c r="E219" s="3" t="s">
        <v>4683</v>
      </c>
      <c r="F219" s="3" t="s">
        <v>4684</v>
      </c>
      <c r="G219" s="3" t="s">
        <v>4683</v>
      </c>
      <c r="H219" s="3" t="s">
        <v>4685</v>
      </c>
      <c r="I219" s="3" t="s">
        <v>3597</v>
      </c>
      <c r="J219" s="3" t="s">
        <v>4686</v>
      </c>
      <c r="K219" s="8">
        <v>43987.0</v>
      </c>
      <c r="L219" s="8">
        <v>43977.0</v>
      </c>
    </row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8.71"/>
    <col customWidth="1" min="2" max="2" width="16.29"/>
    <col customWidth="1" min="3" max="3" width="21.0"/>
    <col customWidth="1" min="4" max="4" width="22.14"/>
    <col customWidth="1" min="5" max="5" width="22.0"/>
    <col customWidth="1" min="6" max="6" width="24.0"/>
    <col customWidth="1" min="7" max="7" width="27.86"/>
    <col customWidth="1" min="8" max="26" width="8.71"/>
  </cols>
  <sheetData>
    <row r="1">
      <c r="B1" s="7" t="s">
        <v>0</v>
      </c>
      <c r="C1" s="7" t="s">
        <v>4687</v>
      </c>
      <c r="D1" s="7" t="s">
        <v>4688</v>
      </c>
      <c r="E1" s="7" t="s">
        <v>4689</v>
      </c>
      <c r="F1" s="7" t="s">
        <v>3467</v>
      </c>
      <c r="G1" s="7" t="s">
        <v>4690</v>
      </c>
    </row>
    <row r="2">
      <c r="A2" s="7">
        <v>0.0</v>
      </c>
      <c r="B2" s="3" t="s">
        <v>10</v>
      </c>
      <c r="C2" s="3" t="s">
        <v>4691</v>
      </c>
      <c r="D2" s="3" t="s">
        <v>4692</v>
      </c>
      <c r="E2" s="3" t="s">
        <v>4693</v>
      </c>
      <c r="F2" s="3" t="s">
        <v>4694</v>
      </c>
      <c r="G2" s="3" t="s">
        <v>4695</v>
      </c>
    </row>
    <row r="3">
      <c r="A3" s="7">
        <v>1.0</v>
      </c>
      <c r="B3" s="3" t="s">
        <v>15</v>
      </c>
      <c r="C3" s="3" t="s">
        <v>4696</v>
      </c>
      <c r="D3" s="3" t="s">
        <v>4692</v>
      </c>
      <c r="E3" s="3" t="s">
        <v>4697</v>
      </c>
      <c r="F3" s="3" t="s">
        <v>4694</v>
      </c>
      <c r="G3" s="3" t="s">
        <v>4698</v>
      </c>
    </row>
    <row r="4">
      <c r="A4" s="7">
        <v>2.0</v>
      </c>
      <c r="B4" s="3" t="s">
        <v>3482</v>
      </c>
      <c r="C4" s="3" t="s">
        <v>4699</v>
      </c>
      <c r="D4" s="3" t="s">
        <v>4700</v>
      </c>
      <c r="E4" s="3" t="s">
        <v>4701</v>
      </c>
      <c r="F4" s="3" t="s">
        <v>4702</v>
      </c>
      <c r="G4" s="3" t="s">
        <v>4703</v>
      </c>
    </row>
    <row r="5">
      <c r="A5" s="7">
        <v>3.0</v>
      </c>
      <c r="B5" s="3" t="s">
        <v>3490</v>
      </c>
      <c r="C5" s="3" t="s">
        <v>4704</v>
      </c>
      <c r="D5" s="3" t="s">
        <v>4705</v>
      </c>
      <c r="E5" s="3" t="s">
        <v>4706</v>
      </c>
      <c r="F5" s="3" t="s">
        <v>4707</v>
      </c>
      <c r="G5" s="3" t="s">
        <v>4708</v>
      </c>
    </row>
    <row r="6">
      <c r="A6" s="7">
        <v>4.0</v>
      </c>
      <c r="B6" s="3" t="s">
        <v>33</v>
      </c>
      <c r="C6" s="3" t="s">
        <v>4709</v>
      </c>
      <c r="D6" s="3" t="s">
        <v>4710</v>
      </c>
      <c r="E6" s="3" t="s">
        <v>4711</v>
      </c>
      <c r="F6" s="3" t="s">
        <v>4712</v>
      </c>
      <c r="G6" s="3" t="s">
        <v>4713</v>
      </c>
    </row>
    <row r="7">
      <c r="A7" s="7">
        <v>5.0</v>
      </c>
      <c r="B7" s="3" t="s">
        <v>38</v>
      </c>
      <c r="C7" s="3" t="s">
        <v>4714</v>
      </c>
      <c r="D7" s="3" t="s">
        <v>4710</v>
      </c>
      <c r="E7" s="3" t="s">
        <v>4715</v>
      </c>
      <c r="F7" s="3" t="s">
        <v>4712</v>
      </c>
      <c r="G7" s="3" t="s">
        <v>4716</v>
      </c>
    </row>
    <row r="8">
      <c r="A8" s="7">
        <v>6.0</v>
      </c>
      <c r="B8" s="3" t="s">
        <v>108</v>
      </c>
      <c r="C8" s="3" t="s">
        <v>4717</v>
      </c>
      <c r="D8" s="3" t="s">
        <v>4718</v>
      </c>
      <c r="E8" s="3" t="s">
        <v>4719</v>
      </c>
      <c r="F8" s="3" t="s">
        <v>4720</v>
      </c>
      <c r="G8" s="3" t="s">
        <v>4721</v>
      </c>
    </row>
    <row r="9">
      <c r="A9" s="7">
        <v>7.0</v>
      </c>
      <c r="B9" s="3" t="s">
        <v>111</v>
      </c>
      <c r="C9" s="3" t="s">
        <v>4722</v>
      </c>
      <c r="D9" s="3" t="s">
        <v>4718</v>
      </c>
      <c r="E9" s="3" t="s">
        <v>4723</v>
      </c>
      <c r="F9" s="3" t="s">
        <v>4720</v>
      </c>
      <c r="G9" s="3" t="s">
        <v>4724</v>
      </c>
    </row>
    <row r="10">
      <c r="A10" s="7">
        <v>8.0</v>
      </c>
      <c r="B10" s="3" t="s">
        <v>155</v>
      </c>
      <c r="C10" s="3" t="s">
        <v>4725</v>
      </c>
      <c r="D10" s="3" t="s">
        <v>4726</v>
      </c>
      <c r="E10" s="3" t="s">
        <v>3537</v>
      </c>
      <c r="G10" s="3" t="s">
        <v>4727</v>
      </c>
    </row>
    <row r="11">
      <c r="A11" s="7">
        <v>9.0</v>
      </c>
      <c r="B11" s="3" t="s">
        <v>160</v>
      </c>
      <c r="C11" s="3" t="s">
        <v>4728</v>
      </c>
      <c r="D11" s="3" t="s">
        <v>4726</v>
      </c>
      <c r="E11" s="3" t="s">
        <v>3537</v>
      </c>
      <c r="G11" s="3" t="s">
        <v>4729</v>
      </c>
    </row>
    <row r="12">
      <c r="A12" s="7">
        <v>10.0</v>
      </c>
      <c r="B12" s="3" t="s">
        <v>201</v>
      </c>
      <c r="C12" s="3" t="s">
        <v>4730</v>
      </c>
      <c r="D12" s="3" t="s">
        <v>4710</v>
      </c>
      <c r="E12" s="3" t="s">
        <v>4731</v>
      </c>
      <c r="F12" s="3" t="s">
        <v>4732</v>
      </c>
      <c r="G12" s="3" t="s">
        <v>4733</v>
      </c>
    </row>
    <row r="13">
      <c r="A13" s="7">
        <v>11.0</v>
      </c>
      <c r="B13" s="3" t="s">
        <v>205</v>
      </c>
      <c r="C13" s="3" t="s">
        <v>4734</v>
      </c>
      <c r="D13" s="3" t="s">
        <v>4735</v>
      </c>
      <c r="E13" s="3" t="s">
        <v>4736</v>
      </c>
      <c r="F13" s="3" t="s">
        <v>4737</v>
      </c>
      <c r="G13" s="3" t="s">
        <v>4738</v>
      </c>
    </row>
    <row r="14">
      <c r="A14" s="7">
        <v>12.0</v>
      </c>
      <c r="B14" s="3" t="s">
        <v>282</v>
      </c>
      <c r="C14" s="3" t="s">
        <v>4739</v>
      </c>
      <c r="D14" s="3" t="s">
        <v>4740</v>
      </c>
      <c r="E14" s="3" t="s">
        <v>3537</v>
      </c>
      <c r="G14" s="3" t="s">
        <v>4741</v>
      </c>
    </row>
    <row r="15">
      <c r="A15" s="7">
        <v>13.0</v>
      </c>
      <c r="B15" s="3" t="s">
        <v>287</v>
      </c>
      <c r="C15" s="3" t="s">
        <v>4742</v>
      </c>
      <c r="D15" s="3" t="s">
        <v>4740</v>
      </c>
      <c r="E15" s="3" t="s">
        <v>3537</v>
      </c>
      <c r="G15" s="3" t="s">
        <v>4743</v>
      </c>
    </row>
    <row r="16">
      <c r="A16" s="7">
        <v>14.0</v>
      </c>
      <c r="B16" s="3" t="s">
        <v>310</v>
      </c>
      <c r="C16" s="3" t="s">
        <v>4744</v>
      </c>
      <c r="D16" s="3" t="s">
        <v>4745</v>
      </c>
      <c r="E16" s="3" t="s">
        <v>4746</v>
      </c>
      <c r="F16" s="3" t="s">
        <v>4747</v>
      </c>
      <c r="G16" s="3" t="s">
        <v>4748</v>
      </c>
    </row>
    <row r="17">
      <c r="A17" s="7">
        <v>15.0</v>
      </c>
      <c r="B17" s="3" t="s">
        <v>314</v>
      </c>
      <c r="C17" s="3" t="s">
        <v>4749</v>
      </c>
      <c r="D17" s="3" t="s">
        <v>4750</v>
      </c>
      <c r="E17" s="3" t="s">
        <v>4751</v>
      </c>
      <c r="F17" s="3" t="s">
        <v>4752</v>
      </c>
      <c r="G17" s="3" t="s">
        <v>4753</v>
      </c>
    </row>
    <row r="18">
      <c r="A18" s="7">
        <v>16.0</v>
      </c>
      <c r="B18" s="3" t="s">
        <v>338</v>
      </c>
      <c r="C18" s="3" t="s">
        <v>4754</v>
      </c>
      <c r="D18" s="3" t="s">
        <v>4755</v>
      </c>
      <c r="E18" s="3" t="s">
        <v>3537</v>
      </c>
      <c r="G18" s="3" t="s">
        <v>4756</v>
      </c>
    </row>
    <row r="19">
      <c r="A19" s="7">
        <v>17.0</v>
      </c>
      <c r="B19" s="3" t="s">
        <v>343</v>
      </c>
      <c r="C19" s="3" t="s">
        <v>4757</v>
      </c>
      <c r="D19" s="3" t="s">
        <v>4755</v>
      </c>
      <c r="E19" s="3" t="s">
        <v>3537</v>
      </c>
      <c r="G19" s="3" t="s">
        <v>4758</v>
      </c>
    </row>
    <row r="20">
      <c r="A20" s="7">
        <v>18.0</v>
      </c>
      <c r="B20" s="3" t="s">
        <v>353</v>
      </c>
      <c r="C20" s="3" t="s">
        <v>4759</v>
      </c>
      <c r="D20" s="3" t="s">
        <v>4760</v>
      </c>
      <c r="E20" s="3" t="s">
        <v>4761</v>
      </c>
      <c r="F20" s="3" t="s">
        <v>4762</v>
      </c>
      <c r="G20" s="3" t="s">
        <v>4763</v>
      </c>
    </row>
    <row r="21">
      <c r="A21" s="7">
        <v>19.0</v>
      </c>
      <c r="B21" s="3" t="s">
        <v>356</v>
      </c>
      <c r="C21" s="3" t="s">
        <v>4764</v>
      </c>
      <c r="D21" s="3" t="s">
        <v>4760</v>
      </c>
      <c r="E21" s="3" t="s">
        <v>4765</v>
      </c>
      <c r="F21" s="3" t="s">
        <v>4762</v>
      </c>
      <c r="G21" s="3" t="s">
        <v>4766</v>
      </c>
    </row>
    <row r="22">
      <c r="A22" s="7">
        <v>20.0</v>
      </c>
      <c r="B22" s="3" t="s">
        <v>367</v>
      </c>
      <c r="C22" s="3" t="s">
        <v>4767</v>
      </c>
      <c r="D22" s="3" t="s">
        <v>4768</v>
      </c>
      <c r="E22" s="3" t="s">
        <v>4769</v>
      </c>
      <c r="F22" s="3" t="s">
        <v>4770</v>
      </c>
      <c r="G22" s="3" t="s">
        <v>4771</v>
      </c>
    </row>
    <row r="23">
      <c r="A23" s="7">
        <v>21.0</v>
      </c>
      <c r="B23" s="3" t="s">
        <v>372</v>
      </c>
      <c r="C23" s="3" t="s">
        <v>4772</v>
      </c>
      <c r="D23" s="3" t="s">
        <v>4768</v>
      </c>
      <c r="E23" s="3" t="s">
        <v>4773</v>
      </c>
      <c r="F23" s="3" t="s">
        <v>4770</v>
      </c>
      <c r="G23" s="3" t="s">
        <v>4774</v>
      </c>
    </row>
    <row r="24">
      <c r="A24" s="7">
        <v>22.0</v>
      </c>
      <c r="B24" s="3" t="s">
        <v>381</v>
      </c>
      <c r="C24" s="3" t="s">
        <v>4775</v>
      </c>
      <c r="D24" s="3" t="s">
        <v>4776</v>
      </c>
      <c r="E24" s="3" t="s">
        <v>3537</v>
      </c>
      <c r="G24" s="3" t="s">
        <v>4777</v>
      </c>
    </row>
    <row r="25">
      <c r="A25" s="7">
        <v>23.0</v>
      </c>
      <c r="B25" s="3" t="s">
        <v>386</v>
      </c>
      <c r="C25" s="3" t="s">
        <v>4775</v>
      </c>
      <c r="D25" s="3" t="s">
        <v>4776</v>
      </c>
      <c r="E25" s="3" t="s">
        <v>3537</v>
      </c>
      <c r="G25" s="3" t="s">
        <v>4778</v>
      </c>
    </row>
    <row r="26">
      <c r="A26" s="7">
        <v>24.0</v>
      </c>
      <c r="B26" s="3" t="s">
        <v>449</v>
      </c>
      <c r="C26" s="3" t="s">
        <v>4779</v>
      </c>
      <c r="D26" s="3" t="s">
        <v>4760</v>
      </c>
      <c r="E26" s="3" t="s">
        <v>4780</v>
      </c>
      <c r="F26" s="3" t="s">
        <v>4781</v>
      </c>
      <c r="G26" s="3" t="s">
        <v>4782</v>
      </c>
    </row>
    <row r="27">
      <c r="A27" s="7">
        <v>25.0</v>
      </c>
      <c r="B27" s="3" t="s">
        <v>452</v>
      </c>
      <c r="C27" s="3" t="s">
        <v>4783</v>
      </c>
      <c r="D27" s="3" t="s">
        <v>4760</v>
      </c>
      <c r="E27" s="3" t="s">
        <v>4784</v>
      </c>
      <c r="F27" s="3" t="s">
        <v>4781</v>
      </c>
      <c r="G27" s="3" t="s">
        <v>4785</v>
      </c>
    </row>
    <row r="28">
      <c r="A28" s="7">
        <v>26.0</v>
      </c>
      <c r="B28" s="3" t="s">
        <v>464</v>
      </c>
      <c r="C28" s="3" t="s">
        <v>4786</v>
      </c>
      <c r="D28" s="3" t="s">
        <v>4760</v>
      </c>
      <c r="E28" s="3" t="s">
        <v>4787</v>
      </c>
      <c r="F28" s="3" t="s">
        <v>4788</v>
      </c>
      <c r="G28" s="3" t="s">
        <v>4789</v>
      </c>
    </row>
    <row r="29">
      <c r="A29" s="7">
        <v>27.0</v>
      </c>
      <c r="B29" s="3" t="s">
        <v>467</v>
      </c>
      <c r="C29" s="3" t="s">
        <v>4790</v>
      </c>
      <c r="D29" s="3" t="s">
        <v>4760</v>
      </c>
      <c r="E29" s="3" t="s">
        <v>4791</v>
      </c>
      <c r="F29" s="3" t="s">
        <v>4788</v>
      </c>
      <c r="G29" s="3" t="s">
        <v>4792</v>
      </c>
    </row>
    <row r="30">
      <c r="A30" s="7">
        <v>28.0</v>
      </c>
      <c r="B30" s="3" t="s">
        <v>496</v>
      </c>
      <c r="C30" s="3" t="s">
        <v>4793</v>
      </c>
      <c r="D30" s="3" t="s">
        <v>4760</v>
      </c>
      <c r="E30" s="3" t="s">
        <v>4794</v>
      </c>
      <c r="F30" s="3" t="s">
        <v>4795</v>
      </c>
      <c r="G30" s="3" t="s">
        <v>4796</v>
      </c>
    </row>
    <row r="31">
      <c r="A31" s="7">
        <v>29.0</v>
      </c>
      <c r="B31" s="3" t="s">
        <v>501</v>
      </c>
      <c r="C31" s="3" t="s">
        <v>4797</v>
      </c>
      <c r="D31" s="3" t="s">
        <v>4798</v>
      </c>
      <c r="E31" s="3" t="s">
        <v>3537</v>
      </c>
      <c r="G31" s="3" t="s">
        <v>4799</v>
      </c>
    </row>
    <row r="32">
      <c r="A32" s="7">
        <v>30.0</v>
      </c>
      <c r="B32" s="3" t="s">
        <v>504</v>
      </c>
      <c r="C32" s="3" t="s">
        <v>4800</v>
      </c>
      <c r="D32" s="3" t="s">
        <v>4798</v>
      </c>
      <c r="E32" s="3" t="s">
        <v>3537</v>
      </c>
      <c r="G32" s="3" t="s">
        <v>4801</v>
      </c>
    </row>
    <row r="33">
      <c r="A33" s="7">
        <v>31.0</v>
      </c>
      <c r="B33" s="3" t="s">
        <v>640</v>
      </c>
      <c r="C33" s="3" t="s">
        <v>4802</v>
      </c>
      <c r="D33" s="3" t="s">
        <v>4803</v>
      </c>
      <c r="E33" s="3" t="s">
        <v>4804</v>
      </c>
      <c r="F33" s="3" t="s">
        <v>4805</v>
      </c>
      <c r="G33" s="3" t="s">
        <v>4806</v>
      </c>
    </row>
    <row r="34">
      <c r="A34" s="7">
        <v>32.0</v>
      </c>
      <c r="B34" s="3" t="s">
        <v>643</v>
      </c>
      <c r="C34" s="3" t="s">
        <v>4807</v>
      </c>
      <c r="D34" s="3" t="s">
        <v>4803</v>
      </c>
      <c r="E34" s="3" t="s">
        <v>4808</v>
      </c>
      <c r="F34" s="3" t="s">
        <v>4805</v>
      </c>
      <c r="G34" s="3" t="s">
        <v>4809</v>
      </c>
    </row>
    <row r="35">
      <c r="A35" s="7">
        <v>33.0</v>
      </c>
      <c r="B35" s="3" t="s">
        <v>666</v>
      </c>
      <c r="C35" s="3" t="s">
        <v>4810</v>
      </c>
      <c r="D35" s="3" t="s">
        <v>4798</v>
      </c>
      <c r="E35" s="3" t="s">
        <v>4811</v>
      </c>
      <c r="F35" s="3" t="s">
        <v>4812</v>
      </c>
      <c r="G35" s="3" t="s">
        <v>4813</v>
      </c>
    </row>
    <row r="36">
      <c r="A36" s="7">
        <v>34.0</v>
      </c>
      <c r="B36" s="3" t="s">
        <v>669</v>
      </c>
      <c r="C36" s="3" t="s">
        <v>4814</v>
      </c>
      <c r="D36" s="3" t="s">
        <v>4798</v>
      </c>
      <c r="E36" s="3" t="s">
        <v>4815</v>
      </c>
      <c r="F36" s="3" t="s">
        <v>4812</v>
      </c>
      <c r="G36" s="3" t="s">
        <v>4816</v>
      </c>
    </row>
    <row r="37">
      <c r="A37" s="7">
        <v>35.0</v>
      </c>
      <c r="B37" s="3" t="s">
        <v>704</v>
      </c>
      <c r="C37" s="3" t="s">
        <v>4817</v>
      </c>
      <c r="D37" s="3" t="s">
        <v>4760</v>
      </c>
      <c r="E37" s="3" t="s">
        <v>4818</v>
      </c>
      <c r="F37" s="3" t="s">
        <v>4732</v>
      </c>
      <c r="G37" s="3" t="s">
        <v>4819</v>
      </c>
    </row>
    <row r="38">
      <c r="A38" s="7">
        <v>36.0</v>
      </c>
      <c r="B38" s="3" t="s">
        <v>712</v>
      </c>
      <c r="C38" s="3" t="s">
        <v>4820</v>
      </c>
      <c r="D38" s="3" t="s">
        <v>4735</v>
      </c>
      <c r="E38" s="3" t="s">
        <v>3537</v>
      </c>
      <c r="G38" s="3" t="s">
        <v>4821</v>
      </c>
    </row>
    <row r="39">
      <c r="A39" s="7">
        <v>37.0</v>
      </c>
      <c r="B39" s="3" t="s">
        <v>715</v>
      </c>
      <c r="C39" s="3" t="s">
        <v>4822</v>
      </c>
      <c r="D39" s="3" t="s">
        <v>4823</v>
      </c>
      <c r="E39" s="3" t="s">
        <v>3537</v>
      </c>
      <c r="G39" s="3" t="s">
        <v>4824</v>
      </c>
    </row>
    <row r="40">
      <c r="A40" s="7">
        <v>38.0</v>
      </c>
      <c r="B40" s="3" t="s">
        <v>737</v>
      </c>
      <c r="C40" s="3" t="s">
        <v>4825</v>
      </c>
      <c r="D40" s="3" t="s">
        <v>4803</v>
      </c>
      <c r="E40" s="3" t="s">
        <v>4826</v>
      </c>
      <c r="F40" s="3" t="s">
        <v>4827</v>
      </c>
      <c r="G40" s="3" t="s">
        <v>4828</v>
      </c>
    </row>
    <row r="41">
      <c r="A41" s="7">
        <v>39.0</v>
      </c>
      <c r="B41" s="3" t="s">
        <v>740</v>
      </c>
      <c r="C41" s="3" t="s">
        <v>4829</v>
      </c>
      <c r="D41" s="3" t="s">
        <v>4803</v>
      </c>
      <c r="E41" s="3" t="s">
        <v>4830</v>
      </c>
      <c r="F41" s="3" t="s">
        <v>4827</v>
      </c>
      <c r="G41" s="3" t="s">
        <v>4831</v>
      </c>
    </row>
    <row r="42">
      <c r="A42" s="7">
        <v>40.0</v>
      </c>
      <c r="B42" s="3" t="s">
        <v>747</v>
      </c>
      <c r="C42" s="3" t="s">
        <v>4832</v>
      </c>
      <c r="D42" s="3" t="s">
        <v>4760</v>
      </c>
      <c r="E42" s="3" t="s">
        <v>3537</v>
      </c>
      <c r="G42" s="3" t="s">
        <v>4833</v>
      </c>
    </row>
    <row r="43">
      <c r="A43" s="7">
        <v>41.0</v>
      </c>
      <c r="B43" s="3" t="s">
        <v>751</v>
      </c>
      <c r="C43" s="3" t="s">
        <v>4834</v>
      </c>
      <c r="D43" s="3" t="s">
        <v>4760</v>
      </c>
      <c r="E43" s="3" t="s">
        <v>3537</v>
      </c>
      <c r="G43" s="3" t="s">
        <v>4835</v>
      </c>
    </row>
    <row r="44">
      <c r="A44" s="7">
        <v>42.0</v>
      </c>
      <c r="B44" s="3" t="s">
        <v>758</v>
      </c>
      <c r="C44" s="3" t="s">
        <v>4836</v>
      </c>
      <c r="D44" s="3" t="s">
        <v>4837</v>
      </c>
      <c r="E44" s="3" t="s">
        <v>4838</v>
      </c>
      <c r="F44" s="3" t="s">
        <v>4839</v>
      </c>
      <c r="G44" s="3" t="s">
        <v>4840</v>
      </c>
    </row>
    <row r="45">
      <c r="A45" s="7">
        <v>43.0</v>
      </c>
      <c r="B45" s="3" t="s">
        <v>761</v>
      </c>
      <c r="C45" s="3" t="s">
        <v>4841</v>
      </c>
      <c r="D45" s="3" t="s">
        <v>4837</v>
      </c>
      <c r="E45" s="3" t="s">
        <v>4842</v>
      </c>
      <c r="F45" s="3" t="s">
        <v>4839</v>
      </c>
      <c r="G45" s="3" t="s">
        <v>4843</v>
      </c>
    </row>
    <row r="46">
      <c r="A46" s="7">
        <v>44.0</v>
      </c>
      <c r="B46" s="3" t="s">
        <v>775</v>
      </c>
      <c r="C46" s="3" t="s">
        <v>4844</v>
      </c>
      <c r="D46" s="3" t="s">
        <v>4760</v>
      </c>
      <c r="E46" s="3" t="s">
        <v>3537</v>
      </c>
      <c r="G46" s="3" t="s">
        <v>4845</v>
      </c>
    </row>
    <row r="47">
      <c r="A47" s="7">
        <v>45.0</v>
      </c>
      <c r="B47" s="3" t="s">
        <v>778</v>
      </c>
      <c r="C47" s="3" t="s">
        <v>4846</v>
      </c>
      <c r="D47" s="3" t="s">
        <v>4760</v>
      </c>
      <c r="E47" s="3" t="s">
        <v>3537</v>
      </c>
      <c r="G47" s="3" t="s">
        <v>4847</v>
      </c>
    </row>
    <row r="48">
      <c r="A48" s="7">
        <v>46.0</v>
      </c>
      <c r="B48" s="3" t="s">
        <v>818</v>
      </c>
      <c r="C48" s="3" t="s">
        <v>4848</v>
      </c>
      <c r="D48" s="3" t="s">
        <v>4760</v>
      </c>
      <c r="E48" s="3" t="s">
        <v>4849</v>
      </c>
      <c r="F48" s="3" t="s">
        <v>4732</v>
      </c>
      <c r="G48" s="3" t="s">
        <v>4819</v>
      </c>
    </row>
    <row r="49">
      <c r="A49" s="7">
        <v>47.0</v>
      </c>
      <c r="B49" s="3" t="s">
        <v>825</v>
      </c>
      <c r="C49" s="3" t="s">
        <v>4850</v>
      </c>
      <c r="D49" s="3" t="s">
        <v>4735</v>
      </c>
      <c r="E49" s="3" t="s">
        <v>4851</v>
      </c>
      <c r="F49" s="3" t="s">
        <v>4852</v>
      </c>
      <c r="G49" s="3" t="s">
        <v>4853</v>
      </c>
    </row>
    <row r="50">
      <c r="A50" s="7">
        <v>48.0</v>
      </c>
      <c r="B50" s="3" t="s">
        <v>828</v>
      </c>
      <c r="C50" s="3" t="s">
        <v>4854</v>
      </c>
      <c r="D50" s="3" t="s">
        <v>4735</v>
      </c>
      <c r="E50" s="3" t="s">
        <v>4855</v>
      </c>
      <c r="F50" s="3" t="s">
        <v>4852</v>
      </c>
      <c r="G50" s="3" t="s">
        <v>4856</v>
      </c>
    </row>
    <row r="51">
      <c r="A51" s="7">
        <v>49.0</v>
      </c>
      <c r="B51" s="3" t="s">
        <v>869</v>
      </c>
      <c r="C51" s="3" t="s">
        <v>4857</v>
      </c>
      <c r="D51" s="3" t="s">
        <v>4858</v>
      </c>
      <c r="E51" s="3" t="s">
        <v>4859</v>
      </c>
      <c r="F51" s="3" t="s">
        <v>4860</v>
      </c>
      <c r="G51" s="3" t="s">
        <v>4861</v>
      </c>
    </row>
    <row r="52">
      <c r="A52" s="7">
        <v>50.0</v>
      </c>
      <c r="B52" s="3" t="s">
        <v>872</v>
      </c>
      <c r="C52" s="3" t="s">
        <v>4862</v>
      </c>
      <c r="D52" s="3" t="s">
        <v>4858</v>
      </c>
      <c r="E52" s="3" t="s">
        <v>4863</v>
      </c>
      <c r="F52" s="3" t="s">
        <v>4860</v>
      </c>
      <c r="G52" s="3" t="s">
        <v>4864</v>
      </c>
    </row>
    <row r="53">
      <c r="A53" s="7">
        <v>51.0</v>
      </c>
      <c r="B53" s="3" t="s">
        <v>874</v>
      </c>
      <c r="C53" s="3" t="s">
        <v>4865</v>
      </c>
      <c r="D53" s="3" t="s">
        <v>4866</v>
      </c>
      <c r="E53" s="3" t="s">
        <v>4867</v>
      </c>
      <c r="F53" s="3" t="s">
        <v>4868</v>
      </c>
      <c r="G53" s="3" t="s">
        <v>4869</v>
      </c>
    </row>
    <row r="54">
      <c r="A54" s="7">
        <v>52.0</v>
      </c>
      <c r="B54" s="3" t="s">
        <v>877</v>
      </c>
      <c r="C54" s="3" t="s">
        <v>4870</v>
      </c>
      <c r="D54" s="3" t="s">
        <v>4866</v>
      </c>
      <c r="E54" s="3" t="s">
        <v>4871</v>
      </c>
      <c r="F54" s="3" t="s">
        <v>4868</v>
      </c>
      <c r="G54" s="3" t="s">
        <v>4872</v>
      </c>
    </row>
    <row r="55">
      <c r="A55" s="7">
        <v>53.0</v>
      </c>
      <c r="B55" s="3" t="s">
        <v>880</v>
      </c>
      <c r="C55" s="3" t="s">
        <v>4873</v>
      </c>
      <c r="D55" s="3" t="s">
        <v>4874</v>
      </c>
      <c r="E55" s="3" t="s">
        <v>3537</v>
      </c>
      <c r="G55" s="3" t="s">
        <v>4875</v>
      </c>
    </row>
    <row r="56">
      <c r="A56" s="7">
        <v>54.0</v>
      </c>
      <c r="B56" s="3" t="s">
        <v>883</v>
      </c>
      <c r="C56" s="3" t="s">
        <v>4876</v>
      </c>
      <c r="D56" s="3" t="s">
        <v>4874</v>
      </c>
      <c r="E56" s="3" t="s">
        <v>3537</v>
      </c>
      <c r="G56" s="3" t="s">
        <v>4877</v>
      </c>
    </row>
    <row r="57">
      <c r="A57" s="7">
        <v>55.0</v>
      </c>
      <c r="B57" s="3" t="s">
        <v>892</v>
      </c>
      <c r="C57" s="3" t="s">
        <v>4878</v>
      </c>
      <c r="D57" s="3" t="s">
        <v>4768</v>
      </c>
      <c r="E57" s="3" t="s">
        <v>4879</v>
      </c>
      <c r="F57" s="3" t="s">
        <v>4880</v>
      </c>
      <c r="G57" s="3" t="s">
        <v>4881</v>
      </c>
    </row>
    <row r="58">
      <c r="A58" s="7">
        <v>56.0</v>
      </c>
      <c r="B58" s="3" t="s">
        <v>895</v>
      </c>
      <c r="C58" s="3" t="s">
        <v>4882</v>
      </c>
      <c r="D58" s="3" t="s">
        <v>4768</v>
      </c>
      <c r="E58" s="3" t="s">
        <v>4883</v>
      </c>
      <c r="F58" s="3" t="s">
        <v>4884</v>
      </c>
      <c r="G58" s="3" t="s">
        <v>4885</v>
      </c>
    </row>
    <row r="59">
      <c r="A59" s="7">
        <v>57.0</v>
      </c>
      <c r="B59" s="3" t="s">
        <v>911</v>
      </c>
      <c r="C59" s="3" t="s">
        <v>4886</v>
      </c>
      <c r="D59" s="3" t="s">
        <v>4760</v>
      </c>
      <c r="E59" s="3" t="s">
        <v>4887</v>
      </c>
      <c r="F59" s="3" t="s">
        <v>4888</v>
      </c>
      <c r="G59" s="3" t="s">
        <v>4889</v>
      </c>
    </row>
    <row r="60">
      <c r="A60" s="7">
        <v>58.0</v>
      </c>
      <c r="B60" s="3" t="s">
        <v>926</v>
      </c>
      <c r="C60" s="3" t="s">
        <v>4890</v>
      </c>
      <c r="D60" s="3" t="s">
        <v>4891</v>
      </c>
      <c r="E60" s="3" t="s">
        <v>3537</v>
      </c>
      <c r="G60" s="3" t="s">
        <v>4892</v>
      </c>
    </row>
    <row r="61">
      <c r="A61" s="7">
        <v>59.0</v>
      </c>
      <c r="B61" s="3" t="s">
        <v>931</v>
      </c>
      <c r="C61" s="3" t="s">
        <v>4893</v>
      </c>
      <c r="D61" s="3" t="s">
        <v>4894</v>
      </c>
      <c r="E61" s="3" t="s">
        <v>3537</v>
      </c>
      <c r="G61" s="3" t="s">
        <v>4895</v>
      </c>
    </row>
    <row r="62">
      <c r="A62" s="7">
        <v>60.0</v>
      </c>
      <c r="B62" s="3" t="s">
        <v>934</v>
      </c>
      <c r="C62" s="3" t="s">
        <v>4896</v>
      </c>
      <c r="D62" s="3" t="s">
        <v>4768</v>
      </c>
      <c r="E62" s="3" t="s">
        <v>3537</v>
      </c>
      <c r="G62" s="3" t="s">
        <v>4897</v>
      </c>
    </row>
    <row r="63">
      <c r="A63" s="7">
        <v>61.0</v>
      </c>
      <c r="B63" s="3" t="s">
        <v>937</v>
      </c>
      <c r="C63" s="3" t="s">
        <v>4898</v>
      </c>
      <c r="D63" s="3" t="s">
        <v>4768</v>
      </c>
      <c r="E63" s="3" t="s">
        <v>3537</v>
      </c>
      <c r="G63" s="3" t="s">
        <v>4899</v>
      </c>
    </row>
    <row r="64">
      <c r="A64" s="7">
        <v>62.0</v>
      </c>
      <c r="B64" s="3" t="s">
        <v>943</v>
      </c>
      <c r="C64" s="3" t="s">
        <v>4900</v>
      </c>
      <c r="D64" s="3" t="s">
        <v>4750</v>
      </c>
      <c r="E64" s="3" t="s">
        <v>4901</v>
      </c>
      <c r="F64" s="3" t="s">
        <v>4902</v>
      </c>
      <c r="G64" s="3" t="s">
        <v>4903</v>
      </c>
    </row>
    <row r="65">
      <c r="A65" s="7">
        <v>63.0</v>
      </c>
      <c r="B65" s="3" t="s">
        <v>946</v>
      </c>
      <c r="C65" s="3" t="s">
        <v>4900</v>
      </c>
      <c r="D65" s="3" t="s">
        <v>4750</v>
      </c>
      <c r="E65" s="3" t="s">
        <v>4904</v>
      </c>
      <c r="F65" s="3" t="s">
        <v>4902</v>
      </c>
      <c r="G65" s="3" t="s">
        <v>4905</v>
      </c>
    </row>
    <row r="66">
      <c r="A66" s="7">
        <v>64.0</v>
      </c>
      <c r="B66" s="3" t="s">
        <v>975</v>
      </c>
      <c r="C66" s="3" t="s">
        <v>4906</v>
      </c>
      <c r="D66" s="3" t="s">
        <v>4760</v>
      </c>
      <c r="E66" s="3" t="s">
        <v>4907</v>
      </c>
      <c r="F66" s="3" t="s">
        <v>4908</v>
      </c>
      <c r="G66" s="3" t="s">
        <v>4909</v>
      </c>
    </row>
    <row r="67">
      <c r="A67" s="7">
        <v>65.0</v>
      </c>
      <c r="B67" s="3" t="s">
        <v>978</v>
      </c>
      <c r="C67" s="3" t="s">
        <v>4910</v>
      </c>
      <c r="D67" s="3" t="s">
        <v>4760</v>
      </c>
      <c r="E67" s="3" t="s">
        <v>4911</v>
      </c>
      <c r="F67" s="3" t="s">
        <v>4908</v>
      </c>
      <c r="G67" s="3" t="s">
        <v>4912</v>
      </c>
    </row>
    <row r="68">
      <c r="A68" s="7">
        <v>66.0</v>
      </c>
      <c r="B68" s="3" t="s">
        <v>1012</v>
      </c>
      <c r="C68" s="3" t="s">
        <v>4913</v>
      </c>
      <c r="D68" s="3" t="s">
        <v>4914</v>
      </c>
      <c r="E68" s="3" t="s">
        <v>4915</v>
      </c>
      <c r="F68" s="3" t="s">
        <v>4916</v>
      </c>
      <c r="G68" s="3" t="s">
        <v>4917</v>
      </c>
    </row>
    <row r="69">
      <c r="A69" s="7">
        <v>67.0</v>
      </c>
      <c r="B69" s="3" t="s">
        <v>1017</v>
      </c>
      <c r="C69" s="3" t="s">
        <v>4918</v>
      </c>
      <c r="D69" s="3" t="s">
        <v>4914</v>
      </c>
      <c r="E69" s="3" t="s">
        <v>4919</v>
      </c>
      <c r="F69" s="3" t="s">
        <v>4916</v>
      </c>
      <c r="G69" s="3" t="s">
        <v>4920</v>
      </c>
    </row>
    <row r="70">
      <c r="A70" s="7">
        <v>68.0</v>
      </c>
      <c r="B70" s="3" t="s">
        <v>1026</v>
      </c>
      <c r="C70" s="3" t="s">
        <v>4921</v>
      </c>
      <c r="D70" s="3" t="s">
        <v>4922</v>
      </c>
      <c r="E70" s="3" t="s">
        <v>3537</v>
      </c>
      <c r="G70" s="3" t="s">
        <v>4923</v>
      </c>
    </row>
    <row r="71">
      <c r="A71" s="7">
        <v>69.0</v>
      </c>
      <c r="B71" s="3" t="s">
        <v>1029</v>
      </c>
      <c r="C71" s="3" t="s">
        <v>4924</v>
      </c>
      <c r="D71" s="3" t="s">
        <v>4922</v>
      </c>
      <c r="E71" s="3" t="s">
        <v>3537</v>
      </c>
      <c r="G71" s="3" t="s">
        <v>4925</v>
      </c>
    </row>
    <row r="72">
      <c r="A72" s="7">
        <v>70.0</v>
      </c>
      <c r="B72" s="3" t="s">
        <v>1059</v>
      </c>
      <c r="C72" s="3" t="s">
        <v>4926</v>
      </c>
      <c r="D72" s="3" t="s">
        <v>4927</v>
      </c>
      <c r="E72" s="3" t="s">
        <v>3537</v>
      </c>
      <c r="G72" s="3" t="s">
        <v>4928</v>
      </c>
    </row>
    <row r="73">
      <c r="A73" s="7">
        <v>71.0</v>
      </c>
      <c r="B73" s="3" t="s">
        <v>1062</v>
      </c>
      <c r="C73" s="3" t="s">
        <v>4929</v>
      </c>
      <c r="D73" s="3" t="s">
        <v>4927</v>
      </c>
      <c r="E73" s="3" t="s">
        <v>3537</v>
      </c>
      <c r="G73" s="3" t="s">
        <v>4930</v>
      </c>
    </row>
    <row r="74">
      <c r="A74" s="7">
        <v>72.0</v>
      </c>
      <c r="B74" s="3" t="s">
        <v>1150</v>
      </c>
      <c r="C74" s="3" t="s">
        <v>4931</v>
      </c>
      <c r="D74" s="3" t="s">
        <v>4798</v>
      </c>
      <c r="E74" s="3" t="s">
        <v>3537</v>
      </c>
      <c r="G74" s="3" t="s">
        <v>4932</v>
      </c>
    </row>
    <row r="75">
      <c r="A75" s="7">
        <v>73.0</v>
      </c>
      <c r="B75" s="3" t="s">
        <v>1162</v>
      </c>
      <c r="C75" s="3" t="s">
        <v>4933</v>
      </c>
      <c r="D75" s="3" t="s">
        <v>4798</v>
      </c>
      <c r="E75" s="3" t="s">
        <v>3537</v>
      </c>
      <c r="G75" s="3" t="s">
        <v>4932</v>
      </c>
    </row>
    <row r="76">
      <c r="A76" s="7">
        <v>74.0</v>
      </c>
      <c r="B76" s="3" t="s">
        <v>1164</v>
      </c>
      <c r="C76" s="3" t="s">
        <v>4934</v>
      </c>
      <c r="D76" s="3" t="s">
        <v>4776</v>
      </c>
      <c r="E76" s="3" t="s">
        <v>3537</v>
      </c>
      <c r="G76" s="3" t="s">
        <v>4935</v>
      </c>
    </row>
    <row r="77">
      <c r="A77" s="7">
        <v>75.0</v>
      </c>
      <c r="B77" s="3" t="s">
        <v>1167</v>
      </c>
      <c r="C77" s="3" t="s">
        <v>4936</v>
      </c>
      <c r="D77" s="3" t="s">
        <v>4776</v>
      </c>
      <c r="E77" s="3" t="s">
        <v>3537</v>
      </c>
      <c r="G77" s="3" t="s">
        <v>4937</v>
      </c>
    </row>
    <row r="78">
      <c r="A78" s="7">
        <v>76.0</v>
      </c>
      <c r="B78" s="3" t="s">
        <v>1201</v>
      </c>
      <c r="C78" s="3" t="s">
        <v>4938</v>
      </c>
      <c r="D78" s="3" t="s">
        <v>4939</v>
      </c>
      <c r="E78" s="3" t="s">
        <v>3537</v>
      </c>
      <c r="G78" s="3" t="s">
        <v>4940</v>
      </c>
    </row>
    <row r="79">
      <c r="A79" s="7">
        <v>77.0</v>
      </c>
      <c r="B79" s="3" t="s">
        <v>1204</v>
      </c>
      <c r="C79" s="3" t="s">
        <v>4938</v>
      </c>
      <c r="D79" s="3" t="s">
        <v>4939</v>
      </c>
      <c r="E79" s="3" t="s">
        <v>3537</v>
      </c>
      <c r="G79" s="3" t="s">
        <v>4940</v>
      </c>
    </row>
    <row r="80">
      <c r="A80" s="7">
        <v>78.0</v>
      </c>
      <c r="B80" s="3" t="s">
        <v>1208</v>
      </c>
      <c r="C80" s="3" t="s">
        <v>4941</v>
      </c>
      <c r="D80" s="3" t="s">
        <v>4776</v>
      </c>
      <c r="E80" s="3" t="s">
        <v>3537</v>
      </c>
      <c r="G80" s="3" t="s">
        <v>4942</v>
      </c>
    </row>
    <row r="81">
      <c r="A81" s="7">
        <v>79.0</v>
      </c>
      <c r="B81" s="3" t="s">
        <v>1211</v>
      </c>
      <c r="C81" s="3" t="s">
        <v>4943</v>
      </c>
      <c r="D81" s="3" t="s">
        <v>4776</v>
      </c>
      <c r="E81" s="3" t="s">
        <v>3537</v>
      </c>
      <c r="G81" s="3" t="s">
        <v>4944</v>
      </c>
    </row>
    <row r="82">
      <c r="A82" s="7">
        <v>80.0</v>
      </c>
      <c r="B82" s="3" t="s">
        <v>1242</v>
      </c>
      <c r="C82" s="3" t="s">
        <v>4945</v>
      </c>
      <c r="D82" s="3" t="s">
        <v>4946</v>
      </c>
      <c r="E82" s="3" t="s">
        <v>3537</v>
      </c>
      <c r="G82" s="3" t="s">
        <v>4947</v>
      </c>
    </row>
    <row r="83">
      <c r="A83" s="7">
        <v>81.0</v>
      </c>
      <c r="B83" s="3" t="s">
        <v>1245</v>
      </c>
      <c r="C83" s="3" t="s">
        <v>4948</v>
      </c>
      <c r="D83" s="3" t="s">
        <v>4946</v>
      </c>
      <c r="E83" s="3" t="s">
        <v>3537</v>
      </c>
      <c r="G83" s="3" t="s">
        <v>4949</v>
      </c>
    </row>
    <row r="84">
      <c r="A84" s="7">
        <v>82.0</v>
      </c>
      <c r="B84" s="3" t="s">
        <v>1255</v>
      </c>
      <c r="C84" s="3" t="s">
        <v>4950</v>
      </c>
      <c r="D84" s="3" t="s">
        <v>4760</v>
      </c>
      <c r="E84" s="3" t="s">
        <v>4951</v>
      </c>
      <c r="F84" s="3" t="s">
        <v>4952</v>
      </c>
      <c r="G84" s="3" t="s">
        <v>4953</v>
      </c>
    </row>
    <row r="85">
      <c r="A85" s="7">
        <v>83.0</v>
      </c>
      <c r="B85" s="3" t="s">
        <v>1258</v>
      </c>
      <c r="C85" s="3" t="s">
        <v>4954</v>
      </c>
      <c r="D85" s="3" t="s">
        <v>4760</v>
      </c>
      <c r="E85" s="3" t="s">
        <v>4955</v>
      </c>
      <c r="F85" s="3" t="s">
        <v>4952</v>
      </c>
      <c r="G85" s="3" t="s">
        <v>4956</v>
      </c>
    </row>
    <row r="86">
      <c r="A86" s="7">
        <v>84.0</v>
      </c>
      <c r="B86" s="3" t="s">
        <v>1396</v>
      </c>
      <c r="C86" s="3" t="s">
        <v>4957</v>
      </c>
      <c r="D86" s="3" t="s">
        <v>4823</v>
      </c>
      <c r="E86" s="3" t="s">
        <v>4958</v>
      </c>
      <c r="F86" s="3" t="s">
        <v>4959</v>
      </c>
      <c r="G86" s="3" t="s">
        <v>4960</v>
      </c>
    </row>
    <row r="87">
      <c r="A87" s="7">
        <v>85.0</v>
      </c>
      <c r="B87" s="3" t="s">
        <v>1399</v>
      </c>
      <c r="C87" s="3" t="s">
        <v>4961</v>
      </c>
      <c r="D87" s="3" t="s">
        <v>4823</v>
      </c>
      <c r="E87" s="3" t="s">
        <v>4962</v>
      </c>
      <c r="F87" s="3" t="s">
        <v>4959</v>
      </c>
      <c r="G87" s="3" t="s">
        <v>4963</v>
      </c>
    </row>
    <row r="88">
      <c r="A88" s="7">
        <v>86.0</v>
      </c>
      <c r="B88" s="3" t="s">
        <v>1406</v>
      </c>
      <c r="C88" s="3" t="s">
        <v>4964</v>
      </c>
      <c r="D88" s="3" t="s">
        <v>4823</v>
      </c>
      <c r="E88" s="3" t="s">
        <v>4965</v>
      </c>
      <c r="F88" s="3" t="s">
        <v>4966</v>
      </c>
      <c r="G88" s="3" t="s">
        <v>4967</v>
      </c>
    </row>
    <row r="89">
      <c r="A89" s="7">
        <v>87.0</v>
      </c>
      <c r="B89" s="3" t="s">
        <v>1409</v>
      </c>
      <c r="C89" s="3" t="s">
        <v>4968</v>
      </c>
      <c r="D89" s="3" t="s">
        <v>4823</v>
      </c>
      <c r="E89" s="3" t="s">
        <v>4969</v>
      </c>
      <c r="F89" s="3" t="s">
        <v>4970</v>
      </c>
      <c r="G89" s="3" t="s">
        <v>4971</v>
      </c>
    </row>
    <row r="90">
      <c r="A90" s="7">
        <v>88.0</v>
      </c>
      <c r="B90" s="3" t="s">
        <v>1432</v>
      </c>
      <c r="C90" s="3" t="s">
        <v>4972</v>
      </c>
      <c r="D90" s="3" t="s">
        <v>4973</v>
      </c>
      <c r="E90" s="3" t="s">
        <v>3537</v>
      </c>
      <c r="G90" s="3" t="s">
        <v>4974</v>
      </c>
    </row>
    <row r="91">
      <c r="A91" s="7">
        <v>89.0</v>
      </c>
      <c r="B91" s="3" t="s">
        <v>1436</v>
      </c>
      <c r="C91" s="3" t="s">
        <v>4975</v>
      </c>
      <c r="D91" s="3" t="s">
        <v>4976</v>
      </c>
      <c r="E91" s="3" t="s">
        <v>3537</v>
      </c>
      <c r="G91" s="3" t="s">
        <v>4977</v>
      </c>
    </row>
    <row r="92">
      <c r="A92" s="7">
        <v>90.0</v>
      </c>
      <c r="B92" s="3" t="s">
        <v>1441</v>
      </c>
      <c r="C92" s="3" t="s">
        <v>4978</v>
      </c>
      <c r="D92" s="3" t="s">
        <v>4979</v>
      </c>
      <c r="E92" s="3" t="s">
        <v>4980</v>
      </c>
      <c r="F92" s="3" t="s">
        <v>4981</v>
      </c>
      <c r="G92" s="3" t="s">
        <v>4982</v>
      </c>
    </row>
    <row r="93">
      <c r="A93" s="7">
        <v>91.0</v>
      </c>
      <c r="B93" s="3" t="s">
        <v>1444</v>
      </c>
      <c r="C93" s="3" t="s">
        <v>4983</v>
      </c>
      <c r="D93" s="3" t="s">
        <v>4979</v>
      </c>
      <c r="E93" s="3" t="s">
        <v>4984</v>
      </c>
      <c r="F93" s="3" t="s">
        <v>4981</v>
      </c>
      <c r="G93" s="3" t="s">
        <v>4985</v>
      </c>
    </row>
    <row r="94">
      <c r="A94" s="7">
        <v>92.0</v>
      </c>
      <c r="B94" s="3" t="s">
        <v>1459</v>
      </c>
      <c r="C94" s="3" t="s">
        <v>4986</v>
      </c>
      <c r="D94" s="3" t="s">
        <v>4866</v>
      </c>
      <c r="E94" s="3" t="s">
        <v>4987</v>
      </c>
      <c r="F94" s="3" t="s">
        <v>4988</v>
      </c>
      <c r="G94" s="3" t="s">
        <v>4989</v>
      </c>
    </row>
    <row r="95">
      <c r="A95" s="7">
        <v>93.0</v>
      </c>
      <c r="B95" s="3" t="s">
        <v>1462</v>
      </c>
      <c r="C95" s="3" t="s">
        <v>4990</v>
      </c>
      <c r="D95" s="3" t="s">
        <v>4866</v>
      </c>
      <c r="E95" s="3" t="s">
        <v>4991</v>
      </c>
      <c r="F95" s="3" t="s">
        <v>4959</v>
      </c>
      <c r="G95" s="3" t="s">
        <v>4992</v>
      </c>
    </row>
    <row r="96">
      <c r="A96" s="7">
        <v>94.0</v>
      </c>
      <c r="B96" s="3" t="s">
        <v>1472</v>
      </c>
      <c r="C96" s="3" t="s">
        <v>4993</v>
      </c>
      <c r="D96" s="3" t="s">
        <v>4994</v>
      </c>
      <c r="E96" s="3" t="s">
        <v>4995</v>
      </c>
      <c r="F96" s="3" t="s">
        <v>4996</v>
      </c>
      <c r="G96" s="3" t="s">
        <v>4997</v>
      </c>
    </row>
    <row r="97">
      <c r="A97" s="7">
        <v>95.0</v>
      </c>
      <c r="B97" s="3" t="s">
        <v>1477</v>
      </c>
      <c r="C97" s="3" t="s">
        <v>4998</v>
      </c>
      <c r="D97" s="3" t="s">
        <v>4798</v>
      </c>
      <c r="E97" s="3" t="s">
        <v>4999</v>
      </c>
      <c r="F97" s="3" t="s">
        <v>4996</v>
      </c>
      <c r="G97" s="3" t="s">
        <v>5000</v>
      </c>
    </row>
    <row r="98">
      <c r="A98" s="7">
        <v>96.0</v>
      </c>
      <c r="B98" s="3" t="s">
        <v>1497</v>
      </c>
      <c r="C98" s="3" t="s">
        <v>5001</v>
      </c>
      <c r="D98" s="3" t="s">
        <v>5002</v>
      </c>
      <c r="E98" s="3" t="s">
        <v>3537</v>
      </c>
      <c r="G98" s="3" t="s">
        <v>5003</v>
      </c>
    </row>
    <row r="99">
      <c r="A99" s="7">
        <v>97.0</v>
      </c>
      <c r="B99" s="3" t="s">
        <v>1500</v>
      </c>
      <c r="C99" s="3" t="s">
        <v>5001</v>
      </c>
      <c r="D99" s="3" t="s">
        <v>5002</v>
      </c>
      <c r="E99" s="3" t="s">
        <v>3537</v>
      </c>
      <c r="G99" s="3" t="s">
        <v>5004</v>
      </c>
    </row>
    <row r="100">
      <c r="A100" s="7">
        <v>98.0</v>
      </c>
      <c r="B100" s="3" t="s">
        <v>1519</v>
      </c>
      <c r="C100" s="3" t="s">
        <v>5005</v>
      </c>
      <c r="D100" s="3" t="s">
        <v>4760</v>
      </c>
      <c r="E100" s="3" t="s">
        <v>5006</v>
      </c>
      <c r="F100" s="3" t="s">
        <v>4762</v>
      </c>
      <c r="G100" s="3" t="s">
        <v>5007</v>
      </c>
    </row>
    <row r="101">
      <c r="A101" s="7">
        <v>99.0</v>
      </c>
      <c r="B101" s="3" t="s">
        <v>1527</v>
      </c>
      <c r="C101" s="3" t="s">
        <v>5008</v>
      </c>
      <c r="D101" s="3" t="s">
        <v>4760</v>
      </c>
      <c r="E101" s="3" t="s">
        <v>5009</v>
      </c>
      <c r="F101" s="3" t="s">
        <v>4762</v>
      </c>
      <c r="G101" s="3" t="s">
        <v>5010</v>
      </c>
    </row>
    <row r="102">
      <c r="A102" s="7">
        <v>100.0</v>
      </c>
      <c r="B102" s="3" t="s">
        <v>1541</v>
      </c>
      <c r="C102" s="3" t="s">
        <v>5011</v>
      </c>
      <c r="D102" s="3" t="s">
        <v>4760</v>
      </c>
      <c r="E102" s="3" t="s">
        <v>3537</v>
      </c>
      <c r="G102" s="3" t="s">
        <v>5012</v>
      </c>
    </row>
    <row r="103">
      <c r="A103" s="7">
        <v>101.0</v>
      </c>
      <c r="B103" s="3" t="s">
        <v>1544</v>
      </c>
      <c r="C103" s="3" t="s">
        <v>5013</v>
      </c>
      <c r="D103" s="3" t="s">
        <v>4760</v>
      </c>
      <c r="E103" s="3" t="s">
        <v>3537</v>
      </c>
      <c r="G103" s="3" t="s">
        <v>5014</v>
      </c>
    </row>
    <row r="104">
      <c r="A104" s="7">
        <v>102.0</v>
      </c>
      <c r="B104" s="3" t="s">
        <v>1546</v>
      </c>
      <c r="C104" s="3" t="s">
        <v>5015</v>
      </c>
      <c r="D104" s="3" t="s">
        <v>5016</v>
      </c>
      <c r="E104" s="3" t="s">
        <v>3537</v>
      </c>
      <c r="G104" s="3" t="s">
        <v>5017</v>
      </c>
    </row>
    <row r="105">
      <c r="A105" s="7">
        <v>103.0</v>
      </c>
      <c r="B105" s="3" t="s">
        <v>1557</v>
      </c>
      <c r="C105" s="3" t="s">
        <v>5015</v>
      </c>
      <c r="D105" s="3" t="s">
        <v>5016</v>
      </c>
      <c r="E105" s="3" t="s">
        <v>3537</v>
      </c>
      <c r="G105" s="3" t="s">
        <v>5018</v>
      </c>
    </row>
    <row r="106">
      <c r="A106" s="7">
        <v>104.0</v>
      </c>
      <c r="B106" s="3" t="s">
        <v>1564</v>
      </c>
      <c r="C106" s="3" t="s">
        <v>5019</v>
      </c>
      <c r="D106" s="3" t="s">
        <v>4760</v>
      </c>
      <c r="E106" s="3" t="s">
        <v>3537</v>
      </c>
      <c r="G106" s="3" t="s">
        <v>5020</v>
      </c>
    </row>
    <row r="107">
      <c r="A107" s="7">
        <v>105.0</v>
      </c>
      <c r="B107" s="3" t="s">
        <v>1664</v>
      </c>
      <c r="C107" s="3" t="s">
        <v>5021</v>
      </c>
      <c r="D107" s="3" t="s">
        <v>5022</v>
      </c>
      <c r="E107" s="3" t="s">
        <v>3537</v>
      </c>
      <c r="G107" s="3" t="s">
        <v>5023</v>
      </c>
    </row>
    <row r="108">
      <c r="A108" s="7">
        <v>106.0</v>
      </c>
      <c r="B108" s="3" t="s">
        <v>1676</v>
      </c>
      <c r="C108" s="3" t="s">
        <v>5024</v>
      </c>
      <c r="D108" s="3" t="s">
        <v>5022</v>
      </c>
      <c r="E108" s="3" t="s">
        <v>3537</v>
      </c>
      <c r="G108" s="3" t="s">
        <v>5025</v>
      </c>
    </row>
    <row r="109">
      <c r="A109" s="7">
        <v>107.0</v>
      </c>
      <c r="B109" s="3" t="s">
        <v>1678</v>
      </c>
      <c r="C109" s="3" t="s">
        <v>5026</v>
      </c>
      <c r="D109" s="3" t="s">
        <v>4798</v>
      </c>
      <c r="E109" s="3" t="s">
        <v>5027</v>
      </c>
      <c r="F109" s="3" t="s">
        <v>5028</v>
      </c>
      <c r="G109" s="3" t="s">
        <v>5029</v>
      </c>
    </row>
    <row r="110">
      <c r="A110" s="7">
        <v>108.0</v>
      </c>
      <c r="B110" s="3" t="s">
        <v>1684</v>
      </c>
      <c r="C110" s="3" t="s">
        <v>5030</v>
      </c>
      <c r="D110" s="3" t="s">
        <v>4760</v>
      </c>
      <c r="E110" s="3" t="s">
        <v>3537</v>
      </c>
      <c r="G110" s="3" t="s">
        <v>5031</v>
      </c>
    </row>
    <row r="111">
      <c r="A111" s="7">
        <v>109.0</v>
      </c>
      <c r="B111" s="3" t="s">
        <v>1693</v>
      </c>
      <c r="C111" s="3" t="s">
        <v>5032</v>
      </c>
      <c r="D111" s="3" t="s">
        <v>4760</v>
      </c>
      <c r="E111" s="3" t="s">
        <v>3537</v>
      </c>
      <c r="G111" s="3" t="s">
        <v>5033</v>
      </c>
    </row>
    <row r="112">
      <c r="A112" s="7">
        <v>110.0</v>
      </c>
      <c r="B112" s="3" t="s">
        <v>1722</v>
      </c>
      <c r="C112" s="3" t="s">
        <v>5034</v>
      </c>
      <c r="D112" s="3" t="s">
        <v>4803</v>
      </c>
      <c r="E112" s="3" t="s">
        <v>3537</v>
      </c>
      <c r="G112" s="3" t="s">
        <v>5035</v>
      </c>
    </row>
    <row r="113">
      <c r="A113" s="7">
        <v>111.0</v>
      </c>
      <c r="B113" s="3" t="s">
        <v>1725</v>
      </c>
      <c r="C113" s="3" t="s">
        <v>5036</v>
      </c>
      <c r="D113" s="3" t="s">
        <v>4803</v>
      </c>
      <c r="E113" s="3" t="s">
        <v>3537</v>
      </c>
      <c r="G113" s="3" t="s">
        <v>5037</v>
      </c>
    </row>
    <row r="114">
      <c r="A114" s="7">
        <v>112.0</v>
      </c>
      <c r="B114" s="3" t="s">
        <v>1729</v>
      </c>
      <c r="C114" s="3" t="s">
        <v>5038</v>
      </c>
      <c r="D114" s="3" t="s">
        <v>4755</v>
      </c>
      <c r="E114" s="3" t="s">
        <v>5039</v>
      </c>
      <c r="F114" s="3" t="s">
        <v>4952</v>
      </c>
      <c r="G114" s="3" t="s">
        <v>5040</v>
      </c>
    </row>
    <row r="115">
      <c r="A115" s="7">
        <v>113.0</v>
      </c>
      <c r="B115" s="3" t="s">
        <v>1733</v>
      </c>
      <c r="C115" s="3" t="s">
        <v>5041</v>
      </c>
      <c r="D115" s="3" t="s">
        <v>4755</v>
      </c>
      <c r="E115" s="3" t="s">
        <v>5039</v>
      </c>
      <c r="F115" s="3" t="s">
        <v>4952</v>
      </c>
      <c r="G115" s="3" t="s">
        <v>5040</v>
      </c>
    </row>
    <row r="116">
      <c r="A116" s="7">
        <v>114.0</v>
      </c>
      <c r="B116" s="3" t="s">
        <v>1756</v>
      </c>
      <c r="C116" s="3" t="s">
        <v>5042</v>
      </c>
      <c r="D116" s="3" t="s">
        <v>5043</v>
      </c>
      <c r="E116" s="3" t="s">
        <v>3537</v>
      </c>
      <c r="G116" s="3" t="s">
        <v>5044</v>
      </c>
    </row>
    <row r="117">
      <c r="A117" s="7">
        <v>115.0</v>
      </c>
      <c r="B117" s="3" t="s">
        <v>1759</v>
      </c>
      <c r="C117" s="3" t="s">
        <v>5045</v>
      </c>
      <c r="D117" s="3" t="s">
        <v>5043</v>
      </c>
      <c r="E117" s="3" t="s">
        <v>3537</v>
      </c>
      <c r="G117" s="3" t="s">
        <v>5046</v>
      </c>
    </row>
    <row r="118">
      <c r="A118" s="7">
        <v>116.0</v>
      </c>
      <c r="B118" s="3" t="s">
        <v>1761</v>
      </c>
      <c r="C118" s="3" t="s">
        <v>5047</v>
      </c>
      <c r="D118" s="3" t="s">
        <v>4750</v>
      </c>
      <c r="E118" s="3" t="s">
        <v>5048</v>
      </c>
      <c r="F118" s="3" t="s">
        <v>5049</v>
      </c>
      <c r="G118" s="3" t="s">
        <v>5050</v>
      </c>
    </row>
    <row r="119">
      <c r="A119" s="7">
        <v>117.0</v>
      </c>
      <c r="B119" s="3" t="s">
        <v>1764</v>
      </c>
      <c r="C119" s="3" t="s">
        <v>5051</v>
      </c>
      <c r="D119" s="3" t="s">
        <v>4750</v>
      </c>
      <c r="E119" s="3" t="s">
        <v>5052</v>
      </c>
      <c r="F119" s="3" t="s">
        <v>5049</v>
      </c>
      <c r="G119" s="3" t="s">
        <v>5053</v>
      </c>
    </row>
    <row r="120">
      <c r="A120" s="7">
        <v>118.0</v>
      </c>
      <c r="B120" s="3" t="s">
        <v>1802</v>
      </c>
      <c r="C120" s="3" t="s">
        <v>5054</v>
      </c>
      <c r="D120" s="3" t="s">
        <v>5055</v>
      </c>
      <c r="E120" s="3" t="s">
        <v>3537</v>
      </c>
      <c r="G120" s="3" t="s">
        <v>5056</v>
      </c>
    </row>
    <row r="121">
      <c r="A121" s="7">
        <v>119.0</v>
      </c>
      <c r="B121" s="3" t="s">
        <v>1805</v>
      </c>
      <c r="C121" s="3" t="s">
        <v>5057</v>
      </c>
      <c r="D121" s="3" t="s">
        <v>4768</v>
      </c>
      <c r="E121" s="3" t="s">
        <v>3537</v>
      </c>
      <c r="G121" s="3" t="s">
        <v>5058</v>
      </c>
    </row>
    <row r="122">
      <c r="A122" s="7">
        <v>120.0</v>
      </c>
      <c r="B122" s="3" t="s">
        <v>1823</v>
      </c>
      <c r="C122" s="3" t="s">
        <v>5059</v>
      </c>
      <c r="D122" s="3" t="s">
        <v>4803</v>
      </c>
      <c r="E122" s="3" t="s">
        <v>3537</v>
      </c>
      <c r="G122" s="3" t="s">
        <v>5060</v>
      </c>
    </row>
    <row r="123">
      <c r="A123" s="7">
        <v>121.0</v>
      </c>
      <c r="B123" s="3" t="s">
        <v>1829</v>
      </c>
      <c r="C123" s="3" t="s">
        <v>5061</v>
      </c>
      <c r="D123" s="3" t="s">
        <v>4803</v>
      </c>
      <c r="E123" s="3" t="s">
        <v>3537</v>
      </c>
      <c r="G123" s="3" t="s">
        <v>5062</v>
      </c>
    </row>
    <row r="124">
      <c r="A124" s="7">
        <v>122.0</v>
      </c>
      <c r="B124" s="3" t="s">
        <v>1844</v>
      </c>
      <c r="C124" s="3" t="s">
        <v>5063</v>
      </c>
      <c r="D124" s="3" t="s">
        <v>4768</v>
      </c>
      <c r="E124" s="3" t="s">
        <v>3537</v>
      </c>
      <c r="G124" s="3" t="s">
        <v>5064</v>
      </c>
    </row>
    <row r="125">
      <c r="A125" s="7">
        <v>123.0</v>
      </c>
      <c r="B125" s="3" t="s">
        <v>1850</v>
      </c>
      <c r="C125" s="3" t="s">
        <v>5065</v>
      </c>
      <c r="D125" s="3" t="s">
        <v>4768</v>
      </c>
      <c r="E125" s="3" t="s">
        <v>3537</v>
      </c>
      <c r="G125" s="3" t="s">
        <v>5066</v>
      </c>
    </row>
    <row r="126">
      <c r="A126" s="7">
        <v>124.0</v>
      </c>
      <c r="B126" s="3" t="s">
        <v>1859</v>
      </c>
      <c r="C126" s="3" t="s">
        <v>5067</v>
      </c>
      <c r="D126" s="3" t="s">
        <v>4837</v>
      </c>
      <c r="E126" s="3" t="s">
        <v>5068</v>
      </c>
      <c r="F126" s="3" t="s">
        <v>5069</v>
      </c>
      <c r="G126" s="3" t="s">
        <v>5070</v>
      </c>
    </row>
    <row r="127">
      <c r="A127" s="7">
        <v>125.0</v>
      </c>
      <c r="B127" s="3" t="s">
        <v>1862</v>
      </c>
      <c r="C127" s="3" t="s">
        <v>5071</v>
      </c>
      <c r="D127" s="3" t="s">
        <v>4837</v>
      </c>
      <c r="E127" s="3" t="s">
        <v>5072</v>
      </c>
      <c r="F127" s="3" t="s">
        <v>4988</v>
      </c>
      <c r="G127" s="3" t="s">
        <v>5073</v>
      </c>
    </row>
    <row r="128">
      <c r="A128" s="7">
        <v>126.0</v>
      </c>
      <c r="B128" s="3" t="s">
        <v>1876</v>
      </c>
      <c r="C128" s="3" t="s">
        <v>5074</v>
      </c>
      <c r="D128" s="3" t="s">
        <v>5075</v>
      </c>
      <c r="E128" s="3" t="s">
        <v>3537</v>
      </c>
      <c r="G128" s="3" t="s">
        <v>5076</v>
      </c>
    </row>
    <row r="129">
      <c r="A129" s="7">
        <v>127.0</v>
      </c>
      <c r="B129" s="3" t="s">
        <v>1879</v>
      </c>
      <c r="C129" s="3" t="s">
        <v>5077</v>
      </c>
      <c r="D129" s="3" t="s">
        <v>5075</v>
      </c>
      <c r="E129" s="3" t="s">
        <v>3537</v>
      </c>
      <c r="G129" s="3" t="s">
        <v>5078</v>
      </c>
    </row>
    <row r="130">
      <c r="A130" s="7">
        <v>128.0</v>
      </c>
      <c r="B130" s="3" t="s">
        <v>1880</v>
      </c>
      <c r="C130" s="3" t="s">
        <v>5079</v>
      </c>
      <c r="D130" s="3" t="s">
        <v>5080</v>
      </c>
      <c r="E130" s="3" t="s">
        <v>3537</v>
      </c>
      <c r="G130" s="3" t="s">
        <v>5081</v>
      </c>
    </row>
    <row r="131">
      <c r="A131" s="7">
        <v>129.0</v>
      </c>
      <c r="B131" s="3" t="s">
        <v>1883</v>
      </c>
      <c r="C131" s="3" t="s">
        <v>5082</v>
      </c>
      <c r="D131" s="3" t="s">
        <v>5083</v>
      </c>
      <c r="E131" s="3" t="s">
        <v>3537</v>
      </c>
      <c r="G131" s="3" t="s">
        <v>5084</v>
      </c>
    </row>
    <row r="132">
      <c r="A132" s="7">
        <v>130.0</v>
      </c>
      <c r="B132" s="3" t="s">
        <v>1887</v>
      </c>
      <c r="C132" s="3" t="s">
        <v>5085</v>
      </c>
      <c r="D132" s="3" t="s">
        <v>5086</v>
      </c>
      <c r="E132" s="3" t="s">
        <v>3537</v>
      </c>
      <c r="G132" s="3" t="s">
        <v>5087</v>
      </c>
    </row>
    <row r="133">
      <c r="A133" s="7">
        <v>131.0</v>
      </c>
      <c r="B133" s="3" t="s">
        <v>1891</v>
      </c>
      <c r="C133" s="3" t="s">
        <v>5088</v>
      </c>
      <c r="D133" s="3" t="s">
        <v>5086</v>
      </c>
      <c r="E133" s="3" t="s">
        <v>3537</v>
      </c>
      <c r="G133" s="3" t="s">
        <v>5089</v>
      </c>
    </row>
    <row r="134">
      <c r="A134" s="7">
        <v>132.0</v>
      </c>
      <c r="B134" s="3" t="s">
        <v>1893</v>
      </c>
      <c r="C134" s="3" t="s">
        <v>5090</v>
      </c>
      <c r="D134" s="3" t="s">
        <v>4760</v>
      </c>
      <c r="E134" s="3" t="s">
        <v>3537</v>
      </c>
      <c r="G134" s="3" t="s">
        <v>5091</v>
      </c>
    </row>
    <row r="135">
      <c r="A135" s="7">
        <v>133.0</v>
      </c>
      <c r="B135" s="3" t="s">
        <v>1896</v>
      </c>
      <c r="C135" s="3" t="s">
        <v>5092</v>
      </c>
      <c r="D135" s="3" t="s">
        <v>4760</v>
      </c>
      <c r="E135" s="3" t="s">
        <v>3537</v>
      </c>
      <c r="G135" s="3" t="s">
        <v>5093</v>
      </c>
    </row>
    <row r="136">
      <c r="A136" s="7">
        <v>134.0</v>
      </c>
      <c r="B136" s="3" t="s">
        <v>1901</v>
      </c>
      <c r="C136" s="3" t="s">
        <v>5094</v>
      </c>
      <c r="D136" s="3" t="s">
        <v>4891</v>
      </c>
      <c r="E136" s="3" t="s">
        <v>3537</v>
      </c>
      <c r="G136" s="3" t="s">
        <v>5095</v>
      </c>
    </row>
    <row r="137">
      <c r="A137" s="7">
        <v>135.0</v>
      </c>
      <c r="B137" s="3" t="s">
        <v>1904</v>
      </c>
      <c r="C137" s="3" t="s">
        <v>5096</v>
      </c>
      <c r="D137" s="3" t="s">
        <v>4891</v>
      </c>
      <c r="E137" s="3" t="s">
        <v>3537</v>
      </c>
      <c r="G137" s="3" t="s">
        <v>5097</v>
      </c>
    </row>
    <row r="138">
      <c r="A138" s="7">
        <v>136.0</v>
      </c>
      <c r="B138" s="3" t="s">
        <v>1916</v>
      </c>
      <c r="C138" s="3" t="s">
        <v>5098</v>
      </c>
      <c r="D138" s="3" t="s">
        <v>4755</v>
      </c>
      <c r="E138" s="3" t="s">
        <v>3537</v>
      </c>
      <c r="G138" s="3" t="s">
        <v>5099</v>
      </c>
    </row>
    <row r="139">
      <c r="A139" s="7">
        <v>137.0</v>
      </c>
      <c r="B139" s="3" t="s">
        <v>1921</v>
      </c>
      <c r="C139" s="3" t="s">
        <v>5100</v>
      </c>
      <c r="D139" s="3" t="s">
        <v>4755</v>
      </c>
      <c r="E139" s="3" t="s">
        <v>3537</v>
      </c>
      <c r="G139" s="3" t="s">
        <v>5101</v>
      </c>
    </row>
    <row r="140">
      <c r="A140" s="7">
        <v>138.0</v>
      </c>
      <c r="B140" s="3" t="s">
        <v>1959</v>
      </c>
      <c r="C140" s="3" t="s">
        <v>5102</v>
      </c>
      <c r="D140" s="3" t="s">
        <v>4760</v>
      </c>
      <c r="E140" s="3" t="s">
        <v>5103</v>
      </c>
      <c r="F140" s="3" t="s">
        <v>5104</v>
      </c>
      <c r="G140" s="3" t="s">
        <v>5105</v>
      </c>
    </row>
    <row r="141">
      <c r="A141" s="7">
        <v>139.0</v>
      </c>
      <c r="B141" s="3" t="s">
        <v>1962</v>
      </c>
      <c r="C141" s="3" t="s">
        <v>5106</v>
      </c>
      <c r="D141" s="3" t="s">
        <v>4760</v>
      </c>
      <c r="E141" s="3" t="s">
        <v>5107</v>
      </c>
      <c r="F141" s="3" t="s">
        <v>5104</v>
      </c>
      <c r="G141" s="3" t="s">
        <v>5108</v>
      </c>
    </row>
    <row r="142">
      <c r="A142" s="7">
        <v>140.0</v>
      </c>
      <c r="B142" s="3" t="s">
        <v>1964</v>
      </c>
      <c r="C142" s="3" t="s">
        <v>5109</v>
      </c>
      <c r="D142" s="3" t="s">
        <v>4760</v>
      </c>
      <c r="E142" s="3" t="s">
        <v>3537</v>
      </c>
      <c r="G142" s="3" t="s">
        <v>5110</v>
      </c>
    </row>
    <row r="143">
      <c r="A143" s="7">
        <v>141.0</v>
      </c>
      <c r="B143" s="3" t="s">
        <v>1967</v>
      </c>
      <c r="C143" s="3" t="s">
        <v>5111</v>
      </c>
      <c r="D143" s="3" t="s">
        <v>4750</v>
      </c>
      <c r="E143" s="3" t="s">
        <v>5112</v>
      </c>
      <c r="F143" s="3" t="s">
        <v>5113</v>
      </c>
      <c r="G143" s="3" t="s">
        <v>5114</v>
      </c>
    </row>
    <row r="144">
      <c r="A144" s="7">
        <v>142.0</v>
      </c>
      <c r="B144" s="3" t="s">
        <v>1972</v>
      </c>
      <c r="C144" s="3" t="s">
        <v>5115</v>
      </c>
      <c r="D144" s="3" t="s">
        <v>4750</v>
      </c>
      <c r="E144" s="3" t="s">
        <v>5116</v>
      </c>
      <c r="F144" s="3" t="s">
        <v>5113</v>
      </c>
      <c r="G144" s="3" t="s">
        <v>5117</v>
      </c>
    </row>
    <row r="145">
      <c r="A145" s="7">
        <v>143.0</v>
      </c>
      <c r="B145" s="3" t="s">
        <v>1979</v>
      </c>
      <c r="C145" s="3" t="s">
        <v>5118</v>
      </c>
      <c r="D145" s="3" t="s">
        <v>4891</v>
      </c>
      <c r="E145" s="3" t="s">
        <v>3537</v>
      </c>
      <c r="G145" s="3" t="s">
        <v>5119</v>
      </c>
    </row>
    <row r="146">
      <c r="A146" s="7">
        <v>144.0</v>
      </c>
      <c r="B146" s="3" t="s">
        <v>1982</v>
      </c>
      <c r="C146" s="3" t="s">
        <v>5120</v>
      </c>
      <c r="D146" s="3" t="s">
        <v>4891</v>
      </c>
      <c r="E146" s="3" t="s">
        <v>3537</v>
      </c>
      <c r="G146" s="3" t="s">
        <v>5121</v>
      </c>
    </row>
    <row r="147">
      <c r="A147" s="7">
        <v>145.0</v>
      </c>
      <c r="B147" s="3" t="s">
        <v>1995</v>
      </c>
      <c r="C147" s="3" t="s">
        <v>5122</v>
      </c>
      <c r="D147" s="3" t="s">
        <v>5123</v>
      </c>
      <c r="E147" s="3" t="s">
        <v>3537</v>
      </c>
      <c r="G147" s="3" t="s">
        <v>5124</v>
      </c>
    </row>
    <row r="148">
      <c r="A148" s="7">
        <v>146.0</v>
      </c>
      <c r="B148" s="3" t="s">
        <v>2004</v>
      </c>
      <c r="C148" s="3" t="s">
        <v>5125</v>
      </c>
      <c r="D148" s="3" t="s">
        <v>4922</v>
      </c>
      <c r="E148" s="3" t="s">
        <v>3537</v>
      </c>
      <c r="G148" s="3" t="s">
        <v>5126</v>
      </c>
    </row>
    <row r="149">
      <c r="A149" s="7">
        <v>147.0</v>
      </c>
      <c r="B149" s="3" t="s">
        <v>2007</v>
      </c>
      <c r="C149" s="3" t="s">
        <v>5127</v>
      </c>
      <c r="D149" s="3" t="s">
        <v>4922</v>
      </c>
      <c r="E149" s="3" t="s">
        <v>3537</v>
      </c>
      <c r="G149" s="3" t="s">
        <v>5128</v>
      </c>
    </row>
    <row r="150">
      <c r="A150" s="7">
        <v>148.0</v>
      </c>
      <c r="B150" s="3" t="s">
        <v>2021</v>
      </c>
      <c r="C150" s="3" t="s">
        <v>5129</v>
      </c>
      <c r="D150" s="3" t="s">
        <v>4735</v>
      </c>
      <c r="E150" s="3" t="s">
        <v>5130</v>
      </c>
      <c r="F150" s="3" t="s">
        <v>5131</v>
      </c>
      <c r="G150" s="3" t="s">
        <v>5132</v>
      </c>
    </row>
    <row r="151">
      <c r="A151" s="7">
        <v>149.0</v>
      </c>
      <c r="B151" s="3" t="s">
        <v>2024</v>
      </c>
      <c r="C151" s="3" t="s">
        <v>5133</v>
      </c>
      <c r="D151" s="3" t="s">
        <v>4735</v>
      </c>
      <c r="E151" s="3" t="s">
        <v>5134</v>
      </c>
      <c r="F151" s="3" t="s">
        <v>4795</v>
      </c>
      <c r="G151" s="3" t="s">
        <v>5135</v>
      </c>
    </row>
    <row r="152">
      <c r="A152" s="7">
        <v>150.0</v>
      </c>
      <c r="B152" s="3" t="s">
        <v>2039</v>
      </c>
      <c r="C152" s="3" t="s">
        <v>5136</v>
      </c>
      <c r="D152" s="3" t="s">
        <v>4927</v>
      </c>
      <c r="E152" s="3" t="s">
        <v>3537</v>
      </c>
      <c r="G152" s="3" t="s">
        <v>5137</v>
      </c>
    </row>
    <row r="153">
      <c r="A153" s="7">
        <v>151.0</v>
      </c>
      <c r="B153" s="3" t="s">
        <v>2091</v>
      </c>
      <c r="C153" s="3" t="s">
        <v>5138</v>
      </c>
      <c r="D153" s="3" t="s">
        <v>4726</v>
      </c>
      <c r="E153" s="3" t="s">
        <v>5139</v>
      </c>
      <c r="F153" s="3" t="s">
        <v>5140</v>
      </c>
      <c r="G153" s="3" t="s">
        <v>5141</v>
      </c>
    </row>
    <row r="154">
      <c r="A154" s="7">
        <v>152.0</v>
      </c>
      <c r="B154" s="3" t="s">
        <v>2094</v>
      </c>
      <c r="C154" s="3" t="s">
        <v>5090</v>
      </c>
      <c r="D154" s="3" t="s">
        <v>4760</v>
      </c>
      <c r="E154" s="3" t="s">
        <v>5142</v>
      </c>
      <c r="F154" s="3" t="s">
        <v>4952</v>
      </c>
      <c r="G154" s="3" t="s">
        <v>5143</v>
      </c>
    </row>
    <row r="155">
      <c r="A155" s="7">
        <v>153.0</v>
      </c>
      <c r="B155" s="3" t="s">
        <v>2097</v>
      </c>
      <c r="C155" s="3" t="s">
        <v>5144</v>
      </c>
      <c r="D155" s="3" t="s">
        <v>4726</v>
      </c>
      <c r="E155" s="3" t="s">
        <v>5145</v>
      </c>
      <c r="F155" s="3" t="s">
        <v>5140</v>
      </c>
      <c r="G155" s="3" t="s">
        <v>5146</v>
      </c>
    </row>
    <row r="156">
      <c r="A156" s="7">
        <v>154.0</v>
      </c>
      <c r="B156" s="3" t="s">
        <v>2099</v>
      </c>
      <c r="C156" s="3" t="s">
        <v>5147</v>
      </c>
      <c r="D156" s="3" t="s">
        <v>5148</v>
      </c>
      <c r="E156" s="3" t="s">
        <v>3537</v>
      </c>
      <c r="G156" s="3" t="s">
        <v>5149</v>
      </c>
    </row>
    <row r="157">
      <c r="A157" s="7">
        <v>155.0</v>
      </c>
      <c r="B157" s="3" t="s">
        <v>2104</v>
      </c>
      <c r="C157" s="3" t="s">
        <v>5150</v>
      </c>
      <c r="D157" s="3" t="s">
        <v>5148</v>
      </c>
      <c r="E157" s="3" t="s">
        <v>3537</v>
      </c>
      <c r="G157" s="3" t="s">
        <v>5151</v>
      </c>
    </row>
    <row r="158">
      <c r="A158" s="7">
        <v>156.0</v>
      </c>
      <c r="B158" s="3" t="s">
        <v>2176</v>
      </c>
      <c r="C158" s="3" t="s">
        <v>5152</v>
      </c>
      <c r="D158" s="3" t="s">
        <v>4994</v>
      </c>
      <c r="E158" s="3" t="s">
        <v>3537</v>
      </c>
      <c r="G158" s="3" t="s">
        <v>5153</v>
      </c>
    </row>
    <row r="159">
      <c r="A159" s="7">
        <v>157.0</v>
      </c>
      <c r="B159" s="3" t="s">
        <v>2193</v>
      </c>
      <c r="C159" s="3" t="s">
        <v>5154</v>
      </c>
      <c r="D159" s="3" t="s">
        <v>4760</v>
      </c>
      <c r="E159" s="3" t="s">
        <v>5155</v>
      </c>
      <c r="F159" s="3" t="s">
        <v>5156</v>
      </c>
      <c r="G159" s="3" t="s">
        <v>5157</v>
      </c>
    </row>
    <row r="160">
      <c r="A160" s="7">
        <v>158.0</v>
      </c>
      <c r="B160" s="3" t="s">
        <v>2201</v>
      </c>
      <c r="C160" s="3" t="s">
        <v>5158</v>
      </c>
      <c r="D160" s="3" t="s">
        <v>4874</v>
      </c>
      <c r="E160" s="3" t="s">
        <v>3537</v>
      </c>
      <c r="G160" s="3" t="s">
        <v>5159</v>
      </c>
    </row>
    <row r="161">
      <c r="A161" s="7">
        <v>159.0</v>
      </c>
      <c r="B161" s="3" t="s">
        <v>2208</v>
      </c>
      <c r="C161" s="3" t="s">
        <v>5160</v>
      </c>
      <c r="D161" s="3" t="s">
        <v>4874</v>
      </c>
      <c r="E161" s="3" t="s">
        <v>3537</v>
      </c>
      <c r="G161" s="3" t="s">
        <v>5161</v>
      </c>
    </row>
    <row r="162">
      <c r="A162" s="7">
        <v>160.0</v>
      </c>
      <c r="B162" s="3" t="s">
        <v>2210</v>
      </c>
      <c r="C162" s="3" t="s">
        <v>5162</v>
      </c>
      <c r="D162" s="3" t="s">
        <v>4803</v>
      </c>
      <c r="E162" s="3" t="s">
        <v>3537</v>
      </c>
      <c r="G162" s="3" t="s">
        <v>5163</v>
      </c>
    </row>
    <row r="163">
      <c r="A163" s="7">
        <v>161.0</v>
      </c>
      <c r="B163" s="3" t="s">
        <v>2229</v>
      </c>
      <c r="C163" s="3" t="s">
        <v>5111</v>
      </c>
      <c r="D163" s="3" t="s">
        <v>4803</v>
      </c>
      <c r="E163" s="3" t="s">
        <v>3537</v>
      </c>
      <c r="G163" s="3" t="s">
        <v>5164</v>
      </c>
    </row>
    <row r="164">
      <c r="A164" s="7">
        <v>162.0</v>
      </c>
      <c r="B164" s="3" t="s">
        <v>2269</v>
      </c>
      <c r="C164" s="3" t="s">
        <v>5165</v>
      </c>
      <c r="D164" s="3" t="s">
        <v>5166</v>
      </c>
      <c r="E164" s="3" t="s">
        <v>3537</v>
      </c>
      <c r="G164" s="3" t="s">
        <v>5167</v>
      </c>
    </row>
    <row r="165">
      <c r="A165" s="7">
        <v>163.0</v>
      </c>
      <c r="B165" s="3" t="s">
        <v>2272</v>
      </c>
      <c r="C165" s="3" t="s">
        <v>5066</v>
      </c>
      <c r="D165" s="3" t="s">
        <v>5166</v>
      </c>
      <c r="E165" s="3" t="s">
        <v>3537</v>
      </c>
      <c r="G165" s="3" t="s">
        <v>5168</v>
      </c>
    </row>
    <row r="166">
      <c r="A166" s="7">
        <v>164.0</v>
      </c>
      <c r="B166" s="3" t="s">
        <v>2291</v>
      </c>
      <c r="C166" s="3" t="s">
        <v>5169</v>
      </c>
      <c r="D166" s="3" t="s">
        <v>5123</v>
      </c>
      <c r="E166" s="3" t="s">
        <v>3537</v>
      </c>
      <c r="G166" s="3" t="s">
        <v>5170</v>
      </c>
    </row>
    <row r="167">
      <c r="A167" s="7">
        <v>165.0</v>
      </c>
      <c r="B167" s="3" t="s">
        <v>2330</v>
      </c>
      <c r="C167" s="3" t="s">
        <v>5171</v>
      </c>
      <c r="D167" s="3" t="s">
        <v>4760</v>
      </c>
      <c r="E167" s="3" t="s">
        <v>5172</v>
      </c>
      <c r="F167" s="3" t="s">
        <v>4795</v>
      </c>
      <c r="G167" s="3" t="s">
        <v>5173</v>
      </c>
    </row>
    <row r="168">
      <c r="A168" s="7">
        <v>166.0</v>
      </c>
      <c r="B168" s="3" t="s">
        <v>2333</v>
      </c>
      <c r="C168" s="3" t="s">
        <v>5174</v>
      </c>
      <c r="D168" s="3" t="s">
        <v>4735</v>
      </c>
      <c r="E168" s="3" t="s">
        <v>5175</v>
      </c>
      <c r="F168" s="3" t="s">
        <v>4884</v>
      </c>
      <c r="G168" s="3" t="s">
        <v>5176</v>
      </c>
    </row>
    <row r="169">
      <c r="A169" s="7">
        <v>167.0</v>
      </c>
      <c r="B169" s="3" t="s">
        <v>2360</v>
      </c>
      <c r="C169" s="3" t="s">
        <v>5177</v>
      </c>
      <c r="D169" s="3" t="s">
        <v>4768</v>
      </c>
      <c r="E169" s="3" t="s">
        <v>3537</v>
      </c>
      <c r="G169" s="3" t="s">
        <v>5178</v>
      </c>
    </row>
    <row r="170">
      <c r="A170" s="7">
        <v>168.0</v>
      </c>
      <c r="B170" s="3" t="s">
        <v>2369</v>
      </c>
      <c r="C170" s="3" t="s">
        <v>5179</v>
      </c>
      <c r="D170" s="3" t="s">
        <v>5180</v>
      </c>
      <c r="E170" s="3" t="s">
        <v>3537</v>
      </c>
      <c r="G170" s="3" t="s">
        <v>5181</v>
      </c>
    </row>
    <row r="171">
      <c r="A171" s="7">
        <v>169.0</v>
      </c>
      <c r="B171" s="3" t="s">
        <v>2401</v>
      </c>
      <c r="C171" s="3" t="s">
        <v>5182</v>
      </c>
      <c r="D171" s="3" t="s">
        <v>5183</v>
      </c>
      <c r="E171" s="3" t="s">
        <v>3537</v>
      </c>
      <c r="G171" s="3" t="s">
        <v>5184</v>
      </c>
    </row>
    <row r="172">
      <c r="A172" s="7">
        <v>170.0</v>
      </c>
      <c r="B172" s="3" t="s">
        <v>2510</v>
      </c>
      <c r="C172" s="3" t="s">
        <v>5185</v>
      </c>
      <c r="D172" s="3" t="s">
        <v>4760</v>
      </c>
      <c r="E172" s="3" t="s">
        <v>3537</v>
      </c>
      <c r="G172" s="3" t="s">
        <v>5186</v>
      </c>
    </row>
    <row r="173">
      <c r="A173" s="7">
        <v>171.0</v>
      </c>
      <c r="B173" s="3" t="s">
        <v>2523</v>
      </c>
      <c r="C173" s="3" t="s">
        <v>5187</v>
      </c>
      <c r="D173" s="3" t="s">
        <v>4760</v>
      </c>
      <c r="E173" s="3" t="s">
        <v>3537</v>
      </c>
      <c r="G173" s="3" t="s">
        <v>5188</v>
      </c>
    </row>
    <row r="174">
      <c r="A174" s="7">
        <v>172.0</v>
      </c>
      <c r="B174" s="3" t="s">
        <v>2578</v>
      </c>
      <c r="C174" s="3" t="s">
        <v>5189</v>
      </c>
      <c r="D174" s="3" t="s">
        <v>5190</v>
      </c>
      <c r="E174" s="3" t="s">
        <v>3537</v>
      </c>
      <c r="G174" s="3" t="s">
        <v>5191</v>
      </c>
    </row>
    <row r="175">
      <c r="A175" s="7">
        <v>173.0</v>
      </c>
      <c r="B175" s="3" t="s">
        <v>2583</v>
      </c>
      <c r="C175" s="3" t="s">
        <v>5192</v>
      </c>
      <c r="D175" s="3" t="s">
        <v>5190</v>
      </c>
      <c r="E175" s="3" t="s">
        <v>3537</v>
      </c>
      <c r="G175" s="3" t="s">
        <v>5193</v>
      </c>
    </row>
    <row r="176">
      <c r="A176" s="7">
        <v>174.0</v>
      </c>
      <c r="B176" s="3" t="s">
        <v>2591</v>
      </c>
      <c r="C176" s="3" t="s">
        <v>5194</v>
      </c>
      <c r="D176" s="3" t="s">
        <v>4803</v>
      </c>
      <c r="E176" s="3" t="s">
        <v>3537</v>
      </c>
      <c r="G176" s="3" t="s">
        <v>5195</v>
      </c>
    </row>
    <row r="177">
      <c r="A177" s="7">
        <v>175.0</v>
      </c>
      <c r="B177" s="3" t="s">
        <v>2594</v>
      </c>
      <c r="C177" s="3" t="s">
        <v>5196</v>
      </c>
      <c r="D177" s="3" t="s">
        <v>4823</v>
      </c>
      <c r="E177" s="3" t="s">
        <v>3537</v>
      </c>
      <c r="G177" s="3" t="s">
        <v>5197</v>
      </c>
    </row>
    <row r="178">
      <c r="A178" s="7">
        <v>176.0</v>
      </c>
      <c r="B178" s="3" t="s">
        <v>2615</v>
      </c>
      <c r="C178" s="3" t="s">
        <v>5198</v>
      </c>
      <c r="D178" s="3" t="s">
        <v>5199</v>
      </c>
      <c r="E178" s="3" t="s">
        <v>5200</v>
      </c>
      <c r="F178" s="3" t="s">
        <v>5201</v>
      </c>
      <c r="G178" s="3" t="s">
        <v>5202</v>
      </c>
    </row>
    <row r="179">
      <c r="A179" s="7">
        <v>177.0</v>
      </c>
      <c r="B179" s="3" t="s">
        <v>2620</v>
      </c>
      <c r="C179" s="3" t="s">
        <v>5203</v>
      </c>
      <c r="D179" s="3" t="s">
        <v>5199</v>
      </c>
      <c r="E179" s="3" t="s">
        <v>5204</v>
      </c>
      <c r="F179" s="3" t="s">
        <v>5201</v>
      </c>
      <c r="G179" s="3" t="s">
        <v>5205</v>
      </c>
    </row>
    <row r="180">
      <c r="A180" s="7">
        <v>178.0</v>
      </c>
      <c r="B180" s="3" t="s">
        <v>2622</v>
      </c>
      <c r="C180" s="3" t="s">
        <v>5206</v>
      </c>
      <c r="D180" s="3" t="s">
        <v>4803</v>
      </c>
      <c r="E180" s="3" t="s">
        <v>5207</v>
      </c>
      <c r="F180" s="3" t="s">
        <v>5104</v>
      </c>
      <c r="G180" s="3" t="s">
        <v>5208</v>
      </c>
    </row>
    <row r="181">
      <c r="A181" s="7">
        <v>179.0</v>
      </c>
      <c r="B181" s="3" t="s">
        <v>2625</v>
      </c>
      <c r="C181" s="3" t="s">
        <v>5209</v>
      </c>
      <c r="D181" s="3" t="s">
        <v>5210</v>
      </c>
      <c r="E181" s="3" t="s">
        <v>3537</v>
      </c>
      <c r="G181" s="3" t="s">
        <v>5211</v>
      </c>
    </row>
    <row r="182">
      <c r="A182" s="7">
        <v>180.0</v>
      </c>
      <c r="B182" s="3" t="s">
        <v>2630</v>
      </c>
      <c r="C182" s="3" t="s">
        <v>5212</v>
      </c>
      <c r="D182" s="3" t="s">
        <v>4760</v>
      </c>
      <c r="E182" s="3" t="s">
        <v>3537</v>
      </c>
      <c r="G182" s="3" t="s">
        <v>5213</v>
      </c>
    </row>
    <row r="183">
      <c r="A183" s="7">
        <v>181.0</v>
      </c>
      <c r="B183" s="3" t="s">
        <v>2685</v>
      </c>
      <c r="C183" s="3" t="s">
        <v>5214</v>
      </c>
      <c r="D183" s="3" t="s">
        <v>4768</v>
      </c>
      <c r="E183" s="3" t="s">
        <v>3537</v>
      </c>
      <c r="G183" s="3" t="s">
        <v>5215</v>
      </c>
    </row>
    <row r="184">
      <c r="A184" s="7">
        <v>182.0</v>
      </c>
      <c r="B184" s="3" t="s">
        <v>2688</v>
      </c>
      <c r="C184" s="3" t="s">
        <v>5216</v>
      </c>
      <c r="D184" s="3" t="s">
        <v>4768</v>
      </c>
      <c r="E184" s="3" t="s">
        <v>3537</v>
      </c>
      <c r="G184" s="3" t="s">
        <v>5217</v>
      </c>
    </row>
    <row r="185">
      <c r="A185" s="7">
        <v>183.0</v>
      </c>
      <c r="B185" s="3" t="s">
        <v>2719</v>
      </c>
      <c r="C185" s="3" t="s">
        <v>5218</v>
      </c>
      <c r="D185" s="3" t="s">
        <v>4803</v>
      </c>
      <c r="E185" s="3" t="s">
        <v>3537</v>
      </c>
      <c r="G185" s="3" t="s">
        <v>5219</v>
      </c>
    </row>
    <row r="186">
      <c r="A186" s="7">
        <v>184.0</v>
      </c>
      <c r="B186" s="3" t="s">
        <v>2722</v>
      </c>
      <c r="C186" s="3" t="s">
        <v>5220</v>
      </c>
      <c r="D186" s="3" t="s">
        <v>4803</v>
      </c>
      <c r="E186" s="3" t="s">
        <v>3537</v>
      </c>
      <c r="G186" s="3" t="s">
        <v>5221</v>
      </c>
    </row>
    <row r="187">
      <c r="A187" s="7">
        <v>185.0</v>
      </c>
      <c r="B187" s="3" t="s">
        <v>2794</v>
      </c>
      <c r="C187" s="3" t="s">
        <v>5222</v>
      </c>
      <c r="D187" s="3" t="s">
        <v>5148</v>
      </c>
      <c r="E187" s="3" t="s">
        <v>3537</v>
      </c>
      <c r="G187" s="3" t="s">
        <v>5223</v>
      </c>
    </row>
    <row r="188">
      <c r="A188" s="7">
        <v>186.0</v>
      </c>
      <c r="B188" s="3" t="s">
        <v>2797</v>
      </c>
      <c r="C188" s="3" t="s">
        <v>5224</v>
      </c>
      <c r="D188" s="3" t="s">
        <v>5148</v>
      </c>
      <c r="E188" s="3" t="s">
        <v>3537</v>
      </c>
      <c r="G188" s="3" t="s">
        <v>5223</v>
      </c>
    </row>
    <row r="189">
      <c r="A189" s="7">
        <v>187.0</v>
      </c>
      <c r="B189" s="3" t="s">
        <v>2804</v>
      </c>
      <c r="C189" s="3" t="s">
        <v>5225</v>
      </c>
      <c r="D189" s="3" t="s">
        <v>4798</v>
      </c>
      <c r="E189" s="3" t="s">
        <v>3537</v>
      </c>
      <c r="G189" s="3" t="s">
        <v>5226</v>
      </c>
    </row>
    <row r="190">
      <c r="A190" s="7">
        <v>188.0</v>
      </c>
      <c r="B190" s="3" t="s">
        <v>2807</v>
      </c>
      <c r="C190" s="3" t="s">
        <v>5227</v>
      </c>
      <c r="D190" s="3" t="s">
        <v>4798</v>
      </c>
      <c r="E190" s="3" t="s">
        <v>3537</v>
      </c>
      <c r="G190" s="3" t="s">
        <v>5228</v>
      </c>
    </row>
    <row r="191">
      <c r="A191" s="7">
        <v>189.0</v>
      </c>
      <c r="B191" s="3" t="s">
        <v>2809</v>
      </c>
      <c r="C191" s="3" t="s">
        <v>5229</v>
      </c>
      <c r="D191" s="3" t="s">
        <v>4760</v>
      </c>
      <c r="E191" s="3" t="s">
        <v>3537</v>
      </c>
      <c r="G191" s="3" t="s">
        <v>5230</v>
      </c>
    </row>
    <row r="192">
      <c r="A192" s="7">
        <v>190.0</v>
      </c>
      <c r="B192" s="3" t="s">
        <v>2872</v>
      </c>
      <c r="C192" s="3" t="s">
        <v>5231</v>
      </c>
      <c r="D192" s="3" t="s">
        <v>5232</v>
      </c>
      <c r="E192" s="3" t="s">
        <v>3537</v>
      </c>
      <c r="G192" s="3" t="s">
        <v>5233</v>
      </c>
    </row>
    <row r="193">
      <c r="A193" s="7">
        <v>191.0</v>
      </c>
      <c r="B193" s="3" t="s">
        <v>2875</v>
      </c>
      <c r="C193" s="3" t="s">
        <v>5234</v>
      </c>
      <c r="D193" s="3" t="s">
        <v>5232</v>
      </c>
      <c r="E193" s="3" t="s">
        <v>3537</v>
      </c>
      <c r="G193" s="3" t="s">
        <v>5235</v>
      </c>
    </row>
    <row r="194">
      <c r="A194" s="7">
        <v>192.0</v>
      </c>
      <c r="B194" s="3" t="s">
        <v>2945</v>
      </c>
      <c r="C194" s="3" t="s">
        <v>5236</v>
      </c>
      <c r="D194" s="3" t="s">
        <v>5016</v>
      </c>
      <c r="E194" s="3" t="s">
        <v>3537</v>
      </c>
      <c r="G194" s="3" t="s">
        <v>5237</v>
      </c>
    </row>
    <row r="195">
      <c r="A195" s="7">
        <v>193.0</v>
      </c>
      <c r="B195" s="3" t="s">
        <v>2950</v>
      </c>
      <c r="C195" s="3" t="s">
        <v>5236</v>
      </c>
      <c r="D195" s="3" t="s">
        <v>5016</v>
      </c>
      <c r="E195" s="3" t="s">
        <v>3537</v>
      </c>
      <c r="G195" s="3" t="s">
        <v>5238</v>
      </c>
    </row>
    <row r="196">
      <c r="A196" s="7">
        <v>194.0</v>
      </c>
      <c r="B196" s="3" t="s">
        <v>2967</v>
      </c>
      <c r="C196" s="3" t="s">
        <v>5184</v>
      </c>
      <c r="D196" s="3" t="s">
        <v>4946</v>
      </c>
      <c r="E196" s="3" t="s">
        <v>3537</v>
      </c>
      <c r="G196" s="3" t="s">
        <v>5239</v>
      </c>
    </row>
    <row r="197">
      <c r="A197" s="7">
        <v>195.0</v>
      </c>
      <c r="B197" s="3" t="s">
        <v>2972</v>
      </c>
      <c r="C197" s="3" t="s">
        <v>5240</v>
      </c>
      <c r="D197" s="3" t="s">
        <v>4946</v>
      </c>
      <c r="E197" s="3" t="s">
        <v>3537</v>
      </c>
      <c r="G197" s="3" t="s">
        <v>5025</v>
      </c>
    </row>
    <row r="198">
      <c r="A198" s="7">
        <v>196.0</v>
      </c>
      <c r="B198" s="3" t="s">
        <v>3014</v>
      </c>
      <c r="C198" s="3" t="s">
        <v>5241</v>
      </c>
      <c r="D198" s="3" t="s">
        <v>4803</v>
      </c>
      <c r="E198" s="3" t="s">
        <v>3537</v>
      </c>
      <c r="G198" s="3" t="s">
        <v>5242</v>
      </c>
    </row>
    <row r="199">
      <c r="A199" s="7">
        <v>197.0</v>
      </c>
      <c r="B199" s="3" t="s">
        <v>3020</v>
      </c>
      <c r="C199" s="3" t="s">
        <v>5243</v>
      </c>
      <c r="D199" s="3" t="s">
        <v>5148</v>
      </c>
      <c r="E199" s="3" t="s">
        <v>3537</v>
      </c>
      <c r="G199" s="3" t="s">
        <v>5244</v>
      </c>
    </row>
    <row r="200">
      <c r="A200" s="7">
        <v>198.0</v>
      </c>
      <c r="B200" s="3" t="s">
        <v>3025</v>
      </c>
      <c r="C200" s="3" t="s">
        <v>5245</v>
      </c>
      <c r="D200" s="3" t="s">
        <v>4803</v>
      </c>
      <c r="E200" s="3" t="s">
        <v>3537</v>
      </c>
      <c r="G200" s="3" t="s">
        <v>5246</v>
      </c>
    </row>
    <row r="201">
      <c r="A201" s="7">
        <v>199.0</v>
      </c>
      <c r="B201" s="3" t="s">
        <v>3030</v>
      </c>
      <c r="C201" s="3" t="s">
        <v>5247</v>
      </c>
      <c r="D201" s="3" t="s">
        <v>5148</v>
      </c>
      <c r="E201" s="3" t="s">
        <v>3537</v>
      </c>
      <c r="G201" s="3" t="s">
        <v>5248</v>
      </c>
    </row>
    <row r="202">
      <c r="A202" s="7">
        <v>200.0</v>
      </c>
      <c r="B202" s="3" t="s">
        <v>3158</v>
      </c>
      <c r="C202" s="3" t="s">
        <v>5249</v>
      </c>
      <c r="D202" s="3" t="s">
        <v>4760</v>
      </c>
      <c r="E202" s="3" t="s">
        <v>5250</v>
      </c>
      <c r="F202" s="3" t="s">
        <v>4795</v>
      </c>
      <c r="G202" s="3" t="s">
        <v>5251</v>
      </c>
    </row>
    <row r="203">
      <c r="A203" s="7">
        <v>201.0</v>
      </c>
      <c r="B203" s="3" t="s">
        <v>3182</v>
      </c>
      <c r="C203" s="3" t="s">
        <v>5252</v>
      </c>
      <c r="D203" s="3" t="s">
        <v>4803</v>
      </c>
      <c r="E203" s="3" t="s">
        <v>3537</v>
      </c>
      <c r="G203" s="3" t="s">
        <v>5253</v>
      </c>
    </row>
    <row r="204">
      <c r="A204" s="7">
        <v>202.0</v>
      </c>
      <c r="B204" s="3" t="s">
        <v>3185</v>
      </c>
      <c r="C204" s="3" t="s">
        <v>5254</v>
      </c>
      <c r="D204" s="3" t="s">
        <v>5016</v>
      </c>
      <c r="E204" s="3" t="s">
        <v>3537</v>
      </c>
      <c r="G204" s="3" t="s">
        <v>5255</v>
      </c>
    </row>
    <row r="205">
      <c r="A205" s="7">
        <v>203.0</v>
      </c>
      <c r="B205" s="3" t="s">
        <v>3189</v>
      </c>
      <c r="C205" s="3" t="s">
        <v>5256</v>
      </c>
      <c r="D205" s="3" t="s">
        <v>5257</v>
      </c>
      <c r="E205" s="3" t="s">
        <v>3537</v>
      </c>
      <c r="G205" s="3" t="s">
        <v>5258</v>
      </c>
    </row>
    <row r="206">
      <c r="A206" s="7">
        <v>204.0</v>
      </c>
      <c r="B206" s="3" t="s">
        <v>3204</v>
      </c>
      <c r="C206" s="3" t="s">
        <v>5259</v>
      </c>
      <c r="D206" s="3" t="s">
        <v>5257</v>
      </c>
      <c r="E206" s="3" t="s">
        <v>3537</v>
      </c>
      <c r="G206" s="3" t="s">
        <v>5260</v>
      </c>
    </row>
    <row r="207">
      <c r="A207" s="7">
        <v>205.0</v>
      </c>
      <c r="B207" s="3" t="s">
        <v>3235</v>
      </c>
      <c r="C207" s="3" t="s">
        <v>5261</v>
      </c>
      <c r="D207" s="3" t="s">
        <v>5016</v>
      </c>
      <c r="E207" s="3" t="s">
        <v>3537</v>
      </c>
      <c r="G207" s="3" t="s">
        <v>5262</v>
      </c>
    </row>
    <row r="208">
      <c r="A208" s="7">
        <v>206.0</v>
      </c>
      <c r="B208" s="3" t="s">
        <v>3238</v>
      </c>
      <c r="C208" s="3" t="s">
        <v>5263</v>
      </c>
      <c r="D208" s="3" t="s">
        <v>5016</v>
      </c>
      <c r="E208" s="3" t="s">
        <v>3537</v>
      </c>
      <c r="G208" s="3" t="s">
        <v>5264</v>
      </c>
    </row>
    <row r="209">
      <c r="A209" s="7">
        <v>207.0</v>
      </c>
      <c r="B209" s="3" t="s">
        <v>3269</v>
      </c>
      <c r="C209" s="3" t="s">
        <v>5265</v>
      </c>
      <c r="D209" s="3" t="s">
        <v>4768</v>
      </c>
      <c r="E209" s="3" t="s">
        <v>3537</v>
      </c>
      <c r="G209" s="3" t="s">
        <v>5266</v>
      </c>
    </row>
    <row r="210">
      <c r="A210" s="7">
        <v>208.0</v>
      </c>
      <c r="B210" s="3" t="s">
        <v>3272</v>
      </c>
      <c r="C210" s="3" t="s">
        <v>5267</v>
      </c>
      <c r="D210" s="3" t="s">
        <v>4768</v>
      </c>
      <c r="E210" s="3" t="s">
        <v>3537</v>
      </c>
      <c r="G210" s="3" t="s">
        <v>5268</v>
      </c>
    </row>
    <row r="211">
      <c r="A211" s="7">
        <v>209.0</v>
      </c>
      <c r="B211" s="3" t="s">
        <v>3285</v>
      </c>
      <c r="C211" s="3" t="s">
        <v>5269</v>
      </c>
      <c r="D211" s="3" t="s">
        <v>4760</v>
      </c>
      <c r="E211" s="3" t="s">
        <v>5270</v>
      </c>
      <c r="F211" s="3" t="s">
        <v>4908</v>
      </c>
      <c r="G211" s="3" t="s">
        <v>5271</v>
      </c>
    </row>
    <row r="212">
      <c r="A212" s="7">
        <v>210.0</v>
      </c>
      <c r="B212" s="3" t="s">
        <v>3289</v>
      </c>
      <c r="C212" s="3" t="s">
        <v>5272</v>
      </c>
      <c r="D212" s="3" t="s">
        <v>4914</v>
      </c>
      <c r="E212" s="3" t="s">
        <v>5273</v>
      </c>
      <c r="F212" s="3" t="s">
        <v>4908</v>
      </c>
      <c r="G212" s="3" t="s">
        <v>5274</v>
      </c>
    </row>
    <row r="213">
      <c r="A213" s="7">
        <v>211.0</v>
      </c>
      <c r="B213" s="3" t="s">
        <v>3292</v>
      </c>
      <c r="C213" s="3" t="s">
        <v>5275</v>
      </c>
      <c r="D213" s="3" t="s">
        <v>4914</v>
      </c>
      <c r="E213" s="3" t="s">
        <v>5276</v>
      </c>
      <c r="F213" s="3" t="s">
        <v>5277</v>
      </c>
      <c r="G213" s="3" t="s">
        <v>5278</v>
      </c>
    </row>
    <row r="214">
      <c r="A214" s="7">
        <v>212.0</v>
      </c>
      <c r="B214" s="3" t="s">
        <v>3308</v>
      </c>
      <c r="C214" s="3" t="s">
        <v>5279</v>
      </c>
      <c r="D214" s="3" t="s">
        <v>4894</v>
      </c>
      <c r="E214" s="3" t="s">
        <v>3537</v>
      </c>
      <c r="G214" s="3" t="s">
        <v>5280</v>
      </c>
    </row>
    <row r="215">
      <c r="A215" s="7">
        <v>213.0</v>
      </c>
      <c r="B215" s="3" t="s">
        <v>3407</v>
      </c>
      <c r="C215" s="3" t="s">
        <v>5281</v>
      </c>
      <c r="D215" s="3" t="s">
        <v>4803</v>
      </c>
      <c r="E215" s="3" t="s">
        <v>3537</v>
      </c>
      <c r="G215" s="3" t="s">
        <v>5282</v>
      </c>
    </row>
    <row r="216">
      <c r="A216" s="7">
        <v>214.0</v>
      </c>
      <c r="B216" s="3" t="s">
        <v>3422</v>
      </c>
      <c r="C216" s="3" t="s">
        <v>5283</v>
      </c>
      <c r="D216" s="3" t="s">
        <v>5284</v>
      </c>
      <c r="E216" s="3" t="s">
        <v>3537</v>
      </c>
      <c r="G216" s="3" t="s">
        <v>5285</v>
      </c>
    </row>
    <row r="217">
      <c r="A217" s="7">
        <v>215.0</v>
      </c>
      <c r="B217" s="3" t="s">
        <v>3438</v>
      </c>
      <c r="C217" s="3" t="s">
        <v>5286</v>
      </c>
      <c r="D217" s="3" t="s">
        <v>5287</v>
      </c>
      <c r="E217" s="3" t="s">
        <v>5288</v>
      </c>
      <c r="F217" s="3" t="s">
        <v>5289</v>
      </c>
      <c r="G217" s="3" t="s">
        <v>5290</v>
      </c>
    </row>
    <row r="218">
      <c r="A218" s="7">
        <v>216.0</v>
      </c>
      <c r="B218" s="3" t="s">
        <v>3449</v>
      </c>
      <c r="C218" s="3" t="s">
        <v>5291</v>
      </c>
      <c r="D218" s="3" t="s">
        <v>4760</v>
      </c>
      <c r="E218" s="3" t="s">
        <v>3537</v>
      </c>
      <c r="G218" s="3" t="s">
        <v>5292</v>
      </c>
    </row>
    <row r="219">
      <c r="A219" s="7">
        <v>217.0</v>
      </c>
      <c r="B219" s="3" t="s">
        <v>3455</v>
      </c>
      <c r="C219" s="3" t="s">
        <v>5293</v>
      </c>
      <c r="D219" s="3" t="s">
        <v>5148</v>
      </c>
      <c r="E219" s="3" t="s">
        <v>3537</v>
      </c>
      <c r="G219" s="3" t="s">
        <v>5294</v>
      </c>
    </row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8.71"/>
    <col customWidth="1" min="2" max="2" width="15.43"/>
    <col customWidth="1" min="3" max="3" width="12.57"/>
    <col customWidth="1" min="4" max="4" width="19.57"/>
    <col customWidth="1" min="5" max="10" width="8.71"/>
    <col customWidth="1" min="11" max="11" width="17.14"/>
    <col customWidth="1" min="12" max="12" width="15.14"/>
    <col customWidth="1" min="13" max="26" width="8.71"/>
  </cols>
  <sheetData>
    <row r="1">
      <c r="B1" s="7" t="s">
        <v>0</v>
      </c>
      <c r="C1" s="7" t="s">
        <v>3459</v>
      </c>
      <c r="D1" s="7" t="s">
        <v>3460</v>
      </c>
      <c r="E1" s="7" t="s">
        <v>3461</v>
      </c>
      <c r="F1" s="7" t="s">
        <v>3462</v>
      </c>
      <c r="G1" s="7" t="s">
        <v>3463</v>
      </c>
      <c r="H1" s="7" t="s">
        <v>3464</v>
      </c>
      <c r="I1" s="7" t="s">
        <v>3465</v>
      </c>
      <c r="J1" s="7" t="s">
        <v>3466</v>
      </c>
      <c r="K1" s="7" t="s">
        <v>3467</v>
      </c>
      <c r="L1" s="7" t="s">
        <v>3468</v>
      </c>
    </row>
    <row r="2">
      <c r="A2" s="7">
        <v>0.0</v>
      </c>
      <c r="B2" s="3" t="s">
        <v>10</v>
      </c>
      <c r="C2" s="3">
        <v>0.5</v>
      </c>
      <c r="D2" s="3" t="s">
        <v>5295</v>
      </c>
      <c r="E2" s="3" t="s">
        <v>5296</v>
      </c>
      <c r="F2" s="3" t="s">
        <v>3471</v>
      </c>
      <c r="G2" s="3" t="s">
        <v>5297</v>
      </c>
      <c r="H2" s="3" t="s">
        <v>3473</v>
      </c>
      <c r="I2" s="3" t="s">
        <v>3474</v>
      </c>
      <c r="J2" s="3" t="s">
        <v>5298</v>
      </c>
      <c r="K2" s="9">
        <v>43949.0</v>
      </c>
      <c r="L2" s="8">
        <v>43853.0</v>
      </c>
    </row>
    <row r="3">
      <c r="A3" s="7">
        <v>1.0</v>
      </c>
      <c r="B3" s="3" t="s">
        <v>15</v>
      </c>
      <c r="C3" s="3">
        <v>0.5</v>
      </c>
      <c r="D3" s="3" t="s">
        <v>5299</v>
      </c>
      <c r="E3" s="3" t="s">
        <v>5300</v>
      </c>
      <c r="F3" s="3" t="s">
        <v>3478</v>
      </c>
      <c r="G3" s="3" t="s">
        <v>5301</v>
      </c>
      <c r="H3" s="3" t="s">
        <v>3480</v>
      </c>
      <c r="I3" s="3" t="s">
        <v>3474</v>
      </c>
      <c r="J3" s="3" t="s">
        <v>5302</v>
      </c>
      <c r="K3" s="9">
        <v>43949.0</v>
      </c>
      <c r="L3" s="8">
        <v>43853.0</v>
      </c>
    </row>
    <row r="4">
      <c r="A4" s="7">
        <v>2.0</v>
      </c>
      <c r="B4" s="3" t="s">
        <v>3482</v>
      </c>
      <c r="C4" s="3">
        <v>0.2857142857142857</v>
      </c>
      <c r="D4" s="3" t="s">
        <v>5303</v>
      </c>
      <c r="E4" s="3" t="s">
        <v>5304</v>
      </c>
      <c r="F4" s="3" t="s">
        <v>3485</v>
      </c>
      <c r="G4" s="3" t="s">
        <v>3486</v>
      </c>
      <c r="H4" s="3" t="s">
        <v>3487</v>
      </c>
      <c r="I4" s="3" t="s">
        <v>3488</v>
      </c>
      <c r="J4" s="3" t="s">
        <v>5305</v>
      </c>
      <c r="K4" s="9">
        <v>44007.0</v>
      </c>
      <c r="L4" s="8">
        <v>43951.0</v>
      </c>
    </row>
    <row r="5">
      <c r="A5" s="7">
        <v>3.0</v>
      </c>
      <c r="B5" s="3" t="s">
        <v>3490</v>
      </c>
      <c r="C5" s="3">
        <v>0.4285714285714285</v>
      </c>
      <c r="D5" s="3" t="s">
        <v>5306</v>
      </c>
      <c r="E5" s="3" t="s">
        <v>5307</v>
      </c>
      <c r="F5" s="3" t="s">
        <v>3493</v>
      </c>
      <c r="G5" s="3" t="s">
        <v>3494</v>
      </c>
      <c r="H5" s="3" t="s">
        <v>3495</v>
      </c>
      <c r="I5" s="3" t="s">
        <v>3488</v>
      </c>
      <c r="J5" s="3" t="s">
        <v>5308</v>
      </c>
      <c r="K5" s="9">
        <v>44007.0</v>
      </c>
      <c r="L5" s="8">
        <v>43951.0</v>
      </c>
    </row>
    <row r="6">
      <c r="A6" s="7">
        <v>4.0</v>
      </c>
      <c r="B6" s="3" t="s">
        <v>33</v>
      </c>
      <c r="C6" s="3">
        <v>0.5</v>
      </c>
      <c r="D6" s="3" t="s">
        <v>5309</v>
      </c>
      <c r="E6" s="3" t="s">
        <v>5310</v>
      </c>
      <c r="F6" s="3" t="s">
        <v>3499</v>
      </c>
      <c r="G6" s="3" t="s">
        <v>5311</v>
      </c>
      <c r="H6" s="3" t="s">
        <v>3501</v>
      </c>
      <c r="I6" s="3" t="s">
        <v>3474</v>
      </c>
      <c r="J6" s="3" t="s">
        <v>5312</v>
      </c>
      <c r="K6" s="9">
        <v>43978.0</v>
      </c>
      <c r="L6" s="8">
        <v>43889.0</v>
      </c>
    </row>
    <row r="7">
      <c r="A7" s="7">
        <v>5.0</v>
      </c>
      <c r="B7" s="3" t="s">
        <v>38</v>
      </c>
      <c r="C7" s="3">
        <v>0.5</v>
      </c>
      <c r="D7" s="3" t="s">
        <v>5313</v>
      </c>
      <c r="E7" s="3" t="s">
        <v>5314</v>
      </c>
      <c r="F7" s="3" t="s">
        <v>3505</v>
      </c>
      <c r="G7" s="3" t="s">
        <v>5315</v>
      </c>
      <c r="H7" s="3" t="s">
        <v>3507</v>
      </c>
      <c r="I7" s="3" t="s">
        <v>3474</v>
      </c>
      <c r="J7" s="3" t="s">
        <v>5316</v>
      </c>
      <c r="K7" s="9">
        <v>43978.0</v>
      </c>
      <c r="L7" s="8">
        <v>43889.0</v>
      </c>
    </row>
    <row r="8">
      <c r="A8" s="7">
        <v>6.0</v>
      </c>
      <c r="B8" s="3" t="s">
        <v>108</v>
      </c>
      <c r="C8" s="3">
        <v>0.3</v>
      </c>
      <c r="D8" s="3" t="s">
        <v>5317</v>
      </c>
      <c r="E8" s="3" t="s">
        <v>5318</v>
      </c>
      <c r="F8" s="3" t="s">
        <v>3511</v>
      </c>
      <c r="G8" s="3" t="s">
        <v>3512</v>
      </c>
      <c r="H8" s="3" t="s">
        <v>3513</v>
      </c>
      <c r="I8" s="3" t="s">
        <v>3514</v>
      </c>
      <c r="J8" s="3" t="s">
        <v>5319</v>
      </c>
      <c r="K8" s="9">
        <v>44012.0</v>
      </c>
      <c r="L8" s="8">
        <v>43991.0</v>
      </c>
    </row>
    <row r="9">
      <c r="A9" s="7">
        <v>7.0</v>
      </c>
      <c r="B9" s="3" t="s">
        <v>111</v>
      </c>
      <c r="C9" s="3">
        <v>0.3</v>
      </c>
      <c r="D9" s="3" t="s">
        <v>5320</v>
      </c>
      <c r="E9" s="3" t="s">
        <v>5321</v>
      </c>
      <c r="F9" s="3" t="s">
        <v>3518</v>
      </c>
      <c r="G9" s="3" t="s">
        <v>3519</v>
      </c>
      <c r="H9" s="3" t="s">
        <v>3520</v>
      </c>
      <c r="I9" s="3" t="s">
        <v>3514</v>
      </c>
      <c r="J9" s="3" t="s">
        <v>5322</v>
      </c>
      <c r="K9" s="9">
        <v>44012.0</v>
      </c>
      <c r="L9" s="8">
        <v>43991.0</v>
      </c>
    </row>
    <row r="10">
      <c r="A10" s="7">
        <v>8.0</v>
      </c>
      <c r="B10" s="3" t="s">
        <v>201</v>
      </c>
      <c r="C10" s="3">
        <v>1.0</v>
      </c>
      <c r="D10" s="3" t="s">
        <v>3535</v>
      </c>
      <c r="E10" s="3" t="s">
        <v>5323</v>
      </c>
      <c r="F10" s="3" t="s">
        <v>3537</v>
      </c>
      <c r="G10" s="3" t="s">
        <v>5324</v>
      </c>
      <c r="H10" s="3" t="s">
        <v>3539</v>
      </c>
      <c r="I10" s="3" t="s">
        <v>3540</v>
      </c>
      <c r="J10" s="3" t="s">
        <v>5325</v>
      </c>
      <c r="K10" s="9">
        <v>43948.0</v>
      </c>
      <c r="L10" s="8">
        <v>43874.0</v>
      </c>
    </row>
    <row r="11">
      <c r="A11" s="7">
        <v>9.0</v>
      </c>
      <c r="B11" s="3" t="s">
        <v>205</v>
      </c>
      <c r="C11" s="3">
        <v>1.0</v>
      </c>
      <c r="D11" s="3" t="s">
        <v>3535</v>
      </c>
      <c r="E11" s="3" t="s">
        <v>5326</v>
      </c>
      <c r="F11" s="3" t="s">
        <v>3537</v>
      </c>
      <c r="G11" s="3" t="s">
        <v>5327</v>
      </c>
      <c r="H11" s="3" t="s">
        <v>3539</v>
      </c>
      <c r="I11" s="3" t="s">
        <v>3540</v>
      </c>
      <c r="J11" s="3" t="s">
        <v>5328</v>
      </c>
      <c r="K11" s="9">
        <v>43948.0</v>
      </c>
      <c r="L11" s="8">
        <v>43874.0</v>
      </c>
    </row>
    <row r="12">
      <c r="A12" s="7">
        <v>10.0</v>
      </c>
      <c r="B12" s="3" t="s">
        <v>282</v>
      </c>
      <c r="C12" s="3">
        <v>0.4285714285714285</v>
      </c>
      <c r="D12" s="3" t="s">
        <v>5329</v>
      </c>
      <c r="E12" s="3" t="s">
        <v>5330</v>
      </c>
      <c r="F12" s="3" t="s">
        <v>5331</v>
      </c>
      <c r="G12" s="3" t="s">
        <v>3548</v>
      </c>
      <c r="H12" s="3" t="s">
        <v>3549</v>
      </c>
      <c r="I12" s="3" t="s">
        <v>3488</v>
      </c>
      <c r="J12" s="3" t="s">
        <v>5332</v>
      </c>
      <c r="K12" s="9">
        <v>44027.0</v>
      </c>
      <c r="L12" s="8">
        <v>44013.0</v>
      </c>
    </row>
    <row r="13">
      <c r="A13" s="7">
        <v>11.0</v>
      </c>
      <c r="B13" s="3" t="s">
        <v>287</v>
      </c>
      <c r="C13" s="3">
        <v>0.4285714285714285</v>
      </c>
      <c r="D13" s="3" t="s">
        <v>5333</v>
      </c>
      <c r="E13" s="3" t="s">
        <v>5334</v>
      </c>
      <c r="F13" s="3" t="s">
        <v>5335</v>
      </c>
      <c r="G13" s="3" t="s">
        <v>3554</v>
      </c>
      <c r="H13" s="3" t="s">
        <v>3555</v>
      </c>
      <c r="I13" s="3" t="s">
        <v>3488</v>
      </c>
      <c r="J13" s="3" t="s">
        <v>5336</v>
      </c>
      <c r="K13" s="9">
        <v>44027.0</v>
      </c>
      <c r="L13" s="8">
        <v>44013.0</v>
      </c>
    </row>
    <row r="14">
      <c r="A14" s="7">
        <v>12.0</v>
      </c>
      <c r="B14" s="3" t="s">
        <v>310</v>
      </c>
      <c r="C14" s="3">
        <v>0.3333333333333333</v>
      </c>
      <c r="D14" s="3" t="s">
        <v>5337</v>
      </c>
      <c r="E14" s="3" t="s">
        <v>3558</v>
      </c>
      <c r="F14" s="3" t="s">
        <v>5338</v>
      </c>
      <c r="G14" s="3" t="s">
        <v>3560</v>
      </c>
      <c r="H14" s="3" t="s">
        <v>3561</v>
      </c>
      <c r="I14" s="3" t="s">
        <v>3675</v>
      </c>
      <c r="J14" s="3" t="s">
        <v>3563</v>
      </c>
      <c r="K14" s="9">
        <v>44039.0</v>
      </c>
      <c r="L14" s="8">
        <v>44011.0</v>
      </c>
    </row>
    <row r="15">
      <c r="A15" s="7">
        <v>13.0</v>
      </c>
      <c r="B15" s="3" t="s">
        <v>314</v>
      </c>
      <c r="C15" s="3">
        <v>0.3333333333333333</v>
      </c>
      <c r="D15" s="3" t="s">
        <v>5339</v>
      </c>
      <c r="E15" s="3" t="s">
        <v>3565</v>
      </c>
      <c r="F15" s="3" t="s">
        <v>5340</v>
      </c>
      <c r="G15" s="3" t="s">
        <v>3567</v>
      </c>
      <c r="H15" s="3" t="s">
        <v>3568</v>
      </c>
      <c r="I15" s="3" t="s">
        <v>3675</v>
      </c>
      <c r="J15" s="3" t="s">
        <v>3569</v>
      </c>
      <c r="K15" s="9">
        <v>44039.0</v>
      </c>
      <c r="L15" s="8">
        <v>44011.0</v>
      </c>
    </row>
    <row r="16">
      <c r="A16" s="7">
        <v>14.0</v>
      </c>
      <c r="B16" s="3" t="s">
        <v>338</v>
      </c>
      <c r="C16" s="3">
        <v>0.25</v>
      </c>
      <c r="D16" s="3" t="s">
        <v>5341</v>
      </c>
      <c r="E16" s="3" t="s">
        <v>5342</v>
      </c>
      <c r="F16" s="3" t="s">
        <v>3572</v>
      </c>
      <c r="G16" s="3" t="s">
        <v>5342</v>
      </c>
      <c r="H16" s="3" t="s">
        <v>3573</v>
      </c>
      <c r="I16" s="3" t="s">
        <v>3474</v>
      </c>
      <c r="J16" s="3" t="s">
        <v>5343</v>
      </c>
      <c r="K16" s="9">
        <v>43930.0</v>
      </c>
      <c r="L16" s="8">
        <v>43853.0</v>
      </c>
    </row>
    <row r="17">
      <c r="A17" s="7">
        <v>15.0</v>
      </c>
      <c r="B17" s="3" t="s">
        <v>343</v>
      </c>
      <c r="C17" s="3">
        <v>0.25</v>
      </c>
      <c r="D17" s="3" t="s">
        <v>5344</v>
      </c>
      <c r="E17" s="3" t="s">
        <v>5345</v>
      </c>
      <c r="F17" s="3" t="s">
        <v>3577</v>
      </c>
      <c r="G17" s="3" t="s">
        <v>5345</v>
      </c>
      <c r="H17" s="3" t="s">
        <v>3578</v>
      </c>
      <c r="I17" s="3" t="s">
        <v>3474</v>
      </c>
      <c r="J17" s="3" t="s">
        <v>5346</v>
      </c>
      <c r="K17" s="9">
        <v>43930.0</v>
      </c>
      <c r="L17" s="8">
        <v>43853.0</v>
      </c>
    </row>
    <row r="18">
      <c r="A18" s="7">
        <v>16.0</v>
      </c>
      <c r="B18" s="3" t="s">
        <v>353</v>
      </c>
      <c r="C18" s="3">
        <v>0.2</v>
      </c>
      <c r="D18" s="3" t="s">
        <v>5347</v>
      </c>
      <c r="E18" s="3" t="s">
        <v>5348</v>
      </c>
      <c r="F18" s="3" t="s">
        <v>3582</v>
      </c>
      <c r="G18" s="3" t="s">
        <v>5349</v>
      </c>
      <c r="H18" s="3" t="s">
        <v>3584</v>
      </c>
      <c r="I18" s="3" t="s">
        <v>3514</v>
      </c>
      <c r="J18" s="3" t="s">
        <v>5350</v>
      </c>
      <c r="K18" s="9">
        <v>43945.0</v>
      </c>
      <c r="L18" s="8">
        <v>43902.0</v>
      </c>
    </row>
    <row r="19">
      <c r="A19" s="7">
        <v>17.0</v>
      </c>
      <c r="B19" s="3" t="s">
        <v>356</v>
      </c>
      <c r="C19" s="3">
        <v>0.2</v>
      </c>
      <c r="D19" s="3" t="s">
        <v>5351</v>
      </c>
      <c r="E19" s="3" t="s">
        <v>5352</v>
      </c>
      <c r="F19" s="3" t="s">
        <v>3588</v>
      </c>
      <c r="G19" s="3" t="s">
        <v>5353</v>
      </c>
      <c r="H19" s="3" t="s">
        <v>3590</v>
      </c>
      <c r="I19" s="3" t="s">
        <v>3514</v>
      </c>
      <c r="J19" s="3" t="s">
        <v>5354</v>
      </c>
      <c r="K19" s="9">
        <v>43945.0</v>
      </c>
      <c r="L19" s="8">
        <v>43902.0</v>
      </c>
    </row>
    <row r="20">
      <c r="A20" s="7">
        <v>18.0</v>
      </c>
      <c r="B20" s="3" t="s">
        <v>367</v>
      </c>
      <c r="C20" s="3">
        <v>0.6</v>
      </c>
      <c r="D20" s="3" t="s">
        <v>5355</v>
      </c>
      <c r="E20" s="3" t="s">
        <v>5356</v>
      </c>
      <c r="F20" s="3" t="s">
        <v>3594</v>
      </c>
      <c r="G20" s="3" t="s">
        <v>5357</v>
      </c>
      <c r="H20" s="3" t="s">
        <v>3596</v>
      </c>
      <c r="I20" s="3" t="s">
        <v>3597</v>
      </c>
      <c r="J20" s="3" t="s">
        <v>5358</v>
      </c>
      <c r="K20" s="9">
        <v>43971.0</v>
      </c>
      <c r="L20" s="8">
        <v>43966.0</v>
      </c>
    </row>
    <row r="21">
      <c r="A21" s="7">
        <v>19.0</v>
      </c>
      <c r="B21" s="3" t="s">
        <v>372</v>
      </c>
      <c r="C21" s="3">
        <v>0.6</v>
      </c>
      <c r="D21" s="3" t="s">
        <v>5359</v>
      </c>
      <c r="E21" s="3" t="s">
        <v>5360</v>
      </c>
      <c r="F21" s="3" t="s">
        <v>3601</v>
      </c>
      <c r="G21" s="3" t="s">
        <v>5361</v>
      </c>
      <c r="H21" s="3" t="s">
        <v>3603</v>
      </c>
      <c r="I21" s="3" t="s">
        <v>3597</v>
      </c>
      <c r="J21" s="3" t="s">
        <v>5362</v>
      </c>
      <c r="K21" s="9">
        <v>43971.0</v>
      </c>
      <c r="L21" s="8">
        <v>43966.0</v>
      </c>
    </row>
    <row r="22">
      <c r="A22" s="7">
        <v>20.0</v>
      </c>
      <c r="B22" s="3" t="s">
        <v>381</v>
      </c>
      <c r="C22" s="3">
        <v>0.25</v>
      </c>
      <c r="D22" s="3" t="s">
        <v>5363</v>
      </c>
      <c r="E22" s="3" t="s">
        <v>5364</v>
      </c>
      <c r="F22" s="3" t="s">
        <v>3607</v>
      </c>
      <c r="G22" s="3" t="s">
        <v>5364</v>
      </c>
      <c r="H22" s="3" t="s">
        <v>3608</v>
      </c>
      <c r="I22" s="3" t="s">
        <v>3474</v>
      </c>
      <c r="J22" s="3" t="s">
        <v>4333</v>
      </c>
      <c r="K22" s="9">
        <v>43938.0</v>
      </c>
      <c r="L22" s="8">
        <v>43899.0</v>
      </c>
    </row>
    <row r="23">
      <c r="A23" s="7">
        <v>21.0</v>
      </c>
      <c r="B23" s="3" t="s">
        <v>386</v>
      </c>
      <c r="C23" s="3">
        <v>0.25</v>
      </c>
      <c r="D23" s="3" t="s">
        <v>5365</v>
      </c>
      <c r="E23" s="3" t="s">
        <v>5366</v>
      </c>
      <c r="F23" s="3" t="s">
        <v>3612</v>
      </c>
      <c r="G23" s="3" t="s">
        <v>5366</v>
      </c>
      <c r="H23" s="3" t="s">
        <v>3613</v>
      </c>
      <c r="I23" s="3" t="s">
        <v>3474</v>
      </c>
      <c r="J23" s="3" t="s">
        <v>5367</v>
      </c>
      <c r="K23" s="9">
        <v>43938.0</v>
      </c>
      <c r="L23" s="8">
        <v>43901.0</v>
      </c>
    </row>
    <row r="24">
      <c r="A24" s="7">
        <v>22.0</v>
      </c>
      <c r="B24" s="3" t="s">
        <v>449</v>
      </c>
      <c r="C24" s="3">
        <v>0.25</v>
      </c>
      <c r="D24" s="3" t="s">
        <v>5368</v>
      </c>
      <c r="E24" s="3" t="s">
        <v>5369</v>
      </c>
      <c r="F24" s="3" t="s">
        <v>3617</v>
      </c>
      <c r="G24" s="3" t="s">
        <v>5370</v>
      </c>
      <c r="H24" s="3" t="s">
        <v>3619</v>
      </c>
      <c r="I24" s="3" t="s">
        <v>3562</v>
      </c>
      <c r="J24" s="3" t="s">
        <v>5371</v>
      </c>
      <c r="K24" s="9">
        <v>43971.0</v>
      </c>
      <c r="L24" s="8">
        <v>43894.0</v>
      </c>
    </row>
    <row r="25">
      <c r="A25" s="7">
        <v>23.0</v>
      </c>
      <c r="B25" s="3" t="s">
        <v>452</v>
      </c>
      <c r="C25" s="3">
        <v>0.25</v>
      </c>
      <c r="D25" s="3" t="s">
        <v>5372</v>
      </c>
      <c r="E25" s="3" t="s">
        <v>5373</v>
      </c>
      <c r="F25" s="3" t="s">
        <v>3623</v>
      </c>
      <c r="G25" s="3" t="s">
        <v>5374</v>
      </c>
      <c r="H25" s="3" t="s">
        <v>3625</v>
      </c>
      <c r="I25" s="3" t="s">
        <v>3562</v>
      </c>
      <c r="J25" s="3" t="s">
        <v>5375</v>
      </c>
      <c r="K25" s="9">
        <v>43971.0</v>
      </c>
      <c r="L25" s="8">
        <v>43894.0</v>
      </c>
    </row>
    <row r="26">
      <c r="A26" s="7">
        <v>24.0</v>
      </c>
      <c r="B26" s="3" t="s">
        <v>464</v>
      </c>
      <c r="C26" s="3">
        <v>0.3</v>
      </c>
      <c r="D26" s="3" t="s">
        <v>5376</v>
      </c>
      <c r="E26" s="3" t="s">
        <v>5377</v>
      </c>
      <c r="F26" s="3" t="s">
        <v>3629</v>
      </c>
      <c r="G26" s="3" t="s">
        <v>5378</v>
      </c>
      <c r="H26" s="3" t="s">
        <v>3631</v>
      </c>
      <c r="I26" s="3" t="s">
        <v>3514</v>
      </c>
      <c r="J26" s="3" t="s">
        <v>5379</v>
      </c>
      <c r="K26" s="9">
        <v>43979.0</v>
      </c>
      <c r="L26" s="8">
        <v>43971.0</v>
      </c>
    </row>
    <row r="27">
      <c r="A27" s="7">
        <v>25.0</v>
      </c>
      <c r="B27" s="3" t="s">
        <v>467</v>
      </c>
      <c r="C27" s="3">
        <v>0.3</v>
      </c>
      <c r="D27" s="3" t="s">
        <v>5380</v>
      </c>
      <c r="E27" s="3" t="s">
        <v>5381</v>
      </c>
      <c r="F27" s="3" t="s">
        <v>3635</v>
      </c>
      <c r="G27" s="3" t="s">
        <v>5382</v>
      </c>
      <c r="H27" s="3" t="s">
        <v>3637</v>
      </c>
      <c r="I27" s="3" t="s">
        <v>3514</v>
      </c>
      <c r="J27" s="3" t="s">
        <v>5383</v>
      </c>
      <c r="K27" s="9">
        <v>43979.0</v>
      </c>
      <c r="L27" s="8">
        <v>43971.0</v>
      </c>
    </row>
    <row r="28">
      <c r="A28" s="7">
        <v>26.0</v>
      </c>
      <c r="B28" s="3" t="s">
        <v>496</v>
      </c>
      <c r="C28" s="3">
        <v>0.5</v>
      </c>
      <c r="D28" s="3" t="s">
        <v>5384</v>
      </c>
      <c r="E28" s="3" t="s">
        <v>3640</v>
      </c>
      <c r="F28" s="3" t="s">
        <v>5385</v>
      </c>
      <c r="G28" s="3" t="s">
        <v>3642</v>
      </c>
      <c r="H28" s="3" t="s">
        <v>5386</v>
      </c>
      <c r="I28" s="3" t="s">
        <v>3644</v>
      </c>
      <c r="J28" s="3" t="s">
        <v>5387</v>
      </c>
      <c r="K28" s="9">
        <v>43950.0</v>
      </c>
      <c r="L28" s="8">
        <v>43886.0</v>
      </c>
    </row>
    <row r="29">
      <c r="A29" s="7">
        <v>27.0</v>
      </c>
      <c r="B29" s="3" t="s">
        <v>640</v>
      </c>
      <c r="C29" s="3">
        <v>0.5714285714285714</v>
      </c>
      <c r="D29" s="3" t="s">
        <v>5388</v>
      </c>
      <c r="E29" s="3" t="s">
        <v>5389</v>
      </c>
      <c r="F29" s="3" t="s">
        <v>3660</v>
      </c>
      <c r="G29" s="3" t="s">
        <v>3661</v>
      </c>
      <c r="H29" s="3" t="s">
        <v>3662</v>
      </c>
      <c r="I29" s="3" t="s">
        <v>3488</v>
      </c>
      <c r="J29" s="3" t="s">
        <v>5390</v>
      </c>
      <c r="K29" s="9">
        <v>44015.0</v>
      </c>
      <c r="L29" s="8">
        <v>44005.0</v>
      </c>
    </row>
    <row r="30">
      <c r="A30" s="7">
        <v>28.0</v>
      </c>
      <c r="B30" s="3" t="s">
        <v>643</v>
      </c>
      <c r="C30" s="3">
        <v>0.5</v>
      </c>
      <c r="D30" s="3" t="s">
        <v>5391</v>
      </c>
      <c r="E30" s="3" t="s">
        <v>5392</v>
      </c>
      <c r="F30" s="3" t="s">
        <v>3666</v>
      </c>
      <c r="G30" s="3" t="s">
        <v>3667</v>
      </c>
      <c r="H30" s="3" t="s">
        <v>3668</v>
      </c>
      <c r="I30" s="3" t="s">
        <v>3562</v>
      </c>
      <c r="J30" s="3" t="s">
        <v>5393</v>
      </c>
      <c r="K30" s="9">
        <v>44015.0</v>
      </c>
      <c r="L30" s="8">
        <v>44005.0</v>
      </c>
    </row>
    <row r="31">
      <c r="A31" s="7">
        <v>29.0</v>
      </c>
      <c r="B31" s="3" t="s">
        <v>704</v>
      </c>
      <c r="C31" s="3">
        <v>0.25</v>
      </c>
      <c r="D31" s="3" t="s">
        <v>5394</v>
      </c>
      <c r="E31" s="3" t="s">
        <v>3684</v>
      </c>
      <c r="F31" s="3" t="s">
        <v>5395</v>
      </c>
      <c r="G31" s="3" t="s">
        <v>3686</v>
      </c>
      <c r="H31" s="3" t="s">
        <v>5396</v>
      </c>
      <c r="I31" s="3" t="s">
        <v>3562</v>
      </c>
      <c r="J31" s="3" t="s">
        <v>5397</v>
      </c>
      <c r="K31" s="9">
        <v>44033.0</v>
      </c>
      <c r="L31" s="8">
        <v>44039.0</v>
      </c>
    </row>
    <row r="32">
      <c r="A32" s="7">
        <v>30.0</v>
      </c>
      <c r="B32" s="3" t="s">
        <v>712</v>
      </c>
      <c r="C32" s="3">
        <v>0.6666666666666666</v>
      </c>
      <c r="D32" s="3" t="s">
        <v>5398</v>
      </c>
      <c r="E32" s="3" t="s">
        <v>5399</v>
      </c>
      <c r="F32" s="3" t="s">
        <v>3691</v>
      </c>
      <c r="G32" s="3" t="s">
        <v>3692</v>
      </c>
      <c r="H32" s="3" t="s">
        <v>3691</v>
      </c>
      <c r="I32" s="3" t="s">
        <v>3540</v>
      </c>
      <c r="J32" s="3" t="s">
        <v>5400</v>
      </c>
      <c r="K32" s="9">
        <v>43972.0</v>
      </c>
      <c r="L32" s="8">
        <v>43892.0</v>
      </c>
    </row>
    <row r="33">
      <c r="A33" s="7">
        <v>31.0</v>
      </c>
      <c r="B33" s="3" t="s">
        <v>715</v>
      </c>
      <c r="C33" s="3">
        <v>0.6666666666666666</v>
      </c>
      <c r="D33" s="3" t="s">
        <v>5401</v>
      </c>
      <c r="E33" s="3" t="s">
        <v>5402</v>
      </c>
      <c r="F33" s="3" t="s">
        <v>3696</v>
      </c>
      <c r="G33" s="3" t="s">
        <v>3697</v>
      </c>
      <c r="H33" s="3" t="s">
        <v>3696</v>
      </c>
      <c r="I33" s="3" t="s">
        <v>3540</v>
      </c>
      <c r="J33" s="3" t="s">
        <v>5403</v>
      </c>
      <c r="K33" s="9">
        <v>43972.0</v>
      </c>
      <c r="L33" s="8">
        <v>43892.0</v>
      </c>
    </row>
    <row r="34">
      <c r="A34" s="7">
        <v>32.0</v>
      </c>
      <c r="B34" s="3" t="s">
        <v>737</v>
      </c>
      <c r="C34" s="3">
        <v>1.0</v>
      </c>
      <c r="D34" s="3" t="s">
        <v>3535</v>
      </c>
      <c r="E34" s="3" t="s">
        <v>5404</v>
      </c>
      <c r="F34" s="3" t="s">
        <v>3537</v>
      </c>
      <c r="G34" s="3" t="s">
        <v>3700</v>
      </c>
      <c r="H34" s="3" t="s">
        <v>3539</v>
      </c>
      <c r="I34" s="3" t="s">
        <v>3701</v>
      </c>
      <c r="J34" s="3" t="s">
        <v>5405</v>
      </c>
      <c r="K34" s="9">
        <v>43956.0</v>
      </c>
      <c r="L34" s="8">
        <v>43902.0</v>
      </c>
    </row>
    <row r="35">
      <c r="A35" s="7">
        <v>33.0</v>
      </c>
      <c r="B35" s="3" t="s">
        <v>740</v>
      </c>
      <c r="C35" s="3">
        <v>1.0</v>
      </c>
      <c r="D35" s="3" t="s">
        <v>3535</v>
      </c>
      <c r="E35" s="3" t="s">
        <v>5406</v>
      </c>
      <c r="F35" s="3" t="s">
        <v>3537</v>
      </c>
      <c r="G35" s="3" t="s">
        <v>3704</v>
      </c>
      <c r="H35" s="3" t="s">
        <v>3539</v>
      </c>
      <c r="I35" s="3" t="s">
        <v>3701</v>
      </c>
      <c r="J35" s="3" t="s">
        <v>5407</v>
      </c>
      <c r="K35" s="9">
        <v>43956.0</v>
      </c>
      <c r="L35" s="8">
        <v>43902.0</v>
      </c>
    </row>
    <row r="36">
      <c r="A36" s="7">
        <v>34.0</v>
      </c>
      <c r="B36" s="3" t="s">
        <v>758</v>
      </c>
      <c r="C36" s="3">
        <v>0.3</v>
      </c>
      <c r="D36" s="3" t="s">
        <v>5408</v>
      </c>
      <c r="E36" s="3" t="s">
        <v>5409</v>
      </c>
      <c r="F36" s="3" t="s">
        <v>3720</v>
      </c>
      <c r="G36" s="3" t="s">
        <v>3721</v>
      </c>
      <c r="H36" s="3" t="s">
        <v>3722</v>
      </c>
      <c r="I36" s="3" t="s">
        <v>3514</v>
      </c>
      <c r="J36" s="3" t="s">
        <v>5410</v>
      </c>
      <c r="K36" s="9">
        <v>43992.0</v>
      </c>
      <c r="L36" s="8">
        <v>43980.0</v>
      </c>
    </row>
    <row r="37">
      <c r="A37" s="7">
        <v>35.0</v>
      </c>
      <c r="B37" s="3" t="s">
        <v>761</v>
      </c>
      <c r="C37" s="3">
        <v>0.3</v>
      </c>
      <c r="D37" s="3" t="s">
        <v>5411</v>
      </c>
      <c r="E37" s="3" t="s">
        <v>5412</v>
      </c>
      <c r="F37" s="3" t="s">
        <v>3726</v>
      </c>
      <c r="G37" s="3" t="s">
        <v>3727</v>
      </c>
      <c r="H37" s="3" t="s">
        <v>3728</v>
      </c>
      <c r="I37" s="3" t="s">
        <v>3514</v>
      </c>
      <c r="J37" s="3" t="s">
        <v>5413</v>
      </c>
      <c r="K37" s="9">
        <v>43992.0</v>
      </c>
      <c r="L37" s="8">
        <v>43980.0</v>
      </c>
    </row>
    <row r="38">
      <c r="A38" s="7">
        <v>36.0</v>
      </c>
      <c r="B38" s="3" t="s">
        <v>775</v>
      </c>
      <c r="C38" s="3">
        <v>0.3333333333333333</v>
      </c>
      <c r="D38" s="3" t="s">
        <v>5414</v>
      </c>
      <c r="E38" s="3" t="s">
        <v>5415</v>
      </c>
      <c r="F38" s="3" t="s">
        <v>3732</v>
      </c>
      <c r="G38" s="3" t="s">
        <v>3733</v>
      </c>
      <c r="H38" s="3" t="s">
        <v>3734</v>
      </c>
      <c r="I38" s="3" t="s">
        <v>3644</v>
      </c>
      <c r="J38" s="3" t="s">
        <v>5416</v>
      </c>
      <c r="K38" s="9">
        <v>43983.0</v>
      </c>
      <c r="L38" s="8">
        <v>43970.0</v>
      </c>
    </row>
    <row r="39">
      <c r="A39" s="7">
        <v>37.0</v>
      </c>
      <c r="B39" s="3" t="s">
        <v>778</v>
      </c>
      <c r="C39" s="3">
        <v>0.3333333333333333</v>
      </c>
      <c r="D39" s="3" t="s">
        <v>5417</v>
      </c>
      <c r="E39" s="3" t="s">
        <v>5418</v>
      </c>
      <c r="F39" s="3" t="s">
        <v>3738</v>
      </c>
      <c r="G39" s="3" t="s">
        <v>3739</v>
      </c>
      <c r="H39" s="3" t="s">
        <v>3740</v>
      </c>
      <c r="I39" s="3" t="s">
        <v>3644</v>
      </c>
      <c r="J39" s="3" t="s">
        <v>5419</v>
      </c>
      <c r="K39" s="9">
        <v>43983.0</v>
      </c>
      <c r="L39" s="8">
        <v>43970.0</v>
      </c>
    </row>
    <row r="40">
      <c r="A40" s="7">
        <v>38.0</v>
      </c>
      <c r="B40" s="3" t="s">
        <v>818</v>
      </c>
      <c r="C40" s="3">
        <v>0.25</v>
      </c>
      <c r="D40" s="3" t="s">
        <v>5420</v>
      </c>
      <c r="E40" s="3" t="s">
        <v>3743</v>
      </c>
      <c r="F40" s="3" t="s">
        <v>5421</v>
      </c>
      <c r="G40" s="3" t="s">
        <v>3745</v>
      </c>
      <c r="H40" s="3" t="s">
        <v>5422</v>
      </c>
      <c r="I40" s="3" t="s">
        <v>3562</v>
      </c>
      <c r="J40" s="3" t="s">
        <v>5423</v>
      </c>
      <c r="K40" s="9">
        <v>44033.0</v>
      </c>
      <c r="L40" s="8">
        <v>44039.0</v>
      </c>
    </row>
    <row r="41">
      <c r="A41" s="7">
        <v>39.0</v>
      </c>
      <c r="B41" s="3" t="s">
        <v>825</v>
      </c>
      <c r="C41" s="3">
        <v>0.3</v>
      </c>
      <c r="D41" s="3" t="s">
        <v>5424</v>
      </c>
      <c r="E41" s="3" t="s">
        <v>5425</v>
      </c>
      <c r="F41" s="3" t="s">
        <v>3750</v>
      </c>
      <c r="G41" s="3" t="s">
        <v>3751</v>
      </c>
      <c r="H41" s="3" t="s">
        <v>3752</v>
      </c>
      <c r="I41" s="3" t="s">
        <v>3514</v>
      </c>
      <c r="J41" s="3" t="s">
        <v>5426</v>
      </c>
      <c r="K41" s="9">
        <v>44032.0</v>
      </c>
      <c r="L41" s="8">
        <v>43972.0</v>
      </c>
    </row>
    <row r="42">
      <c r="A42" s="7">
        <v>40.0</v>
      </c>
      <c r="B42" s="3" t="s">
        <v>828</v>
      </c>
      <c r="C42" s="3">
        <v>0.4444444444444444</v>
      </c>
      <c r="D42" s="3" t="s">
        <v>5427</v>
      </c>
      <c r="E42" s="3" t="s">
        <v>5428</v>
      </c>
      <c r="F42" s="3" t="s">
        <v>3756</v>
      </c>
      <c r="G42" s="3" t="s">
        <v>3757</v>
      </c>
      <c r="H42" s="3" t="s">
        <v>3758</v>
      </c>
      <c r="I42" s="3" t="s">
        <v>3675</v>
      </c>
      <c r="J42" s="3" t="s">
        <v>5429</v>
      </c>
      <c r="K42" s="9">
        <v>44032.0</v>
      </c>
      <c r="L42" s="8">
        <v>43972.0</v>
      </c>
    </row>
    <row r="43">
      <c r="A43" s="7">
        <v>41.0</v>
      </c>
      <c r="B43" s="3" t="s">
        <v>869</v>
      </c>
      <c r="C43" s="3">
        <v>0.5</v>
      </c>
      <c r="D43" s="3" t="s">
        <v>5430</v>
      </c>
      <c r="E43" s="3" t="s">
        <v>5431</v>
      </c>
      <c r="F43" s="3" t="s">
        <v>3762</v>
      </c>
      <c r="G43" s="3" t="s">
        <v>5432</v>
      </c>
      <c r="H43" s="3" t="s">
        <v>3764</v>
      </c>
      <c r="I43" s="3" t="s">
        <v>3644</v>
      </c>
      <c r="J43" s="3" t="s">
        <v>5433</v>
      </c>
      <c r="K43" s="9">
        <v>43934.0</v>
      </c>
      <c r="L43" s="8">
        <v>43899.0</v>
      </c>
    </row>
    <row r="44">
      <c r="A44" s="7">
        <v>42.0</v>
      </c>
      <c r="B44" s="3" t="s">
        <v>872</v>
      </c>
      <c r="C44" s="3">
        <v>0.4285714285714285</v>
      </c>
      <c r="D44" s="3" t="s">
        <v>5434</v>
      </c>
      <c r="E44" s="3" t="s">
        <v>5435</v>
      </c>
      <c r="F44" s="3" t="s">
        <v>3768</v>
      </c>
      <c r="G44" s="3" t="s">
        <v>5436</v>
      </c>
      <c r="H44" s="3" t="s">
        <v>3770</v>
      </c>
      <c r="I44" s="3" t="s">
        <v>3488</v>
      </c>
      <c r="J44" s="3" t="s">
        <v>5437</v>
      </c>
      <c r="K44" s="9">
        <v>43934.0</v>
      </c>
      <c r="L44" s="8">
        <v>43899.0</v>
      </c>
    </row>
    <row r="45">
      <c r="A45" s="7">
        <v>43.0</v>
      </c>
      <c r="B45" s="3" t="s">
        <v>874</v>
      </c>
      <c r="C45" s="3">
        <v>0.125</v>
      </c>
      <c r="D45" s="3" t="s">
        <v>5438</v>
      </c>
      <c r="E45" s="3" t="s">
        <v>5439</v>
      </c>
      <c r="F45" s="3" t="s">
        <v>3774</v>
      </c>
      <c r="G45" s="3" t="s">
        <v>5439</v>
      </c>
      <c r="H45" s="3" t="s">
        <v>3775</v>
      </c>
      <c r="I45" s="3" t="s">
        <v>3562</v>
      </c>
      <c r="J45" s="3" t="s">
        <v>5440</v>
      </c>
      <c r="K45" s="9">
        <v>43944.0</v>
      </c>
      <c r="L45" s="8">
        <v>43838.0</v>
      </c>
    </row>
    <row r="46">
      <c r="A46" s="7">
        <v>44.0</v>
      </c>
      <c r="B46" s="3" t="s">
        <v>877</v>
      </c>
      <c r="C46" s="3">
        <v>0.125</v>
      </c>
      <c r="D46" s="3" t="s">
        <v>5441</v>
      </c>
      <c r="E46" s="3" t="s">
        <v>5442</v>
      </c>
      <c r="F46" s="3" t="s">
        <v>3779</v>
      </c>
      <c r="G46" s="3" t="s">
        <v>5442</v>
      </c>
      <c r="H46" s="3" t="s">
        <v>3780</v>
      </c>
      <c r="I46" s="3" t="s">
        <v>3562</v>
      </c>
      <c r="J46" s="3" t="s">
        <v>5443</v>
      </c>
      <c r="K46" s="9">
        <v>43944.0</v>
      </c>
      <c r="L46" s="8">
        <v>43838.0</v>
      </c>
    </row>
    <row r="47">
      <c r="A47" s="7">
        <v>45.0</v>
      </c>
      <c r="B47" s="3" t="s">
        <v>880</v>
      </c>
      <c r="C47" s="3">
        <v>0.4</v>
      </c>
      <c r="D47" s="3" t="s">
        <v>5444</v>
      </c>
      <c r="E47" s="3" t="s">
        <v>5445</v>
      </c>
      <c r="F47" s="3" t="s">
        <v>3784</v>
      </c>
      <c r="G47" s="3" t="s">
        <v>5446</v>
      </c>
      <c r="H47" s="3" t="s">
        <v>3786</v>
      </c>
      <c r="I47" s="3" t="s">
        <v>3597</v>
      </c>
      <c r="J47" s="3" t="s">
        <v>5447</v>
      </c>
      <c r="K47" s="9">
        <v>43945.0</v>
      </c>
      <c r="L47" s="8">
        <v>43861.0</v>
      </c>
    </row>
    <row r="48">
      <c r="A48" s="7">
        <v>46.0</v>
      </c>
      <c r="B48" s="3" t="s">
        <v>883</v>
      </c>
      <c r="C48" s="3">
        <v>0.4</v>
      </c>
      <c r="D48" s="3" t="s">
        <v>5448</v>
      </c>
      <c r="E48" s="3" t="s">
        <v>5449</v>
      </c>
      <c r="F48" s="3" t="s">
        <v>3790</v>
      </c>
      <c r="G48" s="3" t="s">
        <v>5450</v>
      </c>
      <c r="H48" s="3" t="s">
        <v>3792</v>
      </c>
      <c r="I48" s="3" t="s">
        <v>3597</v>
      </c>
      <c r="J48" s="3" t="s">
        <v>5451</v>
      </c>
      <c r="K48" s="9">
        <v>43945.0</v>
      </c>
      <c r="L48" s="8">
        <v>43861.0</v>
      </c>
    </row>
    <row r="49">
      <c r="A49" s="7">
        <v>47.0</v>
      </c>
      <c r="B49" s="3" t="s">
        <v>911</v>
      </c>
      <c r="C49" s="3">
        <v>0.5</v>
      </c>
      <c r="D49" s="3" t="s">
        <v>5452</v>
      </c>
      <c r="E49" s="3" t="s">
        <v>5453</v>
      </c>
      <c r="F49" s="3" t="s">
        <v>3808</v>
      </c>
      <c r="G49" s="3" t="s">
        <v>3809</v>
      </c>
      <c r="H49" s="3" t="s">
        <v>3810</v>
      </c>
      <c r="I49" s="3" t="s">
        <v>3474</v>
      </c>
      <c r="J49" s="3" t="s">
        <v>5454</v>
      </c>
      <c r="K49" s="9">
        <v>43972.0</v>
      </c>
      <c r="L49" s="8">
        <v>43892.0</v>
      </c>
    </row>
    <row r="50">
      <c r="A50" s="7">
        <v>48.0</v>
      </c>
      <c r="B50" s="3" t="s">
        <v>926</v>
      </c>
      <c r="C50" s="3">
        <v>0.6666666666666666</v>
      </c>
      <c r="D50" s="3" t="s">
        <v>5455</v>
      </c>
      <c r="E50" s="3" t="s">
        <v>5456</v>
      </c>
      <c r="F50" s="3" t="s">
        <v>3814</v>
      </c>
      <c r="G50" s="3" t="s">
        <v>5457</v>
      </c>
      <c r="H50" s="3" t="s">
        <v>3814</v>
      </c>
      <c r="I50" s="3" t="s">
        <v>3540</v>
      </c>
      <c r="J50" s="3" t="s">
        <v>5458</v>
      </c>
      <c r="K50" s="9">
        <v>43984.0</v>
      </c>
      <c r="L50" s="8">
        <v>43886.0</v>
      </c>
    </row>
    <row r="51">
      <c r="A51" s="7">
        <v>49.0</v>
      </c>
      <c r="B51" s="3" t="s">
        <v>931</v>
      </c>
      <c r="C51" s="3">
        <v>0.6666666666666666</v>
      </c>
      <c r="D51" s="3" t="s">
        <v>5459</v>
      </c>
      <c r="E51" s="3" t="s">
        <v>5460</v>
      </c>
      <c r="F51" s="3" t="s">
        <v>3819</v>
      </c>
      <c r="G51" s="3" t="s">
        <v>5461</v>
      </c>
      <c r="H51" s="3" t="s">
        <v>3819</v>
      </c>
      <c r="I51" s="3" t="s">
        <v>3540</v>
      </c>
      <c r="J51" s="3" t="s">
        <v>5462</v>
      </c>
      <c r="K51" s="9">
        <v>43984.0</v>
      </c>
      <c r="L51" s="8">
        <v>43886.0</v>
      </c>
    </row>
    <row r="52">
      <c r="A52" s="7">
        <v>50.0</v>
      </c>
      <c r="B52" s="3" t="s">
        <v>934</v>
      </c>
      <c r="C52" s="3">
        <v>1.0</v>
      </c>
      <c r="D52" s="3" t="s">
        <v>3535</v>
      </c>
      <c r="E52" s="3" t="s">
        <v>5463</v>
      </c>
      <c r="F52" s="3" t="s">
        <v>3537</v>
      </c>
      <c r="G52" s="3" t="s">
        <v>3823</v>
      </c>
      <c r="H52" s="3" t="s">
        <v>3539</v>
      </c>
      <c r="I52" s="3" t="s">
        <v>3701</v>
      </c>
      <c r="J52" s="3" t="s">
        <v>5464</v>
      </c>
      <c r="K52" s="9">
        <v>43957.0</v>
      </c>
      <c r="L52" s="8">
        <v>43901.0</v>
      </c>
    </row>
    <row r="53">
      <c r="A53" s="7">
        <v>51.0</v>
      </c>
      <c r="B53" s="3" t="s">
        <v>937</v>
      </c>
      <c r="C53" s="3">
        <v>1.0</v>
      </c>
      <c r="D53" s="3" t="s">
        <v>3535</v>
      </c>
      <c r="E53" s="3" t="s">
        <v>5465</v>
      </c>
      <c r="F53" s="3" t="s">
        <v>3537</v>
      </c>
      <c r="G53" s="3" t="s">
        <v>3826</v>
      </c>
      <c r="H53" s="3" t="s">
        <v>3539</v>
      </c>
      <c r="I53" s="3" t="s">
        <v>3701</v>
      </c>
      <c r="J53" s="3" t="s">
        <v>5466</v>
      </c>
      <c r="K53" s="9">
        <v>43957.0</v>
      </c>
      <c r="L53" s="8">
        <v>43899.0</v>
      </c>
    </row>
    <row r="54">
      <c r="A54" s="7">
        <v>52.0</v>
      </c>
      <c r="B54" s="3" t="s">
        <v>943</v>
      </c>
      <c r="C54" s="3">
        <v>0.2857142857142857</v>
      </c>
      <c r="D54" s="3" t="s">
        <v>3828</v>
      </c>
      <c r="E54" s="3" t="s">
        <v>3829</v>
      </c>
      <c r="F54" s="3" t="s">
        <v>3830</v>
      </c>
      <c r="G54" s="3" t="s">
        <v>3831</v>
      </c>
      <c r="H54" s="3" t="s">
        <v>3832</v>
      </c>
      <c r="I54" s="3" t="s">
        <v>3488</v>
      </c>
      <c r="J54" s="3" t="s">
        <v>3833</v>
      </c>
      <c r="K54" s="9">
        <v>43942.0</v>
      </c>
      <c r="L54" s="8">
        <v>43979.0</v>
      </c>
    </row>
    <row r="55">
      <c r="A55" s="7">
        <v>53.0</v>
      </c>
      <c r="B55" s="3" t="s">
        <v>946</v>
      </c>
      <c r="C55" s="3">
        <v>0.2857142857142857</v>
      </c>
      <c r="D55" s="3" t="s">
        <v>3834</v>
      </c>
      <c r="E55" s="3" t="s">
        <v>3835</v>
      </c>
      <c r="F55" s="3" t="s">
        <v>3836</v>
      </c>
      <c r="G55" s="3" t="s">
        <v>3837</v>
      </c>
      <c r="H55" s="3" t="s">
        <v>3838</v>
      </c>
      <c r="I55" s="3" t="s">
        <v>3488</v>
      </c>
      <c r="J55" s="3" t="s">
        <v>3839</v>
      </c>
      <c r="K55" s="9">
        <v>43942.0</v>
      </c>
      <c r="L55" s="8">
        <v>43979.0</v>
      </c>
    </row>
    <row r="56">
      <c r="A56" s="7">
        <v>54.0</v>
      </c>
      <c r="B56" s="3" t="s">
        <v>975</v>
      </c>
      <c r="C56" s="3">
        <v>0.2307692307692308</v>
      </c>
      <c r="D56" s="3" t="s">
        <v>5467</v>
      </c>
      <c r="E56" s="3" t="s">
        <v>5468</v>
      </c>
      <c r="F56" s="3" t="s">
        <v>3842</v>
      </c>
      <c r="G56" s="3" t="s">
        <v>3843</v>
      </c>
      <c r="H56" s="3" t="s">
        <v>3844</v>
      </c>
      <c r="I56" s="3" t="s">
        <v>3845</v>
      </c>
      <c r="J56" s="3" t="s">
        <v>5469</v>
      </c>
      <c r="K56" s="9">
        <v>44013.0</v>
      </c>
      <c r="L56" s="8">
        <v>44007.0</v>
      </c>
    </row>
    <row r="57">
      <c r="A57" s="7">
        <v>55.0</v>
      </c>
      <c r="B57" s="3" t="s">
        <v>978</v>
      </c>
      <c r="C57" s="3">
        <v>0.25</v>
      </c>
      <c r="D57" s="3" t="s">
        <v>5470</v>
      </c>
      <c r="E57" s="3" t="s">
        <v>5471</v>
      </c>
      <c r="F57" s="3" t="s">
        <v>3849</v>
      </c>
      <c r="G57" s="3" t="s">
        <v>3850</v>
      </c>
      <c r="H57" s="3" t="s">
        <v>3851</v>
      </c>
      <c r="I57" s="3" t="s">
        <v>3852</v>
      </c>
      <c r="J57" s="3" t="s">
        <v>5472</v>
      </c>
      <c r="K57" s="9">
        <v>44013.0</v>
      </c>
      <c r="L57" s="8">
        <v>44007.0</v>
      </c>
    </row>
    <row r="58">
      <c r="A58" s="7">
        <v>56.0</v>
      </c>
      <c r="B58" s="3" t="s">
        <v>1012</v>
      </c>
      <c r="C58" s="3">
        <v>0.5</v>
      </c>
      <c r="D58" s="3" t="s">
        <v>5473</v>
      </c>
      <c r="E58" s="3" t="s">
        <v>5474</v>
      </c>
      <c r="F58" s="3" t="s">
        <v>3856</v>
      </c>
      <c r="G58" s="3" t="s">
        <v>5475</v>
      </c>
      <c r="H58" s="3" t="s">
        <v>3858</v>
      </c>
      <c r="I58" s="3" t="s">
        <v>3474</v>
      </c>
      <c r="J58" s="3" t="s">
        <v>5476</v>
      </c>
      <c r="K58" s="9">
        <v>43958.0</v>
      </c>
      <c r="L58" s="8">
        <v>43899.0</v>
      </c>
    </row>
    <row r="59">
      <c r="A59" s="7">
        <v>57.0</v>
      </c>
      <c r="B59" s="3" t="s">
        <v>1017</v>
      </c>
      <c r="C59" s="3">
        <v>0.5</v>
      </c>
      <c r="D59" s="3" t="s">
        <v>5477</v>
      </c>
      <c r="E59" s="3" t="s">
        <v>5478</v>
      </c>
      <c r="F59" s="3" t="s">
        <v>3862</v>
      </c>
      <c r="G59" s="3" t="s">
        <v>5479</v>
      </c>
      <c r="H59" s="3" t="s">
        <v>3864</v>
      </c>
      <c r="I59" s="3" t="s">
        <v>3474</v>
      </c>
      <c r="J59" s="3" t="s">
        <v>5480</v>
      </c>
      <c r="K59" s="9">
        <v>43958.0</v>
      </c>
      <c r="L59" s="8">
        <v>43901.0</v>
      </c>
    </row>
    <row r="60">
      <c r="A60" s="7">
        <v>58.0</v>
      </c>
      <c r="B60" s="3" t="s">
        <v>1026</v>
      </c>
      <c r="C60" s="3">
        <v>0.3333333333333333</v>
      </c>
      <c r="D60" s="3" t="s">
        <v>5481</v>
      </c>
      <c r="E60" s="3" t="s">
        <v>5482</v>
      </c>
      <c r="F60" s="3" t="s">
        <v>3868</v>
      </c>
      <c r="G60" s="3" t="s">
        <v>3869</v>
      </c>
      <c r="H60" s="3" t="s">
        <v>3870</v>
      </c>
      <c r="I60" s="3" t="s">
        <v>3644</v>
      </c>
      <c r="J60" s="3" t="s">
        <v>5483</v>
      </c>
      <c r="K60" s="9">
        <v>43980.0</v>
      </c>
      <c r="L60" s="8">
        <v>43899.0</v>
      </c>
    </row>
    <row r="61">
      <c r="A61" s="7">
        <v>59.0</v>
      </c>
      <c r="B61" s="3" t="s">
        <v>1029</v>
      </c>
      <c r="C61" s="3">
        <v>0.3333333333333333</v>
      </c>
      <c r="D61" s="3" t="s">
        <v>5484</v>
      </c>
      <c r="E61" s="3" t="s">
        <v>5485</v>
      </c>
      <c r="F61" s="3" t="s">
        <v>3874</v>
      </c>
      <c r="G61" s="3" t="s">
        <v>3875</v>
      </c>
      <c r="H61" s="3" t="s">
        <v>3876</v>
      </c>
      <c r="I61" s="3" t="s">
        <v>3644</v>
      </c>
      <c r="J61" s="3" t="s">
        <v>5486</v>
      </c>
      <c r="K61" s="9">
        <v>43980.0</v>
      </c>
      <c r="L61" s="8">
        <v>43899.0</v>
      </c>
    </row>
    <row r="62">
      <c r="A62" s="7">
        <v>60.0</v>
      </c>
      <c r="B62" s="3" t="s">
        <v>1059</v>
      </c>
      <c r="C62" s="3">
        <v>0.375</v>
      </c>
      <c r="D62" s="3" t="s">
        <v>5487</v>
      </c>
      <c r="E62" s="3" t="s">
        <v>5488</v>
      </c>
      <c r="F62" s="3" t="s">
        <v>3880</v>
      </c>
      <c r="G62" s="3" t="s">
        <v>3881</v>
      </c>
      <c r="H62" s="3" t="s">
        <v>3882</v>
      </c>
      <c r="I62" s="3" t="s">
        <v>3562</v>
      </c>
      <c r="J62" s="3" t="s">
        <v>4108</v>
      </c>
      <c r="K62" s="9">
        <v>44018.0</v>
      </c>
      <c r="L62" s="8">
        <v>44007.0</v>
      </c>
    </row>
    <row r="63">
      <c r="A63" s="7">
        <v>61.0</v>
      </c>
      <c r="B63" s="3" t="s">
        <v>1062</v>
      </c>
      <c r="C63" s="3">
        <v>0.4285714285714285</v>
      </c>
      <c r="D63" s="3" t="s">
        <v>5489</v>
      </c>
      <c r="E63" s="3" t="s">
        <v>5490</v>
      </c>
      <c r="F63" s="3" t="s">
        <v>3886</v>
      </c>
      <c r="G63" s="3" t="s">
        <v>3887</v>
      </c>
      <c r="H63" s="3" t="s">
        <v>3888</v>
      </c>
      <c r="I63" s="3" t="s">
        <v>3488</v>
      </c>
      <c r="J63" s="3" t="s">
        <v>5491</v>
      </c>
      <c r="K63" s="9">
        <v>44018.0</v>
      </c>
      <c r="L63" s="8">
        <v>43997.0</v>
      </c>
    </row>
    <row r="64">
      <c r="A64" s="7">
        <v>62.0</v>
      </c>
      <c r="B64" s="3" t="s">
        <v>1150</v>
      </c>
      <c r="C64" s="3">
        <v>0.4285714285714285</v>
      </c>
      <c r="D64" s="3" t="s">
        <v>5492</v>
      </c>
      <c r="E64" s="3" t="s">
        <v>5493</v>
      </c>
      <c r="F64" s="3" t="s">
        <v>3892</v>
      </c>
      <c r="G64" s="3" t="s">
        <v>5494</v>
      </c>
      <c r="H64" s="3" t="s">
        <v>3894</v>
      </c>
      <c r="I64" s="3" t="s">
        <v>3488</v>
      </c>
      <c r="J64" s="3" t="s">
        <v>5495</v>
      </c>
      <c r="K64" s="9">
        <v>43990.0</v>
      </c>
      <c r="L64" s="8">
        <v>43972.0</v>
      </c>
    </row>
    <row r="65">
      <c r="A65" s="7">
        <v>63.0</v>
      </c>
      <c r="B65" s="3" t="s">
        <v>1162</v>
      </c>
      <c r="C65" s="3">
        <v>0.4285714285714285</v>
      </c>
      <c r="D65" s="3" t="s">
        <v>5496</v>
      </c>
      <c r="E65" s="3" t="s">
        <v>5497</v>
      </c>
      <c r="F65" s="3" t="s">
        <v>3898</v>
      </c>
      <c r="G65" s="3" t="s">
        <v>5498</v>
      </c>
      <c r="H65" s="3" t="s">
        <v>3900</v>
      </c>
      <c r="I65" s="3" t="s">
        <v>3488</v>
      </c>
      <c r="J65" s="3" t="s">
        <v>5499</v>
      </c>
      <c r="K65" s="9">
        <v>43990.0</v>
      </c>
      <c r="L65" s="8">
        <v>43973.0</v>
      </c>
    </row>
    <row r="66">
      <c r="A66" s="7">
        <v>64.0</v>
      </c>
      <c r="B66" s="3" t="s">
        <v>1164</v>
      </c>
      <c r="C66" s="3">
        <v>0.25</v>
      </c>
      <c r="D66" s="3" t="s">
        <v>5500</v>
      </c>
      <c r="E66" s="3" t="s">
        <v>5501</v>
      </c>
      <c r="F66" s="3" t="s">
        <v>5502</v>
      </c>
      <c r="G66" s="3" t="s">
        <v>3905</v>
      </c>
      <c r="H66" s="3" t="s">
        <v>3906</v>
      </c>
      <c r="I66" s="3" t="s">
        <v>3562</v>
      </c>
      <c r="J66" s="3" t="s">
        <v>5503</v>
      </c>
      <c r="K66" s="9">
        <v>44035.0</v>
      </c>
      <c r="L66" s="8">
        <v>44007.0</v>
      </c>
    </row>
    <row r="67">
      <c r="A67" s="7">
        <v>65.0</v>
      </c>
      <c r="B67" s="3" t="s">
        <v>1167</v>
      </c>
      <c r="C67" s="3">
        <v>0.25</v>
      </c>
      <c r="D67" s="3" t="s">
        <v>5504</v>
      </c>
      <c r="E67" s="3" t="s">
        <v>5505</v>
      </c>
      <c r="F67" s="3" t="s">
        <v>5506</v>
      </c>
      <c r="G67" s="3" t="s">
        <v>3911</v>
      </c>
      <c r="H67" s="3" t="s">
        <v>3912</v>
      </c>
      <c r="I67" s="3" t="s">
        <v>3562</v>
      </c>
      <c r="J67" s="3" t="s">
        <v>5507</v>
      </c>
      <c r="K67" s="9">
        <v>44035.0</v>
      </c>
      <c r="L67" s="8">
        <v>44007.0</v>
      </c>
    </row>
    <row r="68">
      <c r="A68" s="7">
        <v>66.0</v>
      </c>
      <c r="B68" s="3" t="s">
        <v>1201</v>
      </c>
      <c r="C68" s="3">
        <v>0.5</v>
      </c>
      <c r="D68" s="3" t="s">
        <v>5508</v>
      </c>
      <c r="E68" s="3" t="s">
        <v>5509</v>
      </c>
      <c r="F68" s="3" t="s">
        <v>3916</v>
      </c>
      <c r="G68" s="3" t="s">
        <v>5510</v>
      </c>
      <c r="H68" s="3" t="s">
        <v>3918</v>
      </c>
      <c r="I68" s="3" t="s">
        <v>3474</v>
      </c>
      <c r="J68" s="3" t="s">
        <v>5511</v>
      </c>
      <c r="K68" s="9">
        <v>43999.0</v>
      </c>
      <c r="L68" s="8">
        <v>43997.0</v>
      </c>
    </row>
    <row r="69">
      <c r="A69" s="7">
        <v>67.0</v>
      </c>
      <c r="B69" s="3" t="s">
        <v>1204</v>
      </c>
      <c r="C69" s="3">
        <v>0.5</v>
      </c>
      <c r="D69" s="3" t="s">
        <v>5512</v>
      </c>
      <c r="E69" s="3" t="s">
        <v>5513</v>
      </c>
      <c r="F69" s="3" t="s">
        <v>3922</v>
      </c>
      <c r="G69" s="3" t="s">
        <v>5514</v>
      </c>
      <c r="H69" s="3" t="s">
        <v>3924</v>
      </c>
      <c r="I69" s="3" t="s">
        <v>3474</v>
      </c>
      <c r="J69" s="3" t="s">
        <v>5515</v>
      </c>
      <c r="K69" s="9">
        <v>43999.0</v>
      </c>
      <c r="L69" s="8">
        <v>43997.0</v>
      </c>
    </row>
    <row r="70">
      <c r="A70" s="7">
        <v>68.0</v>
      </c>
      <c r="B70" s="3" t="s">
        <v>1208</v>
      </c>
      <c r="C70" s="3">
        <v>0.2857142857142857</v>
      </c>
      <c r="D70" s="3" t="s">
        <v>5516</v>
      </c>
      <c r="E70" s="3" t="s">
        <v>5517</v>
      </c>
      <c r="F70" s="3" t="s">
        <v>3928</v>
      </c>
      <c r="G70" s="3" t="s">
        <v>3929</v>
      </c>
      <c r="H70" s="3" t="s">
        <v>3930</v>
      </c>
      <c r="I70" s="3" t="s">
        <v>3488</v>
      </c>
      <c r="J70" s="3" t="s">
        <v>5518</v>
      </c>
      <c r="K70" s="9">
        <v>44000.0</v>
      </c>
      <c r="L70" s="8">
        <v>43999.0</v>
      </c>
    </row>
    <row r="71">
      <c r="A71" s="7">
        <v>69.0</v>
      </c>
      <c r="B71" s="3" t="s">
        <v>1211</v>
      </c>
      <c r="C71" s="3">
        <v>0.3333333333333333</v>
      </c>
      <c r="D71" s="3" t="s">
        <v>5519</v>
      </c>
      <c r="E71" s="3" t="s">
        <v>5520</v>
      </c>
      <c r="F71" s="3" t="s">
        <v>3934</v>
      </c>
      <c r="G71" s="3" t="s">
        <v>3935</v>
      </c>
      <c r="H71" s="3" t="s">
        <v>3936</v>
      </c>
      <c r="I71" s="3" t="s">
        <v>3644</v>
      </c>
      <c r="J71" s="3" t="s">
        <v>5521</v>
      </c>
      <c r="K71" s="9">
        <v>44000.0</v>
      </c>
      <c r="L71" s="8">
        <v>43999.0</v>
      </c>
    </row>
    <row r="72">
      <c r="A72" s="7">
        <v>70.0</v>
      </c>
      <c r="B72" s="3" t="s">
        <v>1242</v>
      </c>
      <c r="C72" s="3">
        <v>0.5</v>
      </c>
      <c r="D72" s="3" t="s">
        <v>3938</v>
      </c>
      <c r="E72" s="3" t="s">
        <v>3939</v>
      </c>
      <c r="F72" s="3" t="s">
        <v>3940</v>
      </c>
      <c r="G72" s="3" t="s">
        <v>3941</v>
      </c>
      <c r="H72" s="3" t="s">
        <v>3942</v>
      </c>
      <c r="I72" s="3" t="s">
        <v>3474</v>
      </c>
      <c r="J72" s="3" t="s">
        <v>3943</v>
      </c>
      <c r="K72" s="9">
        <v>44035.0</v>
      </c>
      <c r="L72" s="8">
        <v>44034.0</v>
      </c>
    </row>
    <row r="73">
      <c r="A73" s="7">
        <v>71.0</v>
      </c>
      <c r="B73" s="3" t="s">
        <v>1245</v>
      </c>
      <c r="C73" s="3">
        <v>0.5</v>
      </c>
      <c r="D73" s="3" t="s">
        <v>5522</v>
      </c>
      <c r="E73" s="3" t="s">
        <v>5523</v>
      </c>
      <c r="F73" s="3" t="s">
        <v>3946</v>
      </c>
      <c r="G73" s="3" t="s">
        <v>3947</v>
      </c>
      <c r="H73" s="3" t="s">
        <v>3948</v>
      </c>
      <c r="I73" s="3" t="s">
        <v>3474</v>
      </c>
      <c r="J73" s="3" t="s">
        <v>5524</v>
      </c>
      <c r="K73" s="9">
        <v>44035.0</v>
      </c>
      <c r="L73" s="8">
        <v>44034.0</v>
      </c>
    </row>
    <row r="74">
      <c r="A74" s="7">
        <v>72.0</v>
      </c>
      <c r="B74" s="3" t="s">
        <v>1255</v>
      </c>
      <c r="C74" s="3">
        <v>0.6666666666666666</v>
      </c>
      <c r="D74" s="3" t="s">
        <v>5525</v>
      </c>
      <c r="E74" s="3" t="s">
        <v>5526</v>
      </c>
      <c r="F74" s="3" t="s">
        <v>3951</v>
      </c>
      <c r="G74" s="3" t="s">
        <v>5527</v>
      </c>
      <c r="H74" s="3" t="s">
        <v>3953</v>
      </c>
      <c r="I74" s="3" t="s">
        <v>3644</v>
      </c>
      <c r="J74" s="3" t="s">
        <v>5528</v>
      </c>
      <c r="K74" s="9">
        <v>43984.0</v>
      </c>
      <c r="L74" s="8">
        <v>43894.0</v>
      </c>
    </row>
    <row r="75">
      <c r="A75" s="7">
        <v>73.0</v>
      </c>
      <c r="B75" s="3" t="s">
        <v>1258</v>
      </c>
      <c r="C75" s="3">
        <v>0.6666666666666666</v>
      </c>
      <c r="D75" s="3" t="s">
        <v>5529</v>
      </c>
      <c r="E75" s="3" t="s">
        <v>5530</v>
      </c>
      <c r="F75" s="3" t="s">
        <v>3957</v>
      </c>
      <c r="G75" s="3" t="s">
        <v>3958</v>
      </c>
      <c r="H75" s="3" t="s">
        <v>3959</v>
      </c>
      <c r="I75" s="3" t="s">
        <v>3644</v>
      </c>
      <c r="J75" s="3" t="s">
        <v>5531</v>
      </c>
      <c r="K75" s="9">
        <v>43984.0</v>
      </c>
      <c r="L75" s="8">
        <v>43894.0</v>
      </c>
    </row>
    <row r="76">
      <c r="A76" s="7">
        <v>74.0</v>
      </c>
      <c r="B76" s="3" t="s">
        <v>1396</v>
      </c>
      <c r="C76" s="3">
        <v>0.5</v>
      </c>
      <c r="D76" s="3" t="s">
        <v>5532</v>
      </c>
      <c r="E76" s="3" t="s">
        <v>5533</v>
      </c>
      <c r="F76" s="3" t="s">
        <v>3963</v>
      </c>
      <c r="G76" s="3" t="s">
        <v>3964</v>
      </c>
      <c r="H76" s="3" t="s">
        <v>3965</v>
      </c>
      <c r="I76" s="3" t="s">
        <v>3474</v>
      </c>
      <c r="J76" s="3" t="s">
        <v>5534</v>
      </c>
      <c r="K76" s="9">
        <v>43966.0</v>
      </c>
      <c r="L76" s="8">
        <v>43963.0</v>
      </c>
    </row>
    <row r="77">
      <c r="A77" s="7">
        <v>75.0</v>
      </c>
      <c r="B77" s="3" t="s">
        <v>1399</v>
      </c>
      <c r="C77" s="3">
        <v>0.5</v>
      </c>
      <c r="D77" s="3" t="s">
        <v>5535</v>
      </c>
      <c r="E77" s="3" t="s">
        <v>5536</v>
      </c>
      <c r="F77" s="3" t="s">
        <v>3969</v>
      </c>
      <c r="G77" s="3" t="s">
        <v>3970</v>
      </c>
      <c r="H77" s="3" t="s">
        <v>3971</v>
      </c>
      <c r="I77" s="3" t="s">
        <v>3474</v>
      </c>
      <c r="J77" s="3" t="s">
        <v>5537</v>
      </c>
      <c r="K77" s="9">
        <v>43966.0</v>
      </c>
      <c r="L77" s="8">
        <v>43963.0</v>
      </c>
    </row>
    <row r="78">
      <c r="A78" s="7">
        <v>76.0</v>
      </c>
      <c r="B78" s="3" t="s">
        <v>1406</v>
      </c>
      <c r="C78" s="3">
        <v>1.0</v>
      </c>
      <c r="D78" s="3" t="s">
        <v>3535</v>
      </c>
      <c r="E78" s="3" t="s">
        <v>5538</v>
      </c>
      <c r="F78" s="3" t="s">
        <v>3537</v>
      </c>
      <c r="G78" s="3" t="s">
        <v>5539</v>
      </c>
      <c r="H78" s="3" t="s">
        <v>3539</v>
      </c>
      <c r="I78" s="3" t="s">
        <v>3540</v>
      </c>
      <c r="J78" s="3" t="s">
        <v>5540</v>
      </c>
      <c r="K78" s="9">
        <v>43944.0</v>
      </c>
      <c r="L78" s="8">
        <v>43885.0</v>
      </c>
    </row>
    <row r="79">
      <c r="A79" s="7">
        <v>77.0</v>
      </c>
      <c r="B79" s="3" t="s">
        <v>1409</v>
      </c>
      <c r="C79" s="3">
        <v>1.0</v>
      </c>
      <c r="D79" s="3" t="s">
        <v>3535</v>
      </c>
      <c r="E79" s="3" t="s">
        <v>5541</v>
      </c>
      <c r="F79" s="3" t="s">
        <v>3537</v>
      </c>
      <c r="G79" s="3" t="s">
        <v>5542</v>
      </c>
      <c r="H79" s="3" t="s">
        <v>3539</v>
      </c>
      <c r="I79" s="3" t="s">
        <v>3540</v>
      </c>
      <c r="J79" s="3" t="s">
        <v>5543</v>
      </c>
      <c r="K79" s="9">
        <v>43944.0</v>
      </c>
      <c r="L79" s="8">
        <v>43885.0</v>
      </c>
    </row>
    <row r="80">
      <c r="A80" s="7">
        <v>78.0</v>
      </c>
      <c r="B80" s="3" t="s">
        <v>1432</v>
      </c>
      <c r="C80" s="3">
        <v>0.25</v>
      </c>
      <c r="D80" s="3" t="s">
        <v>5544</v>
      </c>
      <c r="E80" s="3" t="s">
        <v>5545</v>
      </c>
      <c r="F80" s="3" t="s">
        <v>3981</v>
      </c>
      <c r="G80" s="3" t="s">
        <v>5545</v>
      </c>
      <c r="H80" s="3" t="s">
        <v>3982</v>
      </c>
      <c r="I80" s="3" t="s">
        <v>3474</v>
      </c>
      <c r="J80" s="3" t="s">
        <v>5546</v>
      </c>
      <c r="K80" s="9">
        <v>43949.0</v>
      </c>
      <c r="L80" s="8">
        <v>43889.0</v>
      </c>
    </row>
    <row r="81">
      <c r="A81" s="7">
        <v>79.0</v>
      </c>
      <c r="B81" s="3" t="s">
        <v>1436</v>
      </c>
      <c r="C81" s="3">
        <v>0.25</v>
      </c>
      <c r="D81" s="3" t="s">
        <v>5547</v>
      </c>
      <c r="E81" s="3" t="s">
        <v>5548</v>
      </c>
      <c r="F81" s="3" t="s">
        <v>3986</v>
      </c>
      <c r="G81" s="3" t="s">
        <v>5548</v>
      </c>
      <c r="H81" s="3" t="s">
        <v>3987</v>
      </c>
      <c r="I81" s="3" t="s">
        <v>3474</v>
      </c>
      <c r="J81" s="3" t="s">
        <v>5549</v>
      </c>
      <c r="K81" s="9">
        <v>43949.0</v>
      </c>
      <c r="L81" s="8">
        <v>43889.0</v>
      </c>
    </row>
    <row r="82">
      <c r="A82" s="7">
        <v>80.0</v>
      </c>
      <c r="B82" s="3" t="s">
        <v>1441</v>
      </c>
      <c r="C82" s="3">
        <v>0.4</v>
      </c>
      <c r="D82" s="3" t="s">
        <v>5550</v>
      </c>
      <c r="E82" s="3" t="s">
        <v>5551</v>
      </c>
      <c r="F82" s="3" t="s">
        <v>5552</v>
      </c>
      <c r="G82" s="3" t="s">
        <v>3992</v>
      </c>
      <c r="H82" s="3" t="s">
        <v>3993</v>
      </c>
      <c r="I82" s="3" t="s">
        <v>3597</v>
      </c>
      <c r="J82" s="3" t="s">
        <v>5553</v>
      </c>
      <c r="K82" s="9">
        <v>44029.0</v>
      </c>
      <c r="L82" s="8">
        <v>44027.0</v>
      </c>
    </row>
    <row r="83">
      <c r="A83" s="7">
        <v>81.0</v>
      </c>
      <c r="B83" s="3" t="s">
        <v>1444</v>
      </c>
      <c r="C83" s="3">
        <v>0.4</v>
      </c>
      <c r="D83" s="3" t="s">
        <v>5554</v>
      </c>
      <c r="E83" s="3" t="s">
        <v>5555</v>
      </c>
      <c r="F83" s="3" t="s">
        <v>5556</v>
      </c>
      <c r="G83" s="3" t="s">
        <v>3998</v>
      </c>
      <c r="H83" s="3" t="s">
        <v>3999</v>
      </c>
      <c r="I83" s="3" t="s">
        <v>3597</v>
      </c>
      <c r="J83" s="3" t="s">
        <v>5557</v>
      </c>
      <c r="K83" s="9">
        <v>44029.0</v>
      </c>
      <c r="L83" s="8">
        <v>44027.0</v>
      </c>
    </row>
    <row r="84">
      <c r="A84" s="7">
        <v>82.0</v>
      </c>
      <c r="B84" s="3" t="s">
        <v>1459</v>
      </c>
      <c r="C84" s="3">
        <v>0.5714285714285714</v>
      </c>
      <c r="D84" s="3" t="s">
        <v>5558</v>
      </c>
      <c r="E84" s="3" t="s">
        <v>5559</v>
      </c>
      <c r="F84" s="3" t="s">
        <v>4003</v>
      </c>
      <c r="G84" s="3" t="s">
        <v>4004</v>
      </c>
      <c r="H84" s="3" t="s">
        <v>4005</v>
      </c>
      <c r="I84" s="3" t="s">
        <v>3488</v>
      </c>
      <c r="J84" s="3" t="s">
        <v>5560</v>
      </c>
      <c r="K84" s="9">
        <v>44018.0</v>
      </c>
      <c r="L84" s="8">
        <v>44012.0</v>
      </c>
    </row>
    <row r="85">
      <c r="A85" s="7">
        <v>83.0</v>
      </c>
      <c r="B85" s="3" t="s">
        <v>1462</v>
      </c>
      <c r="C85" s="3">
        <v>0.5</v>
      </c>
      <c r="D85" s="3" t="s">
        <v>5561</v>
      </c>
      <c r="E85" s="3" t="s">
        <v>5562</v>
      </c>
      <c r="F85" s="3" t="s">
        <v>4009</v>
      </c>
      <c r="G85" s="3" t="s">
        <v>4010</v>
      </c>
      <c r="H85" s="3" t="s">
        <v>4011</v>
      </c>
      <c r="I85" s="3" t="s">
        <v>3562</v>
      </c>
      <c r="J85" s="3" t="s">
        <v>5563</v>
      </c>
      <c r="K85" s="9">
        <v>44018.0</v>
      </c>
      <c r="L85" s="8">
        <v>44012.0</v>
      </c>
    </row>
    <row r="86">
      <c r="A86" s="7">
        <v>84.0</v>
      </c>
      <c r="B86" s="3" t="s">
        <v>1472</v>
      </c>
      <c r="C86" s="3">
        <v>0.4</v>
      </c>
      <c r="D86" s="3" t="s">
        <v>5564</v>
      </c>
      <c r="E86" s="3" t="s">
        <v>5565</v>
      </c>
      <c r="F86" s="3" t="s">
        <v>4015</v>
      </c>
      <c r="G86" s="3" t="s">
        <v>5566</v>
      </c>
      <c r="H86" s="3" t="s">
        <v>4017</v>
      </c>
      <c r="I86" s="3" t="s">
        <v>3597</v>
      </c>
      <c r="J86" s="3" t="s">
        <v>5567</v>
      </c>
      <c r="K86" s="9">
        <v>43971.0</v>
      </c>
      <c r="L86" s="8">
        <v>43964.0</v>
      </c>
    </row>
    <row r="87">
      <c r="A87" s="7">
        <v>85.0</v>
      </c>
      <c r="B87" s="3" t="s">
        <v>1477</v>
      </c>
      <c r="C87" s="3">
        <v>0.4</v>
      </c>
      <c r="D87" s="3" t="s">
        <v>5568</v>
      </c>
      <c r="E87" s="3" t="s">
        <v>5569</v>
      </c>
      <c r="F87" s="3" t="s">
        <v>4021</v>
      </c>
      <c r="G87" s="3" t="s">
        <v>5570</v>
      </c>
      <c r="H87" s="3" t="s">
        <v>4023</v>
      </c>
      <c r="I87" s="3" t="s">
        <v>3597</v>
      </c>
      <c r="J87" s="3" t="s">
        <v>5571</v>
      </c>
      <c r="K87" s="9">
        <v>43971.0</v>
      </c>
      <c r="L87" s="8">
        <v>43964.0</v>
      </c>
    </row>
    <row r="88">
      <c r="A88" s="7">
        <v>86.0</v>
      </c>
      <c r="B88" s="3" t="s">
        <v>1497</v>
      </c>
      <c r="C88" s="3">
        <v>0.4285714285714285</v>
      </c>
      <c r="D88" s="3" t="s">
        <v>5572</v>
      </c>
      <c r="E88" s="3" t="s">
        <v>5573</v>
      </c>
      <c r="F88" s="3" t="s">
        <v>4027</v>
      </c>
      <c r="G88" s="3" t="s">
        <v>4028</v>
      </c>
      <c r="H88" s="3" t="s">
        <v>4029</v>
      </c>
      <c r="I88" s="3" t="s">
        <v>3488</v>
      </c>
      <c r="J88" s="3" t="s">
        <v>5574</v>
      </c>
      <c r="K88" s="9">
        <v>43977.0</v>
      </c>
      <c r="L88" s="8">
        <v>43899.0</v>
      </c>
    </row>
    <row r="89">
      <c r="A89" s="7">
        <v>87.0</v>
      </c>
      <c r="B89" s="3" t="s">
        <v>1500</v>
      </c>
      <c r="C89" s="3">
        <v>0.4285714285714285</v>
      </c>
      <c r="D89" s="3" t="s">
        <v>5575</v>
      </c>
      <c r="E89" s="3" t="s">
        <v>5576</v>
      </c>
      <c r="F89" s="3" t="s">
        <v>4033</v>
      </c>
      <c r="G89" s="3" t="s">
        <v>4034</v>
      </c>
      <c r="H89" s="3" t="s">
        <v>4035</v>
      </c>
      <c r="I89" s="3" t="s">
        <v>3488</v>
      </c>
      <c r="J89" s="3" t="s">
        <v>5577</v>
      </c>
      <c r="K89" s="9">
        <v>43977.0</v>
      </c>
      <c r="L89" s="8">
        <v>43899.0</v>
      </c>
    </row>
    <row r="90">
      <c r="A90" s="7">
        <v>88.0</v>
      </c>
      <c r="B90" s="3" t="s">
        <v>1519</v>
      </c>
      <c r="C90" s="3">
        <v>0.6</v>
      </c>
      <c r="D90" s="3" t="s">
        <v>5578</v>
      </c>
      <c r="E90" s="3" t="s">
        <v>5579</v>
      </c>
      <c r="F90" s="3" t="s">
        <v>4039</v>
      </c>
      <c r="G90" s="3" t="s">
        <v>5580</v>
      </c>
      <c r="H90" s="3" t="s">
        <v>4041</v>
      </c>
      <c r="I90" s="3" t="s">
        <v>3597</v>
      </c>
      <c r="J90" s="3" t="s">
        <v>5581</v>
      </c>
      <c r="K90" s="9">
        <v>43971.0</v>
      </c>
      <c r="L90" s="8">
        <v>43958.0</v>
      </c>
    </row>
    <row r="91">
      <c r="A91" s="7">
        <v>89.0</v>
      </c>
      <c r="B91" s="3" t="s">
        <v>1527</v>
      </c>
      <c r="C91" s="3">
        <v>0.6</v>
      </c>
      <c r="D91" s="3" t="s">
        <v>5582</v>
      </c>
      <c r="E91" s="3" t="s">
        <v>5583</v>
      </c>
      <c r="F91" s="3" t="s">
        <v>4045</v>
      </c>
      <c r="G91" s="3" t="s">
        <v>5584</v>
      </c>
      <c r="H91" s="3" t="s">
        <v>4047</v>
      </c>
      <c r="I91" s="3" t="s">
        <v>3597</v>
      </c>
      <c r="J91" s="3" t="s">
        <v>5585</v>
      </c>
      <c r="K91" s="9">
        <v>43971.0</v>
      </c>
      <c r="L91" s="8">
        <v>43958.0</v>
      </c>
    </row>
    <row r="92">
      <c r="A92" s="7">
        <v>90.0</v>
      </c>
      <c r="B92" s="3" t="s">
        <v>1541</v>
      </c>
      <c r="C92" s="3">
        <v>0.75</v>
      </c>
      <c r="D92" s="3" t="s">
        <v>5586</v>
      </c>
      <c r="E92" s="3" t="s">
        <v>5587</v>
      </c>
      <c r="F92" s="3" t="s">
        <v>4051</v>
      </c>
      <c r="G92" s="3" t="s">
        <v>4052</v>
      </c>
      <c r="H92" s="3" t="s">
        <v>4051</v>
      </c>
      <c r="I92" s="3" t="s">
        <v>3474</v>
      </c>
      <c r="J92" s="3" t="s">
        <v>5588</v>
      </c>
      <c r="K92" s="9">
        <v>43990.0</v>
      </c>
      <c r="L92" s="8">
        <v>43892.0</v>
      </c>
    </row>
    <row r="93">
      <c r="A93" s="7">
        <v>91.0</v>
      </c>
      <c r="B93" s="3" t="s">
        <v>1544</v>
      </c>
      <c r="C93" s="3">
        <v>0.75</v>
      </c>
      <c r="D93" s="3" t="s">
        <v>5589</v>
      </c>
      <c r="E93" s="3" t="s">
        <v>5590</v>
      </c>
      <c r="F93" s="3" t="s">
        <v>4056</v>
      </c>
      <c r="G93" s="3" t="s">
        <v>4057</v>
      </c>
      <c r="H93" s="3" t="s">
        <v>4056</v>
      </c>
      <c r="I93" s="3" t="s">
        <v>3474</v>
      </c>
      <c r="J93" s="3" t="s">
        <v>5591</v>
      </c>
      <c r="K93" s="9">
        <v>43990.0</v>
      </c>
      <c r="L93" s="8">
        <v>43889.0</v>
      </c>
    </row>
    <row r="94">
      <c r="A94" s="7">
        <v>92.0</v>
      </c>
      <c r="B94" s="3" t="s">
        <v>1564</v>
      </c>
      <c r="C94" s="3">
        <v>0.3333333333333333</v>
      </c>
      <c r="D94" s="3" t="s">
        <v>5592</v>
      </c>
      <c r="E94" s="3" t="s">
        <v>4072</v>
      </c>
      <c r="F94" s="3" t="s">
        <v>5593</v>
      </c>
      <c r="G94" s="3" t="s">
        <v>4074</v>
      </c>
      <c r="H94" s="3" t="s">
        <v>4075</v>
      </c>
      <c r="I94" s="3" t="s">
        <v>3675</v>
      </c>
      <c r="J94" s="3" t="s">
        <v>4076</v>
      </c>
      <c r="K94" s="9">
        <v>44039.0</v>
      </c>
      <c r="L94" s="8">
        <v>44013.0</v>
      </c>
    </row>
    <row r="95">
      <c r="A95" s="7">
        <v>93.0</v>
      </c>
      <c r="B95" s="3" t="s">
        <v>1664</v>
      </c>
      <c r="C95" s="3">
        <v>0.3333333333333333</v>
      </c>
      <c r="D95" s="3" t="s">
        <v>5594</v>
      </c>
      <c r="E95" s="3" t="s">
        <v>5595</v>
      </c>
      <c r="F95" s="3" t="s">
        <v>4079</v>
      </c>
      <c r="G95" s="3" t="s">
        <v>5596</v>
      </c>
      <c r="H95" s="3" t="s">
        <v>4081</v>
      </c>
      <c r="I95" s="3" t="s">
        <v>3644</v>
      </c>
      <c r="J95" s="3" t="s">
        <v>5597</v>
      </c>
      <c r="K95" s="9">
        <v>43964.0</v>
      </c>
      <c r="L95" s="8">
        <v>43887.0</v>
      </c>
    </row>
    <row r="96">
      <c r="A96" s="7">
        <v>94.0</v>
      </c>
      <c r="B96" s="3" t="s">
        <v>1676</v>
      </c>
      <c r="C96" s="3">
        <v>0.3333333333333333</v>
      </c>
      <c r="D96" s="3" t="s">
        <v>5598</v>
      </c>
      <c r="E96" s="3" t="s">
        <v>5599</v>
      </c>
      <c r="F96" s="3" t="s">
        <v>4085</v>
      </c>
      <c r="G96" s="3" t="s">
        <v>5600</v>
      </c>
      <c r="H96" s="3" t="s">
        <v>4087</v>
      </c>
      <c r="I96" s="3" t="s">
        <v>3644</v>
      </c>
      <c r="J96" s="3" t="s">
        <v>5601</v>
      </c>
      <c r="K96" s="9">
        <v>43964.0</v>
      </c>
      <c r="L96" s="8">
        <v>43887.0</v>
      </c>
    </row>
    <row r="97">
      <c r="A97" s="7">
        <v>95.0</v>
      </c>
      <c r="B97" s="3" t="s">
        <v>1678</v>
      </c>
      <c r="C97" s="3">
        <v>1.0</v>
      </c>
      <c r="D97" s="3" t="s">
        <v>3535</v>
      </c>
      <c r="E97" s="3" t="s">
        <v>5602</v>
      </c>
      <c r="F97" s="3" t="s">
        <v>3537</v>
      </c>
      <c r="G97" s="3" t="s">
        <v>5603</v>
      </c>
      <c r="H97" s="3" t="s">
        <v>3539</v>
      </c>
      <c r="I97" s="3" t="s">
        <v>3540</v>
      </c>
      <c r="J97" s="3" t="s">
        <v>5604</v>
      </c>
      <c r="K97" s="9">
        <v>43948.0</v>
      </c>
      <c r="L97" s="8">
        <v>43903.0</v>
      </c>
    </row>
    <row r="98">
      <c r="A98" s="7">
        <v>96.0</v>
      </c>
      <c r="B98" s="3" t="s">
        <v>1684</v>
      </c>
      <c r="C98" s="3">
        <v>0.3333333333333333</v>
      </c>
      <c r="D98" s="3" t="s">
        <v>5605</v>
      </c>
      <c r="E98" s="3" t="s">
        <v>5606</v>
      </c>
      <c r="F98" s="3" t="s">
        <v>4094</v>
      </c>
      <c r="G98" s="3" t="s">
        <v>4095</v>
      </c>
      <c r="H98" s="3" t="s">
        <v>4096</v>
      </c>
      <c r="I98" s="3" t="s">
        <v>3644</v>
      </c>
      <c r="J98" s="3" t="s">
        <v>5607</v>
      </c>
      <c r="K98" s="9">
        <v>44000.0</v>
      </c>
      <c r="L98" s="8">
        <v>43999.0</v>
      </c>
    </row>
    <row r="99">
      <c r="A99" s="7">
        <v>97.0</v>
      </c>
      <c r="B99" s="3" t="s">
        <v>1693</v>
      </c>
      <c r="C99" s="3">
        <v>0.3333333333333333</v>
      </c>
      <c r="D99" s="3" t="s">
        <v>5608</v>
      </c>
      <c r="E99" s="3" t="s">
        <v>5609</v>
      </c>
      <c r="F99" s="3" t="s">
        <v>4100</v>
      </c>
      <c r="G99" s="3" t="s">
        <v>4101</v>
      </c>
      <c r="H99" s="3" t="s">
        <v>4102</v>
      </c>
      <c r="I99" s="3" t="s">
        <v>3644</v>
      </c>
      <c r="J99" s="3" t="s">
        <v>5610</v>
      </c>
      <c r="K99" s="9">
        <v>44000.0</v>
      </c>
      <c r="L99" s="8">
        <v>43998.0</v>
      </c>
    </row>
    <row r="100">
      <c r="A100" s="7">
        <v>98.0</v>
      </c>
      <c r="B100" s="3" t="s">
        <v>1707</v>
      </c>
      <c r="C100" s="3">
        <v>0.0</v>
      </c>
      <c r="D100" s="3" t="s">
        <v>5611</v>
      </c>
      <c r="E100" s="3" t="s">
        <v>3537</v>
      </c>
      <c r="F100" s="3" t="s">
        <v>5612</v>
      </c>
      <c r="G100" s="3" t="s">
        <v>3539</v>
      </c>
      <c r="H100" s="3" t="s">
        <v>5613</v>
      </c>
      <c r="I100" s="3" t="s">
        <v>3540</v>
      </c>
      <c r="J100" s="3" t="s">
        <v>5614</v>
      </c>
      <c r="K100" s="9">
        <v>43990.0</v>
      </c>
      <c r="L100" s="8">
        <v>43887.0</v>
      </c>
    </row>
    <row r="101">
      <c r="A101" s="7">
        <v>99.0</v>
      </c>
      <c r="B101" s="3" t="s">
        <v>1719</v>
      </c>
      <c r="C101" s="3">
        <v>0.75</v>
      </c>
      <c r="D101" s="3" t="s">
        <v>5615</v>
      </c>
      <c r="E101" s="3" t="s">
        <v>5616</v>
      </c>
      <c r="F101" s="3" t="s">
        <v>5617</v>
      </c>
      <c r="G101" s="3" t="s">
        <v>5618</v>
      </c>
      <c r="H101" s="3" t="s">
        <v>5617</v>
      </c>
      <c r="I101" s="3" t="s">
        <v>3474</v>
      </c>
      <c r="J101" s="3" t="s">
        <v>5619</v>
      </c>
      <c r="K101" s="9">
        <v>43937.0</v>
      </c>
      <c r="L101" s="8">
        <v>44027.0</v>
      </c>
    </row>
    <row r="102">
      <c r="A102" s="7">
        <v>100.0</v>
      </c>
      <c r="B102" s="3" t="s">
        <v>1722</v>
      </c>
      <c r="C102" s="3">
        <v>0.2</v>
      </c>
      <c r="D102" s="3" t="s">
        <v>5620</v>
      </c>
      <c r="E102" s="3" t="s">
        <v>5621</v>
      </c>
      <c r="F102" s="3" t="s">
        <v>4106</v>
      </c>
      <c r="G102" s="3" t="s">
        <v>5621</v>
      </c>
      <c r="H102" s="3" t="s">
        <v>4107</v>
      </c>
      <c r="I102" s="3" t="s">
        <v>3597</v>
      </c>
      <c r="J102" s="3" t="s">
        <v>5622</v>
      </c>
      <c r="K102" s="9">
        <v>43980.0</v>
      </c>
      <c r="L102" s="8">
        <v>43945.0</v>
      </c>
    </row>
    <row r="103">
      <c r="A103" s="7">
        <v>101.0</v>
      </c>
      <c r="B103" s="3" t="s">
        <v>1725</v>
      </c>
      <c r="C103" s="3">
        <v>0.25</v>
      </c>
      <c r="D103" s="3" t="s">
        <v>5623</v>
      </c>
      <c r="E103" s="3" t="s">
        <v>5624</v>
      </c>
      <c r="F103" s="3" t="s">
        <v>4111</v>
      </c>
      <c r="G103" s="3" t="s">
        <v>5624</v>
      </c>
      <c r="H103" s="3" t="s">
        <v>4112</v>
      </c>
      <c r="I103" s="3" t="s">
        <v>3474</v>
      </c>
      <c r="J103" s="3" t="s">
        <v>5625</v>
      </c>
      <c r="K103" s="9">
        <v>43980.0</v>
      </c>
      <c r="L103" s="8">
        <v>43942.0</v>
      </c>
    </row>
    <row r="104">
      <c r="A104" s="7">
        <v>102.0</v>
      </c>
      <c r="B104" s="3" t="s">
        <v>1727</v>
      </c>
      <c r="C104" s="3">
        <v>0.75</v>
      </c>
      <c r="D104" s="3" t="s">
        <v>5626</v>
      </c>
      <c r="E104" s="3" t="s">
        <v>5627</v>
      </c>
      <c r="F104" s="3" t="s">
        <v>5628</v>
      </c>
      <c r="G104" s="3" t="s">
        <v>5629</v>
      </c>
      <c r="H104" s="3" t="s">
        <v>5628</v>
      </c>
      <c r="I104" s="3" t="s">
        <v>3474</v>
      </c>
      <c r="J104" s="3" t="s">
        <v>5630</v>
      </c>
      <c r="K104" s="9">
        <v>43937.0</v>
      </c>
      <c r="L104" s="8">
        <v>44027.0</v>
      </c>
    </row>
    <row r="105">
      <c r="A105" s="7">
        <v>103.0</v>
      </c>
      <c r="B105" s="3" t="s">
        <v>1729</v>
      </c>
      <c r="C105" s="3">
        <v>0.4444444444444444</v>
      </c>
      <c r="D105" s="3" t="s">
        <v>5631</v>
      </c>
      <c r="E105" s="3" t="s">
        <v>5632</v>
      </c>
      <c r="F105" s="3" t="s">
        <v>4116</v>
      </c>
      <c r="G105" s="3" t="s">
        <v>5633</v>
      </c>
      <c r="H105" s="3" t="s">
        <v>4118</v>
      </c>
      <c r="I105" s="3" t="s">
        <v>3675</v>
      </c>
      <c r="J105" s="3" t="s">
        <v>4264</v>
      </c>
      <c r="K105" s="9">
        <v>43978.0</v>
      </c>
      <c r="L105" s="8">
        <v>43977.0</v>
      </c>
    </row>
    <row r="106">
      <c r="A106" s="7">
        <v>104.0</v>
      </c>
      <c r="B106" s="3" t="s">
        <v>1733</v>
      </c>
      <c r="C106" s="3">
        <v>0.4</v>
      </c>
      <c r="D106" s="3" t="s">
        <v>5634</v>
      </c>
      <c r="E106" s="3" t="s">
        <v>5635</v>
      </c>
      <c r="F106" s="3" t="s">
        <v>4122</v>
      </c>
      <c r="G106" s="3" t="s">
        <v>5636</v>
      </c>
      <c r="H106" s="3" t="s">
        <v>4124</v>
      </c>
      <c r="I106" s="3" t="s">
        <v>3514</v>
      </c>
      <c r="J106" s="3" t="s">
        <v>5637</v>
      </c>
      <c r="K106" s="9">
        <v>43978.0</v>
      </c>
      <c r="L106" s="8">
        <v>43977.0</v>
      </c>
    </row>
    <row r="107">
      <c r="A107" s="7">
        <v>105.0</v>
      </c>
      <c r="B107" s="3" t="s">
        <v>1756</v>
      </c>
      <c r="C107" s="3">
        <v>0.75</v>
      </c>
      <c r="D107" s="3" t="s">
        <v>5638</v>
      </c>
      <c r="E107" s="3" t="s">
        <v>5639</v>
      </c>
      <c r="F107" s="3" t="s">
        <v>4128</v>
      </c>
      <c r="G107" s="3" t="s">
        <v>5640</v>
      </c>
      <c r="H107" s="3" t="s">
        <v>4128</v>
      </c>
      <c r="I107" s="3" t="s">
        <v>3474</v>
      </c>
      <c r="J107" s="3" t="s">
        <v>5641</v>
      </c>
      <c r="K107" s="9">
        <v>43986.0</v>
      </c>
      <c r="L107" s="8">
        <v>43899.0</v>
      </c>
    </row>
    <row r="108">
      <c r="A108" s="7">
        <v>106.0</v>
      </c>
      <c r="B108" s="3" t="s">
        <v>1759</v>
      </c>
      <c r="C108" s="3">
        <v>0.75</v>
      </c>
      <c r="D108" s="3" t="s">
        <v>5642</v>
      </c>
      <c r="E108" s="3" t="s">
        <v>5643</v>
      </c>
      <c r="F108" s="3" t="s">
        <v>4133</v>
      </c>
      <c r="G108" s="3" t="s">
        <v>5644</v>
      </c>
      <c r="H108" s="3" t="s">
        <v>4133</v>
      </c>
      <c r="I108" s="3" t="s">
        <v>3474</v>
      </c>
      <c r="J108" s="3" t="s">
        <v>5645</v>
      </c>
      <c r="K108" s="9">
        <v>43986.0</v>
      </c>
      <c r="L108" s="8">
        <v>43902.0</v>
      </c>
    </row>
    <row r="109">
      <c r="A109" s="7">
        <v>107.0</v>
      </c>
      <c r="B109" s="3" t="s">
        <v>1761</v>
      </c>
      <c r="C109" s="3">
        <v>0.2857142857142857</v>
      </c>
      <c r="D109" s="3" t="s">
        <v>5646</v>
      </c>
      <c r="E109" s="3" t="s">
        <v>5647</v>
      </c>
      <c r="F109" s="3" t="s">
        <v>4138</v>
      </c>
      <c r="G109" s="3" t="s">
        <v>4139</v>
      </c>
      <c r="H109" s="3" t="s">
        <v>4140</v>
      </c>
      <c r="I109" s="3" t="s">
        <v>3488</v>
      </c>
      <c r="J109" s="3" t="s">
        <v>5648</v>
      </c>
      <c r="K109" s="9">
        <v>43941.0</v>
      </c>
      <c r="L109" s="8">
        <v>43908.0</v>
      </c>
    </row>
    <row r="110">
      <c r="A110" s="7">
        <v>108.0</v>
      </c>
      <c r="B110" s="3" t="s">
        <v>1764</v>
      </c>
      <c r="C110" s="3">
        <v>0.2857142857142857</v>
      </c>
      <c r="D110" s="3" t="s">
        <v>5649</v>
      </c>
      <c r="E110" s="3" t="s">
        <v>5650</v>
      </c>
      <c r="F110" s="3" t="s">
        <v>4144</v>
      </c>
      <c r="G110" s="3" t="s">
        <v>4145</v>
      </c>
      <c r="H110" s="3" t="s">
        <v>4146</v>
      </c>
      <c r="I110" s="3" t="s">
        <v>3488</v>
      </c>
      <c r="J110" s="3" t="s">
        <v>5651</v>
      </c>
      <c r="K110" s="9">
        <v>43941.0</v>
      </c>
      <c r="L110" s="8">
        <v>43908.0</v>
      </c>
    </row>
    <row r="111">
      <c r="A111" s="7">
        <v>109.0</v>
      </c>
      <c r="B111" s="3" t="s">
        <v>1802</v>
      </c>
      <c r="C111" s="3">
        <v>0.3333333333333333</v>
      </c>
      <c r="D111" s="3" t="s">
        <v>5652</v>
      </c>
      <c r="E111" s="3" t="s">
        <v>5653</v>
      </c>
      <c r="F111" s="3" t="s">
        <v>4150</v>
      </c>
      <c r="G111" s="3" t="s">
        <v>4151</v>
      </c>
      <c r="H111" s="3" t="s">
        <v>4152</v>
      </c>
      <c r="I111" s="3" t="s">
        <v>3644</v>
      </c>
      <c r="J111" s="3" t="s">
        <v>5654</v>
      </c>
      <c r="K111" s="9">
        <v>43984.0</v>
      </c>
      <c r="L111" s="8">
        <v>43894.0</v>
      </c>
    </row>
    <row r="112">
      <c r="A112" s="7">
        <v>110.0</v>
      </c>
      <c r="B112" s="3" t="s">
        <v>1805</v>
      </c>
      <c r="C112" s="3">
        <v>0.3333333333333333</v>
      </c>
      <c r="D112" s="3" t="s">
        <v>5655</v>
      </c>
      <c r="E112" s="3" t="s">
        <v>5656</v>
      </c>
      <c r="F112" s="3" t="s">
        <v>4156</v>
      </c>
      <c r="G112" s="3" t="s">
        <v>4157</v>
      </c>
      <c r="H112" s="3" t="s">
        <v>4158</v>
      </c>
      <c r="I112" s="3" t="s">
        <v>3644</v>
      </c>
      <c r="J112" s="3" t="s">
        <v>5657</v>
      </c>
      <c r="K112" s="9">
        <v>43984.0</v>
      </c>
      <c r="L112" s="8">
        <v>43894.0</v>
      </c>
    </row>
    <row r="113">
      <c r="A113" s="7">
        <v>111.0</v>
      </c>
      <c r="B113" s="3" t="s">
        <v>1823</v>
      </c>
      <c r="C113" s="3">
        <v>0.6666666666666666</v>
      </c>
      <c r="D113" s="3" t="s">
        <v>5658</v>
      </c>
      <c r="E113" s="3" t="s">
        <v>5659</v>
      </c>
      <c r="F113" s="3" t="s">
        <v>4162</v>
      </c>
      <c r="G113" s="3" t="s">
        <v>5660</v>
      </c>
      <c r="H113" s="3" t="s">
        <v>4162</v>
      </c>
      <c r="I113" s="3" t="s">
        <v>3540</v>
      </c>
      <c r="J113" s="3" t="s">
        <v>5661</v>
      </c>
      <c r="K113" s="9">
        <v>43979.0</v>
      </c>
      <c r="L113" s="8">
        <v>43872.0</v>
      </c>
    </row>
    <row r="114">
      <c r="A114" s="7">
        <v>112.0</v>
      </c>
      <c r="B114" s="3" t="s">
        <v>1829</v>
      </c>
      <c r="C114" s="3">
        <v>0.6666666666666666</v>
      </c>
      <c r="D114" s="3" t="s">
        <v>5662</v>
      </c>
      <c r="E114" s="3" t="s">
        <v>5663</v>
      </c>
      <c r="F114" s="3" t="s">
        <v>4167</v>
      </c>
      <c r="G114" s="3" t="s">
        <v>5664</v>
      </c>
      <c r="H114" s="3" t="s">
        <v>4167</v>
      </c>
      <c r="I114" s="3" t="s">
        <v>3540</v>
      </c>
      <c r="J114" s="3" t="s">
        <v>5665</v>
      </c>
      <c r="K114" s="9">
        <v>43979.0</v>
      </c>
      <c r="L114" s="8">
        <v>43872.0</v>
      </c>
    </row>
    <row r="115">
      <c r="A115" s="7">
        <v>113.0</v>
      </c>
      <c r="B115" s="3" t="s">
        <v>1844</v>
      </c>
      <c r="C115" s="3">
        <v>1.0</v>
      </c>
      <c r="D115" s="3" t="s">
        <v>3535</v>
      </c>
      <c r="E115" s="3" t="s">
        <v>5666</v>
      </c>
      <c r="F115" s="3" t="s">
        <v>3537</v>
      </c>
      <c r="G115" s="3" t="s">
        <v>5667</v>
      </c>
      <c r="H115" s="3" t="s">
        <v>3539</v>
      </c>
      <c r="I115" s="3" t="s">
        <v>3540</v>
      </c>
      <c r="J115" s="3" t="s">
        <v>4577</v>
      </c>
      <c r="K115" s="9">
        <v>43962.0</v>
      </c>
      <c r="L115" s="8">
        <v>43892.0</v>
      </c>
    </row>
    <row r="116">
      <c r="A116" s="7">
        <v>114.0</v>
      </c>
      <c r="B116" s="3" t="s">
        <v>1850</v>
      </c>
      <c r="C116" s="3">
        <v>1.0</v>
      </c>
      <c r="D116" s="3" t="s">
        <v>3535</v>
      </c>
      <c r="E116" s="3" t="s">
        <v>5668</v>
      </c>
      <c r="F116" s="3" t="s">
        <v>3537</v>
      </c>
      <c r="G116" s="3" t="s">
        <v>5669</v>
      </c>
      <c r="H116" s="3" t="s">
        <v>3539</v>
      </c>
      <c r="I116" s="3" t="s">
        <v>3540</v>
      </c>
      <c r="J116" s="3" t="s">
        <v>5670</v>
      </c>
      <c r="K116" s="9">
        <v>43962.0</v>
      </c>
      <c r="L116" s="8">
        <v>43892.0</v>
      </c>
    </row>
    <row r="117">
      <c r="A117" s="7">
        <v>115.0</v>
      </c>
      <c r="B117" s="3" t="s">
        <v>1859</v>
      </c>
      <c r="C117" s="3">
        <v>0.6666666666666666</v>
      </c>
      <c r="D117" s="3" t="s">
        <v>5671</v>
      </c>
      <c r="E117" s="3" t="s">
        <v>5672</v>
      </c>
      <c r="F117" s="3" t="s">
        <v>4178</v>
      </c>
      <c r="G117" s="3" t="s">
        <v>4179</v>
      </c>
      <c r="H117" s="3" t="s">
        <v>4178</v>
      </c>
      <c r="I117" s="3" t="s">
        <v>3540</v>
      </c>
      <c r="J117" s="3" t="s">
        <v>5673</v>
      </c>
      <c r="K117" s="9">
        <v>43941.0</v>
      </c>
      <c r="L117" s="8">
        <v>43901.0</v>
      </c>
    </row>
    <row r="118">
      <c r="A118" s="7">
        <v>116.0</v>
      </c>
      <c r="B118" s="3" t="s">
        <v>1862</v>
      </c>
      <c r="C118" s="3">
        <v>1.0</v>
      </c>
      <c r="D118" s="3" t="s">
        <v>3535</v>
      </c>
      <c r="E118" s="3" t="s">
        <v>5674</v>
      </c>
      <c r="F118" s="3" t="s">
        <v>3537</v>
      </c>
      <c r="G118" s="3" t="s">
        <v>4182</v>
      </c>
      <c r="H118" s="3" t="s">
        <v>3539</v>
      </c>
      <c r="I118" s="3" t="s">
        <v>3701</v>
      </c>
      <c r="J118" s="3" t="s">
        <v>5675</v>
      </c>
      <c r="K118" s="9">
        <v>43941.0</v>
      </c>
      <c r="L118" s="8">
        <v>43902.0</v>
      </c>
    </row>
    <row r="119">
      <c r="A119" s="7">
        <v>117.0</v>
      </c>
      <c r="B119" s="3" t="s">
        <v>1876</v>
      </c>
      <c r="C119" s="3">
        <v>0.5</v>
      </c>
      <c r="D119" s="3" t="s">
        <v>5676</v>
      </c>
      <c r="E119" s="3" t="s">
        <v>4185</v>
      </c>
      <c r="F119" s="3" t="s">
        <v>5677</v>
      </c>
      <c r="G119" s="3" t="s">
        <v>4187</v>
      </c>
      <c r="H119" s="3" t="s">
        <v>4188</v>
      </c>
      <c r="I119" s="3" t="s">
        <v>3474</v>
      </c>
      <c r="J119" s="3" t="s">
        <v>5678</v>
      </c>
      <c r="K119" s="9">
        <v>44029.0</v>
      </c>
      <c r="L119" s="8">
        <v>44026.0</v>
      </c>
    </row>
    <row r="120">
      <c r="A120" s="7">
        <v>118.0</v>
      </c>
      <c r="B120" s="3" t="s">
        <v>1879</v>
      </c>
      <c r="C120" s="3">
        <v>0.75</v>
      </c>
      <c r="D120" s="3" t="s">
        <v>5679</v>
      </c>
      <c r="E120" s="3" t="s">
        <v>5680</v>
      </c>
      <c r="F120" s="3" t="s">
        <v>4192</v>
      </c>
      <c r="G120" s="3" t="s">
        <v>4193</v>
      </c>
      <c r="H120" s="3" t="s">
        <v>4192</v>
      </c>
      <c r="I120" s="3" t="s">
        <v>3474</v>
      </c>
      <c r="J120" s="3" t="s">
        <v>5681</v>
      </c>
      <c r="K120" s="9">
        <v>44029.0</v>
      </c>
      <c r="L120" s="8">
        <v>44026.0</v>
      </c>
    </row>
    <row r="121">
      <c r="A121" s="7">
        <v>119.0</v>
      </c>
      <c r="B121" s="3" t="s">
        <v>1880</v>
      </c>
      <c r="C121" s="3">
        <v>0.4</v>
      </c>
      <c r="D121" s="3" t="s">
        <v>5682</v>
      </c>
      <c r="E121" s="3" t="s">
        <v>5683</v>
      </c>
      <c r="F121" s="3" t="s">
        <v>4197</v>
      </c>
      <c r="G121" s="3" t="s">
        <v>5684</v>
      </c>
      <c r="H121" s="3" t="s">
        <v>4199</v>
      </c>
      <c r="I121" s="3" t="s">
        <v>3597</v>
      </c>
      <c r="J121" s="3" t="s">
        <v>5685</v>
      </c>
      <c r="K121" s="9">
        <v>43964.0</v>
      </c>
      <c r="L121" s="8">
        <v>43889.0</v>
      </c>
    </row>
    <row r="122">
      <c r="A122" s="7">
        <v>120.0</v>
      </c>
      <c r="B122" s="3" t="s">
        <v>1883</v>
      </c>
      <c r="C122" s="3">
        <v>0.4</v>
      </c>
      <c r="D122" s="3" t="s">
        <v>5686</v>
      </c>
      <c r="E122" s="3" t="s">
        <v>5687</v>
      </c>
      <c r="F122" s="3" t="s">
        <v>4203</v>
      </c>
      <c r="G122" s="3" t="s">
        <v>5688</v>
      </c>
      <c r="H122" s="3" t="s">
        <v>4205</v>
      </c>
      <c r="I122" s="3" t="s">
        <v>3597</v>
      </c>
      <c r="J122" s="3" t="s">
        <v>5689</v>
      </c>
      <c r="K122" s="9">
        <v>43964.0</v>
      </c>
      <c r="L122" s="8">
        <v>43889.0</v>
      </c>
    </row>
    <row r="123">
      <c r="A123" s="7">
        <v>121.0</v>
      </c>
      <c r="B123" s="3" t="s">
        <v>1887</v>
      </c>
      <c r="C123" s="3">
        <v>0.2857142857142857</v>
      </c>
      <c r="D123" s="3" t="s">
        <v>5690</v>
      </c>
      <c r="E123" s="3" t="s">
        <v>5691</v>
      </c>
      <c r="F123" s="3" t="s">
        <v>5692</v>
      </c>
      <c r="G123" s="3" t="s">
        <v>4210</v>
      </c>
      <c r="H123" s="3" t="s">
        <v>4211</v>
      </c>
      <c r="I123" s="3" t="s">
        <v>3488</v>
      </c>
      <c r="J123" s="3" t="s">
        <v>5693</v>
      </c>
      <c r="K123" s="9">
        <v>44029.0</v>
      </c>
      <c r="L123" s="8">
        <v>44020.0</v>
      </c>
    </row>
    <row r="124">
      <c r="A124" s="7">
        <v>122.0</v>
      </c>
      <c r="B124" s="3" t="s">
        <v>1891</v>
      </c>
      <c r="C124" s="3">
        <v>0.2857142857142857</v>
      </c>
      <c r="D124" s="3" t="s">
        <v>5694</v>
      </c>
      <c r="E124" s="3" t="s">
        <v>5695</v>
      </c>
      <c r="F124" s="3" t="s">
        <v>5696</v>
      </c>
      <c r="G124" s="3" t="s">
        <v>4216</v>
      </c>
      <c r="H124" s="3" t="s">
        <v>4217</v>
      </c>
      <c r="I124" s="3" t="s">
        <v>3488</v>
      </c>
      <c r="J124" s="3" t="s">
        <v>5697</v>
      </c>
      <c r="K124" s="9">
        <v>44029.0</v>
      </c>
      <c r="L124" s="8">
        <v>44020.0</v>
      </c>
    </row>
    <row r="125">
      <c r="A125" s="7">
        <v>123.0</v>
      </c>
      <c r="B125" s="3" t="s">
        <v>1893</v>
      </c>
      <c r="C125" s="3">
        <v>0.5</v>
      </c>
      <c r="D125" s="3" t="s">
        <v>5698</v>
      </c>
      <c r="E125" s="3" t="s">
        <v>5699</v>
      </c>
      <c r="F125" s="3" t="s">
        <v>4221</v>
      </c>
      <c r="G125" s="3" t="s">
        <v>4222</v>
      </c>
      <c r="H125" s="3" t="s">
        <v>4223</v>
      </c>
      <c r="I125" s="3" t="s">
        <v>3474</v>
      </c>
      <c r="J125" s="3" t="s">
        <v>5700</v>
      </c>
      <c r="K125" s="9">
        <v>43983.0</v>
      </c>
      <c r="L125" s="8">
        <v>43888.0</v>
      </c>
    </row>
    <row r="126">
      <c r="A126" s="7">
        <v>124.0</v>
      </c>
      <c r="B126" s="3" t="s">
        <v>1896</v>
      </c>
      <c r="C126" s="3">
        <v>0.4</v>
      </c>
      <c r="D126" s="3" t="s">
        <v>5701</v>
      </c>
      <c r="E126" s="3" t="s">
        <v>5702</v>
      </c>
      <c r="F126" s="3" t="s">
        <v>4227</v>
      </c>
      <c r="G126" s="3" t="s">
        <v>4228</v>
      </c>
      <c r="H126" s="3" t="s">
        <v>4229</v>
      </c>
      <c r="I126" s="3" t="s">
        <v>3597</v>
      </c>
      <c r="J126" s="3" t="s">
        <v>5703</v>
      </c>
      <c r="K126" s="9">
        <v>43983.0</v>
      </c>
      <c r="L126" s="8">
        <v>43888.0</v>
      </c>
    </row>
    <row r="127">
      <c r="A127" s="7">
        <v>125.0</v>
      </c>
      <c r="B127" s="3" t="s">
        <v>1901</v>
      </c>
      <c r="C127" s="3">
        <v>0.6666666666666666</v>
      </c>
      <c r="D127" s="3" t="s">
        <v>5704</v>
      </c>
      <c r="E127" s="3" t="s">
        <v>5705</v>
      </c>
      <c r="F127" s="3" t="s">
        <v>4233</v>
      </c>
      <c r="G127" s="3" t="s">
        <v>5706</v>
      </c>
      <c r="H127" s="3" t="s">
        <v>4233</v>
      </c>
      <c r="I127" s="3" t="s">
        <v>3540</v>
      </c>
      <c r="J127" s="3" t="s">
        <v>5707</v>
      </c>
      <c r="K127" s="9">
        <v>43950.0</v>
      </c>
      <c r="L127" s="8">
        <v>43889.0</v>
      </c>
    </row>
    <row r="128">
      <c r="A128" s="7">
        <v>126.0</v>
      </c>
      <c r="B128" s="3" t="s">
        <v>1904</v>
      </c>
      <c r="C128" s="3">
        <v>0.6666666666666666</v>
      </c>
      <c r="D128" s="3" t="s">
        <v>5708</v>
      </c>
      <c r="E128" s="3" t="s">
        <v>5709</v>
      </c>
      <c r="F128" s="3" t="s">
        <v>4238</v>
      </c>
      <c r="G128" s="3" t="s">
        <v>5710</v>
      </c>
      <c r="H128" s="3" t="s">
        <v>4238</v>
      </c>
      <c r="I128" s="3" t="s">
        <v>3540</v>
      </c>
      <c r="J128" s="3" t="s">
        <v>5711</v>
      </c>
      <c r="K128" s="9">
        <v>43950.0</v>
      </c>
      <c r="L128" s="8">
        <v>43889.0</v>
      </c>
    </row>
    <row r="129">
      <c r="A129" s="7">
        <v>127.0</v>
      </c>
      <c r="B129" s="3" t="s">
        <v>1916</v>
      </c>
      <c r="C129" s="3">
        <v>0.4</v>
      </c>
      <c r="D129" s="3" t="s">
        <v>5712</v>
      </c>
      <c r="E129" s="3" t="s">
        <v>5713</v>
      </c>
      <c r="F129" s="3" t="s">
        <v>4243</v>
      </c>
      <c r="G129" s="3" t="s">
        <v>5714</v>
      </c>
      <c r="H129" s="3" t="s">
        <v>4245</v>
      </c>
      <c r="I129" s="3" t="s">
        <v>3597</v>
      </c>
      <c r="J129" s="3" t="s">
        <v>5715</v>
      </c>
      <c r="K129" s="9">
        <v>43987.0</v>
      </c>
      <c r="L129" s="8">
        <v>43873.0</v>
      </c>
    </row>
    <row r="130">
      <c r="A130" s="7">
        <v>128.0</v>
      </c>
      <c r="B130" s="3" t="s">
        <v>1921</v>
      </c>
      <c r="C130" s="3">
        <v>0.4</v>
      </c>
      <c r="D130" s="3" t="s">
        <v>5716</v>
      </c>
      <c r="E130" s="3" t="s">
        <v>5717</v>
      </c>
      <c r="F130" s="3" t="s">
        <v>4249</v>
      </c>
      <c r="G130" s="3" t="s">
        <v>5718</v>
      </c>
      <c r="H130" s="3" t="s">
        <v>4251</v>
      </c>
      <c r="I130" s="3" t="s">
        <v>3597</v>
      </c>
      <c r="J130" s="3" t="s">
        <v>5719</v>
      </c>
      <c r="K130" s="9">
        <v>43987.0</v>
      </c>
      <c r="L130" s="8">
        <v>43873.0</v>
      </c>
    </row>
    <row r="131">
      <c r="A131" s="7">
        <v>129.0</v>
      </c>
      <c r="B131" s="3" t="s">
        <v>1959</v>
      </c>
      <c r="C131" s="3">
        <v>0.3333333333333333</v>
      </c>
      <c r="D131" s="3" t="s">
        <v>5720</v>
      </c>
      <c r="E131" s="3" t="s">
        <v>5721</v>
      </c>
      <c r="F131" s="3" t="s">
        <v>4255</v>
      </c>
      <c r="G131" s="3" t="s">
        <v>5722</v>
      </c>
      <c r="H131" s="3" t="s">
        <v>4257</v>
      </c>
      <c r="I131" s="3" t="s">
        <v>3644</v>
      </c>
      <c r="J131" s="3" t="s">
        <v>5723</v>
      </c>
      <c r="K131" s="9">
        <v>43948.0</v>
      </c>
      <c r="L131" s="8">
        <v>43895.0</v>
      </c>
    </row>
    <row r="132">
      <c r="A132" s="7">
        <v>130.0</v>
      </c>
      <c r="B132" s="3" t="s">
        <v>1962</v>
      </c>
      <c r="C132" s="3">
        <v>0.2857142857142857</v>
      </c>
      <c r="D132" s="3" t="s">
        <v>5724</v>
      </c>
      <c r="E132" s="3" t="s">
        <v>5725</v>
      </c>
      <c r="F132" s="3" t="s">
        <v>4261</v>
      </c>
      <c r="G132" s="3" t="s">
        <v>5726</v>
      </c>
      <c r="H132" s="3" t="s">
        <v>4263</v>
      </c>
      <c r="I132" s="3" t="s">
        <v>3488</v>
      </c>
      <c r="J132" s="3" t="s">
        <v>5727</v>
      </c>
      <c r="K132" s="9">
        <v>43948.0</v>
      </c>
      <c r="L132" s="8">
        <v>43895.0</v>
      </c>
    </row>
    <row r="133">
      <c r="A133" s="7">
        <v>131.0</v>
      </c>
      <c r="B133" s="3" t="s">
        <v>1967</v>
      </c>
      <c r="C133" s="3">
        <v>0.2857142857142857</v>
      </c>
      <c r="D133" s="3" t="s">
        <v>5728</v>
      </c>
      <c r="E133" s="3" t="s">
        <v>5729</v>
      </c>
      <c r="F133" s="3" t="s">
        <v>4273</v>
      </c>
      <c r="G133" s="3" t="s">
        <v>5730</v>
      </c>
      <c r="H133" s="3" t="s">
        <v>4275</v>
      </c>
      <c r="I133" s="3" t="s">
        <v>3488</v>
      </c>
      <c r="J133" s="3" t="s">
        <v>5731</v>
      </c>
      <c r="K133" s="9">
        <v>43934.0</v>
      </c>
      <c r="L133" s="8">
        <v>43906.0</v>
      </c>
    </row>
    <row r="134">
      <c r="A134" s="7">
        <v>132.0</v>
      </c>
      <c r="B134" s="3" t="s">
        <v>1972</v>
      </c>
      <c r="C134" s="3">
        <v>0.2857142857142857</v>
      </c>
      <c r="D134" s="3" t="s">
        <v>5732</v>
      </c>
      <c r="E134" s="3" t="s">
        <v>5733</v>
      </c>
      <c r="F134" s="3" t="s">
        <v>4279</v>
      </c>
      <c r="G134" s="3" t="s">
        <v>5734</v>
      </c>
      <c r="H134" s="3" t="s">
        <v>4281</v>
      </c>
      <c r="I134" s="3" t="s">
        <v>3488</v>
      </c>
      <c r="J134" s="3" t="s">
        <v>5735</v>
      </c>
      <c r="K134" s="9">
        <v>43934.0</v>
      </c>
      <c r="L134" s="8">
        <v>43906.0</v>
      </c>
    </row>
    <row r="135">
      <c r="A135" s="7">
        <v>133.0</v>
      </c>
      <c r="B135" s="3" t="s">
        <v>1979</v>
      </c>
      <c r="C135" s="3">
        <v>1.0</v>
      </c>
      <c r="D135" s="3" t="s">
        <v>3535</v>
      </c>
      <c r="E135" s="3" t="s">
        <v>5736</v>
      </c>
      <c r="F135" s="3" t="s">
        <v>3537</v>
      </c>
      <c r="G135" s="3" t="s">
        <v>5737</v>
      </c>
      <c r="H135" s="3" t="s">
        <v>3539</v>
      </c>
      <c r="I135" s="3" t="s">
        <v>3701</v>
      </c>
      <c r="J135" s="3" t="s">
        <v>5738</v>
      </c>
      <c r="K135" s="9">
        <v>44004.0</v>
      </c>
      <c r="L135" s="8">
        <v>43878.0</v>
      </c>
    </row>
    <row r="136">
      <c r="A136" s="7">
        <v>134.0</v>
      </c>
      <c r="B136" s="3" t="s">
        <v>1982</v>
      </c>
      <c r="C136" s="3">
        <v>1.0</v>
      </c>
      <c r="D136" s="3" t="s">
        <v>3535</v>
      </c>
      <c r="E136" s="3" t="s">
        <v>5739</v>
      </c>
      <c r="F136" s="3" t="s">
        <v>3537</v>
      </c>
      <c r="G136" s="3" t="s">
        <v>5740</v>
      </c>
      <c r="H136" s="3" t="s">
        <v>3539</v>
      </c>
      <c r="I136" s="3" t="s">
        <v>3701</v>
      </c>
      <c r="J136" s="3" t="s">
        <v>5741</v>
      </c>
      <c r="K136" s="9">
        <v>44004.0</v>
      </c>
      <c r="L136" s="8">
        <v>43878.0</v>
      </c>
    </row>
    <row r="137">
      <c r="A137" s="7">
        <v>135.0</v>
      </c>
      <c r="B137" s="3" t="s">
        <v>1995</v>
      </c>
      <c r="C137" s="3">
        <v>0.375</v>
      </c>
      <c r="D137" s="3" t="s">
        <v>5742</v>
      </c>
      <c r="E137" s="3" t="s">
        <v>5743</v>
      </c>
      <c r="F137" s="3" t="s">
        <v>4291</v>
      </c>
      <c r="G137" s="3" t="s">
        <v>4292</v>
      </c>
      <c r="H137" s="3" t="s">
        <v>4293</v>
      </c>
      <c r="I137" s="3" t="s">
        <v>3562</v>
      </c>
      <c r="J137" s="3" t="s">
        <v>5346</v>
      </c>
      <c r="K137" s="9">
        <v>44018.0</v>
      </c>
      <c r="L137" s="8">
        <v>44014.0</v>
      </c>
    </row>
    <row r="138">
      <c r="A138" s="7">
        <v>136.0</v>
      </c>
      <c r="B138" s="3" t="s">
        <v>2004</v>
      </c>
      <c r="C138" s="3">
        <v>0.6666666666666666</v>
      </c>
      <c r="D138" s="3" t="s">
        <v>5744</v>
      </c>
      <c r="E138" s="3" t="s">
        <v>5745</v>
      </c>
      <c r="F138" s="3" t="s">
        <v>4297</v>
      </c>
      <c r="G138" s="3" t="s">
        <v>5746</v>
      </c>
      <c r="H138" s="3" t="s">
        <v>4297</v>
      </c>
      <c r="I138" s="3" t="s">
        <v>3540</v>
      </c>
      <c r="J138" s="3" t="s">
        <v>5747</v>
      </c>
      <c r="K138" s="9">
        <v>43938.0</v>
      </c>
      <c r="L138" s="8">
        <v>43892.0</v>
      </c>
    </row>
    <row r="139">
      <c r="A139" s="7">
        <v>137.0</v>
      </c>
      <c r="B139" s="3" t="s">
        <v>2007</v>
      </c>
      <c r="C139" s="3">
        <v>0.6666666666666666</v>
      </c>
      <c r="D139" s="3" t="s">
        <v>5748</v>
      </c>
      <c r="E139" s="3" t="s">
        <v>5749</v>
      </c>
      <c r="F139" s="3" t="s">
        <v>4302</v>
      </c>
      <c r="G139" s="3" t="s">
        <v>5750</v>
      </c>
      <c r="H139" s="3" t="s">
        <v>4302</v>
      </c>
      <c r="I139" s="3" t="s">
        <v>3540</v>
      </c>
      <c r="J139" s="3" t="s">
        <v>5751</v>
      </c>
      <c r="K139" s="9">
        <v>43938.0</v>
      </c>
      <c r="L139" s="8">
        <v>43892.0</v>
      </c>
    </row>
    <row r="140">
      <c r="A140" s="7">
        <v>138.0</v>
      </c>
      <c r="B140" s="3" t="s">
        <v>2021</v>
      </c>
      <c r="C140" s="3">
        <v>0.6</v>
      </c>
      <c r="D140" s="3" t="s">
        <v>5752</v>
      </c>
      <c r="E140" s="3" t="s">
        <v>5753</v>
      </c>
      <c r="F140" s="3" t="s">
        <v>4307</v>
      </c>
      <c r="G140" s="3" t="s">
        <v>5754</v>
      </c>
      <c r="H140" s="3" t="s">
        <v>4309</v>
      </c>
      <c r="I140" s="3" t="s">
        <v>3597</v>
      </c>
      <c r="J140" s="3" t="s">
        <v>5755</v>
      </c>
      <c r="K140" s="9">
        <v>43979.0</v>
      </c>
      <c r="L140" s="8">
        <v>43971.0</v>
      </c>
    </row>
    <row r="141">
      <c r="A141" s="7">
        <v>139.0</v>
      </c>
      <c r="B141" s="3" t="s">
        <v>2024</v>
      </c>
      <c r="C141" s="3">
        <v>0.6</v>
      </c>
      <c r="D141" s="3" t="s">
        <v>5756</v>
      </c>
      <c r="E141" s="3" t="s">
        <v>5757</v>
      </c>
      <c r="F141" s="3" t="s">
        <v>4313</v>
      </c>
      <c r="G141" s="3" t="s">
        <v>5758</v>
      </c>
      <c r="H141" s="3" t="s">
        <v>4315</v>
      </c>
      <c r="I141" s="3" t="s">
        <v>3597</v>
      </c>
      <c r="J141" s="3" t="s">
        <v>5759</v>
      </c>
      <c r="K141" s="9">
        <v>43979.0</v>
      </c>
      <c r="L141" s="8">
        <v>43971.0</v>
      </c>
    </row>
    <row r="142">
      <c r="A142" s="7">
        <v>140.0</v>
      </c>
      <c r="B142" s="3" t="s">
        <v>2065</v>
      </c>
      <c r="C142" s="3">
        <v>0.1428571428571428</v>
      </c>
      <c r="D142" s="3" t="s">
        <v>5760</v>
      </c>
      <c r="E142" s="3" t="s">
        <v>5761</v>
      </c>
      <c r="F142" s="3" t="s">
        <v>5762</v>
      </c>
      <c r="G142" s="3" t="s">
        <v>5761</v>
      </c>
      <c r="H142" s="3" t="s">
        <v>5763</v>
      </c>
      <c r="I142" s="3" t="s">
        <v>3488</v>
      </c>
      <c r="J142" s="3" t="s">
        <v>5764</v>
      </c>
      <c r="K142" s="9">
        <v>44035.0</v>
      </c>
      <c r="L142" s="8">
        <v>44034.0</v>
      </c>
    </row>
    <row r="143">
      <c r="A143" s="7">
        <v>141.0</v>
      </c>
      <c r="B143" s="3" t="s">
        <v>2070</v>
      </c>
      <c r="C143" s="3">
        <v>0.1428571428571428</v>
      </c>
      <c r="D143" s="3" t="s">
        <v>5765</v>
      </c>
      <c r="E143" s="3" t="s">
        <v>5766</v>
      </c>
      <c r="F143" s="3" t="s">
        <v>5767</v>
      </c>
      <c r="G143" s="3" t="s">
        <v>5766</v>
      </c>
      <c r="H143" s="3" t="s">
        <v>5768</v>
      </c>
      <c r="I143" s="3" t="s">
        <v>3488</v>
      </c>
      <c r="J143" s="3" t="s">
        <v>5769</v>
      </c>
      <c r="K143" s="9">
        <v>44035.0</v>
      </c>
      <c r="L143" s="8">
        <v>44034.0</v>
      </c>
    </row>
    <row r="144">
      <c r="A144" s="7">
        <v>142.0</v>
      </c>
      <c r="B144" s="3" t="s">
        <v>2091</v>
      </c>
      <c r="C144" s="3">
        <v>0.6666666666666666</v>
      </c>
      <c r="D144" s="3" t="s">
        <v>5770</v>
      </c>
      <c r="E144" s="3" t="s">
        <v>5771</v>
      </c>
      <c r="F144" s="3" t="s">
        <v>4325</v>
      </c>
      <c r="G144" s="3" t="s">
        <v>5772</v>
      </c>
      <c r="H144" s="3" t="s">
        <v>4325</v>
      </c>
      <c r="I144" s="3" t="s">
        <v>3540</v>
      </c>
      <c r="J144" s="3" t="s">
        <v>5773</v>
      </c>
      <c r="K144" s="9">
        <v>43936.0</v>
      </c>
      <c r="L144" s="8">
        <v>43901.0</v>
      </c>
    </row>
    <row r="145">
      <c r="A145" s="7">
        <v>143.0</v>
      </c>
      <c r="B145" s="3" t="s">
        <v>2094</v>
      </c>
      <c r="C145" s="3">
        <v>0.25</v>
      </c>
      <c r="D145" s="3" t="s">
        <v>5774</v>
      </c>
      <c r="E145" s="3" t="s">
        <v>5775</v>
      </c>
      <c r="F145" s="3" t="s">
        <v>4330</v>
      </c>
      <c r="G145" s="3" t="s">
        <v>5776</v>
      </c>
      <c r="H145" s="3" t="s">
        <v>4332</v>
      </c>
      <c r="I145" s="3" t="s">
        <v>3562</v>
      </c>
      <c r="J145" s="3" t="s">
        <v>5777</v>
      </c>
      <c r="K145" s="9">
        <v>43963.0</v>
      </c>
      <c r="L145" s="8">
        <v>43899.0</v>
      </c>
    </row>
    <row r="146">
      <c r="A146" s="7">
        <v>144.0</v>
      </c>
      <c r="B146" s="3" t="s">
        <v>2097</v>
      </c>
      <c r="C146" s="3">
        <v>0.6666666666666666</v>
      </c>
      <c r="D146" s="3" t="s">
        <v>5778</v>
      </c>
      <c r="E146" s="3" t="s">
        <v>5779</v>
      </c>
      <c r="F146" s="3" t="s">
        <v>4336</v>
      </c>
      <c r="G146" s="3" t="s">
        <v>5780</v>
      </c>
      <c r="H146" s="3" t="s">
        <v>4336</v>
      </c>
      <c r="I146" s="3" t="s">
        <v>3540</v>
      </c>
      <c r="J146" s="3" t="s">
        <v>5781</v>
      </c>
      <c r="K146" s="9">
        <v>43936.0</v>
      </c>
      <c r="L146" s="8">
        <v>43901.0</v>
      </c>
    </row>
    <row r="147">
      <c r="A147" s="7">
        <v>145.0</v>
      </c>
      <c r="B147" s="3" t="s">
        <v>2104</v>
      </c>
      <c r="C147" s="3">
        <v>0.2</v>
      </c>
      <c r="D147" s="3" t="s">
        <v>4344</v>
      </c>
      <c r="E147" s="3" t="s">
        <v>4345</v>
      </c>
      <c r="F147" s="3" t="s">
        <v>4346</v>
      </c>
      <c r="G147" s="3" t="s">
        <v>4345</v>
      </c>
      <c r="H147" s="3" t="s">
        <v>4347</v>
      </c>
      <c r="I147" s="3" t="s">
        <v>3597</v>
      </c>
      <c r="J147" s="3" t="s">
        <v>4348</v>
      </c>
      <c r="K147" s="9">
        <v>44032.0</v>
      </c>
      <c r="L147" s="8">
        <v>44036.0</v>
      </c>
    </row>
    <row r="148">
      <c r="A148" s="7">
        <v>146.0</v>
      </c>
      <c r="B148" s="3" t="s">
        <v>2176</v>
      </c>
      <c r="C148" s="3">
        <v>0.75</v>
      </c>
      <c r="D148" s="3" t="s">
        <v>5782</v>
      </c>
      <c r="E148" s="3" t="s">
        <v>5783</v>
      </c>
      <c r="F148" s="3" t="s">
        <v>4351</v>
      </c>
      <c r="G148" s="3" t="s">
        <v>5784</v>
      </c>
      <c r="H148" s="3" t="s">
        <v>4351</v>
      </c>
      <c r="I148" s="3" t="s">
        <v>3474</v>
      </c>
      <c r="J148" s="3" t="s">
        <v>5785</v>
      </c>
      <c r="K148" s="9">
        <v>43978.0</v>
      </c>
      <c r="L148" s="8">
        <v>43892.0</v>
      </c>
    </row>
    <row r="149">
      <c r="A149" s="7">
        <v>147.0</v>
      </c>
      <c r="B149" s="3" t="s">
        <v>2193</v>
      </c>
      <c r="C149" s="3">
        <v>0.6</v>
      </c>
      <c r="D149" s="3" t="s">
        <v>5786</v>
      </c>
      <c r="E149" s="3" t="s">
        <v>5787</v>
      </c>
      <c r="F149" s="3" t="s">
        <v>4356</v>
      </c>
      <c r="G149" s="3" t="s">
        <v>5788</v>
      </c>
      <c r="H149" s="3" t="s">
        <v>4358</v>
      </c>
      <c r="I149" s="3" t="s">
        <v>3597</v>
      </c>
      <c r="J149" s="3" t="s">
        <v>5789</v>
      </c>
      <c r="K149" s="9">
        <v>43970.0</v>
      </c>
      <c r="L149" s="8">
        <v>43902.0</v>
      </c>
    </row>
    <row r="150">
      <c r="A150" s="7">
        <v>148.0</v>
      </c>
      <c r="B150" s="3" t="s">
        <v>2201</v>
      </c>
      <c r="C150" s="3">
        <v>0.6666666666666666</v>
      </c>
      <c r="D150" s="3" t="s">
        <v>5790</v>
      </c>
      <c r="E150" s="3" t="s">
        <v>5791</v>
      </c>
      <c r="F150" s="3" t="s">
        <v>4362</v>
      </c>
      <c r="G150" s="3" t="s">
        <v>5792</v>
      </c>
      <c r="H150" s="3" t="s">
        <v>4362</v>
      </c>
      <c r="I150" s="3" t="s">
        <v>3540</v>
      </c>
      <c r="J150" s="3" t="s">
        <v>3591</v>
      </c>
      <c r="K150" s="9">
        <v>43985.0</v>
      </c>
      <c r="L150" s="8">
        <v>43899.0</v>
      </c>
    </row>
    <row r="151">
      <c r="A151" s="7">
        <v>149.0</v>
      </c>
      <c r="B151" s="3" t="s">
        <v>2208</v>
      </c>
      <c r="C151" s="3">
        <v>0.6666666666666666</v>
      </c>
      <c r="D151" s="3" t="s">
        <v>5793</v>
      </c>
      <c r="E151" s="3" t="s">
        <v>5794</v>
      </c>
      <c r="F151" s="3" t="s">
        <v>4367</v>
      </c>
      <c r="G151" s="3" t="s">
        <v>5795</v>
      </c>
      <c r="H151" s="3" t="s">
        <v>4367</v>
      </c>
      <c r="I151" s="3" t="s">
        <v>3540</v>
      </c>
      <c r="J151" s="3" t="s">
        <v>5796</v>
      </c>
      <c r="K151" s="9">
        <v>43984.0</v>
      </c>
      <c r="L151" s="8">
        <v>43901.0</v>
      </c>
    </row>
    <row r="152">
      <c r="A152" s="7">
        <v>150.0</v>
      </c>
      <c r="B152" s="3" t="s">
        <v>2210</v>
      </c>
      <c r="C152" s="3">
        <v>0.4</v>
      </c>
      <c r="D152" s="3" t="s">
        <v>5797</v>
      </c>
      <c r="E152" s="3" t="s">
        <v>5798</v>
      </c>
      <c r="F152" s="3" t="s">
        <v>4372</v>
      </c>
      <c r="G152" s="3" t="s">
        <v>5799</v>
      </c>
      <c r="H152" s="3" t="s">
        <v>4374</v>
      </c>
      <c r="I152" s="3" t="s">
        <v>3597</v>
      </c>
      <c r="J152" s="3" t="s">
        <v>5800</v>
      </c>
      <c r="K152" s="9">
        <v>43992.0</v>
      </c>
      <c r="L152" s="8">
        <v>43892.0</v>
      </c>
    </row>
    <row r="153">
      <c r="A153" s="7">
        <v>151.0</v>
      </c>
      <c r="B153" s="3" t="s">
        <v>2229</v>
      </c>
      <c r="C153" s="3">
        <v>0.4</v>
      </c>
      <c r="D153" s="3" t="s">
        <v>5801</v>
      </c>
      <c r="E153" s="3" t="s">
        <v>5802</v>
      </c>
      <c r="F153" s="3" t="s">
        <v>4378</v>
      </c>
      <c r="G153" s="3" t="s">
        <v>5803</v>
      </c>
      <c r="H153" s="3" t="s">
        <v>4380</v>
      </c>
      <c r="I153" s="3" t="s">
        <v>3597</v>
      </c>
      <c r="J153" s="3" t="s">
        <v>5804</v>
      </c>
      <c r="K153" s="9">
        <v>43992.0</v>
      </c>
      <c r="L153" s="8">
        <v>43892.0</v>
      </c>
    </row>
    <row r="154">
      <c r="A154" s="7">
        <v>152.0</v>
      </c>
      <c r="B154" s="3" t="s">
        <v>2269</v>
      </c>
      <c r="C154" s="3">
        <v>0.2857142857142857</v>
      </c>
      <c r="D154" s="3" t="s">
        <v>5805</v>
      </c>
      <c r="E154" s="3" t="s">
        <v>5806</v>
      </c>
      <c r="F154" s="3" t="s">
        <v>4384</v>
      </c>
      <c r="G154" s="3" t="s">
        <v>4385</v>
      </c>
      <c r="H154" s="3" t="s">
        <v>4386</v>
      </c>
      <c r="I154" s="3" t="s">
        <v>3488</v>
      </c>
      <c r="J154" s="3" t="s">
        <v>5807</v>
      </c>
      <c r="K154" s="9">
        <v>44029.0</v>
      </c>
      <c r="L154" s="8">
        <v>44028.0</v>
      </c>
    </row>
    <row r="155">
      <c r="A155" s="7">
        <v>153.0</v>
      </c>
      <c r="B155" s="3" t="s">
        <v>2272</v>
      </c>
      <c r="C155" s="3">
        <v>0.1428571428571428</v>
      </c>
      <c r="D155" s="3" t="s">
        <v>5808</v>
      </c>
      <c r="E155" s="3" t="s">
        <v>4391</v>
      </c>
      <c r="F155" s="3" t="s">
        <v>5809</v>
      </c>
      <c r="G155" s="3" t="s">
        <v>4391</v>
      </c>
      <c r="H155" s="3" t="s">
        <v>4392</v>
      </c>
      <c r="I155" s="3" t="s">
        <v>3488</v>
      </c>
      <c r="J155" s="3" t="s">
        <v>5810</v>
      </c>
      <c r="K155" s="9">
        <v>44029.0</v>
      </c>
      <c r="L155" s="8">
        <v>44028.0</v>
      </c>
    </row>
    <row r="156">
      <c r="A156" s="7">
        <v>154.0</v>
      </c>
      <c r="B156" s="3" t="s">
        <v>2291</v>
      </c>
      <c r="C156" s="3">
        <v>0.375</v>
      </c>
      <c r="D156" s="3" t="s">
        <v>5811</v>
      </c>
      <c r="E156" s="3" t="s">
        <v>5812</v>
      </c>
      <c r="F156" s="3" t="s">
        <v>4396</v>
      </c>
      <c r="G156" s="3" t="s">
        <v>4397</v>
      </c>
      <c r="H156" s="3" t="s">
        <v>4398</v>
      </c>
      <c r="I156" s="3" t="s">
        <v>3562</v>
      </c>
      <c r="J156" s="3" t="s">
        <v>5813</v>
      </c>
      <c r="K156" s="9">
        <v>44015.0</v>
      </c>
      <c r="L156" s="8">
        <v>44014.0</v>
      </c>
    </row>
    <row r="157">
      <c r="A157" s="7">
        <v>155.0</v>
      </c>
      <c r="B157" s="3" t="s">
        <v>2333</v>
      </c>
      <c r="C157" s="3">
        <v>0.25</v>
      </c>
      <c r="D157" s="3" t="s">
        <v>4406</v>
      </c>
      <c r="E157" s="3" t="s">
        <v>4407</v>
      </c>
      <c r="F157" s="3" t="s">
        <v>4408</v>
      </c>
      <c r="G157" s="3" t="s">
        <v>4409</v>
      </c>
      <c r="H157" s="3" t="s">
        <v>4410</v>
      </c>
      <c r="I157" s="3" t="s">
        <v>3562</v>
      </c>
      <c r="J157" s="3" t="s">
        <v>4411</v>
      </c>
      <c r="K157" s="9">
        <v>44028.0</v>
      </c>
      <c r="L157" s="8">
        <v>44035.0</v>
      </c>
    </row>
    <row r="158">
      <c r="A158" s="7">
        <v>156.0</v>
      </c>
      <c r="B158" s="3" t="s">
        <v>2360</v>
      </c>
      <c r="C158" s="3">
        <v>0.6666666666666666</v>
      </c>
      <c r="D158" s="3" t="s">
        <v>5814</v>
      </c>
      <c r="E158" s="3" t="s">
        <v>5815</v>
      </c>
      <c r="F158" s="3" t="s">
        <v>4414</v>
      </c>
      <c r="G158" s="3" t="s">
        <v>5816</v>
      </c>
      <c r="H158" s="3" t="s">
        <v>4414</v>
      </c>
      <c r="I158" s="3" t="s">
        <v>3540</v>
      </c>
      <c r="J158" s="3" t="s">
        <v>5817</v>
      </c>
      <c r="K158" s="9">
        <v>43979.0</v>
      </c>
      <c r="L158" s="8">
        <v>43902.0</v>
      </c>
    </row>
    <row r="159">
      <c r="A159" s="7">
        <v>157.0</v>
      </c>
      <c r="B159" s="3" t="s">
        <v>2369</v>
      </c>
      <c r="C159" s="3">
        <v>0.75</v>
      </c>
      <c r="D159" s="3" t="s">
        <v>5818</v>
      </c>
      <c r="E159" s="3" t="s">
        <v>5819</v>
      </c>
      <c r="F159" s="3" t="s">
        <v>4419</v>
      </c>
      <c r="G159" s="3" t="s">
        <v>5820</v>
      </c>
      <c r="H159" s="3" t="s">
        <v>4419</v>
      </c>
      <c r="I159" s="3" t="s">
        <v>3474</v>
      </c>
      <c r="J159" s="3" t="s">
        <v>5821</v>
      </c>
      <c r="K159" s="9">
        <v>43957.0</v>
      </c>
      <c r="L159" s="8">
        <v>43889.0</v>
      </c>
    </row>
    <row r="160">
      <c r="A160" s="7">
        <v>158.0</v>
      </c>
      <c r="B160" s="3" t="s">
        <v>2401</v>
      </c>
      <c r="C160" s="3">
        <v>0.75</v>
      </c>
      <c r="D160" s="3" t="s">
        <v>5822</v>
      </c>
      <c r="E160" s="3" t="s">
        <v>5823</v>
      </c>
      <c r="F160" s="3" t="s">
        <v>4424</v>
      </c>
      <c r="G160" s="3" t="s">
        <v>5824</v>
      </c>
      <c r="H160" s="3" t="s">
        <v>4424</v>
      </c>
      <c r="I160" s="3" t="s">
        <v>3474</v>
      </c>
      <c r="J160" s="3" t="s">
        <v>4012</v>
      </c>
      <c r="K160" s="9">
        <v>43958.0</v>
      </c>
      <c r="L160" s="8">
        <v>43889.0</v>
      </c>
    </row>
    <row r="161">
      <c r="A161" s="7">
        <v>159.0</v>
      </c>
      <c r="B161" s="3" t="s">
        <v>2510</v>
      </c>
      <c r="C161" s="3">
        <v>0.4</v>
      </c>
      <c r="D161" s="3" t="s">
        <v>5825</v>
      </c>
      <c r="E161" s="3" t="s">
        <v>5826</v>
      </c>
      <c r="F161" s="3" t="s">
        <v>4429</v>
      </c>
      <c r="G161" s="3" t="s">
        <v>5827</v>
      </c>
      <c r="H161" s="3" t="s">
        <v>4431</v>
      </c>
      <c r="I161" s="3" t="s">
        <v>3597</v>
      </c>
      <c r="J161" s="3" t="s">
        <v>5828</v>
      </c>
      <c r="K161" s="9">
        <v>43990.0</v>
      </c>
      <c r="L161" s="8">
        <v>43902.0</v>
      </c>
    </row>
    <row r="162">
      <c r="A162" s="7">
        <v>160.0</v>
      </c>
      <c r="B162" s="3" t="s">
        <v>2523</v>
      </c>
      <c r="C162" s="3">
        <v>0.4</v>
      </c>
      <c r="D162" s="3" t="s">
        <v>5829</v>
      </c>
      <c r="E162" s="3" t="s">
        <v>5830</v>
      </c>
      <c r="F162" s="3" t="s">
        <v>4435</v>
      </c>
      <c r="G162" s="3" t="s">
        <v>5831</v>
      </c>
      <c r="H162" s="3" t="s">
        <v>4437</v>
      </c>
      <c r="I162" s="3" t="s">
        <v>3597</v>
      </c>
      <c r="J162" s="3" t="s">
        <v>5832</v>
      </c>
      <c r="K162" s="9">
        <v>43990.0</v>
      </c>
      <c r="L162" s="8">
        <v>43901.0</v>
      </c>
    </row>
    <row r="163">
      <c r="A163" s="7">
        <v>161.0</v>
      </c>
      <c r="B163" s="3" t="s">
        <v>2578</v>
      </c>
      <c r="C163" s="3">
        <v>0.25</v>
      </c>
      <c r="D163" s="3" t="s">
        <v>5833</v>
      </c>
      <c r="E163" s="3" t="s">
        <v>5834</v>
      </c>
      <c r="F163" s="3" t="s">
        <v>4441</v>
      </c>
      <c r="G163" s="3" t="s">
        <v>5834</v>
      </c>
      <c r="H163" s="3" t="s">
        <v>4442</v>
      </c>
      <c r="I163" s="3" t="s">
        <v>3474</v>
      </c>
      <c r="J163" s="3" t="s">
        <v>5835</v>
      </c>
      <c r="K163" s="9">
        <v>43941.0</v>
      </c>
      <c r="L163" s="8">
        <v>43864.0</v>
      </c>
    </row>
    <row r="164">
      <c r="A164" s="7">
        <v>162.0</v>
      </c>
      <c r="B164" s="3" t="s">
        <v>2583</v>
      </c>
      <c r="C164" s="3">
        <v>0.25</v>
      </c>
      <c r="D164" s="3" t="s">
        <v>5836</v>
      </c>
      <c r="E164" s="3" t="s">
        <v>5837</v>
      </c>
      <c r="F164" s="3" t="s">
        <v>4446</v>
      </c>
      <c r="G164" s="3" t="s">
        <v>5837</v>
      </c>
      <c r="H164" s="3" t="s">
        <v>4447</v>
      </c>
      <c r="I164" s="3" t="s">
        <v>3474</v>
      </c>
      <c r="J164" s="3" t="s">
        <v>5838</v>
      </c>
      <c r="K164" s="9">
        <v>43941.0</v>
      </c>
      <c r="L164" s="8">
        <v>43864.0</v>
      </c>
    </row>
    <row r="165">
      <c r="A165" s="7">
        <v>163.0</v>
      </c>
      <c r="B165" s="3" t="s">
        <v>2591</v>
      </c>
      <c r="C165" s="3">
        <v>0.5</v>
      </c>
      <c r="D165" s="3" t="s">
        <v>5839</v>
      </c>
      <c r="E165" s="3" t="s">
        <v>5840</v>
      </c>
      <c r="F165" s="3" t="s">
        <v>4451</v>
      </c>
      <c r="G165" s="3" t="s">
        <v>4452</v>
      </c>
      <c r="H165" s="3" t="s">
        <v>4453</v>
      </c>
      <c r="I165" s="3" t="s">
        <v>3474</v>
      </c>
      <c r="J165" s="3" t="s">
        <v>5841</v>
      </c>
      <c r="K165" s="9">
        <v>44000.0</v>
      </c>
      <c r="L165" s="8">
        <v>43956.0</v>
      </c>
    </row>
    <row r="166">
      <c r="A166" s="7">
        <v>164.0</v>
      </c>
      <c r="B166" s="3" t="s">
        <v>2594</v>
      </c>
      <c r="C166" s="3">
        <v>0.6666666666666666</v>
      </c>
      <c r="D166" s="3" t="s">
        <v>5842</v>
      </c>
      <c r="E166" s="3" t="s">
        <v>5843</v>
      </c>
      <c r="F166" s="3" t="s">
        <v>4457</v>
      </c>
      <c r="G166" s="3" t="s">
        <v>5844</v>
      </c>
      <c r="H166" s="3" t="s">
        <v>4457</v>
      </c>
      <c r="I166" s="3" t="s">
        <v>3540</v>
      </c>
      <c r="J166" s="3" t="s">
        <v>5443</v>
      </c>
      <c r="K166" s="9">
        <v>44000.0</v>
      </c>
      <c r="L166" s="8">
        <v>43956.0</v>
      </c>
    </row>
    <row r="167">
      <c r="A167" s="7">
        <v>165.0</v>
      </c>
      <c r="B167" s="3" t="s">
        <v>2615</v>
      </c>
      <c r="C167" s="3">
        <v>0.6666666666666666</v>
      </c>
      <c r="D167" s="3" t="s">
        <v>5845</v>
      </c>
      <c r="E167" s="3" t="s">
        <v>5846</v>
      </c>
      <c r="F167" s="3" t="s">
        <v>4462</v>
      </c>
      <c r="G167" s="3" t="s">
        <v>5847</v>
      </c>
      <c r="H167" s="3" t="s">
        <v>4462</v>
      </c>
      <c r="I167" s="3" t="s">
        <v>3540</v>
      </c>
      <c r="J167" s="3" t="s">
        <v>5848</v>
      </c>
      <c r="K167" s="9">
        <v>43957.0</v>
      </c>
      <c r="L167" s="8">
        <v>43902.0</v>
      </c>
    </row>
    <row r="168">
      <c r="A168" s="7">
        <v>166.0</v>
      </c>
      <c r="B168" s="3" t="s">
        <v>2620</v>
      </c>
      <c r="C168" s="3">
        <v>0.6666666666666666</v>
      </c>
      <c r="D168" s="3" t="s">
        <v>5849</v>
      </c>
      <c r="E168" s="3" t="s">
        <v>5850</v>
      </c>
      <c r="F168" s="3" t="s">
        <v>4467</v>
      </c>
      <c r="G168" s="3" t="s">
        <v>5851</v>
      </c>
      <c r="H168" s="3" t="s">
        <v>4467</v>
      </c>
      <c r="I168" s="3" t="s">
        <v>3540</v>
      </c>
      <c r="J168" s="3" t="s">
        <v>5852</v>
      </c>
      <c r="K168" s="9">
        <v>43957.0</v>
      </c>
      <c r="L168" s="8">
        <v>43902.0</v>
      </c>
    </row>
    <row r="169">
      <c r="A169" s="7">
        <v>167.0</v>
      </c>
      <c r="B169" s="3" t="s">
        <v>2622</v>
      </c>
      <c r="C169" s="3">
        <v>0.1818181818181818</v>
      </c>
      <c r="D169" s="3" t="s">
        <v>5853</v>
      </c>
      <c r="E169" s="3" t="s">
        <v>5854</v>
      </c>
      <c r="F169" s="3" t="s">
        <v>4472</v>
      </c>
      <c r="G169" s="3" t="s">
        <v>5855</v>
      </c>
      <c r="H169" s="3" t="s">
        <v>4474</v>
      </c>
      <c r="I169" s="3" t="s">
        <v>3527</v>
      </c>
      <c r="J169" s="3" t="s">
        <v>5856</v>
      </c>
      <c r="K169" s="9">
        <v>43949.0</v>
      </c>
      <c r="L169" s="8">
        <v>43865.0</v>
      </c>
    </row>
    <row r="170">
      <c r="A170" s="7">
        <v>168.0</v>
      </c>
      <c r="B170" s="3" t="s">
        <v>2625</v>
      </c>
      <c r="C170" s="3">
        <v>0.2</v>
      </c>
      <c r="D170" s="3" t="s">
        <v>5857</v>
      </c>
      <c r="E170" s="3" t="s">
        <v>5858</v>
      </c>
      <c r="F170" s="3" t="s">
        <v>4478</v>
      </c>
      <c r="G170" s="3" t="s">
        <v>5859</v>
      </c>
      <c r="H170" s="3" t="s">
        <v>4480</v>
      </c>
      <c r="I170" s="3" t="s">
        <v>3514</v>
      </c>
      <c r="J170" s="3" t="s">
        <v>5860</v>
      </c>
      <c r="K170" s="9">
        <v>43949.0</v>
      </c>
      <c r="L170" s="8">
        <v>43865.0</v>
      </c>
    </row>
    <row r="171">
      <c r="A171" s="7">
        <v>169.0</v>
      </c>
      <c r="B171" s="3" t="s">
        <v>2685</v>
      </c>
      <c r="C171" s="3">
        <v>0.5</v>
      </c>
      <c r="D171" s="3" t="s">
        <v>5861</v>
      </c>
      <c r="E171" s="3" t="s">
        <v>5862</v>
      </c>
      <c r="F171" s="3" t="s">
        <v>4489</v>
      </c>
      <c r="G171" s="3" t="s">
        <v>5863</v>
      </c>
      <c r="H171" s="3" t="s">
        <v>4491</v>
      </c>
      <c r="I171" s="3" t="s">
        <v>3474</v>
      </c>
      <c r="J171" s="3" t="s">
        <v>5864</v>
      </c>
      <c r="K171" s="9">
        <v>43985.0</v>
      </c>
      <c r="L171" s="8">
        <v>43874.0</v>
      </c>
    </row>
    <row r="172">
      <c r="A172" s="7">
        <v>170.0</v>
      </c>
      <c r="B172" s="3" t="s">
        <v>2688</v>
      </c>
      <c r="C172" s="3">
        <v>0.5</v>
      </c>
      <c r="D172" s="3" t="s">
        <v>5865</v>
      </c>
      <c r="E172" s="3" t="s">
        <v>5866</v>
      </c>
      <c r="F172" s="3" t="s">
        <v>4495</v>
      </c>
      <c r="G172" s="3" t="s">
        <v>5867</v>
      </c>
      <c r="H172" s="3" t="s">
        <v>4497</v>
      </c>
      <c r="I172" s="3" t="s">
        <v>3474</v>
      </c>
      <c r="J172" s="3" t="s">
        <v>5868</v>
      </c>
      <c r="K172" s="9">
        <v>43985.0</v>
      </c>
      <c r="L172" s="8">
        <v>43874.0</v>
      </c>
    </row>
    <row r="173">
      <c r="A173" s="7">
        <v>171.0</v>
      </c>
      <c r="B173" s="3" t="s">
        <v>2719</v>
      </c>
      <c r="C173" s="3">
        <v>0.3333333333333333</v>
      </c>
      <c r="D173" s="3" t="s">
        <v>5869</v>
      </c>
      <c r="E173" s="3" t="s">
        <v>5870</v>
      </c>
      <c r="F173" s="3" t="s">
        <v>4501</v>
      </c>
      <c r="G173" s="3" t="s">
        <v>5871</v>
      </c>
      <c r="H173" s="3" t="s">
        <v>4503</v>
      </c>
      <c r="I173" s="3" t="s">
        <v>3644</v>
      </c>
      <c r="J173" s="3" t="s">
        <v>5872</v>
      </c>
      <c r="K173" s="9">
        <v>43948.0</v>
      </c>
      <c r="L173" s="8">
        <v>43892.0</v>
      </c>
    </row>
    <row r="174">
      <c r="A174" s="7">
        <v>172.0</v>
      </c>
      <c r="B174" s="3" t="s">
        <v>2722</v>
      </c>
      <c r="C174" s="3">
        <v>0.4</v>
      </c>
      <c r="D174" s="3" t="s">
        <v>5873</v>
      </c>
      <c r="E174" s="3" t="s">
        <v>5874</v>
      </c>
      <c r="F174" s="3" t="s">
        <v>4507</v>
      </c>
      <c r="G174" s="3" t="s">
        <v>5875</v>
      </c>
      <c r="H174" s="3" t="s">
        <v>4509</v>
      </c>
      <c r="I174" s="3" t="s">
        <v>3597</v>
      </c>
      <c r="J174" s="3" t="s">
        <v>5876</v>
      </c>
      <c r="K174" s="9">
        <v>43948.0</v>
      </c>
      <c r="L174" s="8">
        <v>43892.0</v>
      </c>
    </row>
    <row r="175">
      <c r="A175" s="7">
        <v>173.0</v>
      </c>
      <c r="B175" s="3" t="s">
        <v>2794</v>
      </c>
      <c r="C175" s="3">
        <v>0.5</v>
      </c>
      <c r="D175" s="3" t="s">
        <v>5877</v>
      </c>
      <c r="E175" s="3" t="s">
        <v>5878</v>
      </c>
      <c r="F175" s="3" t="s">
        <v>4513</v>
      </c>
      <c r="G175" s="3" t="s">
        <v>5879</v>
      </c>
      <c r="H175" s="3" t="s">
        <v>4515</v>
      </c>
      <c r="I175" s="3" t="s">
        <v>3474</v>
      </c>
      <c r="J175" s="3" t="s">
        <v>5880</v>
      </c>
      <c r="K175" s="9">
        <v>43950.0</v>
      </c>
      <c r="L175" s="8">
        <v>43888.0</v>
      </c>
    </row>
    <row r="176">
      <c r="A176" s="7">
        <v>174.0</v>
      </c>
      <c r="B176" s="3" t="s">
        <v>2797</v>
      </c>
      <c r="C176" s="3">
        <v>0.5</v>
      </c>
      <c r="D176" s="3" t="s">
        <v>5881</v>
      </c>
      <c r="E176" s="3" t="s">
        <v>5882</v>
      </c>
      <c r="F176" s="3" t="s">
        <v>4519</v>
      </c>
      <c r="G176" s="3" t="s">
        <v>5883</v>
      </c>
      <c r="H176" s="3" t="s">
        <v>4521</v>
      </c>
      <c r="I176" s="3" t="s">
        <v>3474</v>
      </c>
      <c r="J176" s="3" t="s">
        <v>5884</v>
      </c>
      <c r="K176" s="9">
        <v>43950.0</v>
      </c>
      <c r="L176" s="8">
        <v>43888.0</v>
      </c>
    </row>
    <row r="177">
      <c r="A177" s="7">
        <v>175.0</v>
      </c>
      <c r="B177" s="3" t="s">
        <v>2804</v>
      </c>
      <c r="C177" s="3">
        <v>0.5</v>
      </c>
      <c r="D177" s="3" t="s">
        <v>5885</v>
      </c>
      <c r="E177" s="3" t="s">
        <v>5886</v>
      </c>
      <c r="F177" s="3" t="s">
        <v>4525</v>
      </c>
      <c r="G177" s="3" t="s">
        <v>5887</v>
      </c>
      <c r="H177" s="3" t="s">
        <v>4527</v>
      </c>
      <c r="I177" s="3" t="s">
        <v>3474</v>
      </c>
      <c r="J177" s="3" t="s">
        <v>5888</v>
      </c>
      <c r="K177" s="9">
        <v>43979.0</v>
      </c>
      <c r="L177" s="8">
        <v>43903.0</v>
      </c>
    </row>
    <row r="178">
      <c r="A178" s="7">
        <v>176.0</v>
      </c>
      <c r="B178" s="3" t="s">
        <v>2807</v>
      </c>
      <c r="C178" s="3">
        <v>0.5</v>
      </c>
      <c r="D178" s="3" t="s">
        <v>5889</v>
      </c>
      <c r="E178" s="3" t="s">
        <v>5890</v>
      </c>
      <c r="F178" s="3" t="s">
        <v>4531</v>
      </c>
      <c r="G178" s="3" t="s">
        <v>5891</v>
      </c>
      <c r="H178" s="3" t="s">
        <v>4533</v>
      </c>
      <c r="I178" s="3" t="s">
        <v>3474</v>
      </c>
      <c r="J178" s="3" t="s">
        <v>5892</v>
      </c>
      <c r="K178" s="9">
        <v>43979.0</v>
      </c>
      <c r="L178" s="8">
        <v>43903.0</v>
      </c>
    </row>
    <row r="179">
      <c r="A179" s="7">
        <v>177.0</v>
      </c>
      <c r="B179" s="3" t="s">
        <v>2809</v>
      </c>
      <c r="C179" s="3">
        <v>0.375</v>
      </c>
      <c r="D179" s="3" t="s">
        <v>5893</v>
      </c>
      <c r="E179" s="3" t="s">
        <v>5894</v>
      </c>
      <c r="F179" s="3" t="s">
        <v>4537</v>
      </c>
      <c r="G179" s="3" t="s">
        <v>4538</v>
      </c>
      <c r="H179" s="3" t="s">
        <v>4539</v>
      </c>
      <c r="I179" s="3" t="s">
        <v>3562</v>
      </c>
      <c r="J179" s="3" t="s">
        <v>5895</v>
      </c>
      <c r="K179" s="9">
        <v>43987.0</v>
      </c>
      <c r="L179" s="8">
        <v>43958.0</v>
      </c>
    </row>
    <row r="180">
      <c r="A180" s="7">
        <v>178.0</v>
      </c>
      <c r="B180" s="3" t="s">
        <v>2872</v>
      </c>
      <c r="C180" s="3">
        <v>0.4</v>
      </c>
      <c r="D180" s="3" t="s">
        <v>5896</v>
      </c>
      <c r="E180" s="3" t="s">
        <v>5897</v>
      </c>
      <c r="F180" s="3" t="s">
        <v>4542</v>
      </c>
      <c r="G180" s="3" t="s">
        <v>5898</v>
      </c>
      <c r="H180" s="3" t="s">
        <v>4544</v>
      </c>
      <c r="I180" s="3" t="s">
        <v>3597</v>
      </c>
      <c r="J180" s="3" t="s">
        <v>5899</v>
      </c>
      <c r="K180" s="9">
        <v>43950.0</v>
      </c>
      <c r="L180" s="8">
        <v>44039.0</v>
      </c>
    </row>
    <row r="181">
      <c r="A181" s="7">
        <v>179.0</v>
      </c>
      <c r="B181" s="3" t="s">
        <v>2875</v>
      </c>
      <c r="C181" s="3">
        <v>0.4</v>
      </c>
      <c r="D181" s="3" t="s">
        <v>5900</v>
      </c>
      <c r="E181" s="3" t="s">
        <v>5901</v>
      </c>
      <c r="F181" s="3" t="s">
        <v>4548</v>
      </c>
      <c r="G181" s="3" t="s">
        <v>5902</v>
      </c>
      <c r="H181" s="3" t="s">
        <v>4550</v>
      </c>
      <c r="I181" s="3" t="s">
        <v>3597</v>
      </c>
      <c r="J181" s="3" t="s">
        <v>5903</v>
      </c>
      <c r="K181" s="9">
        <v>43949.0</v>
      </c>
      <c r="L181" s="8">
        <v>44039.0</v>
      </c>
    </row>
    <row r="182">
      <c r="A182" s="7">
        <v>180.0</v>
      </c>
      <c r="B182" s="3" t="s">
        <v>2945</v>
      </c>
      <c r="C182" s="3">
        <v>0.2</v>
      </c>
      <c r="D182" s="3" t="s">
        <v>5904</v>
      </c>
      <c r="E182" s="3" t="s">
        <v>5905</v>
      </c>
      <c r="F182" s="3" t="s">
        <v>4554</v>
      </c>
      <c r="G182" s="3" t="s">
        <v>5905</v>
      </c>
      <c r="H182" s="3" t="s">
        <v>4555</v>
      </c>
      <c r="I182" s="3" t="s">
        <v>3597</v>
      </c>
      <c r="J182" s="3" t="s">
        <v>5906</v>
      </c>
      <c r="K182" s="9">
        <v>43984.0</v>
      </c>
      <c r="L182" s="8">
        <v>43956.0</v>
      </c>
    </row>
    <row r="183">
      <c r="A183" s="7">
        <v>181.0</v>
      </c>
      <c r="B183" s="3" t="s">
        <v>2950</v>
      </c>
      <c r="C183" s="3">
        <v>0.2</v>
      </c>
      <c r="D183" s="3" t="s">
        <v>5907</v>
      </c>
      <c r="E183" s="3" t="s">
        <v>5905</v>
      </c>
      <c r="F183" s="3" t="s">
        <v>4559</v>
      </c>
      <c r="G183" s="3" t="s">
        <v>5905</v>
      </c>
      <c r="H183" s="3" t="s">
        <v>4560</v>
      </c>
      <c r="I183" s="3" t="s">
        <v>3597</v>
      </c>
      <c r="J183" s="3" t="s">
        <v>5908</v>
      </c>
      <c r="K183" s="9">
        <v>43984.0</v>
      </c>
      <c r="L183" s="8">
        <v>43956.0</v>
      </c>
    </row>
    <row r="184">
      <c r="A184" s="7">
        <v>182.0</v>
      </c>
      <c r="B184" s="3" t="s">
        <v>2952</v>
      </c>
      <c r="C184" s="3">
        <v>0.6666666666666666</v>
      </c>
      <c r="D184" s="3" t="s">
        <v>5909</v>
      </c>
      <c r="E184" s="3" t="s">
        <v>5910</v>
      </c>
      <c r="F184" s="3" t="s">
        <v>5911</v>
      </c>
      <c r="G184" s="3" t="s">
        <v>5912</v>
      </c>
      <c r="H184" s="3" t="s">
        <v>5911</v>
      </c>
      <c r="I184" s="3" t="s">
        <v>3540</v>
      </c>
      <c r="J184" s="3" t="s">
        <v>5913</v>
      </c>
      <c r="K184" s="9">
        <v>43997.0</v>
      </c>
      <c r="L184" s="8">
        <v>43901.0</v>
      </c>
    </row>
    <row r="185">
      <c r="A185" s="7">
        <v>183.0</v>
      </c>
      <c r="B185" s="3" t="s">
        <v>2958</v>
      </c>
      <c r="C185" s="3">
        <v>0.6666666666666666</v>
      </c>
      <c r="D185" s="3" t="s">
        <v>5914</v>
      </c>
      <c r="E185" s="3" t="s">
        <v>5915</v>
      </c>
      <c r="F185" s="3" t="s">
        <v>5916</v>
      </c>
      <c r="G185" s="3" t="s">
        <v>5917</v>
      </c>
      <c r="H185" s="3" t="s">
        <v>5916</v>
      </c>
      <c r="I185" s="3" t="s">
        <v>3540</v>
      </c>
      <c r="J185" s="3" t="s">
        <v>5918</v>
      </c>
      <c r="K185" s="9">
        <v>43994.0</v>
      </c>
      <c r="L185" s="8">
        <v>43899.0</v>
      </c>
    </row>
    <row r="186">
      <c r="A186" s="7">
        <v>184.0</v>
      </c>
      <c r="B186" s="3" t="s">
        <v>2967</v>
      </c>
      <c r="C186" s="3">
        <v>0.6666666666666666</v>
      </c>
      <c r="D186" s="3" t="s">
        <v>5919</v>
      </c>
      <c r="E186" s="3" t="s">
        <v>5920</v>
      </c>
      <c r="F186" s="3" t="s">
        <v>4564</v>
      </c>
      <c r="G186" s="3" t="s">
        <v>5921</v>
      </c>
      <c r="H186" s="3" t="s">
        <v>4564</v>
      </c>
      <c r="I186" s="3" t="s">
        <v>3540</v>
      </c>
      <c r="J186" s="3" t="s">
        <v>5922</v>
      </c>
      <c r="K186" s="9">
        <v>43934.0</v>
      </c>
      <c r="L186" s="8">
        <v>43887.0</v>
      </c>
    </row>
    <row r="187">
      <c r="A187" s="7">
        <v>185.0</v>
      </c>
      <c r="B187" s="3" t="s">
        <v>2972</v>
      </c>
      <c r="C187" s="3">
        <v>0.6666666666666666</v>
      </c>
      <c r="D187" s="3" t="s">
        <v>5923</v>
      </c>
      <c r="E187" s="3" t="s">
        <v>5924</v>
      </c>
      <c r="F187" s="3" t="s">
        <v>4569</v>
      </c>
      <c r="G187" s="3" t="s">
        <v>5925</v>
      </c>
      <c r="H187" s="3" t="s">
        <v>4569</v>
      </c>
      <c r="I187" s="3" t="s">
        <v>3540</v>
      </c>
      <c r="J187" s="3" t="s">
        <v>5926</v>
      </c>
      <c r="K187" s="9">
        <v>43934.0</v>
      </c>
      <c r="L187" s="8">
        <v>43887.0</v>
      </c>
    </row>
    <row r="188">
      <c r="A188" s="7">
        <v>186.0</v>
      </c>
      <c r="B188" s="3" t="s">
        <v>3014</v>
      </c>
      <c r="C188" s="3">
        <v>0.5</v>
      </c>
      <c r="D188" s="3" t="s">
        <v>5927</v>
      </c>
      <c r="E188" s="3" t="s">
        <v>5928</v>
      </c>
      <c r="F188" s="3" t="s">
        <v>4574</v>
      </c>
      <c r="G188" s="3" t="s">
        <v>5929</v>
      </c>
      <c r="H188" s="3" t="s">
        <v>4576</v>
      </c>
      <c r="I188" s="3" t="s">
        <v>3474</v>
      </c>
      <c r="J188" s="3" t="s">
        <v>5930</v>
      </c>
      <c r="K188" s="9">
        <v>43980.0</v>
      </c>
      <c r="L188" s="8">
        <v>43888.0</v>
      </c>
    </row>
    <row r="189">
      <c r="A189" s="7">
        <v>187.0</v>
      </c>
      <c r="B189" s="3" t="s">
        <v>3020</v>
      </c>
      <c r="C189" s="3">
        <v>1.0</v>
      </c>
      <c r="D189" s="3" t="s">
        <v>3535</v>
      </c>
      <c r="E189" s="3" t="s">
        <v>5931</v>
      </c>
      <c r="F189" s="3" t="s">
        <v>3537</v>
      </c>
      <c r="G189" s="3" t="s">
        <v>5932</v>
      </c>
      <c r="H189" s="3" t="s">
        <v>3539</v>
      </c>
      <c r="I189" s="3" t="s">
        <v>3701</v>
      </c>
      <c r="J189" s="3" t="s">
        <v>5933</v>
      </c>
      <c r="K189" s="9">
        <v>43990.0</v>
      </c>
      <c r="L189" s="8">
        <v>43873.0</v>
      </c>
    </row>
    <row r="190">
      <c r="A190" s="7">
        <v>188.0</v>
      </c>
      <c r="B190" s="3" t="s">
        <v>3025</v>
      </c>
      <c r="C190" s="3">
        <v>0.5</v>
      </c>
      <c r="D190" s="3" t="s">
        <v>5934</v>
      </c>
      <c r="E190" s="3" t="s">
        <v>5935</v>
      </c>
      <c r="F190" s="3" t="s">
        <v>4583</v>
      </c>
      <c r="G190" s="3" t="s">
        <v>5936</v>
      </c>
      <c r="H190" s="3" t="s">
        <v>4585</v>
      </c>
      <c r="I190" s="3" t="s">
        <v>3474</v>
      </c>
      <c r="J190" s="3" t="s">
        <v>5937</v>
      </c>
      <c r="K190" s="9">
        <v>43980.0</v>
      </c>
      <c r="L190" s="8">
        <v>43888.0</v>
      </c>
    </row>
    <row r="191">
      <c r="A191" s="7">
        <v>189.0</v>
      </c>
      <c r="B191" s="3" t="s">
        <v>3030</v>
      </c>
      <c r="C191" s="3">
        <v>0.6666666666666666</v>
      </c>
      <c r="D191" s="3" t="s">
        <v>5938</v>
      </c>
      <c r="E191" s="3" t="s">
        <v>5939</v>
      </c>
      <c r="F191" s="3" t="s">
        <v>5940</v>
      </c>
      <c r="G191" s="3" t="s">
        <v>4588</v>
      </c>
      <c r="H191" s="3" t="s">
        <v>5940</v>
      </c>
      <c r="I191" s="3" t="s">
        <v>3540</v>
      </c>
      <c r="J191" s="3" t="s">
        <v>5941</v>
      </c>
      <c r="K191" s="9">
        <v>44033.0</v>
      </c>
      <c r="L191" s="8">
        <v>44028.0</v>
      </c>
    </row>
    <row r="192">
      <c r="A192" s="7">
        <v>190.0</v>
      </c>
      <c r="B192" s="3" t="s">
        <v>3158</v>
      </c>
      <c r="C192" s="3">
        <v>0.6</v>
      </c>
      <c r="D192" s="3" t="s">
        <v>5942</v>
      </c>
      <c r="E192" s="3" t="s">
        <v>5943</v>
      </c>
      <c r="F192" s="3" t="s">
        <v>4592</v>
      </c>
      <c r="G192" s="3" t="s">
        <v>5944</v>
      </c>
      <c r="H192" s="3" t="s">
        <v>4594</v>
      </c>
      <c r="I192" s="3" t="s">
        <v>3597</v>
      </c>
      <c r="J192" s="3" t="s">
        <v>5945</v>
      </c>
      <c r="K192" s="9">
        <v>43949.0</v>
      </c>
      <c r="L192" s="8">
        <v>43901.0</v>
      </c>
    </row>
    <row r="193">
      <c r="A193" s="7">
        <v>191.0</v>
      </c>
      <c r="B193" s="3" t="s">
        <v>3189</v>
      </c>
      <c r="C193" s="3">
        <v>0.2857142857142857</v>
      </c>
      <c r="D193" s="3" t="s">
        <v>5946</v>
      </c>
      <c r="E193" s="3" t="s">
        <v>4605</v>
      </c>
      <c r="F193" s="3" t="s">
        <v>5947</v>
      </c>
      <c r="G193" s="3" t="s">
        <v>4607</v>
      </c>
      <c r="H193" s="3" t="s">
        <v>4608</v>
      </c>
      <c r="I193" s="3" t="s">
        <v>3488</v>
      </c>
      <c r="J193" s="3" t="s">
        <v>4218</v>
      </c>
      <c r="K193" s="9">
        <v>44032.0</v>
      </c>
      <c r="L193" s="8">
        <v>44026.0</v>
      </c>
    </row>
    <row r="194">
      <c r="A194" s="7">
        <v>192.0</v>
      </c>
      <c r="B194" s="3" t="s">
        <v>3204</v>
      </c>
      <c r="C194" s="3">
        <v>0.2857142857142857</v>
      </c>
      <c r="D194" s="3" t="s">
        <v>5948</v>
      </c>
      <c r="E194" s="3" t="s">
        <v>4611</v>
      </c>
      <c r="F194" s="3" t="s">
        <v>5949</v>
      </c>
      <c r="G194" s="3" t="s">
        <v>4613</v>
      </c>
      <c r="H194" s="3" t="s">
        <v>4614</v>
      </c>
      <c r="I194" s="3" t="s">
        <v>3488</v>
      </c>
      <c r="J194" s="3" t="s">
        <v>5950</v>
      </c>
      <c r="K194" s="9">
        <v>44032.0</v>
      </c>
      <c r="L194" s="8">
        <v>44026.0</v>
      </c>
    </row>
    <row r="195">
      <c r="A195" s="7">
        <v>193.0</v>
      </c>
      <c r="B195" s="3" t="s">
        <v>3235</v>
      </c>
      <c r="C195" s="3">
        <v>0.2</v>
      </c>
      <c r="D195" s="3" t="s">
        <v>5951</v>
      </c>
      <c r="E195" s="3" t="s">
        <v>5952</v>
      </c>
      <c r="F195" s="3" t="s">
        <v>4618</v>
      </c>
      <c r="G195" s="3" t="s">
        <v>5952</v>
      </c>
      <c r="H195" s="3" t="s">
        <v>4619</v>
      </c>
      <c r="I195" s="3" t="s">
        <v>3597</v>
      </c>
      <c r="J195" s="3" t="s">
        <v>5953</v>
      </c>
      <c r="K195" s="9">
        <v>43949.0</v>
      </c>
      <c r="L195" s="8">
        <v>43864.0</v>
      </c>
    </row>
    <row r="196">
      <c r="A196" s="7">
        <v>194.0</v>
      </c>
      <c r="B196" s="3" t="s">
        <v>3238</v>
      </c>
      <c r="C196" s="3">
        <v>0.2</v>
      </c>
      <c r="D196" s="3" t="s">
        <v>5954</v>
      </c>
      <c r="E196" s="3" t="s">
        <v>5955</v>
      </c>
      <c r="F196" s="3" t="s">
        <v>4623</v>
      </c>
      <c r="G196" s="3" t="s">
        <v>5955</v>
      </c>
      <c r="H196" s="3" t="s">
        <v>4624</v>
      </c>
      <c r="I196" s="3" t="s">
        <v>3597</v>
      </c>
      <c r="J196" s="3" t="s">
        <v>4387</v>
      </c>
      <c r="K196" s="9">
        <v>43949.0</v>
      </c>
      <c r="L196" s="8">
        <v>43864.0</v>
      </c>
    </row>
    <row r="197">
      <c r="A197" s="7">
        <v>195.0</v>
      </c>
      <c r="B197" s="3" t="s">
        <v>3269</v>
      </c>
      <c r="C197" s="3">
        <v>0.6666666666666666</v>
      </c>
      <c r="D197" s="3" t="s">
        <v>5956</v>
      </c>
      <c r="E197" s="3" t="s">
        <v>5957</v>
      </c>
      <c r="F197" s="3" t="s">
        <v>4628</v>
      </c>
      <c r="G197" s="3" t="s">
        <v>5958</v>
      </c>
      <c r="H197" s="3" t="s">
        <v>4628</v>
      </c>
      <c r="I197" s="3" t="s">
        <v>3540</v>
      </c>
      <c r="J197" s="3" t="s">
        <v>5959</v>
      </c>
      <c r="K197" s="9">
        <v>43990.0</v>
      </c>
      <c r="L197" s="8">
        <v>43872.0</v>
      </c>
    </row>
    <row r="198">
      <c r="A198" s="7">
        <v>196.0</v>
      </c>
      <c r="B198" s="3" t="s">
        <v>3272</v>
      </c>
      <c r="C198" s="3">
        <v>0.5</v>
      </c>
      <c r="D198" s="3" t="s">
        <v>5960</v>
      </c>
      <c r="E198" s="3" t="s">
        <v>5961</v>
      </c>
      <c r="F198" s="3" t="s">
        <v>4633</v>
      </c>
      <c r="G198" s="3" t="s">
        <v>5962</v>
      </c>
      <c r="H198" s="3" t="s">
        <v>4635</v>
      </c>
      <c r="I198" s="3" t="s">
        <v>3474</v>
      </c>
      <c r="J198" s="3" t="s">
        <v>5963</v>
      </c>
      <c r="K198" s="9">
        <v>43990.0</v>
      </c>
      <c r="L198" s="8">
        <v>43872.0</v>
      </c>
    </row>
    <row r="199">
      <c r="A199" s="7">
        <v>197.0</v>
      </c>
      <c r="B199" s="3" t="s">
        <v>3282</v>
      </c>
      <c r="C199" s="3">
        <v>0.5</v>
      </c>
      <c r="D199" s="3" t="s">
        <v>5964</v>
      </c>
      <c r="E199" s="3" t="s">
        <v>5965</v>
      </c>
      <c r="F199" s="3" t="s">
        <v>5966</v>
      </c>
      <c r="G199" s="3" t="s">
        <v>5967</v>
      </c>
      <c r="H199" s="3" t="s">
        <v>5968</v>
      </c>
      <c r="I199" s="3" t="s">
        <v>3474</v>
      </c>
      <c r="J199" s="3" t="s">
        <v>5969</v>
      </c>
      <c r="K199" s="9">
        <v>43972.0</v>
      </c>
      <c r="L199" s="8">
        <v>44033.0</v>
      </c>
    </row>
    <row r="200">
      <c r="A200" s="7">
        <v>198.0</v>
      </c>
      <c r="B200" s="3" t="s">
        <v>3285</v>
      </c>
      <c r="C200" s="3">
        <v>0.6</v>
      </c>
      <c r="D200" s="3" t="s">
        <v>5970</v>
      </c>
      <c r="E200" s="3" t="s">
        <v>5971</v>
      </c>
      <c r="F200" s="3" t="s">
        <v>4639</v>
      </c>
      <c r="G200" s="3" t="s">
        <v>5972</v>
      </c>
      <c r="H200" s="3" t="s">
        <v>4641</v>
      </c>
      <c r="I200" s="3" t="s">
        <v>3597</v>
      </c>
      <c r="J200" s="3" t="s">
        <v>5973</v>
      </c>
      <c r="K200" s="9">
        <v>43970.0</v>
      </c>
      <c r="L200" s="8">
        <v>43902.0</v>
      </c>
    </row>
    <row r="201">
      <c r="A201" s="7">
        <v>199.0</v>
      </c>
      <c r="B201" s="3" t="s">
        <v>3287</v>
      </c>
      <c r="C201" s="3">
        <v>0.5</v>
      </c>
      <c r="D201" s="3" t="s">
        <v>5974</v>
      </c>
      <c r="E201" s="3" t="s">
        <v>5975</v>
      </c>
      <c r="F201" s="3" t="s">
        <v>5976</v>
      </c>
      <c r="G201" s="3" t="s">
        <v>5977</v>
      </c>
      <c r="H201" s="3" t="s">
        <v>5978</v>
      </c>
      <c r="I201" s="3" t="s">
        <v>3474</v>
      </c>
      <c r="J201" s="3" t="s">
        <v>5979</v>
      </c>
      <c r="K201" s="9">
        <v>43971.0</v>
      </c>
      <c r="L201" s="8">
        <v>44034.0</v>
      </c>
    </row>
    <row r="202">
      <c r="A202" s="7">
        <v>200.0</v>
      </c>
      <c r="B202" s="3" t="s">
        <v>3289</v>
      </c>
      <c r="C202" s="3">
        <v>0.3333333333333333</v>
      </c>
      <c r="D202" s="3" t="s">
        <v>5980</v>
      </c>
      <c r="E202" s="3" t="s">
        <v>5981</v>
      </c>
      <c r="F202" s="3" t="s">
        <v>4645</v>
      </c>
      <c r="G202" s="3" t="s">
        <v>5982</v>
      </c>
      <c r="H202" s="3" t="s">
        <v>4647</v>
      </c>
      <c r="I202" s="3" t="s">
        <v>3644</v>
      </c>
      <c r="J202" s="3" t="s">
        <v>5983</v>
      </c>
      <c r="K202" s="9">
        <v>43980.0</v>
      </c>
      <c r="L202" s="8">
        <v>43966.0</v>
      </c>
    </row>
    <row r="203">
      <c r="A203" s="7">
        <v>201.0</v>
      </c>
      <c r="B203" s="3" t="s">
        <v>3292</v>
      </c>
      <c r="C203" s="3">
        <v>0.3333333333333333</v>
      </c>
      <c r="D203" s="3" t="s">
        <v>5984</v>
      </c>
      <c r="E203" s="3" t="s">
        <v>5985</v>
      </c>
      <c r="F203" s="3" t="s">
        <v>4651</v>
      </c>
      <c r="G203" s="3" t="s">
        <v>5986</v>
      </c>
      <c r="H203" s="3" t="s">
        <v>4653</v>
      </c>
      <c r="I203" s="3" t="s">
        <v>3644</v>
      </c>
      <c r="J203" s="3" t="s">
        <v>5987</v>
      </c>
      <c r="K203" s="9">
        <v>43980.0</v>
      </c>
      <c r="L203" s="8">
        <v>43969.0</v>
      </c>
    </row>
    <row r="204">
      <c r="A204" s="7">
        <v>202.0</v>
      </c>
      <c r="B204" s="3" t="s">
        <v>3407</v>
      </c>
      <c r="C204" s="3">
        <v>0.6666666666666666</v>
      </c>
      <c r="D204" s="3" t="s">
        <v>5988</v>
      </c>
      <c r="E204" s="3" t="s">
        <v>5989</v>
      </c>
      <c r="F204" s="3" t="s">
        <v>4662</v>
      </c>
      <c r="G204" s="3" t="s">
        <v>5990</v>
      </c>
      <c r="H204" s="3" t="s">
        <v>4662</v>
      </c>
      <c r="I204" s="3" t="s">
        <v>3540</v>
      </c>
      <c r="J204" s="3" t="s">
        <v>5991</v>
      </c>
      <c r="K204" s="9">
        <v>43990.0</v>
      </c>
      <c r="L204" s="8">
        <v>43878.0</v>
      </c>
    </row>
    <row r="205">
      <c r="A205" s="7">
        <v>203.0</v>
      </c>
      <c r="B205" s="3" t="s">
        <v>3422</v>
      </c>
      <c r="C205" s="3">
        <v>0.2</v>
      </c>
      <c r="D205" s="3" t="s">
        <v>5992</v>
      </c>
      <c r="E205" s="3" t="s">
        <v>5993</v>
      </c>
      <c r="F205" s="3" t="s">
        <v>4667</v>
      </c>
      <c r="G205" s="3" t="s">
        <v>5993</v>
      </c>
      <c r="H205" s="3" t="s">
        <v>4668</v>
      </c>
      <c r="I205" s="3" t="s">
        <v>3597</v>
      </c>
      <c r="J205" s="3" t="s">
        <v>5994</v>
      </c>
      <c r="K205" s="9">
        <v>43987.0</v>
      </c>
      <c r="L205" s="8">
        <v>43973.0</v>
      </c>
    </row>
    <row r="206">
      <c r="A206" s="7">
        <v>204.0</v>
      </c>
      <c r="B206" s="3" t="s">
        <v>3438</v>
      </c>
      <c r="C206" s="3">
        <v>0.4285714285714285</v>
      </c>
      <c r="D206" s="3" t="s">
        <v>5995</v>
      </c>
      <c r="E206" s="3" t="s">
        <v>5996</v>
      </c>
      <c r="F206" s="3" t="s">
        <v>4672</v>
      </c>
      <c r="G206" s="3" t="s">
        <v>4673</v>
      </c>
      <c r="H206" s="3" t="s">
        <v>4674</v>
      </c>
      <c r="I206" s="3" t="s">
        <v>3488</v>
      </c>
      <c r="J206" s="3" t="s">
        <v>5997</v>
      </c>
      <c r="K206" s="9">
        <v>44027.0</v>
      </c>
      <c r="L206" s="8">
        <v>44025.0</v>
      </c>
    </row>
    <row r="207">
      <c r="A207" s="7">
        <v>205.0</v>
      </c>
      <c r="B207" s="3" t="s">
        <v>3449</v>
      </c>
      <c r="C207" s="3">
        <v>0.25</v>
      </c>
      <c r="D207" s="3" t="s">
        <v>5998</v>
      </c>
      <c r="E207" s="3" t="s">
        <v>5999</v>
      </c>
      <c r="F207" s="3" t="s">
        <v>4678</v>
      </c>
      <c r="G207" s="3" t="s">
        <v>4679</v>
      </c>
      <c r="H207" s="3" t="s">
        <v>4680</v>
      </c>
      <c r="I207" s="3" t="s">
        <v>3562</v>
      </c>
      <c r="J207" s="3" t="s">
        <v>6000</v>
      </c>
      <c r="K207" s="9">
        <v>44027.0</v>
      </c>
      <c r="L207" s="8">
        <v>44025.0</v>
      </c>
    </row>
    <row r="208">
      <c r="A208" s="7">
        <v>206.0</v>
      </c>
      <c r="B208" s="3" t="s">
        <v>3455</v>
      </c>
      <c r="C208" s="3">
        <v>0.2</v>
      </c>
      <c r="D208" s="3" t="s">
        <v>6001</v>
      </c>
      <c r="E208" s="3" t="s">
        <v>6002</v>
      </c>
      <c r="F208" s="3" t="s">
        <v>4684</v>
      </c>
      <c r="G208" s="3" t="s">
        <v>6002</v>
      </c>
      <c r="H208" s="3" t="s">
        <v>4685</v>
      </c>
      <c r="I208" s="3" t="s">
        <v>3597</v>
      </c>
      <c r="J208" s="3" t="s">
        <v>6003</v>
      </c>
      <c r="K208" s="9">
        <v>43987.0</v>
      </c>
      <c r="L208" s="8">
        <v>43977.0</v>
      </c>
    </row>
    <row r="209">
      <c r="K209" s="10"/>
    </row>
    <row r="210">
      <c r="K210" s="10"/>
    </row>
    <row r="211">
      <c r="K211" s="10"/>
    </row>
    <row r="212">
      <c r="K212" s="10"/>
    </row>
    <row r="213">
      <c r="K213" s="10"/>
    </row>
    <row r="214">
      <c r="K214" s="10"/>
    </row>
    <row r="215">
      <c r="K215" s="10"/>
    </row>
    <row r="216">
      <c r="K216" s="10"/>
    </row>
    <row r="217">
      <c r="K217" s="10"/>
    </row>
    <row r="218">
      <c r="K218" s="10"/>
    </row>
    <row r="219">
      <c r="K219" s="10"/>
    </row>
    <row r="220">
      <c r="K220" s="10"/>
    </row>
    <row r="221">
      <c r="K221" s="10"/>
    </row>
    <row r="222">
      <c r="K222" s="10"/>
    </row>
    <row r="223">
      <c r="K223" s="10"/>
    </row>
    <row r="224">
      <c r="K224" s="10"/>
    </row>
    <row r="225">
      <c r="K225" s="10"/>
    </row>
    <row r="226">
      <c r="K226" s="10"/>
    </row>
    <row r="227">
      <c r="K227" s="10"/>
    </row>
    <row r="228">
      <c r="K228" s="10"/>
    </row>
    <row r="229">
      <c r="K229" s="10"/>
    </row>
    <row r="230">
      <c r="K230" s="10"/>
    </row>
    <row r="231">
      <c r="K231" s="10"/>
    </row>
    <row r="232">
      <c r="K232" s="10"/>
    </row>
    <row r="233">
      <c r="K233" s="10"/>
    </row>
    <row r="234">
      <c r="K234" s="10"/>
    </row>
    <row r="235">
      <c r="K235" s="10"/>
    </row>
    <row r="236">
      <c r="K236" s="10"/>
    </row>
    <row r="237">
      <c r="K237" s="10"/>
    </row>
    <row r="238">
      <c r="K238" s="10"/>
    </row>
    <row r="239">
      <c r="K239" s="10"/>
    </row>
    <row r="240">
      <c r="K240" s="10"/>
    </row>
    <row r="241">
      <c r="K241" s="10"/>
    </row>
    <row r="242">
      <c r="K242" s="10"/>
    </row>
    <row r="243">
      <c r="K243" s="10"/>
    </row>
    <row r="244">
      <c r="K244" s="10"/>
    </row>
    <row r="245">
      <c r="K245" s="10"/>
    </row>
    <row r="246">
      <c r="K246" s="10"/>
    </row>
    <row r="247">
      <c r="K247" s="10"/>
    </row>
    <row r="248">
      <c r="K248" s="10"/>
    </row>
    <row r="249">
      <c r="K249" s="10"/>
    </row>
    <row r="250">
      <c r="K250" s="10"/>
    </row>
    <row r="251">
      <c r="K251" s="10"/>
    </row>
    <row r="252">
      <c r="K252" s="10"/>
    </row>
    <row r="253">
      <c r="K253" s="10"/>
    </row>
    <row r="254">
      <c r="K254" s="10"/>
    </row>
    <row r="255">
      <c r="K255" s="10"/>
    </row>
    <row r="256">
      <c r="K256" s="10"/>
    </row>
    <row r="257">
      <c r="K257" s="10"/>
    </row>
    <row r="258">
      <c r="K258" s="10"/>
    </row>
    <row r="259">
      <c r="K259" s="10"/>
    </row>
    <row r="260">
      <c r="K260" s="10"/>
    </row>
    <row r="261">
      <c r="K261" s="10"/>
    </row>
    <row r="262">
      <c r="K262" s="10"/>
    </row>
    <row r="263">
      <c r="K263" s="10"/>
    </row>
    <row r="264">
      <c r="K264" s="10"/>
    </row>
    <row r="265">
      <c r="K265" s="10"/>
    </row>
    <row r="266">
      <c r="K266" s="10"/>
    </row>
    <row r="267">
      <c r="K267" s="10"/>
    </row>
    <row r="268">
      <c r="K268" s="10"/>
    </row>
    <row r="269">
      <c r="K269" s="10"/>
    </row>
    <row r="270">
      <c r="K270" s="10"/>
    </row>
    <row r="271">
      <c r="K271" s="10"/>
    </row>
    <row r="272">
      <c r="K272" s="10"/>
    </row>
    <row r="273">
      <c r="K273" s="10"/>
    </row>
    <row r="274">
      <c r="K274" s="10"/>
    </row>
    <row r="275">
      <c r="K275" s="10"/>
    </row>
    <row r="276">
      <c r="K276" s="10"/>
    </row>
    <row r="277">
      <c r="K277" s="10"/>
    </row>
    <row r="278">
      <c r="K278" s="10"/>
    </row>
    <row r="279">
      <c r="K279" s="10"/>
    </row>
    <row r="280">
      <c r="K280" s="10"/>
    </row>
    <row r="281">
      <c r="K281" s="10"/>
    </row>
    <row r="282">
      <c r="K282" s="10"/>
    </row>
    <row r="283">
      <c r="K283" s="10"/>
    </row>
    <row r="284">
      <c r="K284" s="10"/>
    </row>
    <row r="285">
      <c r="K285" s="10"/>
    </row>
    <row r="286">
      <c r="K286" s="10"/>
    </row>
    <row r="287">
      <c r="K287" s="10"/>
    </row>
    <row r="288">
      <c r="K288" s="10"/>
    </row>
    <row r="289">
      <c r="K289" s="10"/>
    </row>
    <row r="290">
      <c r="K290" s="10"/>
    </row>
    <row r="291">
      <c r="K291" s="10"/>
    </row>
    <row r="292">
      <c r="K292" s="10"/>
    </row>
    <row r="293">
      <c r="K293" s="10"/>
    </row>
    <row r="294">
      <c r="K294" s="10"/>
    </row>
    <row r="295">
      <c r="K295" s="10"/>
    </row>
    <row r="296">
      <c r="K296" s="10"/>
    </row>
    <row r="297">
      <c r="K297" s="10"/>
    </row>
    <row r="298">
      <c r="K298" s="10"/>
    </row>
    <row r="299">
      <c r="K299" s="10"/>
    </row>
    <row r="300">
      <c r="K300" s="10"/>
    </row>
    <row r="301">
      <c r="K301" s="10"/>
    </row>
    <row r="302">
      <c r="K302" s="10"/>
    </row>
    <row r="303">
      <c r="K303" s="10"/>
    </row>
    <row r="304">
      <c r="K304" s="10"/>
    </row>
    <row r="305">
      <c r="K305" s="10"/>
    </row>
    <row r="306">
      <c r="K306" s="10"/>
    </row>
    <row r="307">
      <c r="K307" s="10"/>
    </row>
    <row r="308">
      <c r="K308" s="10"/>
    </row>
    <row r="309">
      <c r="K309" s="10"/>
    </row>
    <row r="310">
      <c r="K310" s="10"/>
    </row>
    <row r="311">
      <c r="K311" s="10"/>
    </row>
    <row r="312">
      <c r="K312" s="10"/>
    </row>
    <row r="313">
      <c r="K313" s="10"/>
    </row>
    <row r="314">
      <c r="K314" s="10"/>
    </row>
    <row r="315">
      <c r="K315" s="10"/>
    </row>
    <row r="316">
      <c r="K316" s="10"/>
    </row>
    <row r="317">
      <c r="K317" s="10"/>
    </row>
    <row r="318">
      <c r="K318" s="10"/>
    </row>
    <row r="319">
      <c r="K319" s="10"/>
    </row>
    <row r="320">
      <c r="K320" s="10"/>
    </row>
    <row r="321">
      <c r="K321" s="10"/>
    </row>
    <row r="322">
      <c r="K322" s="10"/>
    </row>
    <row r="323">
      <c r="K323" s="10"/>
    </row>
    <row r="324">
      <c r="K324" s="10"/>
    </row>
    <row r="325">
      <c r="K325" s="10"/>
    </row>
    <row r="326">
      <c r="K326" s="10"/>
    </row>
    <row r="327">
      <c r="K327" s="10"/>
    </row>
    <row r="328">
      <c r="K328" s="10"/>
    </row>
    <row r="329">
      <c r="K329" s="10"/>
    </row>
    <row r="330">
      <c r="K330" s="10"/>
    </row>
    <row r="331">
      <c r="K331" s="10"/>
    </row>
    <row r="332">
      <c r="K332" s="10"/>
    </row>
    <row r="333">
      <c r="K333" s="10"/>
    </row>
    <row r="334">
      <c r="K334" s="10"/>
    </row>
    <row r="335">
      <c r="K335" s="10"/>
    </row>
    <row r="336">
      <c r="K336" s="10"/>
    </row>
    <row r="337">
      <c r="K337" s="10"/>
    </row>
    <row r="338">
      <c r="K338" s="10"/>
    </row>
    <row r="339">
      <c r="K339" s="10"/>
    </row>
    <row r="340">
      <c r="K340" s="10"/>
    </row>
    <row r="341">
      <c r="K341" s="10"/>
    </row>
    <row r="342">
      <c r="K342" s="10"/>
    </row>
    <row r="343">
      <c r="K343" s="10"/>
    </row>
    <row r="344">
      <c r="K344" s="10"/>
    </row>
    <row r="345">
      <c r="K345" s="10"/>
    </row>
    <row r="346">
      <c r="K346" s="10"/>
    </row>
    <row r="347">
      <c r="K347" s="10"/>
    </row>
    <row r="348">
      <c r="K348" s="10"/>
    </row>
    <row r="349">
      <c r="K349" s="10"/>
    </row>
    <row r="350">
      <c r="K350" s="10"/>
    </row>
    <row r="351">
      <c r="K351" s="10"/>
    </row>
    <row r="352">
      <c r="K352" s="10"/>
    </row>
    <row r="353">
      <c r="K353" s="10"/>
    </row>
    <row r="354">
      <c r="K354" s="10"/>
    </row>
    <row r="355">
      <c r="K355" s="10"/>
    </row>
    <row r="356">
      <c r="K356" s="10"/>
    </row>
    <row r="357">
      <c r="K357" s="10"/>
    </row>
    <row r="358">
      <c r="K358" s="10"/>
    </row>
    <row r="359">
      <c r="K359" s="10"/>
    </row>
    <row r="360">
      <c r="K360" s="10"/>
    </row>
    <row r="361">
      <c r="K361" s="10"/>
    </row>
    <row r="362">
      <c r="K362" s="10"/>
    </row>
    <row r="363">
      <c r="K363" s="10"/>
    </row>
    <row r="364">
      <c r="K364" s="10"/>
    </row>
    <row r="365">
      <c r="K365" s="10"/>
    </row>
    <row r="366">
      <c r="K366" s="10"/>
    </row>
    <row r="367">
      <c r="K367" s="10"/>
    </row>
    <row r="368">
      <c r="K368" s="10"/>
    </row>
    <row r="369">
      <c r="K369" s="10"/>
    </row>
    <row r="370">
      <c r="K370" s="10"/>
    </row>
    <row r="371">
      <c r="K371" s="10"/>
    </row>
    <row r="372">
      <c r="K372" s="10"/>
    </row>
    <row r="373">
      <c r="K373" s="10"/>
    </row>
    <row r="374">
      <c r="K374" s="10"/>
    </row>
    <row r="375">
      <c r="K375" s="10"/>
    </row>
    <row r="376">
      <c r="K376" s="10"/>
    </row>
    <row r="377">
      <c r="K377" s="10"/>
    </row>
    <row r="378">
      <c r="K378" s="10"/>
    </row>
    <row r="379">
      <c r="K379" s="10"/>
    </row>
    <row r="380">
      <c r="K380" s="10"/>
    </row>
    <row r="381">
      <c r="K381" s="10"/>
    </row>
    <row r="382">
      <c r="K382" s="10"/>
    </row>
    <row r="383">
      <c r="K383" s="10"/>
    </row>
    <row r="384">
      <c r="K384" s="10"/>
    </row>
    <row r="385">
      <c r="K385" s="10"/>
    </row>
    <row r="386">
      <c r="K386" s="10"/>
    </row>
    <row r="387">
      <c r="K387" s="10"/>
    </row>
    <row r="388">
      <c r="K388" s="10"/>
    </row>
    <row r="389">
      <c r="K389" s="10"/>
    </row>
    <row r="390">
      <c r="K390" s="10"/>
    </row>
    <row r="391">
      <c r="K391" s="10"/>
    </row>
    <row r="392">
      <c r="K392" s="10"/>
    </row>
    <row r="393">
      <c r="K393" s="10"/>
    </row>
    <row r="394">
      <c r="K394" s="10"/>
    </row>
    <row r="395">
      <c r="K395" s="10"/>
    </row>
    <row r="396">
      <c r="K396" s="10"/>
    </row>
    <row r="397">
      <c r="K397" s="10"/>
    </row>
    <row r="398">
      <c r="K398" s="10"/>
    </row>
    <row r="399">
      <c r="K399" s="10"/>
    </row>
    <row r="400">
      <c r="K400" s="10"/>
    </row>
    <row r="401">
      <c r="K401" s="10"/>
    </row>
    <row r="402">
      <c r="K402" s="10"/>
    </row>
    <row r="403">
      <c r="K403" s="10"/>
    </row>
    <row r="404">
      <c r="K404" s="10"/>
    </row>
    <row r="405">
      <c r="K405" s="10"/>
    </row>
    <row r="406">
      <c r="K406" s="10"/>
    </row>
    <row r="407">
      <c r="K407" s="10"/>
    </row>
    <row r="408">
      <c r="K408" s="10"/>
    </row>
    <row r="409">
      <c r="K409" s="10"/>
    </row>
    <row r="410">
      <c r="K410" s="10"/>
    </row>
    <row r="411">
      <c r="K411" s="10"/>
    </row>
    <row r="412">
      <c r="K412" s="10"/>
    </row>
    <row r="413">
      <c r="K413" s="10"/>
    </row>
    <row r="414">
      <c r="K414" s="10"/>
    </row>
    <row r="415">
      <c r="K415" s="10"/>
    </row>
    <row r="416">
      <c r="K416" s="10"/>
    </row>
    <row r="417">
      <c r="K417" s="10"/>
    </row>
    <row r="418">
      <c r="K418" s="10"/>
    </row>
    <row r="419">
      <c r="K419" s="10"/>
    </row>
    <row r="420">
      <c r="K420" s="10"/>
    </row>
    <row r="421">
      <c r="K421" s="10"/>
    </row>
    <row r="422">
      <c r="K422" s="10"/>
    </row>
    <row r="423">
      <c r="K423" s="10"/>
    </row>
    <row r="424">
      <c r="K424" s="10"/>
    </row>
    <row r="425">
      <c r="K425" s="10"/>
    </row>
    <row r="426">
      <c r="K426" s="10"/>
    </row>
    <row r="427">
      <c r="K427" s="10"/>
    </row>
    <row r="428">
      <c r="K428" s="10"/>
    </row>
    <row r="429">
      <c r="K429" s="10"/>
    </row>
    <row r="430">
      <c r="K430" s="10"/>
    </row>
    <row r="431">
      <c r="K431" s="10"/>
    </row>
    <row r="432">
      <c r="K432" s="10"/>
    </row>
    <row r="433">
      <c r="K433" s="10"/>
    </row>
    <row r="434">
      <c r="K434" s="10"/>
    </row>
    <row r="435">
      <c r="K435" s="10"/>
    </row>
    <row r="436">
      <c r="K436" s="10"/>
    </row>
    <row r="437">
      <c r="K437" s="10"/>
    </row>
    <row r="438">
      <c r="K438" s="10"/>
    </row>
    <row r="439">
      <c r="K439" s="10"/>
    </row>
    <row r="440">
      <c r="K440" s="10"/>
    </row>
    <row r="441">
      <c r="K441" s="10"/>
    </row>
    <row r="442">
      <c r="K442" s="10"/>
    </row>
    <row r="443">
      <c r="K443" s="10"/>
    </row>
    <row r="444">
      <c r="K444" s="10"/>
    </row>
    <row r="445">
      <c r="K445" s="10"/>
    </row>
    <row r="446">
      <c r="K446" s="10"/>
    </row>
    <row r="447">
      <c r="K447" s="10"/>
    </row>
    <row r="448">
      <c r="K448" s="10"/>
    </row>
    <row r="449">
      <c r="K449" s="10"/>
    </row>
    <row r="450">
      <c r="K450" s="10"/>
    </row>
    <row r="451">
      <c r="K451" s="10"/>
    </row>
    <row r="452">
      <c r="K452" s="10"/>
    </row>
    <row r="453">
      <c r="K453" s="10"/>
    </row>
    <row r="454">
      <c r="K454" s="10"/>
    </row>
    <row r="455">
      <c r="K455" s="10"/>
    </row>
    <row r="456">
      <c r="K456" s="10"/>
    </row>
    <row r="457">
      <c r="K457" s="10"/>
    </row>
    <row r="458">
      <c r="K458" s="10"/>
    </row>
    <row r="459">
      <c r="K459" s="10"/>
    </row>
    <row r="460">
      <c r="K460" s="10"/>
    </row>
    <row r="461">
      <c r="K461" s="10"/>
    </row>
    <row r="462">
      <c r="K462" s="10"/>
    </row>
    <row r="463">
      <c r="K463" s="10"/>
    </row>
    <row r="464">
      <c r="K464" s="10"/>
    </row>
    <row r="465">
      <c r="K465" s="10"/>
    </row>
    <row r="466">
      <c r="K466" s="10"/>
    </row>
    <row r="467">
      <c r="K467" s="10"/>
    </row>
    <row r="468">
      <c r="K468" s="10"/>
    </row>
    <row r="469">
      <c r="K469" s="10"/>
    </row>
    <row r="470">
      <c r="K470" s="10"/>
    </row>
    <row r="471">
      <c r="K471" s="10"/>
    </row>
    <row r="472">
      <c r="K472" s="10"/>
    </row>
    <row r="473">
      <c r="K473" s="10"/>
    </row>
    <row r="474">
      <c r="K474" s="10"/>
    </row>
    <row r="475">
      <c r="K475" s="10"/>
    </row>
    <row r="476">
      <c r="K476" s="10"/>
    </row>
    <row r="477">
      <c r="K477" s="10"/>
    </row>
    <row r="478">
      <c r="K478" s="10"/>
    </row>
    <row r="479">
      <c r="K479" s="10"/>
    </row>
    <row r="480">
      <c r="K480" s="10"/>
    </row>
    <row r="481">
      <c r="K481" s="10"/>
    </row>
    <row r="482">
      <c r="K482" s="10"/>
    </row>
    <row r="483">
      <c r="K483" s="10"/>
    </row>
    <row r="484">
      <c r="K484" s="10"/>
    </row>
    <row r="485">
      <c r="K485" s="10"/>
    </row>
    <row r="486">
      <c r="K486" s="10"/>
    </row>
    <row r="487">
      <c r="K487" s="10"/>
    </row>
    <row r="488">
      <c r="K488" s="10"/>
    </row>
    <row r="489">
      <c r="K489" s="10"/>
    </row>
    <row r="490">
      <c r="K490" s="10"/>
    </row>
    <row r="491">
      <c r="K491" s="10"/>
    </row>
    <row r="492">
      <c r="K492" s="10"/>
    </row>
    <row r="493">
      <c r="K493" s="10"/>
    </row>
    <row r="494">
      <c r="K494" s="10"/>
    </row>
    <row r="495">
      <c r="K495" s="10"/>
    </row>
    <row r="496">
      <c r="K496" s="10"/>
    </row>
    <row r="497">
      <c r="K497" s="10"/>
    </row>
    <row r="498">
      <c r="K498" s="10"/>
    </row>
    <row r="499">
      <c r="K499" s="10"/>
    </row>
    <row r="500">
      <c r="K500" s="10"/>
    </row>
    <row r="501">
      <c r="K501" s="10"/>
    </row>
    <row r="502">
      <c r="K502" s="10"/>
    </row>
    <row r="503">
      <c r="K503" s="10"/>
    </row>
    <row r="504">
      <c r="K504" s="10"/>
    </row>
    <row r="505">
      <c r="K505" s="10"/>
    </row>
    <row r="506">
      <c r="K506" s="10"/>
    </row>
    <row r="507">
      <c r="K507" s="10"/>
    </row>
    <row r="508">
      <c r="K508" s="10"/>
    </row>
    <row r="509">
      <c r="K509" s="10"/>
    </row>
    <row r="510">
      <c r="K510" s="10"/>
    </row>
    <row r="511">
      <c r="K511" s="10"/>
    </row>
    <row r="512">
      <c r="K512" s="10"/>
    </row>
    <row r="513">
      <c r="K513" s="10"/>
    </row>
    <row r="514">
      <c r="K514" s="10"/>
    </row>
    <row r="515">
      <c r="K515" s="10"/>
    </row>
    <row r="516">
      <c r="K516" s="10"/>
    </row>
    <row r="517">
      <c r="K517" s="10"/>
    </row>
    <row r="518">
      <c r="K518" s="10"/>
    </row>
    <row r="519">
      <c r="K519" s="10"/>
    </row>
    <row r="520">
      <c r="K520" s="10"/>
    </row>
    <row r="521">
      <c r="K521" s="10"/>
    </row>
    <row r="522">
      <c r="K522" s="10"/>
    </row>
    <row r="523">
      <c r="K523" s="10"/>
    </row>
    <row r="524">
      <c r="K524" s="10"/>
    </row>
    <row r="525">
      <c r="K525" s="10"/>
    </row>
    <row r="526">
      <c r="K526" s="10"/>
    </row>
    <row r="527">
      <c r="K527" s="10"/>
    </row>
    <row r="528">
      <c r="K528" s="10"/>
    </row>
    <row r="529">
      <c r="K529" s="10"/>
    </row>
    <row r="530">
      <c r="K530" s="10"/>
    </row>
    <row r="531">
      <c r="K531" s="10"/>
    </row>
    <row r="532">
      <c r="K532" s="10"/>
    </row>
    <row r="533">
      <c r="K533" s="10"/>
    </row>
    <row r="534">
      <c r="K534" s="10"/>
    </row>
    <row r="535">
      <c r="K535" s="10"/>
    </row>
    <row r="536">
      <c r="K536" s="10"/>
    </row>
    <row r="537">
      <c r="K537" s="10"/>
    </row>
    <row r="538">
      <c r="K538" s="10"/>
    </row>
    <row r="539">
      <c r="K539" s="10"/>
    </row>
    <row r="540">
      <c r="K540" s="10"/>
    </row>
    <row r="541">
      <c r="K541" s="10"/>
    </row>
    <row r="542">
      <c r="K542" s="10"/>
    </row>
    <row r="543">
      <c r="K543" s="10"/>
    </row>
    <row r="544">
      <c r="K544" s="10"/>
    </row>
    <row r="545">
      <c r="K545" s="10"/>
    </row>
    <row r="546">
      <c r="K546" s="10"/>
    </row>
    <row r="547">
      <c r="K547" s="10"/>
    </row>
    <row r="548">
      <c r="K548" s="10"/>
    </row>
    <row r="549">
      <c r="K549" s="10"/>
    </row>
    <row r="550">
      <c r="K550" s="10"/>
    </row>
    <row r="551">
      <c r="K551" s="10"/>
    </row>
    <row r="552">
      <c r="K552" s="10"/>
    </row>
    <row r="553">
      <c r="K553" s="10"/>
    </row>
    <row r="554">
      <c r="K554" s="10"/>
    </row>
    <row r="555">
      <c r="K555" s="10"/>
    </row>
    <row r="556">
      <c r="K556" s="10"/>
    </row>
    <row r="557">
      <c r="K557" s="10"/>
    </row>
    <row r="558">
      <c r="K558" s="10"/>
    </row>
    <row r="559">
      <c r="K559" s="10"/>
    </row>
    <row r="560">
      <c r="K560" s="10"/>
    </row>
    <row r="561">
      <c r="K561" s="10"/>
    </row>
    <row r="562">
      <c r="K562" s="10"/>
    </row>
    <row r="563">
      <c r="K563" s="10"/>
    </row>
    <row r="564">
      <c r="K564" s="10"/>
    </row>
    <row r="565">
      <c r="K565" s="10"/>
    </row>
    <row r="566">
      <c r="K566" s="10"/>
    </row>
    <row r="567">
      <c r="K567" s="10"/>
    </row>
    <row r="568">
      <c r="K568" s="10"/>
    </row>
    <row r="569">
      <c r="K569" s="10"/>
    </row>
    <row r="570">
      <c r="K570" s="10"/>
    </row>
    <row r="571">
      <c r="K571" s="10"/>
    </row>
    <row r="572">
      <c r="K572" s="10"/>
    </row>
    <row r="573">
      <c r="K573" s="10"/>
    </row>
    <row r="574">
      <c r="K574" s="10"/>
    </row>
    <row r="575">
      <c r="K575" s="10"/>
    </row>
    <row r="576">
      <c r="K576" s="10"/>
    </row>
    <row r="577">
      <c r="K577" s="10"/>
    </row>
    <row r="578">
      <c r="K578" s="10"/>
    </row>
    <row r="579">
      <c r="K579" s="10"/>
    </row>
    <row r="580">
      <c r="K580" s="10"/>
    </row>
    <row r="581">
      <c r="K581" s="10"/>
    </row>
    <row r="582">
      <c r="K582" s="10"/>
    </row>
    <row r="583">
      <c r="K583" s="10"/>
    </row>
    <row r="584">
      <c r="K584" s="10"/>
    </row>
    <row r="585">
      <c r="K585" s="10"/>
    </row>
    <row r="586">
      <c r="K586" s="10"/>
    </row>
    <row r="587">
      <c r="K587" s="10"/>
    </row>
    <row r="588">
      <c r="K588" s="10"/>
    </row>
    <row r="589">
      <c r="K589" s="10"/>
    </row>
    <row r="590">
      <c r="K590" s="10"/>
    </row>
    <row r="591">
      <c r="K591" s="10"/>
    </row>
    <row r="592">
      <c r="K592" s="10"/>
    </row>
    <row r="593">
      <c r="K593" s="10"/>
    </row>
    <row r="594">
      <c r="K594" s="10"/>
    </row>
    <row r="595">
      <c r="K595" s="10"/>
    </row>
    <row r="596">
      <c r="K596" s="10"/>
    </row>
    <row r="597">
      <c r="K597" s="10"/>
    </row>
    <row r="598">
      <c r="K598" s="10"/>
    </row>
    <row r="599">
      <c r="K599" s="10"/>
    </row>
    <row r="600">
      <c r="K600" s="10"/>
    </row>
    <row r="601">
      <c r="K601" s="10"/>
    </row>
    <row r="602">
      <c r="K602" s="10"/>
    </row>
    <row r="603">
      <c r="K603" s="10"/>
    </row>
    <row r="604">
      <c r="K604" s="10"/>
    </row>
    <row r="605">
      <c r="K605" s="10"/>
    </row>
    <row r="606">
      <c r="K606" s="10"/>
    </row>
    <row r="607">
      <c r="K607" s="10"/>
    </row>
    <row r="608">
      <c r="K608" s="10"/>
    </row>
    <row r="609">
      <c r="K609" s="10"/>
    </row>
    <row r="610">
      <c r="K610" s="10"/>
    </row>
    <row r="611">
      <c r="K611" s="10"/>
    </row>
    <row r="612">
      <c r="K612" s="10"/>
    </row>
    <row r="613">
      <c r="K613" s="10"/>
    </row>
    <row r="614">
      <c r="K614" s="10"/>
    </row>
    <row r="615">
      <c r="K615" s="10"/>
    </row>
    <row r="616">
      <c r="K616" s="10"/>
    </row>
    <row r="617">
      <c r="K617" s="10"/>
    </row>
    <row r="618">
      <c r="K618" s="10"/>
    </row>
    <row r="619">
      <c r="K619" s="10"/>
    </row>
    <row r="620">
      <c r="K620" s="10"/>
    </row>
    <row r="621">
      <c r="K621" s="10"/>
    </row>
    <row r="622">
      <c r="K622" s="10"/>
    </row>
    <row r="623">
      <c r="K623" s="10"/>
    </row>
    <row r="624">
      <c r="K624" s="10"/>
    </row>
    <row r="625">
      <c r="K625" s="10"/>
    </row>
    <row r="626">
      <c r="K626" s="10"/>
    </row>
    <row r="627">
      <c r="K627" s="10"/>
    </row>
    <row r="628">
      <c r="K628" s="10"/>
    </row>
    <row r="629">
      <c r="K629" s="10"/>
    </row>
    <row r="630">
      <c r="K630" s="10"/>
    </row>
    <row r="631">
      <c r="K631" s="10"/>
    </row>
    <row r="632">
      <c r="K632" s="10"/>
    </row>
    <row r="633">
      <c r="K633" s="10"/>
    </row>
    <row r="634">
      <c r="K634" s="10"/>
    </row>
    <row r="635">
      <c r="K635" s="10"/>
    </row>
    <row r="636">
      <c r="K636" s="10"/>
    </row>
    <row r="637">
      <c r="K637" s="10"/>
    </row>
    <row r="638">
      <c r="K638" s="10"/>
    </row>
    <row r="639">
      <c r="K639" s="10"/>
    </row>
    <row r="640">
      <c r="K640" s="10"/>
    </row>
    <row r="641">
      <c r="K641" s="10"/>
    </row>
    <row r="642">
      <c r="K642" s="10"/>
    </row>
    <row r="643">
      <c r="K643" s="10"/>
    </row>
    <row r="644">
      <c r="K644" s="10"/>
    </row>
    <row r="645">
      <c r="K645" s="10"/>
    </row>
    <row r="646">
      <c r="K646" s="10"/>
    </row>
    <row r="647">
      <c r="K647" s="10"/>
    </row>
    <row r="648">
      <c r="K648" s="10"/>
    </row>
    <row r="649">
      <c r="K649" s="10"/>
    </row>
    <row r="650">
      <c r="K650" s="10"/>
    </row>
    <row r="651">
      <c r="K651" s="10"/>
    </row>
    <row r="652">
      <c r="K652" s="10"/>
    </row>
    <row r="653">
      <c r="K653" s="10"/>
    </row>
    <row r="654">
      <c r="K654" s="10"/>
    </row>
    <row r="655">
      <c r="K655" s="10"/>
    </row>
    <row r="656">
      <c r="K656" s="10"/>
    </row>
    <row r="657">
      <c r="K657" s="10"/>
    </row>
    <row r="658">
      <c r="K658" s="10"/>
    </row>
    <row r="659">
      <c r="K659" s="10"/>
    </row>
    <row r="660">
      <c r="K660" s="10"/>
    </row>
    <row r="661">
      <c r="K661" s="10"/>
    </row>
    <row r="662">
      <c r="K662" s="10"/>
    </row>
    <row r="663">
      <c r="K663" s="10"/>
    </row>
    <row r="664">
      <c r="K664" s="10"/>
    </row>
    <row r="665">
      <c r="K665" s="10"/>
    </row>
    <row r="666">
      <c r="K666" s="10"/>
    </row>
    <row r="667">
      <c r="K667" s="10"/>
    </row>
    <row r="668">
      <c r="K668" s="10"/>
    </row>
    <row r="669">
      <c r="K669" s="10"/>
    </row>
    <row r="670">
      <c r="K670" s="10"/>
    </row>
    <row r="671">
      <c r="K671" s="10"/>
    </row>
    <row r="672">
      <c r="K672" s="10"/>
    </row>
    <row r="673">
      <c r="K673" s="10"/>
    </row>
    <row r="674">
      <c r="K674" s="10"/>
    </row>
    <row r="675">
      <c r="K675" s="10"/>
    </row>
    <row r="676">
      <c r="K676" s="10"/>
    </row>
    <row r="677">
      <c r="K677" s="10"/>
    </row>
    <row r="678">
      <c r="K678" s="10"/>
    </row>
    <row r="679">
      <c r="K679" s="10"/>
    </row>
    <row r="680">
      <c r="K680" s="10"/>
    </row>
    <row r="681">
      <c r="K681" s="10"/>
    </row>
    <row r="682">
      <c r="K682" s="10"/>
    </row>
    <row r="683">
      <c r="K683" s="10"/>
    </row>
    <row r="684">
      <c r="K684" s="10"/>
    </row>
    <row r="685">
      <c r="K685" s="10"/>
    </row>
    <row r="686">
      <c r="K686" s="10"/>
    </row>
    <row r="687">
      <c r="K687" s="10"/>
    </row>
    <row r="688">
      <c r="K688" s="10"/>
    </row>
    <row r="689">
      <c r="K689" s="10"/>
    </row>
    <row r="690">
      <c r="K690" s="10"/>
    </row>
    <row r="691">
      <c r="K691" s="10"/>
    </row>
    <row r="692">
      <c r="K692" s="10"/>
    </row>
    <row r="693">
      <c r="K693" s="10"/>
    </row>
    <row r="694">
      <c r="K694" s="10"/>
    </row>
    <row r="695">
      <c r="K695" s="10"/>
    </row>
    <row r="696">
      <c r="K696" s="10"/>
    </row>
    <row r="697">
      <c r="K697" s="10"/>
    </row>
    <row r="698">
      <c r="K698" s="10"/>
    </row>
    <row r="699">
      <c r="K699" s="10"/>
    </row>
    <row r="700">
      <c r="K700" s="10"/>
    </row>
    <row r="701">
      <c r="K701" s="10"/>
    </row>
    <row r="702">
      <c r="K702" s="10"/>
    </row>
    <row r="703">
      <c r="K703" s="10"/>
    </row>
    <row r="704">
      <c r="K704" s="10"/>
    </row>
    <row r="705">
      <c r="K705" s="10"/>
    </row>
    <row r="706">
      <c r="K706" s="10"/>
    </row>
    <row r="707">
      <c r="K707" s="10"/>
    </row>
    <row r="708">
      <c r="K708" s="10"/>
    </row>
    <row r="709">
      <c r="K709" s="10"/>
    </row>
    <row r="710">
      <c r="K710" s="10"/>
    </row>
    <row r="711">
      <c r="K711" s="10"/>
    </row>
    <row r="712">
      <c r="K712" s="10"/>
    </row>
    <row r="713">
      <c r="K713" s="10"/>
    </row>
    <row r="714">
      <c r="K714" s="10"/>
    </row>
    <row r="715">
      <c r="K715" s="10"/>
    </row>
    <row r="716">
      <c r="K716" s="10"/>
    </row>
    <row r="717">
      <c r="K717" s="10"/>
    </row>
    <row r="718">
      <c r="K718" s="10"/>
    </row>
    <row r="719">
      <c r="K719" s="10"/>
    </row>
    <row r="720">
      <c r="K720" s="10"/>
    </row>
    <row r="721">
      <c r="K721" s="10"/>
    </row>
    <row r="722">
      <c r="K722" s="10"/>
    </row>
    <row r="723">
      <c r="K723" s="10"/>
    </row>
    <row r="724">
      <c r="K724" s="10"/>
    </row>
    <row r="725">
      <c r="K725" s="10"/>
    </row>
    <row r="726">
      <c r="K726" s="10"/>
    </row>
    <row r="727">
      <c r="K727" s="10"/>
    </row>
    <row r="728">
      <c r="K728" s="10"/>
    </row>
    <row r="729">
      <c r="K729" s="10"/>
    </row>
    <row r="730">
      <c r="K730" s="10"/>
    </row>
    <row r="731">
      <c r="K731" s="10"/>
    </row>
    <row r="732">
      <c r="K732" s="10"/>
    </row>
    <row r="733">
      <c r="K733" s="10"/>
    </row>
    <row r="734">
      <c r="K734" s="10"/>
    </row>
    <row r="735">
      <c r="K735" s="10"/>
    </row>
    <row r="736">
      <c r="K736" s="10"/>
    </row>
    <row r="737">
      <c r="K737" s="10"/>
    </row>
    <row r="738">
      <c r="K738" s="10"/>
    </row>
    <row r="739">
      <c r="K739" s="10"/>
    </row>
    <row r="740">
      <c r="K740" s="10"/>
    </row>
    <row r="741">
      <c r="K741" s="10"/>
    </row>
    <row r="742">
      <c r="K742" s="10"/>
    </row>
    <row r="743">
      <c r="K743" s="10"/>
    </row>
    <row r="744">
      <c r="K744" s="10"/>
    </row>
    <row r="745">
      <c r="K745" s="10"/>
    </row>
    <row r="746">
      <c r="K746" s="10"/>
    </row>
    <row r="747">
      <c r="K747" s="10"/>
    </row>
    <row r="748">
      <c r="K748" s="10"/>
    </row>
    <row r="749">
      <c r="K749" s="10"/>
    </row>
    <row r="750">
      <c r="K750" s="10"/>
    </row>
    <row r="751">
      <c r="K751" s="10"/>
    </row>
    <row r="752">
      <c r="K752" s="10"/>
    </row>
    <row r="753">
      <c r="K753" s="10"/>
    </row>
    <row r="754">
      <c r="K754" s="10"/>
    </row>
    <row r="755">
      <c r="K755" s="10"/>
    </row>
    <row r="756">
      <c r="K756" s="10"/>
    </row>
    <row r="757">
      <c r="K757" s="10"/>
    </row>
    <row r="758">
      <c r="K758" s="10"/>
    </row>
    <row r="759">
      <c r="K759" s="10"/>
    </row>
    <row r="760">
      <c r="K760" s="10"/>
    </row>
    <row r="761">
      <c r="K761" s="10"/>
    </row>
    <row r="762">
      <c r="K762" s="10"/>
    </row>
    <row r="763">
      <c r="K763" s="10"/>
    </row>
    <row r="764">
      <c r="K764" s="10"/>
    </row>
    <row r="765">
      <c r="K765" s="10"/>
    </row>
    <row r="766">
      <c r="K766" s="10"/>
    </row>
    <row r="767">
      <c r="K767" s="10"/>
    </row>
    <row r="768">
      <c r="K768" s="10"/>
    </row>
    <row r="769">
      <c r="K769" s="10"/>
    </row>
    <row r="770">
      <c r="K770" s="10"/>
    </row>
    <row r="771">
      <c r="K771" s="10"/>
    </row>
    <row r="772">
      <c r="K772" s="10"/>
    </row>
    <row r="773">
      <c r="K773" s="10"/>
    </row>
    <row r="774">
      <c r="K774" s="10"/>
    </row>
    <row r="775">
      <c r="K775" s="10"/>
    </row>
    <row r="776">
      <c r="K776" s="10"/>
    </row>
    <row r="777">
      <c r="K777" s="10"/>
    </row>
    <row r="778">
      <c r="K778" s="10"/>
    </row>
    <row r="779">
      <c r="K779" s="10"/>
    </row>
    <row r="780">
      <c r="K780" s="10"/>
    </row>
    <row r="781">
      <c r="K781" s="10"/>
    </row>
    <row r="782">
      <c r="K782" s="10"/>
    </row>
    <row r="783">
      <c r="K783" s="10"/>
    </row>
    <row r="784">
      <c r="K784" s="10"/>
    </row>
    <row r="785">
      <c r="K785" s="10"/>
    </row>
    <row r="786">
      <c r="K786" s="10"/>
    </row>
    <row r="787">
      <c r="K787" s="10"/>
    </row>
    <row r="788">
      <c r="K788" s="10"/>
    </row>
    <row r="789">
      <c r="K789" s="10"/>
    </row>
    <row r="790">
      <c r="K790" s="10"/>
    </row>
    <row r="791">
      <c r="K791" s="10"/>
    </row>
    <row r="792">
      <c r="K792" s="10"/>
    </row>
    <row r="793">
      <c r="K793" s="10"/>
    </row>
    <row r="794">
      <c r="K794" s="10"/>
    </row>
    <row r="795">
      <c r="K795" s="10"/>
    </row>
    <row r="796">
      <c r="K796" s="10"/>
    </row>
    <row r="797">
      <c r="K797" s="10"/>
    </row>
    <row r="798">
      <c r="K798" s="10"/>
    </row>
    <row r="799">
      <c r="K799" s="10"/>
    </row>
    <row r="800">
      <c r="K800" s="10"/>
    </row>
    <row r="801">
      <c r="K801" s="10"/>
    </row>
    <row r="802">
      <c r="K802" s="10"/>
    </row>
    <row r="803">
      <c r="K803" s="10"/>
    </row>
    <row r="804">
      <c r="K804" s="10"/>
    </row>
    <row r="805">
      <c r="K805" s="10"/>
    </row>
    <row r="806">
      <c r="K806" s="10"/>
    </row>
    <row r="807">
      <c r="K807" s="10"/>
    </row>
    <row r="808">
      <c r="K808" s="10"/>
    </row>
    <row r="809">
      <c r="K809" s="10"/>
    </row>
    <row r="810">
      <c r="K810" s="10"/>
    </row>
    <row r="811">
      <c r="K811" s="10"/>
    </row>
    <row r="812">
      <c r="K812" s="10"/>
    </row>
    <row r="813">
      <c r="K813" s="10"/>
    </row>
    <row r="814">
      <c r="K814" s="10"/>
    </row>
    <row r="815">
      <c r="K815" s="10"/>
    </row>
    <row r="816">
      <c r="K816" s="10"/>
    </row>
    <row r="817">
      <c r="K817" s="10"/>
    </row>
    <row r="818">
      <c r="K818" s="10"/>
    </row>
    <row r="819">
      <c r="K819" s="10"/>
    </row>
    <row r="820">
      <c r="K820" s="10"/>
    </row>
    <row r="821">
      <c r="K821" s="10"/>
    </row>
    <row r="822">
      <c r="K822" s="10"/>
    </row>
    <row r="823">
      <c r="K823" s="10"/>
    </row>
    <row r="824">
      <c r="K824" s="10"/>
    </row>
    <row r="825">
      <c r="K825" s="10"/>
    </row>
    <row r="826">
      <c r="K826" s="10"/>
    </row>
    <row r="827">
      <c r="K827" s="10"/>
    </row>
    <row r="828">
      <c r="K828" s="10"/>
    </row>
    <row r="829">
      <c r="K829" s="10"/>
    </row>
    <row r="830">
      <c r="K830" s="10"/>
    </row>
    <row r="831">
      <c r="K831" s="10"/>
    </row>
    <row r="832">
      <c r="K832" s="10"/>
    </row>
    <row r="833">
      <c r="K833" s="10"/>
    </row>
    <row r="834">
      <c r="K834" s="10"/>
    </row>
    <row r="835">
      <c r="K835" s="10"/>
    </row>
    <row r="836">
      <c r="K836" s="10"/>
    </row>
    <row r="837">
      <c r="K837" s="10"/>
    </row>
    <row r="838">
      <c r="K838" s="10"/>
    </row>
    <row r="839">
      <c r="K839" s="10"/>
    </row>
    <row r="840">
      <c r="K840" s="10"/>
    </row>
    <row r="841">
      <c r="K841" s="10"/>
    </row>
    <row r="842">
      <c r="K842" s="10"/>
    </row>
    <row r="843">
      <c r="K843" s="10"/>
    </row>
    <row r="844">
      <c r="K844" s="10"/>
    </row>
    <row r="845">
      <c r="K845" s="10"/>
    </row>
    <row r="846">
      <c r="K846" s="10"/>
    </row>
    <row r="847">
      <c r="K847" s="10"/>
    </row>
    <row r="848">
      <c r="K848" s="10"/>
    </row>
    <row r="849">
      <c r="K849" s="10"/>
    </row>
    <row r="850">
      <c r="K850" s="10"/>
    </row>
    <row r="851">
      <c r="K851" s="10"/>
    </row>
    <row r="852">
      <c r="K852" s="10"/>
    </row>
    <row r="853">
      <c r="K853" s="10"/>
    </row>
    <row r="854">
      <c r="K854" s="10"/>
    </row>
    <row r="855">
      <c r="K855" s="10"/>
    </row>
    <row r="856">
      <c r="K856" s="10"/>
    </row>
    <row r="857">
      <c r="K857" s="10"/>
    </row>
    <row r="858">
      <c r="K858" s="10"/>
    </row>
    <row r="859">
      <c r="K859" s="10"/>
    </row>
    <row r="860">
      <c r="K860" s="10"/>
    </row>
    <row r="861">
      <c r="K861" s="10"/>
    </row>
    <row r="862">
      <c r="K862" s="10"/>
    </row>
    <row r="863">
      <c r="K863" s="10"/>
    </row>
    <row r="864">
      <c r="K864" s="10"/>
    </row>
    <row r="865">
      <c r="K865" s="10"/>
    </row>
    <row r="866">
      <c r="K866" s="10"/>
    </row>
    <row r="867">
      <c r="K867" s="10"/>
    </row>
    <row r="868">
      <c r="K868" s="10"/>
    </row>
    <row r="869">
      <c r="K869" s="10"/>
    </row>
    <row r="870">
      <c r="K870" s="10"/>
    </row>
    <row r="871">
      <c r="K871" s="10"/>
    </row>
    <row r="872">
      <c r="K872" s="10"/>
    </row>
    <row r="873">
      <c r="K873" s="10"/>
    </row>
    <row r="874">
      <c r="K874" s="10"/>
    </row>
    <row r="875">
      <c r="K875" s="10"/>
    </row>
    <row r="876">
      <c r="K876" s="10"/>
    </row>
    <row r="877">
      <c r="K877" s="10"/>
    </row>
    <row r="878">
      <c r="K878" s="10"/>
    </row>
    <row r="879">
      <c r="K879" s="10"/>
    </row>
    <row r="880">
      <c r="K880" s="10"/>
    </row>
    <row r="881">
      <c r="K881" s="10"/>
    </row>
    <row r="882">
      <c r="K882" s="10"/>
    </row>
    <row r="883">
      <c r="K883" s="10"/>
    </row>
    <row r="884">
      <c r="K884" s="10"/>
    </row>
    <row r="885">
      <c r="K885" s="10"/>
    </row>
    <row r="886">
      <c r="K886" s="10"/>
    </row>
    <row r="887">
      <c r="K887" s="10"/>
    </row>
    <row r="888">
      <c r="K888" s="10"/>
    </row>
    <row r="889">
      <c r="K889" s="10"/>
    </row>
    <row r="890">
      <c r="K890" s="10"/>
    </row>
    <row r="891">
      <c r="K891" s="10"/>
    </row>
    <row r="892">
      <c r="K892" s="10"/>
    </row>
    <row r="893">
      <c r="K893" s="10"/>
    </row>
    <row r="894">
      <c r="K894" s="10"/>
    </row>
    <row r="895">
      <c r="K895" s="10"/>
    </row>
    <row r="896">
      <c r="K896" s="10"/>
    </row>
    <row r="897">
      <c r="K897" s="10"/>
    </row>
    <row r="898">
      <c r="K898" s="10"/>
    </row>
    <row r="899">
      <c r="K899" s="10"/>
    </row>
    <row r="900">
      <c r="K900" s="10"/>
    </row>
    <row r="901">
      <c r="K901" s="10"/>
    </row>
    <row r="902">
      <c r="K902" s="10"/>
    </row>
    <row r="903">
      <c r="K903" s="10"/>
    </row>
    <row r="904">
      <c r="K904" s="10"/>
    </row>
    <row r="905">
      <c r="K905" s="10"/>
    </row>
    <row r="906">
      <c r="K906" s="10"/>
    </row>
    <row r="907">
      <c r="K907" s="10"/>
    </row>
    <row r="908">
      <c r="K908" s="10"/>
    </row>
    <row r="909">
      <c r="K909" s="10"/>
    </row>
    <row r="910">
      <c r="K910" s="10"/>
    </row>
    <row r="911">
      <c r="K911" s="10"/>
    </row>
    <row r="912">
      <c r="K912" s="10"/>
    </row>
    <row r="913">
      <c r="K913" s="10"/>
    </row>
    <row r="914">
      <c r="K914" s="10"/>
    </row>
    <row r="915">
      <c r="K915" s="10"/>
    </row>
    <row r="916">
      <c r="K916" s="10"/>
    </row>
    <row r="917">
      <c r="K917" s="10"/>
    </row>
    <row r="918">
      <c r="K918" s="10"/>
    </row>
    <row r="919">
      <c r="K919" s="10"/>
    </row>
    <row r="920">
      <c r="K920" s="10"/>
    </row>
    <row r="921">
      <c r="K921" s="10"/>
    </row>
    <row r="922">
      <c r="K922" s="10"/>
    </row>
    <row r="923">
      <c r="K923" s="10"/>
    </row>
    <row r="924">
      <c r="K924" s="10"/>
    </row>
    <row r="925">
      <c r="K925" s="10"/>
    </row>
    <row r="926">
      <c r="K926" s="10"/>
    </row>
    <row r="927">
      <c r="K927" s="10"/>
    </row>
    <row r="928">
      <c r="K928" s="10"/>
    </row>
    <row r="929">
      <c r="K929" s="10"/>
    </row>
    <row r="930">
      <c r="K930" s="10"/>
    </row>
    <row r="931">
      <c r="K931" s="10"/>
    </row>
    <row r="932">
      <c r="K932" s="10"/>
    </row>
    <row r="933">
      <c r="K933" s="10"/>
    </row>
    <row r="934">
      <c r="K934" s="10"/>
    </row>
    <row r="935">
      <c r="K935" s="10"/>
    </row>
    <row r="936">
      <c r="K936" s="10"/>
    </row>
    <row r="937">
      <c r="K937" s="10"/>
    </row>
    <row r="938">
      <c r="K938" s="10"/>
    </row>
    <row r="939">
      <c r="K939" s="10"/>
    </row>
    <row r="940">
      <c r="K940" s="10"/>
    </row>
    <row r="941">
      <c r="K941" s="10"/>
    </row>
    <row r="942">
      <c r="K942" s="10"/>
    </row>
    <row r="943">
      <c r="K943" s="10"/>
    </row>
    <row r="944">
      <c r="K944" s="10"/>
    </row>
    <row r="945">
      <c r="K945" s="10"/>
    </row>
    <row r="946">
      <c r="K946" s="10"/>
    </row>
    <row r="947">
      <c r="K947" s="10"/>
    </row>
    <row r="948">
      <c r="K948" s="10"/>
    </row>
    <row r="949">
      <c r="K949" s="10"/>
    </row>
    <row r="950">
      <c r="K950" s="10"/>
    </row>
    <row r="951">
      <c r="K951" s="10"/>
    </row>
    <row r="952">
      <c r="K952" s="10"/>
    </row>
    <row r="953">
      <c r="K953" s="10"/>
    </row>
    <row r="954">
      <c r="K954" s="10"/>
    </row>
    <row r="955">
      <c r="K955" s="10"/>
    </row>
    <row r="956">
      <c r="K956" s="10"/>
    </row>
    <row r="957">
      <c r="K957" s="10"/>
    </row>
    <row r="958">
      <c r="K958" s="10"/>
    </row>
    <row r="959">
      <c r="K959" s="10"/>
    </row>
    <row r="960">
      <c r="K960" s="10"/>
    </row>
    <row r="961">
      <c r="K961" s="10"/>
    </row>
    <row r="962">
      <c r="K962" s="10"/>
    </row>
    <row r="963">
      <c r="K963" s="10"/>
    </row>
    <row r="964">
      <c r="K964" s="10"/>
    </row>
    <row r="965">
      <c r="K965" s="10"/>
    </row>
    <row r="966">
      <c r="K966" s="10"/>
    </row>
    <row r="967">
      <c r="K967" s="10"/>
    </row>
    <row r="968">
      <c r="K968" s="10"/>
    </row>
    <row r="969">
      <c r="K969" s="10"/>
    </row>
    <row r="970">
      <c r="K970" s="10"/>
    </row>
    <row r="971">
      <c r="K971" s="10"/>
    </row>
    <row r="972">
      <c r="K972" s="10"/>
    </row>
    <row r="973">
      <c r="K973" s="10"/>
    </row>
    <row r="974">
      <c r="K974" s="10"/>
    </row>
    <row r="975">
      <c r="K975" s="10"/>
    </row>
    <row r="976">
      <c r="K976" s="10"/>
    </row>
    <row r="977">
      <c r="K977" s="10"/>
    </row>
    <row r="978">
      <c r="K978" s="10"/>
    </row>
    <row r="979">
      <c r="K979" s="10"/>
    </row>
    <row r="980">
      <c r="K980" s="10"/>
    </row>
    <row r="981">
      <c r="K981" s="10"/>
    </row>
    <row r="982">
      <c r="K982" s="10"/>
    </row>
    <row r="983">
      <c r="K983" s="10"/>
    </row>
    <row r="984">
      <c r="K984" s="10"/>
    </row>
    <row r="985">
      <c r="K985" s="10"/>
    </row>
    <row r="986">
      <c r="K986" s="10"/>
    </row>
    <row r="987">
      <c r="K987" s="10"/>
    </row>
    <row r="988">
      <c r="K988" s="10"/>
    </row>
    <row r="989">
      <c r="K989" s="10"/>
    </row>
    <row r="990">
      <c r="K990" s="10"/>
    </row>
    <row r="991">
      <c r="K991" s="10"/>
    </row>
    <row r="992">
      <c r="K992" s="10"/>
    </row>
    <row r="993">
      <c r="K993" s="10"/>
    </row>
    <row r="994">
      <c r="K994" s="10"/>
    </row>
    <row r="995">
      <c r="K995" s="10"/>
    </row>
    <row r="996">
      <c r="K996" s="10"/>
    </row>
    <row r="997">
      <c r="K997" s="10"/>
    </row>
    <row r="998">
      <c r="K998" s="10"/>
    </row>
    <row r="999">
      <c r="K999" s="10"/>
    </row>
    <row r="1000">
      <c r="K1000" s="10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0" width="8.71"/>
    <col customWidth="1" min="11" max="11" width="21.57"/>
    <col customWidth="1" min="12" max="12" width="20.0"/>
    <col customWidth="1" min="13" max="26" width="8.71"/>
  </cols>
  <sheetData>
    <row r="1">
      <c r="B1" s="7" t="s">
        <v>0</v>
      </c>
      <c r="C1" s="7" t="s">
        <v>3459</v>
      </c>
      <c r="D1" s="7" t="s">
        <v>3460</v>
      </c>
      <c r="E1" s="7" t="s">
        <v>3461</v>
      </c>
      <c r="F1" s="7" t="s">
        <v>3462</v>
      </c>
      <c r="G1" s="7" t="s">
        <v>3463</v>
      </c>
      <c r="H1" s="7" t="s">
        <v>3464</v>
      </c>
      <c r="I1" s="7" t="s">
        <v>3465</v>
      </c>
      <c r="J1" s="7" t="s">
        <v>3466</v>
      </c>
      <c r="K1" s="7" t="s">
        <v>3467</v>
      </c>
      <c r="L1" s="7" t="s">
        <v>3468</v>
      </c>
    </row>
    <row r="2">
      <c r="A2" s="7">
        <v>0.0</v>
      </c>
      <c r="B2" s="3" t="s">
        <v>10</v>
      </c>
      <c r="C2" s="3">
        <v>0.375</v>
      </c>
      <c r="D2" s="3" t="s">
        <v>6004</v>
      </c>
      <c r="E2" s="3" t="s">
        <v>6005</v>
      </c>
      <c r="F2" s="3" t="s">
        <v>6006</v>
      </c>
      <c r="G2" s="3" t="s">
        <v>5297</v>
      </c>
      <c r="H2" s="3" t="s">
        <v>6007</v>
      </c>
      <c r="I2" s="3" t="s">
        <v>6008</v>
      </c>
      <c r="J2" s="3" t="s">
        <v>6009</v>
      </c>
      <c r="K2" s="8">
        <v>43949.0</v>
      </c>
      <c r="L2" s="8">
        <v>43853.0</v>
      </c>
    </row>
    <row r="3">
      <c r="A3" s="7">
        <v>1.0</v>
      </c>
      <c r="B3" s="3" t="s">
        <v>15</v>
      </c>
      <c r="C3" s="3">
        <v>0.375</v>
      </c>
      <c r="D3" s="3" t="s">
        <v>6010</v>
      </c>
      <c r="E3" s="3" t="s">
        <v>6011</v>
      </c>
      <c r="F3" s="3" t="s">
        <v>6012</v>
      </c>
      <c r="G3" s="3" t="s">
        <v>5301</v>
      </c>
      <c r="H3" s="3" t="s">
        <v>6013</v>
      </c>
      <c r="I3" s="3" t="s">
        <v>6008</v>
      </c>
      <c r="J3" s="3" t="s">
        <v>6014</v>
      </c>
      <c r="K3" s="8">
        <v>43949.0</v>
      </c>
      <c r="L3" s="8">
        <v>43853.0</v>
      </c>
    </row>
    <row r="4">
      <c r="A4" s="7">
        <v>2.0</v>
      </c>
      <c r="B4" s="3" t="s">
        <v>3482</v>
      </c>
      <c r="C4" s="3">
        <v>0.3636363636363636</v>
      </c>
      <c r="D4" s="3" t="s">
        <v>6015</v>
      </c>
      <c r="E4" s="3" t="s">
        <v>6016</v>
      </c>
      <c r="F4" s="3" t="s">
        <v>6017</v>
      </c>
      <c r="G4" s="3" t="s">
        <v>6018</v>
      </c>
      <c r="H4" s="3" t="s">
        <v>3487</v>
      </c>
      <c r="I4" s="3" t="s">
        <v>6019</v>
      </c>
      <c r="J4" s="3" t="s">
        <v>6020</v>
      </c>
      <c r="K4" s="8">
        <v>44007.0</v>
      </c>
      <c r="L4" s="8">
        <v>43951.0</v>
      </c>
    </row>
    <row r="5">
      <c r="A5" s="7">
        <v>3.0</v>
      </c>
      <c r="B5" s="3" t="s">
        <v>3490</v>
      </c>
      <c r="C5" s="3">
        <v>0.4090909090909091</v>
      </c>
      <c r="D5" s="3" t="s">
        <v>6021</v>
      </c>
      <c r="E5" s="3" t="s">
        <v>6022</v>
      </c>
      <c r="F5" s="3" t="s">
        <v>6023</v>
      </c>
      <c r="G5" s="3" t="s">
        <v>6024</v>
      </c>
      <c r="H5" s="3" t="s">
        <v>3495</v>
      </c>
      <c r="I5" s="3" t="s">
        <v>6019</v>
      </c>
      <c r="J5" s="3" t="s">
        <v>6025</v>
      </c>
      <c r="K5" s="8">
        <v>44007.0</v>
      </c>
      <c r="L5" s="8">
        <v>43951.0</v>
      </c>
    </row>
    <row r="6">
      <c r="A6" s="7">
        <v>4.0</v>
      </c>
      <c r="B6" s="3" t="s">
        <v>33</v>
      </c>
      <c r="C6" s="3">
        <v>0.3225806451612903</v>
      </c>
      <c r="D6" s="3" t="s">
        <v>6026</v>
      </c>
      <c r="E6" s="3" t="s">
        <v>6027</v>
      </c>
      <c r="F6" s="3" t="s">
        <v>6028</v>
      </c>
      <c r="G6" s="3" t="s">
        <v>5311</v>
      </c>
      <c r="H6" s="3" t="s">
        <v>6029</v>
      </c>
      <c r="I6" s="3" t="s">
        <v>6030</v>
      </c>
      <c r="J6" s="3" t="s">
        <v>6031</v>
      </c>
      <c r="K6" s="8">
        <v>43978.0</v>
      </c>
      <c r="L6" s="8">
        <v>43889.0</v>
      </c>
    </row>
    <row r="7">
      <c r="A7" s="7">
        <v>5.0</v>
      </c>
      <c r="B7" s="3" t="s">
        <v>38</v>
      </c>
      <c r="C7" s="3">
        <v>0.3333333333333333</v>
      </c>
      <c r="D7" s="3" t="s">
        <v>6032</v>
      </c>
      <c r="E7" s="3" t="s">
        <v>6033</v>
      </c>
      <c r="F7" s="3" t="s">
        <v>6034</v>
      </c>
      <c r="G7" s="3" t="s">
        <v>5315</v>
      </c>
      <c r="H7" s="3" t="s">
        <v>6035</v>
      </c>
      <c r="I7" s="3" t="s">
        <v>6036</v>
      </c>
      <c r="J7" s="3" t="s">
        <v>3931</v>
      </c>
      <c r="K7" s="8">
        <v>43978.0</v>
      </c>
      <c r="L7" s="8">
        <v>43889.0</v>
      </c>
    </row>
    <row r="8">
      <c r="A8" s="7">
        <v>6.0</v>
      </c>
      <c r="B8" s="3" t="s">
        <v>108</v>
      </c>
      <c r="C8" s="3">
        <v>0.3793103448275862</v>
      </c>
      <c r="D8" s="3" t="s">
        <v>6037</v>
      </c>
      <c r="E8" s="3" t="s">
        <v>6038</v>
      </c>
      <c r="F8" s="3" t="s">
        <v>6039</v>
      </c>
      <c r="G8" s="3" t="s">
        <v>6040</v>
      </c>
      <c r="H8" s="3" t="s">
        <v>6041</v>
      </c>
      <c r="I8" s="3" t="s">
        <v>6042</v>
      </c>
      <c r="J8" s="3" t="s">
        <v>6043</v>
      </c>
      <c r="K8" s="8">
        <v>44012.0</v>
      </c>
      <c r="L8" s="8">
        <v>43991.0</v>
      </c>
    </row>
    <row r="9">
      <c r="A9" s="7">
        <v>7.0</v>
      </c>
      <c r="B9" s="3" t="s">
        <v>111</v>
      </c>
      <c r="C9" s="3">
        <v>0.3448275862068966</v>
      </c>
      <c r="D9" s="3" t="s">
        <v>6044</v>
      </c>
      <c r="E9" s="3" t="s">
        <v>6045</v>
      </c>
      <c r="F9" s="3" t="s">
        <v>6046</v>
      </c>
      <c r="G9" s="3" t="s">
        <v>6047</v>
      </c>
      <c r="H9" s="3" t="s">
        <v>6048</v>
      </c>
      <c r="I9" s="3" t="s">
        <v>6042</v>
      </c>
      <c r="J9" s="3" t="s">
        <v>6049</v>
      </c>
      <c r="K9" s="8">
        <v>44012.0</v>
      </c>
      <c r="L9" s="8">
        <v>43991.0</v>
      </c>
    </row>
    <row r="10">
      <c r="A10" s="7">
        <v>8.0</v>
      </c>
      <c r="B10" s="3" t="s">
        <v>201</v>
      </c>
      <c r="C10" s="3">
        <v>0.6</v>
      </c>
      <c r="D10" s="3" t="s">
        <v>6050</v>
      </c>
      <c r="E10" s="3" t="s">
        <v>6051</v>
      </c>
      <c r="F10" s="3" t="s">
        <v>6052</v>
      </c>
      <c r="G10" s="3" t="s">
        <v>6053</v>
      </c>
      <c r="H10" s="3" t="s">
        <v>6054</v>
      </c>
      <c r="I10" s="3" t="s">
        <v>6055</v>
      </c>
      <c r="J10" s="3" t="s">
        <v>6056</v>
      </c>
      <c r="K10" s="8">
        <v>43948.0</v>
      </c>
      <c r="L10" s="8">
        <v>43874.0</v>
      </c>
    </row>
    <row r="11">
      <c r="A11" s="7">
        <v>9.0</v>
      </c>
      <c r="B11" s="3" t="s">
        <v>205</v>
      </c>
      <c r="C11" s="3">
        <v>0.625</v>
      </c>
      <c r="D11" s="3" t="s">
        <v>6057</v>
      </c>
      <c r="E11" s="3" t="s">
        <v>6058</v>
      </c>
      <c r="F11" s="3" t="s">
        <v>6059</v>
      </c>
      <c r="G11" s="3" t="s">
        <v>6060</v>
      </c>
      <c r="H11" s="3" t="s">
        <v>6061</v>
      </c>
      <c r="I11" s="3" t="s">
        <v>6062</v>
      </c>
      <c r="J11" s="3" t="s">
        <v>6063</v>
      </c>
      <c r="K11" s="8">
        <v>43948.0</v>
      </c>
      <c r="L11" s="8">
        <v>43874.0</v>
      </c>
    </row>
    <row r="12">
      <c r="A12" s="7">
        <v>10.0</v>
      </c>
      <c r="B12" s="3" t="s">
        <v>282</v>
      </c>
      <c r="C12" s="3">
        <v>0.2258064516129032</v>
      </c>
      <c r="D12" s="3" t="s">
        <v>6064</v>
      </c>
      <c r="E12" s="3" t="s">
        <v>6065</v>
      </c>
      <c r="F12" s="3" t="s">
        <v>6066</v>
      </c>
      <c r="G12" s="3" t="s">
        <v>6067</v>
      </c>
      <c r="H12" s="3" t="s">
        <v>6068</v>
      </c>
      <c r="I12" s="3" t="s">
        <v>6030</v>
      </c>
      <c r="J12" s="3" t="s">
        <v>6069</v>
      </c>
      <c r="K12" s="8">
        <v>44027.0</v>
      </c>
      <c r="L12" s="8">
        <v>44013.0</v>
      </c>
    </row>
    <row r="13">
      <c r="A13" s="7">
        <v>11.0</v>
      </c>
      <c r="B13" s="3" t="s">
        <v>287</v>
      </c>
      <c r="C13" s="3">
        <v>0.2333333333333333</v>
      </c>
      <c r="D13" s="3" t="s">
        <v>6070</v>
      </c>
      <c r="E13" s="3" t="s">
        <v>6071</v>
      </c>
      <c r="F13" s="3" t="s">
        <v>6072</v>
      </c>
      <c r="G13" s="3" t="s">
        <v>6073</v>
      </c>
      <c r="H13" s="3" t="s">
        <v>6074</v>
      </c>
      <c r="I13" s="3" t="s">
        <v>6036</v>
      </c>
      <c r="J13" s="3" t="s">
        <v>6075</v>
      </c>
      <c r="K13" s="8">
        <v>44027.0</v>
      </c>
      <c r="L13" s="8">
        <v>44013.0</v>
      </c>
    </row>
    <row r="14">
      <c r="A14" s="7">
        <v>12.0</v>
      </c>
      <c r="B14" s="3" t="s">
        <v>310</v>
      </c>
      <c r="C14" s="3">
        <v>0.44</v>
      </c>
      <c r="D14" s="3" t="s">
        <v>6076</v>
      </c>
      <c r="E14" s="3" t="s">
        <v>6077</v>
      </c>
      <c r="F14" s="3" t="s">
        <v>6078</v>
      </c>
      <c r="G14" s="3" t="s">
        <v>6079</v>
      </c>
      <c r="H14" s="3" t="s">
        <v>6080</v>
      </c>
      <c r="I14" s="3" t="s">
        <v>6081</v>
      </c>
      <c r="J14" s="3" t="s">
        <v>6082</v>
      </c>
      <c r="K14" s="8">
        <v>44039.0</v>
      </c>
      <c r="L14" s="8">
        <v>44011.0</v>
      </c>
    </row>
    <row r="15">
      <c r="A15" s="7">
        <v>13.0</v>
      </c>
      <c r="B15" s="3" t="s">
        <v>314</v>
      </c>
      <c r="C15" s="3">
        <v>0.48</v>
      </c>
      <c r="D15" s="3" t="s">
        <v>6083</v>
      </c>
      <c r="E15" s="3" t="s">
        <v>6084</v>
      </c>
      <c r="F15" s="3" t="s">
        <v>6085</v>
      </c>
      <c r="G15" s="3" t="s">
        <v>6086</v>
      </c>
      <c r="H15" s="3" t="s">
        <v>6087</v>
      </c>
      <c r="I15" s="3" t="s">
        <v>6081</v>
      </c>
      <c r="J15" s="3" t="s">
        <v>6088</v>
      </c>
      <c r="K15" s="8">
        <v>44039.0</v>
      </c>
      <c r="L15" s="8">
        <v>44011.0</v>
      </c>
    </row>
    <row r="16">
      <c r="A16" s="7">
        <v>14.0</v>
      </c>
      <c r="B16" s="3" t="s">
        <v>338</v>
      </c>
      <c r="C16" s="3">
        <v>0.1428571428571428</v>
      </c>
      <c r="D16" s="3" t="s">
        <v>6089</v>
      </c>
      <c r="E16" s="3" t="s">
        <v>6090</v>
      </c>
      <c r="F16" s="3" t="s">
        <v>6091</v>
      </c>
      <c r="G16" s="3" t="s">
        <v>5342</v>
      </c>
      <c r="H16" s="3" t="s">
        <v>6092</v>
      </c>
      <c r="I16" s="3" t="s">
        <v>6093</v>
      </c>
      <c r="J16" s="3" t="s">
        <v>6094</v>
      </c>
      <c r="K16" s="8">
        <v>43930.0</v>
      </c>
      <c r="L16" s="8">
        <v>43853.0</v>
      </c>
    </row>
    <row r="17">
      <c r="A17" s="7">
        <v>15.0</v>
      </c>
      <c r="B17" s="3" t="s">
        <v>343</v>
      </c>
      <c r="C17" s="3">
        <v>0.1428571428571428</v>
      </c>
      <c r="D17" s="3" t="s">
        <v>6095</v>
      </c>
      <c r="E17" s="3" t="s">
        <v>6096</v>
      </c>
      <c r="F17" s="3" t="s">
        <v>6097</v>
      </c>
      <c r="G17" s="3" t="s">
        <v>5345</v>
      </c>
      <c r="H17" s="3" t="s">
        <v>6098</v>
      </c>
      <c r="I17" s="3" t="s">
        <v>6093</v>
      </c>
      <c r="J17" s="3" t="s">
        <v>6099</v>
      </c>
      <c r="K17" s="8">
        <v>43930.0</v>
      </c>
      <c r="L17" s="8">
        <v>43853.0</v>
      </c>
    </row>
    <row r="18">
      <c r="A18" s="7">
        <v>16.0</v>
      </c>
      <c r="B18" s="3" t="s">
        <v>353</v>
      </c>
      <c r="C18" s="3">
        <v>0.3243243243243243</v>
      </c>
      <c r="D18" s="3" t="s">
        <v>6100</v>
      </c>
      <c r="E18" s="3" t="s">
        <v>6101</v>
      </c>
      <c r="F18" s="3" t="s">
        <v>6102</v>
      </c>
      <c r="G18" s="3" t="s">
        <v>6103</v>
      </c>
      <c r="H18" s="3" t="s">
        <v>3584</v>
      </c>
      <c r="I18" s="3" t="s">
        <v>6104</v>
      </c>
      <c r="J18" s="3" t="s">
        <v>6105</v>
      </c>
      <c r="K18" s="8">
        <v>43945.0</v>
      </c>
      <c r="L18" s="8">
        <v>43902.0</v>
      </c>
    </row>
    <row r="19">
      <c r="A19" s="7">
        <v>17.0</v>
      </c>
      <c r="B19" s="3" t="s">
        <v>356</v>
      </c>
      <c r="C19" s="3">
        <v>0.2894736842105263</v>
      </c>
      <c r="D19" s="3" t="s">
        <v>6106</v>
      </c>
      <c r="E19" s="3" t="s">
        <v>6107</v>
      </c>
      <c r="F19" s="3" t="s">
        <v>6108</v>
      </c>
      <c r="G19" s="3" t="s">
        <v>6109</v>
      </c>
      <c r="H19" s="3" t="s">
        <v>3590</v>
      </c>
      <c r="I19" s="3" t="s">
        <v>6110</v>
      </c>
      <c r="J19" s="3" t="s">
        <v>6111</v>
      </c>
      <c r="K19" s="8">
        <v>43945.0</v>
      </c>
      <c r="L19" s="8">
        <v>43902.0</v>
      </c>
    </row>
    <row r="20">
      <c r="A20" s="7">
        <v>18.0</v>
      </c>
      <c r="B20" s="3" t="s">
        <v>367</v>
      </c>
      <c r="C20" s="3">
        <v>0.3125</v>
      </c>
      <c r="D20" s="3" t="s">
        <v>6112</v>
      </c>
      <c r="E20" s="3" t="s">
        <v>6113</v>
      </c>
      <c r="F20" s="3" t="s">
        <v>6114</v>
      </c>
      <c r="G20" s="3" t="s">
        <v>6115</v>
      </c>
      <c r="H20" s="3" t="s">
        <v>6116</v>
      </c>
      <c r="I20" s="3" t="s">
        <v>6008</v>
      </c>
      <c r="J20" s="3" t="s">
        <v>6117</v>
      </c>
      <c r="K20" s="8">
        <v>43971.0</v>
      </c>
      <c r="L20" s="8">
        <v>43966.0</v>
      </c>
    </row>
    <row r="21">
      <c r="A21" s="7">
        <v>19.0</v>
      </c>
      <c r="B21" s="3" t="s">
        <v>372</v>
      </c>
      <c r="C21" s="3">
        <v>0.3125</v>
      </c>
      <c r="D21" s="3" t="s">
        <v>6118</v>
      </c>
      <c r="E21" s="3" t="s">
        <v>6119</v>
      </c>
      <c r="F21" s="3" t="s">
        <v>6120</v>
      </c>
      <c r="G21" s="3" t="s">
        <v>6121</v>
      </c>
      <c r="H21" s="3" t="s">
        <v>6122</v>
      </c>
      <c r="I21" s="3" t="s">
        <v>6008</v>
      </c>
      <c r="J21" s="3" t="s">
        <v>6123</v>
      </c>
      <c r="K21" s="8">
        <v>43971.0</v>
      </c>
      <c r="L21" s="8">
        <v>43966.0</v>
      </c>
    </row>
    <row r="22">
      <c r="A22" s="7">
        <v>20.0</v>
      </c>
      <c r="B22" s="3" t="s">
        <v>381</v>
      </c>
      <c r="C22" s="3">
        <v>0.3478260869565217</v>
      </c>
      <c r="D22" s="3" t="s">
        <v>6124</v>
      </c>
      <c r="E22" s="3" t="s">
        <v>6125</v>
      </c>
      <c r="F22" s="3" t="s">
        <v>6126</v>
      </c>
      <c r="G22" s="3" t="s">
        <v>5364</v>
      </c>
      <c r="H22" s="3" t="s">
        <v>3608</v>
      </c>
      <c r="I22" s="3" t="s">
        <v>6127</v>
      </c>
      <c r="J22" s="3" t="s">
        <v>6128</v>
      </c>
      <c r="K22" s="8">
        <v>43938.0</v>
      </c>
      <c r="L22" s="8">
        <v>43899.0</v>
      </c>
    </row>
    <row r="23">
      <c r="A23" s="7">
        <v>21.0</v>
      </c>
      <c r="B23" s="3" t="s">
        <v>386</v>
      </c>
      <c r="C23" s="3">
        <v>0.3333333333333333</v>
      </c>
      <c r="D23" s="3" t="s">
        <v>6129</v>
      </c>
      <c r="E23" s="3" t="s">
        <v>6130</v>
      </c>
      <c r="F23" s="3" t="s">
        <v>6131</v>
      </c>
      <c r="G23" s="3" t="s">
        <v>5366</v>
      </c>
      <c r="H23" s="3" t="s">
        <v>3613</v>
      </c>
      <c r="I23" s="3" t="s">
        <v>6132</v>
      </c>
      <c r="J23" s="3" t="s">
        <v>6133</v>
      </c>
      <c r="K23" s="8">
        <v>43938.0</v>
      </c>
      <c r="L23" s="8">
        <v>43901.0</v>
      </c>
    </row>
    <row r="24">
      <c r="A24" s="7">
        <v>22.0</v>
      </c>
      <c r="B24" s="3" t="s">
        <v>449</v>
      </c>
      <c r="C24" s="3">
        <v>0.5263157894736842</v>
      </c>
      <c r="D24" s="3" t="s">
        <v>6134</v>
      </c>
      <c r="E24" s="3" t="s">
        <v>6135</v>
      </c>
      <c r="F24" s="3" t="s">
        <v>6136</v>
      </c>
      <c r="G24" s="3" t="s">
        <v>6137</v>
      </c>
      <c r="H24" s="3" t="s">
        <v>6138</v>
      </c>
      <c r="I24" s="3" t="s">
        <v>6139</v>
      </c>
      <c r="J24" s="3" t="s">
        <v>6140</v>
      </c>
      <c r="K24" s="8">
        <v>43971.0</v>
      </c>
      <c r="L24" s="8">
        <v>43894.0</v>
      </c>
    </row>
    <row r="25">
      <c r="A25" s="7">
        <v>23.0</v>
      </c>
      <c r="B25" s="3" t="s">
        <v>452</v>
      </c>
      <c r="C25" s="3">
        <v>0.45</v>
      </c>
      <c r="D25" s="3" t="s">
        <v>6141</v>
      </c>
      <c r="E25" s="3" t="s">
        <v>6142</v>
      </c>
      <c r="F25" s="3" t="s">
        <v>6143</v>
      </c>
      <c r="G25" s="3" t="s">
        <v>6144</v>
      </c>
      <c r="H25" s="3" t="s">
        <v>6145</v>
      </c>
      <c r="I25" s="3" t="s">
        <v>6146</v>
      </c>
      <c r="J25" s="3" t="s">
        <v>6147</v>
      </c>
      <c r="K25" s="8">
        <v>43971.0</v>
      </c>
      <c r="L25" s="8">
        <v>43894.0</v>
      </c>
    </row>
    <row r="26">
      <c r="A26" s="7">
        <v>24.0</v>
      </c>
      <c r="B26" s="3" t="s">
        <v>464</v>
      </c>
      <c r="C26" s="3">
        <v>0.3548387096774194</v>
      </c>
      <c r="D26" s="3" t="s">
        <v>6148</v>
      </c>
      <c r="E26" s="3" t="s">
        <v>6149</v>
      </c>
      <c r="F26" s="3" t="s">
        <v>6150</v>
      </c>
      <c r="G26" s="3" t="s">
        <v>5378</v>
      </c>
      <c r="H26" s="3" t="s">
        <v>6151</v>
      </c>
      <c r="I26" s="3" t="s">
        <v>6030</v>
      </c>
      <c r="J26" s="3" t="s">
        <v>6152</v>
      </c>
      <c r="K26" s="8">
        <v>43979.0</v>
      </c>
      <c r="L26" s="8">
        <v>43971.0</v>
      </c>
    </row>
    <row r="27">
      <c r="A27" s="7">
        <v>25.0</v>
      </c>
      <c r="B27" s="3" t="s">
        <v>467</v>
      </c>
      <c r="C27" s="3">
        <v>0.3636363636363636</v>
      </c>
      <c r="D27" s="3" t="s">
        <v>6153</v>
      </c>
      <c r="E27" s="3" t="s">
        <v>6154</v>
      </c>
      <c r="F27" s="3" t="s">
        <v>6155</v>
      </c>
      <c r="G27" s="3" t="s">
        <v>6156</v>
      </c>
      <c r="H27" s="3" t="s">
        <v>6157</v>
      </c>
      <c r="I27" s="3" t="s">
        <v>6158</v>
      </c>
      <c r="J27" s="3" t="s">
        <v>6159</v>
      </c>
      <c r="K27" s="8">
        <v>43979.0</v>
      </c>
      <c r="L27" s="8">
        <v>43971.0</v>
      </c>
    </row>
    <row r="28">
      <c r="A28" s="7">
        <v>26.0</v>
      </c>
      <c r="B28" s="3" t="s">
        <v>496</v>
      </c>
      <c r="C28" s="3">
        <v>0.4545454545454545</v>
      </c>
      <c r="D28" s="3" t="s">
        <v>6160</v>
      </c>
      <c r="E28" s="3" t="s">
        <v>6161</v>
      </c>
      <c r="F28" s="3" t="s">
        <v>6162</v>
      </c>
      <c r="G28" s="3" t="s">
        <v>6163</v>
      </c>
      <c r="H28" s="3" t="s">
        <v>6164</v>
      </c>
      <c r="I28" s="3" t="s">
        <v>3527</v>
      </c>
      <c r="J28" s="3" t="s">
        <v>6165</v>
      </c>
      <c r="K28" s="8">
        <v>43950.0</v>
      </c>
      <c r="L28" s="8">
        <v>43886.0</v>
      </c>
    </row>
    <row r="29">
      <c r="A29" s="7">
        <v>27.0</v>
      </c>
      <c r="B29" s="3" t="s">
        <v>640</v>
      </c>
      <c r="C29" s="3">
        <v>0.3103448275862069</v>
      </c>
      <c r="D29" s="3" t="s">
        <v>6166</v>
      </c>
      <c r="E29" s="3" t="s">
        <v>6167</v>
      </c>
      <c r="F29" s="3" t="s">
        <v>6168</v>
      </c>
      <c r="G29" s="3" t="s">
        <v>6169</v>
      </c>
      <c r="H29" s="3" t="s">
        <v>6170</v>
      </c>
      <c r="I29" s="3" t="s">
        <v>6042</v>
      </c>
      <c r="J29" s="3" t="s">
        <v>6171</v>
      </c>
      <c r="K29" s="8">
        <v>44015.0</v>
      </c>
      <c r="L29" s="8">
        <v>44005.0</v>
      </c>
    </row>
    <row r="30">
      <c r="A30" s="7">
        <v>28.0</v>
      </c>
      <c r="B30" s="3" t="s">
        <v>643</v>
      </c>
      <c r="C30" s="3">
        <v>0.3448275862068966</v>
      </c>
      <c r="D30" s="3" t="s">
        <v>6172</v>
      </c>
      <c r="E30" s="3" t="s">
        <v>6173</v>
      </c>
      <c r="F30" s="3" t="s">
        <v>6174</v>
      </c>
      <c r="G30" s="3" t="s">
        <v>6175</v>
      </c>
      <c r="H30" s="3" t="s">
        <v>6176</v>
      </c>
      <c r="I30" s="3" t="s">
        <v>6042</v>
      </c>
      <c r="J30" s="3" t="s">
        <v>6177</v>
      </c>
      <c r="K30" s="8">
        <v>44015.0</v>
      </c>
      <c r="L30" s="8">
        <v>44005.0</v>
      </c>
    </row>
    <row r="31">
      <c r="A31" s="7">
        <v>29.0</v>
      </c>
      <c r="B31" s="3" t="s">
        <v>704</v>
      </c>
      <c r="C31" s="3">
        <v>0.24</v>
      </c>
      <c r="D31" s="3" t="s">
        <v>6178</v>
      </c>
      <c r="E31" s="3" t="s">
        <v>6179</v>
      </c>
      <c r="F31" s="3" t="s">
        <v>6180</v>
      </c>
      <c r="G31" s="3" t="s">
        <v>3686</v>
      </c>
      <c r="H31" s="3" t="s">
        <v>6181</v>
      </c>
      <c r="I31" s="3" t="s">
        <v>6081</v>
      </c>
      <c r="J31" s="3" t="s">
        <v>6182</v>
      </c>
      <c r="K31" s="8">
        <v>44033.0</v>
      </c>
      <c r="L31" s="8">
        <v>44039.0</v>
      </c>
    </row>
    <row r="32">
      <c r="A32" s="7">
        <v>30.0</v>
      </c>
      <c r="B32" s="3" t="s">
        <v>712</v>
      </c>
      <c r="C32" s="3">
        <v>0.5294117647058824</v>
      </c>
      <c r="D32" s="3" t="s">
        <v>6183</v>
      </c>
      <c r="E32" s="3" t="s">
        <v>6184</v>
      </c>
      <c r="F32" s="3" t="s">
        <v>6185</v>
      </c>
      <c r="G32" s="3" t="s">
        <v>3692</v>
      </c>
      <c r="H32" s="3" t="s">
        <v>6186</v>
      </c>
      <c r="I32" s="3" t="s">
        <v>6187</v>
      </c>
      <c r="J32" s="3" t="s">
        <v>6188</v>
      </c>
      <c r="K32" s="8">
        <v>43972.0</v>
      </c>
      <c r="L32" s="8">
        <v>43892.0</v>
      </c>
    </row>
    <row r="33">
      <c r="A33" s="7">
        <v>31.0</v>
      </c>
      <c r="B33" s="3" t="s">
        <v>715</v>
      </c>
      <c r="C33" s="3">
        <v>0.5882352941176471</v>
      </c>
      <c r="D33" s="3" t="s">
        <v>6189</v>
      </c>
      <c r="E33" s="3" t="s">
        <v>6190</v>
      </c>
      <c r="F33" s="3" t="s">
        <v>6191</v>
      </c>
      <c r="G33" s="3" t="s">
        <v>3697</v>
      </c>
      <c r="H33" s="3" t="s">
        <v>6192</v>
      </c>
      <c r="I33" s="3" t="s">
        <v>6187</v>
      </c>
      <c r="J33" s="3" t="s">
        <v>6193</v>
      </c>
      <c r="K33" s="8">
        <v>43972.0</v>
      </c>
      <c r="L33" s="8">
        <v>43892.0</v>
      </c>
    </row>
    <row r="34">
      <c r="A34" s="7">
        <v>32.0</v>
      </c>
      <c r="B34" s="3" t="s">
        <v>737</v>
      </c>
      <c r="C34" s="3">
        <v>0.4</v>
      </c>
      <c r="D34" s="3" t="s">
        <v>6194</v>
      </c>
      <c r="E34" s="3" t="s">
        <v>6195</v>
      </c>
      <c r="F34" s="3" t="s">
        <v>6196</v>
      </c>
      <c r="G34" s="3" t="s">
        <v>6197</v>
      </c>
      <c r="H34" s="3" t="s">
        <v>6198</v>
      </c>
      <c r="I34" s="3" t="s">
        <v>6146</v>
      </c>
      <c r="J34" s="3" t="s">
        <v>6199</v>
      </c>
      <c r="K34" s="8">
        <v>43956.0</v>
      </c>
      <c r="L34" s="8">
        <v>43902.0</v>
      </c>
    </row>
    <row r="35">
      <c r="A35" s="7">
        <v>33.0</v>
      </c>
      <c r="B35" s="3" t="s">
        <v>740</v>
      </c>
      <c r="C35" s="3">
        <v>0.3636363636363636</v>
      </c>
      <c r="D35" s="3" t="s">
        <v>6200</v>
      </c>
      <c r="E35" s="3" t="s">
        <v>6201</v>
      </c>
      <c r="F35" s="3" t="s">
        <v>6202</v>
      </c>
      <c r="G35" s="3" t="s">
        <v>6203</v>
      </c>
      <c r="H35" s="3" t="s">
        <v>6204</v>
      </c>
      <c r="I35" s="3" t="s">
        <v>6019</v>
      </c>
      <c r="J35" s="3" t="s">
        <v>6205</v>
      </c>
      <c r="K35" s="8">
        <v>43956.0</v>
      </c>
      <c r="L35" s="8">
        <v>43902.0</v>
      </c>
    </row>
    <row r="36">
      <c r="A36" s="7">
        <v>34.0</v>
      </c>
      <c r="B36" s="3" t="s">
        <v>758</v>
      </c>
      <c r="C36" s="3">
        <v>0.4615384615384616</v>
      </c>
      <c r="D36" s="3" t="s">
        <v>6206</v>
      </c>
      <c r="E36" s="3" t="s">
        <v>6207</v>
      </c>
      <c r="F36" s="3" t="s">
        <v>6208</v>
      </c>
      <c r="G36" s="3" t="s">
        <v>3721</v>
      </c>
      <c r="H36" s="3" t="s">
        <v>6209</v>
      </c>
      <c r="I36" s="3" t="s">
        <v>6210</v>
      </c>
      <c r="J36" s="3" t="s">
        <v>6211</v>
      </c>
      <c r="K36" s="8">
        <v>43992.0</v>
      </c>
      <c r="L36" s="8">
        <v>43980.0</v>
      </c>
    </row>
    <row r="37">
      <c r="A37" s="7">
        <v>35.0</v>
      </c>
      <c r="B37" s="3" t="s">
        <v>761</v>
      </c>
      <c r="C37" s="3">
        <v>0.4285714285714285</v>
      </c>
      <c r="D37" s="3" t="s">
        <v>6212</v>
      </c>
      <c r="E37" s="3" t="s">
        <v>6213</v>
      </c>
      <c r="F37" s="3" t="s">
        <v>6214</v>
      </c>
      <c r="G37" s="3" t="s">
        <v>3727</v>
      </c>
      <c r="H37" s="3" t="s">
        <v>6215</v>
      </c>
      <c r="I37" s="3" t="s">
        <v>6093</v>
      </c>
      <c r="J37" s="3" t="s">
        <v>6216</v>
      </c>
      <c r="K37" s="8">
        <v>43992.0</v>
      </c>
      <c r="L37" s="8">
        <v>43980.0</v>
      </c>
    </row>
    <row r="38">
      <c r="A38" s="7">
        <v>36.0</v>
      </c>
      <c r="B38" s="3" t="s">
        <v>775</v>
      </c>
      <c r="C38" s="3">
        <v>0.4583333333333333</v>
      </c>
      <c r="D38" s="3" t="s">
        <v>6217</v>
      </c>
      <c r="E38" s="3" t="s">
        <v>6218</v>
      </c>
      <c r="F38" s="3" t="s">
        <v>6219</v>
      </c>
      <c r="G38" s="3" t="s">
        <v>3733</v>
      </c>
      <c r="H38" s="3" t="s">
        <v>3734</v>
      </c>
      <c r="I38" s="3" t="s">
        <v>6132</v>
      </c>
      <c r="J38" s="3" t="s">
        <v>6220</v>
      </c>
      <c r="K38" s="8">
        <v>43983.0</v>
      </c>
      <c r="L38" s="8">
        <v>43970.0</v>
      </c>
    </row>
    <row r="39">
      <c r="A39" s="7">
        <v>37.0</v>
      </c>
      <c r="B39" s="3" t="s">
        <v>778</v>
      </c>
      <c r="C39" s="3">
        <v>0.4583333333333333</v>
      </c>
      <c r="D39" s="3" t="s">
        <v>6221</v>
      </c>
      <c r="E39" s="3" t="s">
        <v>6222</v>
      </c>
      <c r="F39" s="3" t="s">
        <v>6223</v>
      </c>
      <c r="G39" s="3" t="s">
        <v>3739</v>
      </c>
      <c r="H39" s="3" t="s">
        <v>3740</v>
      </c>
      <c r="I39" s="3" t="s">
        <v>6132</v>
      </c>
      <c r="J39" s="3" t="s">
        <v>6224</v>
      </c>
      <c r="K39" s="8">
        <v>43983.0</v>
      </c>
      <c r="L39" s="8">
        <v>43970.0</v>
      </c>
    </row>
    <row r="40">
      <c r="A40" s="7">
        <v>38.0</v>
      </c>
      <c r="B40" s="3" t="s">
        <v>818</v>
      </c>
      <c r="C40" s="3">
        <v>0.25</v>
      </c>
      <c r="D40" s="3" t="s">
        <v>6225</v>
      </c>
      <c r="E40" s="3" t="s">
        <v>6226</v>
      </c>
      <c r="F40" s="3" t="s">
        <v>6227</v>
      </c>
      <c r="G40" s="3" t="s">
        <v>3745</v>
      </c>
      <c r="H40" s="3" t="s">
        <v>6228</v>
      </c>
      <c r="I40" s="3" t="s">
        <v>6132</v>
      </c>
      <c r="J40" s="3" t="s">
        <v>6229</v>
      </c>
      <c r="K40" s="8">
        <v>44033.0</v>
      </c>
      <c r="L40" s="8">
        <v>44039.0</v>
      </c>
    </row>
    <row r="41">
      <c r="A41" s="7">
        <v>39.0</v>
      </c>
      <c r="B41" s="3" t="s">
        <v>825</v>
      </c>
      <c r="C41" s="3">
        <v>0.3703703703703703</v>
      </c>
      <c r="D41" s="3" t="s">
        <v>6230</v>
      </c>
      <c r="E41" s="3" t="s">
        <v>6231</v>
      </c>
      <c r="F41" s="3" t="s">
        <v>6232</v>
      </c>
      <c r="G41" s="3" t="s">
        <v>6233</v>
      </c>
      <c r="H41" s="3" t="s">
        <v>3752</v>
      </c>
      <c r="I41" s="3" t="s">
        <v>6234</v>
      </c>
      <c r="J41" s="3" t="s">
        <v>6235</v>
      </c>
      <c r="K41" s="8">
        <v>44032.0</v>
      </c>
      <c r="L41" s="8">
        <v>43972.0</v>
      </c>
    </row>
    <row r="42">
      <c r="A42" s="7">
        <v>40.0</v>
      </c>
      <c r="B42" s="3" t="s">
        <v>828</v>
      </c>
      <c r="C42" s="3">
        <v>0.4074074074074074</v>
      </c>
      <c r="D42" s="3" t="s">
        <v>6236</v>
      </c>
      <c r="E42" s="3" t="s">
        <v>6237</v>
      </c>
      <c r="F42" s="3" t="s">
        <v>6238</v>
      </c>
      <c r="G42" s="3" t="s">
        <v>3757</v>
      </c>
      <c r="H42" s="3" t="s">
        <v>3758</v>
      </c>
      <c r="I42" s="3" t="s">
        <v>6234</v>
      </c>
      <c r="J42" s="3" t="s">
        <v>6239</v>
      </c>
      <c r="K42" s="8">
        <v>44032.0</v>
      </c>
      <c r="L42" s="8">
        <v>43972.0</v>
      </c>
    </row>
    <row r="43">
      <c r="A43" s="7">
        <v>41.0</v>
      </c>
      <c r="B43" s="3" t="s">
        <v>869</v>
      </c>
      <c r="C43" s="3">
        <v>0.3478260869565217</v>
      </c>
      <c r="D43" s="3" t="s">
        <v>6240</v>
      </c>
      <c r="E43" s="3" t="s">
        <v>6241</v>
      </c>
      <c r="F43" s="3" t="s">
        <v>6242</v>
      </c>
      <c r="G43" s="3" t="s">
        <v>5432</v>
      </c>
      <c r="H43" s="3" t="s">
        <v>6243</v>
      </c>
      <c r="I43" s="3" t="s">
        <v>6127</v>
      </c>
      <c r="J43" s="3" t="s">
        <v>6244</v>
      </c>
      <c r="K43" s="8">
        <v>43934.0</v>
      </c>
      <c r="L43" s="8">
        <v>43899.0</v>
      </c>
    </row>
    <row r="44">
      <c r="A44" s="7">
        <v>42.0</v>
      </c>
      <c r="B44" s="3" t="s">
        <v>872</v>
      </c>
      <c r="C44" s="3">
        <v>0.4</v>
      </c>
      <c r="D44" s="3" t="s">
        <v>6245</v>
      </c>
      <c r="E44" s="3" t="s">
        <v>6246</v>
      </c>
      <c r="F44" s="3" t="s">
        <v>6247</v>
      </c>
      <c r="G44" s="3" t="s">
        <v>5436</v>
      </c>
      <c r="H44" s="3" t="s">
        <v>6248</v>
      </c>
      <c r="I44" s="3" t="s">
        <v>6146</v>
      </c>
      <c r="J44" s="3" t="s">
        <v>6249</v>
      </c>
      <c r="K44" s="8">
        <v>43934.0</v>
      </c>
      <c r="L44" s="8">
        <v>43899.0</v>
      </c>
    </row>
    <row r="45">
      <c r="A45" s="7">
        <v>43.0</v>
      </c>
      <c r="B45" s="3" t="s">
        <v>874</v>
      </c>
      <c r="C45" s="3">
        <v>0.2666666666666667</v>
      </c>
      <c r="D45" s="3" t="s">
        <v>6250</v>
      </c>
      <c r="E45" s="3" t="s">
        <v>6251</v>
      </c>
      <c r="F45" s="3" t="s">
        <v>6252</v>
      </c>
      <c r="G45" s="3" t="s">
        <v>5439</v>
      </c>
      <c r="H45" s="3" t="s">
        <v>3775</v>
      </c>
      <c r="I45" s="3" t="s">
        <v>6036</v>
      </c>
      <c r="J45" s="3" t="s">
        <v>6253</v>
      </c>
      <c r="K45" s="8">
        <v>43944.0</v>
      </c>
      <c r="L45" s="8">
        <v>43838.0</v>
      </c>
    </row>
    <row r="46">
      <c r="A46" s="7">
        <v>44.0</v>
      </c>
      <c r="B46" s="3" t="s">
        <v>877</v>
      </c>
      <c r="C46" s="3">
        <v>0.2666666666666667</v>
      </c>
      <c r="D46" s="3" t="s">
        <v>6254</v>
      </c>
      <c r="E46" s="3" t="s">
        <v>6255</v>
      </c>
      <c r="F46" s="3" t="s">
        <v>6256</v>
      </c>
      <c r="G46" s="3" t="s">
        <v>5442</v>
      </c>
      <c r="H46" s="3" t="s">
        <v>3780</v>
      </c>
      <c r="I46" s="3" t="s">
        <v>6036</v>
      </c>
      <c r="J46" s="3" t="s">
        <v>6257</v>
      </c>
      <c r="K46" s="8">
        <v>43944.0</v>
      </c>
      <c r="L46" s="8">
        <v>43838.0</v>
      </c>
    </row>
    <row r="47">
      <c r="A47" s="7">
        <v>45.0</v>
      </c>
      <c r="B47" s="3" t="s">
        <v>880</v>
      </c>
      <c r="C47" s="3">
        <v>0.2222222222222222</v>
      </c>
      <c r="D47" s="3" t="s">
        <v>6258</v>
      </c>
      <c r="E47" s="3" t="s">
        <v>6259</v>
      </c>
      <c r="F47" s="3" t="s">
        <v>6260</v>
      </c>
      <c r="G47" s="3" t="s">
        <v>5446</v>
      </c>
      <c r="H47" s="3" t="s">
        <v>3786</v>
      </c>
      <c r="I47" s="3" t="s">
        <v>6234</v>
      </c>
      <c r="J47" s="3" t="s">
        <v>6261</v>
      </c>
      <c r="K47" s="8">
        <v>43945.0</v>
      </c>
      <c r="L47" s="8">
        <v>43861.0</v>
      </c>
    </row>
    <row r="48">
      <c r="A48" s="7">
        <v>46.0</v>
      </c>
      <c r="B48" s="3" t="s">
        <v>883</v>
      </c>
      <c r="C48" s="3">
        <v>0.2222222222222222</v>
      </c>
      <c r="D48" s="3" t="s">
        <v>6262</v>
      </c>
      <c r="E48" s="3" t="s">
        <v>6263</v>
      </c>
      <c r="F48" s="3" t="s">
        <v>6264</v>
      </c>
      <c r="G48" s="3" t="s">
        <v>5450</v>
      </c>
      <c r="H48" s="3" t="s">
        <v>3792</v>
      </c>
      <c r="I48" s="3" t="s">
        <v>6234</v>
      </c>
      <c r="J48" s="3" t="s">
        <v>6265</v>
      </c>
      <c r="K48" s="8">
        <v>43945.0</v>
      </c>
      <c r="L48" s="8">
        <v>43861.0</v>
      </c>
    </row>
    <row r="49">
      <c r="A49" s="7">
        <v>47.0</v>
      </c>
      <c r="B49" s="3" t="s">
        <v>911</v>
      </c>
      <c r="C49" s="3">
        <v>0.2857142857142857</v>
      </c>
      <c r="D49" s="3" t="s">
        <v>6266</v>
      </c>
      <c r="E49" s="3" t="s">
        <v>5453</v>
      </c>
      <c r="F49" s="3" t="s">
        <v>6267</v>
      </c>
      <c r="G49" s="3" t="s">
        <v>3809</v>
      </c>
      <c r="H49" s="3" t="s">
        <v>6268</v>
      </c>
      <c r="I49" s="3" t="s">
        <v>3488</v>
      </c>
      <c r="J49" s="3" t="s">
        <v>6269</v>
      </c>
      <c r="K49" s="8">
        <v>43972.0</v>
      </c>
      <c r="L49" s="8">
        <v>43892.0</v>
      </c>
    </row>
    <row r="50">
      <c r="A50" s="7">
        <v>48.0</v>
      </c>
      <c r="B50" s="3" t="s">
        <v>926</v>
      </c>
      <c r="C50" s="3">
        <v>0.3809523809523809</v>
      </c>
      <c r="D50" s="3" t="s">
        <v>6270</v>
      </c>
      <c r="E50" s="3" t="s">
        <v>6271</v>
      </c>
      <c r="F50" s="3" t="s">
        <v>6272</v>
      </c>
      <c r="G50" s="3" t="s">
        <v>6273</v>
      </c>
      <c r="H50" s="3" t="s">
        <v>6274</v>
      </c>
      <c r="I50" s="3" t="s">
        <v>6275</v>
      </c>
      <c r="J50" s="3" t="s">
        <v>6276</v>
      </c>
      <c r="K50" s="8">
        <v>43984.0</v>
      </c>
      <c r="L50" s="8">
        <v>43886.0</v>
      </c>
    </row>
    <row r="51">
      <c r="A51" s="7">
        <v>49.0</v>
      </c>
      <c r="B51" s="3" t="s">
        <v>931</v>
      </c>
      <c r="C51" s="3">
        <v>0.3809523809523809</v>
      </c>
      <c r="D51" s="3" t="s">
        <v>6277</v>
      </c>
      <c r="E51" s="3" t="s">
        <v>6278</v>
      </c>
      <c r="F51" s="3" t="s">
        <v>6279</v>
      </c>
      <c r="G51" s="3" t="s">
        <v>6280</v>
      </c>
      <c r="H51" s="3" t="s">
        <v>6281</v>
      </c>
      <c r="I51" s="3" t="s">
        <v>6275</v>
      </c>
      <c r="J51" s="3" t="s">
        <v>6282</v>
      </c>
      <c r="K51" s="8">
        <v>43984.0</v>
      </c>
      <c r="L51" s="8">
        <v>43886.0</v>
      </c>
    </row>
    <row r="52">
      <c r="A52" s="7">
        <v>50.0</v>
      </c>
      <c r="B52" s="3" t="s">
        <v>934</v>
      </c>
      <c r="C52" s="3">
        <v>0.4285714285714285</v>
      </c>
      <c r="D52" s="3" t="s">
        <v>6283</v>
      </c>
      <c r="E52" s="3" t="s">
        <v>6284</v>
      </c>
      <c r="F52" s="3" t="s">
        <v>6285</v>
      </c>
      <c r="G52" s="3" t="s">
        <v>6286</v>
      </c>
      <c r="H52" s="3" t="s">
        <v>6287</v>
      </c>
      <c r="I52" s="3" t="s">
        <v>6275</v>
      </c>
      <c r="J52" s="3" t="s">
        <v>6288</v>
      </c>
      <c r="K52" s="8">
        <v>43957.0</v>
      </c>
      <c r="L52" s="8">
        <v>43901.0</v>
      </c>
    </row>
    <row r="53">
      <c r="A53" s="7">
        <v>51.0</v>
      </c>
      <c r="B53" s="3" t="s">
        <v>937</v>
      </c>
      <c r="C53" s="3">
        <v>0.4285714285714285</v>
      </c>
      <c r="D53" s="3" t="s">
        <v>6289</v>
      </c>
      <c r="E53" s="3" t="s">
        <v>6290</v>
      </c>
      <c r="F53" s="3" t="s">
        <v>6291</v>
      </c>
      <c r="G53" s="3" t="s">
        <v>6292</v>
      </c>
      <c r="H53" s="3" t="s">
        <v>6293</v>
      </c>
      <c r="I53" s="3" t="s">
        <v>6275</v>
      </c>
      <c r="J53" s="3" t="s">
        <v>5184</v>
      </c>
      <c r="K53" s="8">
        <v>43957.0</v>
      </c>
      <c r="L53" s="8">
        <v>43899.0</v>
      </c>
    </row>
    <row r="54">
      <c r="A54" s="7">
        <v>52.0</v>
      </c>
      <c r="B54" s="3" t="s">
        <v>943</v>
      </c>
      <c r="C54" s="3">
        <v>0.5172413793103449</v>
      </c>
      <c r="D54" s="3" t="s">
        <v>6294</v>
      </c>
      <c r="E54" s="3" t="s">
        <v>6295</v>
      </c>
      <c r="F54" s="3" t="s">
        <v>6296</v>
      </c>
      <c r="G54" s="3" t="s">
        <v>6297</v>
      </c>
      <c r="H54" s="3" t="s">
        <v>6298</v>
      </c>
      <c r="I54" s="3" t="s">
        <v>6042</v>
      </c>
      <c r="J54" s="3" t="s">
        <v>6299</v>
      </c>
      <c r="K54" s="8">
        <v>43942.0</v>
      </c>
      <c r="L54" s="8">
        <v>43979.0</v>
      </c>
    </row>
    <row r="55">
      <c r="A55" s="7">
        <v>53.0</v>
      </c>
      <c r="B55" s="3" t="s">
        <v>946</v>
      </c>
      <c r="C55" s="3">
        <v>0.5333333333333333</v>
      </c>
      <c r="D55" s="3" t="s">
        <v>6300</v>
      </c>
      <c r="E55" s="3" t="s">
        <v>6301</v>
      </c>
      <c r="F55" s="3" t="s">
        <v>6302</v>
      </c>
      <c r="G55" s="3" t="s">
        <v>6303</v>
      </c>
      <c r="H55" s="3" t="s">
        <v>6304</v>
      </c>
      <c r="I55" s="3" t="s">
        <v>6036</v>
      </c>
      <c r="J55" s="3" t="s">
        <v>6305</v>
      </c>
      <c r="K55" s="8">
        <v>43942.0</v>
      </c>
      <c r="L55" s="8">
        <v>43979.0</v>
      </c>
    </row>
    <row r="56">
      <c r="A56" s="7">
        <v>54.0</v>
      </c>
      <c r="B56" s="3" t="s">
        <v>975</v>
      </c>
      <c r="C56" s="3">
        <v>0.2368421052631579</v>
      </c>
      <c r="D56" s="3" t="s">
        <v>6306</v>
      </c>
      <c r="E56" s="3" t="s">
        <v>6307</v>
      </c>
      <c r="F56" s="3" t="s">
        <v>6308</v>
      </c>
      <c r="G56" s="3" t="s">
        <v>3843</v>
      </c>
      <c r="H56" s="3" t="s">
        <v>3844</v>
      </c>
      <c r="I56" s="3" t="s">
        <v>6110</v>
      </c>
      <c r="J56" s="3" t="s">
        <v>6309</v>
      </c>
      <c r="K56" s="8">
        <v>44013.0</v>
      </c>
      <c r="L56" s="8">
        <v>44007.0</v>
      </c>
    </row>
    <row r="57">
      <c r="A57" s="7">
        <v>55.0</v>
      </c>
      <c r="B57" s="3" t="s">
        <v>978</v>
      </c>
      <c r="C57" s="3">
        <v>0.2368421052631579</v>
      </c>
      <c r="D57" s="3" t="s">
        <v>6310</v>
      </c>
      <c r="E57" s="3" t="s">
        <v>6311</v>
      </c>
      <c r="F57" s="3" t="s">
        <v>6312</v>
      </c>
      <c r="G57" s="3" t="s">
        <v>3850</v>
      </c>
      <c r="H57" s="3" t="s">
        <v>3851</v>
      </c>
      <c r="I57" s="3" t="s">
        <v>6110</v>
      </c>
      <c r="J57" s="3" t="s">
        <v>6313</v>
      </c>
      <c r="K57" s="8">
        <v>44013.0</v>
      </c>
      <c r="L57" s="8">
        <v>44007.0</v>
      </c>
    </row>
    <row r="58">
      <c r="A58" s="7">
        <v>56.0</v>
      </c>
      <c r="B58" s="3" t="s">
        <v>1012</v>
      </c>
      <c r="C58" s="3">
        <v>0.4285714285714285</v>
      </c>
      <c r="D58" s="3" t="s">
        <v>6314</v>
      </c>
      <c r="E58" s="3" t="s">
        <v>6315</v>
      </c>
      <c r="F58" s="3" t="s">
        <v>6316</v>
      </c>
      <c r="G58" s="3" t="s">
        <v>6317</v>
      </c>
      <c r="H58" s="3" t="s">
        <v>6318</v>
      </c>
      <c r="I58" s="3" t="s">
        <v>6275</v>
      </c>
      <c r="J58" s="3" t="s">
        <v>6319</v>
      </c>
      <c r="K58" s="8">
        <v>43958.0</v>
      </c>
      <c r="L58" s="8">
        <v>43899.0</v>
      </c>
    </row>
    <row r="59">
      <c r="A59" s="7">
        <v>57.0</v>
      </c>
      <c r="B59" s="3" t="s">
        <v>1017</v>
      </c>
      <c r="C59" s="3">
        <v>0.4736842105263158</v>
      </c>
      <c r="D59" s="3" t="s">
        <v>6320</v>
      </c>
      <c r="E59" s="3" t="s">
        <v>6321</v>
      </c>
      <c r="F59" s="3" t="s">
        <v>6322</v>
      </c>
      <c r="G59" s="3" t="s">
        <v>6323</v>
      </c>
      <c r="H59" s="3" t="s">
        <v>3864</v>
      </c>
      <c r="I59" s="3" t="s">
        <v>6139</v>
      </c>
      <c r="J59" s="3" t="s">
        <v>6324</v>
      </c>
      <c r="K59" s="8">
        <v>43958.0</v>
      </c>
      <c r="L59" s="8">
        <v>43901.0</v>
      </c>
    </row>
    <row r="60">
      <c r="A60" s="7">
        <v>58.0</v>
      </c>
      <c r="B60" s="3" t="s">
        <v>1026</v>
      </c>
      <c r="C60" s="3">
        <v>0.21875</v>
      </c>
      <c r="D60" s="3" t="s">
        <v>6325</v>
      </c>
      <c r="E60" s="3" t="s">
        <v>6326</v>
      </c>
      <c r="F60" s="3" t="s">
        <v>6327</v>
      </c>
      <c r="G60" s="3" t="s">
        <v>6328</v>
      </c>
      <c r="H60" s="3" t="s">
        <v>6329</v>
      </c>
      <c r="I60" s="3" t="s">
        <v>6008</v>
      </c>
      <c r="J60" s="3" t="s">
        <v>6330</v>
      </c>
      <c r="K60" s="8">
        <v>43980.0</v>
      </c>
      <c r="L60" s="8">
        <v>43899.0</v>
      </c>
    </row>
    <row r="61">
      <c r="A61" s="7">
        <v>59.0</v>
      </c>
      <c r="B61" s="3" t="s">
        <v>1029</v>
      </c>
      <c r="C61" s="3">
        <v>0.2121212121212121</v>
      </c>
      <c r="D61" s="3" t="s">
        <v>6331</v>
      </c>
      <c r="E61" s="3" t="s">
        <v>6332</v>
      </c>
      <c r="F61" s="3" t="s">
        <v>6333</v>
      </c>
      <c r="G61" s="3" t="s">
        <v>6334</v>
      </c>
      <c r="H61" s="3" t="s">
        <v>3876</v>
      </c>
      <c r="I61" s="3" t="s">
        <v>6158</v>
      </c>
      <c r="J61" s="3" t="s">
        <v>6335</v>
      </c>
      <c r="K61" s="8">
        <v>43980.0</v>
      </c>
      <c r="L61" s="8">
        <v>43899.0</v>
      </c>
    </row>
    <row r="62">
      <c r="A62" s="7">
        <v>60.0</v>
      </c>
      <c r="B62" s="3" t="s">
        <v>1059</v>
      </c>
      <c r="C62" s="3">
        <v>0.4827586206896552</v>
      </c>
      <c r="D62" s="3" t="s">
        <v>6336</v>
      </c>
      <c r="E62" s="3" t="s">
        <v>6337</v>
      </c>
      <c r="F62" s="3" t="s">
        <v>6338</v>
      </c>
      <c r="G62" s="3" t="s">
        <v>6339</v>
      </c>
      <c r="H62" s="3" t="s">
        <v>3882</v>
      </c>
      <c r="I62" s="3" t="s">
        <v>6042</v>
      </c>
      <c r="J62" s="3" t="s">
        <v>6340</v>
      </c>
      <c r="K62" s="8">
        <v>44018.0</v>
      </c>
      <c r="L62" s="8">
        <v>44007.0</v>
      </c>
    </row>
    <row r="63">
      <c r="A63" s="7">
        <v>61.0</v>
      </c>
      <c r="B63" s="3" t="s">
        <v>1062</v>
      </c>
      <c r="C63" s="3">
        <v>0.5185185185185185</v>
      </c>
      <c r="D63" s="3" t="s">
        <v>6341</v>
      </c>
      <c r="E63" s="3" t="s">
        <v>6342</v>
      </c>
      <c r="F63" s="3" t="s">
        <v>6343</v>
      </c>
      <c r="G63" s="3" t="s">
        <v>6344</v>
      </c>
      <c r="H63" s="3" t="s">
        <v>3888</v>
      </c>
      <c r="I63" s="3" t="s">
        <v>6234</v>
      </c>
      <c r="J63" s="3" t="s">
        <v>6345</v>
      </c>
      <c r="K63" s="8">
        <v>44018.0</v>
      </c>
      <c r="L63" s="8">
        <v>43997.0</v>
      </c>
    </row>
    <row r="64">
      <c r="A64" s="7">
        <v>62.0</v>
      </c>
      <c r="B64" s="3" t="s">
        <v>1150</v>
      </c>
      <c r="C64" s="3">
        <v>0.32</v>
      </c>
      <c r="D64" s="3" t="s">
        <v>6346</v>
      </c>
      <c r="E64" s="3" t="s">
        <v>6347</v>
      </c>
      <c r="F64" s="3" t="s">
        <v>6348</v>
      </c>
      <c r="G64" s="3" t="s">
        <v>6349</v>
      </c>
      <c r="H64" s="3" t="s">
        <v>6350</v>
      </c>
      <c r="I64" s="3" t="s">
        <v>6081</v>
      </c>
      <c r="J64" s="3" t="s">
        <v>6351</v>
      </c>
      <c r="K64" s="8">
        <v>43990.0</v>
      </c>
      <c r="L64" s="8">
        <v>43972.0</v>
      </c>
    </row>
    <row r="65">
      <c r="A65" s="7">
        <v>63.0</v>
      </c>
      <c r="B65" s="3" t="s">
        <v>1162</v>
      </c>
      <c r="C65" s="3">
        <v>0.32</v>
      </c>
      <c r="D65" s="3" t="s">
        <v>6352</v>
      </c>
      <c r="E65" s="3" t="s">
        <v>6353</v>
      </c>
      <c r="F65" s="3" t="s">
        <v>6354</v>
      </c>
      <c r="G65" s="3" t="s">
        <v>6355</v>
      </c>
      <c r="H65" s="3" t="s">
        <v>6356</v>
      </c>
      <c r="I65" s="3" t="s">
        <v>6081</v>
      </c>
      <c r="J65" s="3" t="s">
        <v>6357</v>
      </c>
      <c r="K65" s="8">
        <v>43990.0</v>
      </c>
      <c r="L65" s="8">
        <v>43973.0</v>
      </c>
    </row>
    <row r="66">
      <c r="A66" s="7">
        <v>64.0</v>
      </c>
      <c r="B66" s="3" t="s">
        <v>1164</v>
      </c>
      <c r="C66" s="3">
        <v>0.3181818181818182</v>
      </c>
      <c r="D66" s="3" t="s">
        <v>6358</v>
      </c>
      <c r="E66" s="3" t="s">
        <v>6359</v>
      </c>
      <c r="F66" s="3" t="s">
        <v>6360</v>
      </c>
      <c r="G66" s="3" t="s">
        <v>3905</v>
      </c>
      <c r="H66" s="3" t="s">
        <v>6361</v>
      </c>
      <c r="I66" s="3" t="s">
        <v>6019</v>
      </c>
      <c r="J66" s="3" t="s">
        <v>6362</v>
      </c>
      <c r="K66" s="8">
        <v>44035.0</v>
      </c>
      <c r="L66" s="8">
        <v>44007.0</v>
      </c>
    </row>
    <row r="67">
      <c r="A67" s="7">
        <v>65.0</v>
      </c>
      <c r="B67" s="3" t="s">
        <v>1167</v>
      </c>
      <c r="C67" s="3">
        <v>0.3043478260869565</v>
      </c>
      <c r="D67" s="3" t="s">
        <v>6363</v>
      </c>
      <c r="E67" s="3" t="s">
        <v>6364</v>
      </c>
      <c r="F67" s="3" t="s">
        <v>6365</v>
      </c>
      <c r="G67" s="3" t="s">
        <v>3911</v>
      </c>
      <c r="H67" s="3" t="s">
        <v>6366</v>
      </c>
      <c r="I67" s="3" t="s">
        <v>6127</v>
      </c>
      <c r="J67" s="3" t="s">
        <v>6367</v>
      </c>
      <c r="K67" s="8">
        <v>44035.0</v>
      </c>
      <c r="L67" s="8">
        <v>44007.0</v>
      </c>
    </row>
    <row r="68">
      <c r="A68" s="7">
        <v>66.0</v>
      </c>
      <c r="B68" s="3" t="s">
        <v>1201</v>
      </c>
      <c r="C68" s="3">
        <v>0.3225806451612903</v>
      </c>
      <c r="D68" s="3" t="s">
        <v>6368</v>
      </c>
      <c r="E68" s="3" t="s">
        <v>6369</v>
      </c>
      <c r="F68" s="3" t="s">
        <v>6370</v>
      </c>
      <c r="G68" s="3" t="s">
        <v>6371</v>
      </c>
      <c r="H68" s="3" t="s">
        <v>6372</v>
      </c>
      <c r="I68" s="3" t="s">
        <v>6030</v>
      </c>
      <c r="J68" s="3" t="s">
        <v>6373</v>
      </c>
      <c r="K68" s="8">
        <v>43999.0</v>
      </c>
      <c r="L68" s="8">
        <v>43997.0</v>
      </c>
    </row>
    <row r="69">
      <c r="A69" s="7">
        <v>67.0</v>
      </c>
      <c r="B69" s="3" t="s">
        <v>1204</v>
      </c>
      <c r="C69" s="3">
        <v>0.2727272727272727</v>
      </c>
      <c r="D69" s="3" t="s">
        <v>6374</v>
      </c>
      <c r="E69" s="3" t="s">
        <v>6375</v>
      </c>
      <c r="F69" s="3" t="s">
        <v>6376</v>
      </c>
      <c r="G69" s="3" t="s">
        <v>6377</v>
      </c>
      <c r="H69" s="3" t="s">
        <v>6378</v>
      </c>
      <c r="I69" s="3" t="s">
        <v>6158</v>
      </c>
      <c r="J69" s="3" t="s">
        <v>6379</v>
      </c>
      <c r="K69" s="8">
        <v>43999.0</v>
      </c>
      <c r="L69" s="8">
        <v>43997.0</v>
      </c>
    </row>
    <row r="70">
      <c r="A70" s="7">
        <v>68.0</v>
      </c>
      <c r="B70" s="3" t="s">
        <v>1208</v>
      </c>
      <c r="C70" s="3">
        <v>0.1923076923076923</v>
      </c>
      <c r="D70" s="3" t="s">
        <v>6380</v>
      </c>
      <c r="E70" s="3" t="s">
        <v>6381</v>
      </c>
      <c r="F70" s="3" t="s">
        <v>6382</v>
      </c>
      <c r="G70" s="3" t="s">
        <v>3929</v>
      </c>
      <c r="H70" s="3" t="s">
        <v>3930</v>
      </c>
      <c r="I70" s="3" t="s">
        <v>6210</v>
      </c>
      <c r="J70" s="3" t="s">
        <v>6383</v>
      </c>
      <c r="K70" s="8">
        <v>44000.0</v>
      </c>
      <c r="L70" s="8">
        <v>43999.0</v>
      </c>
    </row>
    <row r="71">
      <c r="A71" s="7">
        <v>69.0</v>
      </c>
      <c r="B71" s="3" t="s">
        <v>1211</v>
      </c>
      <c r="C71" s="3">
        <v>0.2</v>
      </c>
      <c r="D71" s="3" t="s">
        <v>6384</v>
      </c>
      <c r="E71" s="3" t="s">
        <v>6385</v>
      </c>
      <c r="F71" s="3" t="s">
        <v>6386</v>
      </c>
      <c r="G71" s="3" t="s">
        <v>3935</v>
      </c>
      <c r="H71" s="3" t="s">
        <v>3936</v>
      </c>
      <c r="I71" s="3" t="s">
        <v>6081</v>
      </c>
      <c r="J71" s="3" t="s">
        <v>6387</v>
      </c>
      <c r="K71" s="8">
        <v>44000.0</v>
      </c>
      <c r="L71" s="8">
        <v>43999.0</v>
      </c>
    </row>
    <row r="72">
      <c r="A72" s="7">
        <v>70.0</v>
      </c>
      <c r="B72" s="3" t="s">
        <v>1242</v>
      </c>
      <c r="C72" s="3">
        <v>0.2272727272727273</v>
      </c>
      <c r="D72" s="3" t="s">
        <v>6388</v>
      </c>
      <c r="E72" s="3" t="s">
        <v>6389</v>
      </c>
      <c r="F72" s="3" t="s">
        <v>6390</v>
      </c>
      <c r="G72" s="3" t="s">
        <v>3941</v>
      </c>
      <c r="H72" s="3" t="s">
        <v>6391</v>
      </c>
      <c r="I72" s="3" t="s">
        <v>6019</v>
      </c>
      <c r="J72" s="3" t="s">
        <v>6392</v>
      </c>
      <c r="K72" s="8">
        <v>44035.0</v>
      </c>
      <c r="L72" s="8">
        <v>44034.0</v>
      </c>
    </row>
    <row r="73">
      <c r="A73" s="7">
        <v>71.0</v>
      </c>
      <c r="B73" s="3" t="s">
        <v>1245</v>
      </c>
      <c r="C73" s="3">
        <v>0.2272727272727273</v>
      </c>
      <c r="D73" s="3" t="s">
        <v>6393</v>
      </c>
      <c r="E73" s="3" t="s">
        <v>6394</v>
      </c>
      <c r="F73" s="3" t="s">
        <v>6395</v>
      </c>
      <c r="G73" s="3" t="s">
        <v>3947</v>
      </c>
      <c r="H73" s="3" t="s">
        <v>6396</v>
      </c>
      <c r="I73" s="3" t="s">
        <v>6019</v>
      </c>
      <c r="J73" s="3" t="s">
        <v>6397</v>
      </c>
      <c r="K73" s="8">
        <v>44035.0</v>
      </c>
      <c r="L73" s="8">
        <v>44034.0</v>
      </c>
    </row>
    <row r="74">
      <c r="A74" s="7">
        <v>72.0</v>
      </c>
      <c r="B74" s="3" t="s">
        <v>1255</v>
      </c>
      <c r="C74" s="3">
        <v>0.4</v>
      </c>
      <c r="D74" s="3" t="s">
        <v>6398</v>
      </c>
      <c r="E74" s="3" t="s">
        <v>6399</v>
      </c>
      <c r="F74" s="3" t="s">
        <v>6400</v>
      </c>
      <c r="G74" s="3" t="s">
        <v>6401</v>
      </c>
      <c r="H74" s="3" t="s">
        <v>6402</v>
      </c>
      <c r="I74" s="3" t="s">
        <v>6081</v>
      </c>
      <c r="J74" s="3" t="s">
        <v>6403</v>
      </c>
      <c r="K74" s="8">
        <v>43984.0</v>
      </c>
      <c r="L74" s="8">
        <v>43894.0</v>
      </c>
    </row>
    <row r="75">
      <c r="A75" s="7">
        <v>73.0</v>
      </c>
      <c r="B75" s="3" t="s">
        <v>1258</v>
      </c>
      <c r="C75" s="3">
        <v>0.4166666666666667</v>
      </c>
      <c r="D75" s="3" t="s">
        <v>6404</v>
      </c>
      <c r="E75" s="3" t="s">
        <v>6405</v>
      </c>
      <c r="F75" s="3" t="s">
        <v>6406</v>
      </c>
      <c r="G75" s="3" t="s">
        <v>6407</v>
      </c>
      <c r="H75" s="3" t="s">
        <v>6408</v>
      </c>
      <c r="I75" s="3" t="s">
        <v>6132</v>
      </c>
      <c r="J75" s="3" t="s">
        <v>6409</v>
      </c>
      <c r="K75" s="8">
        <v>43984.0</v>
      </c>
      <c r="L75" s="8">
        <v>43894.0</v>
      </c>
    </row>
    <row r="76">
      <c r="A76" s="7">
        <v>74.0</v>
      </c>
      <c r="B76" s="3" t="s">
        <v>1396</v>
      </c>
      <c r="C76" s="3">
        <v>0.52</v>
      </c>
      <c r="D76" s="3" t="s">
        <v>6410</v>
      </c>
      <c r="E76" s="3" t="s">
        <v>6411</v>
      </c>
      <c r="F76" s="3" t="s">
        <v>6412</v>
      </c>
      <c r="G76" s="3" t="s">
        <v>3964</v>
      </c>
      <c r="H76" s="3" t="s">
        <v>6413</v>
      </c>
      <c r="I76" s="3" t="s">
        <v>6081</v>
      </c>
      <c r="J76" s="3" t="s">
        <v>6414</v>
      </c>
      <c r="K76" s="8">
        <v>43966.0</v>
      </c>
      <c r="L76" s="8">
        <v>43963.0</v>
      </c>
    </row>
    <row r="77">
      <c r="A77" s="7">
        <v>75.0</v>
      </c>
      <c r="B77" s="3" t="s">
        <v>1399</v>
      </c>
      <c r="C77" s="3">
        <v>0.52</v>
      </c>
      <c r="D77" s="3" t="s">
        <v>6415</v>
      </c>
      <c r="E77" s="3" t="s">
        <v>6416</v>
      </c>
      <c r="F77" s="3" t="s">
        <v>6417</v>
      </c>
      <c r="G77" s="3" t="s">
        <v>3970</v>
      </c>
      <c r="H77" s="3" t="s">
        <v>6418</v>
      </c>
      <c r="I77" s="3" t="s">
        <v>6081</v>
      </c>
      <c r="J77" s="3" t="s">
        <v>6419</v>
      </c>
      <c r="K77" s="8">
        <v>43966.0</v>
      </c>
      <c r="L77" s="8">
        <v>43963.0</v>
      </c>
    </row>
    <row r="78">
      <c r="A78" s="7">
        <v>76.0</v>
      </c>
      <c r="B78" s="3" t="s">
        <v>1406</v>
      </c>
      <c r="C78" s="3">
        <v>0.3846153846153846</v>
      </c>
      <c r="D78" s="3" t="s">
        <v>6420</v>
      </c>
      <c r="E78" s="3" t="s">
        <v>6421</v>
      </c>
      <c r="F78" s="3" t="s">
        <v>6422</v>
      </c>
      <c r="G78" s="3" t="s">
        <v>5539</v>
      </c>
      <c r="H78" s="3" t="s">
        <v>6423</v>
      </c>
      <c r="I78" s="3" t="s">
        <v>3845</v>
      </c>
      <c r="J78" s="3" t="s">
        <v>6424</v>
      </c>
      <c r="K78" s="8">
        <v>43944.0</v>
      </c>
      <c r="L78" s="8">
        <v>43885.0</v>
      </c>
    </row>
    <row r="79">
      <c r="A79" s="7">
        <v>77.0</v>
      </c>
      <c r="B79" s="3" t="s">
        <v>1409</v>
      </c>
      <c r="C79" s="3">
        <v>0.4166666666666667</v>
      </c>
      <c r="D79" s="3" t="s">
        <v>6425</v>
      </c>
      <c r="E79" s="3" t="s">
        <v>6426</v>
      </c>
      <c r="F79" s="3" t="s">
        <v>6427</v>
      </c>
      <c r="G79" s="3" t="s">
        <v>5542</v>
      </c>
      <c r="H79" s="3" t="s">
        <v>6428</v>
      </c>
      <c r="I79" s="3" t="s">
        <v>3852</v>
      </c>
      <c r="J79" s="3" t="s">
        <v>6429</v>
      </c>
      <c r="K79" s="8">
        <v>43944.0</v>
      </c>
      <c r="L79" s="8">
        <v>43885.0</v>
      </c>
    </row>
    <row r="80">
      <c r="A80" s="7">
        <v>78.0</v>
      </c>
      <c r="B80" s="3" t="s">
        <v>1432</v>
      </c>
      <c r="C80" s="3">
        <v>0.1818181818181818</v>
      </c>
      <c r="D80" s="3" t="s">
        <v>6430</v>
      </c>
      <c r="E80" s="3" t="s">
        <v>6431</v>
      </c>
      <c r="F80" s="3" t="s">
        <v>6432</v>
      </c>
      <c r="G80" s="3" t="s">
        <v>5545</v>
      </c>
      <c r="H80" s="3" t="s">
        <v>3982</v>
      </c>
      <c r="I80" s="3" t="s">
        <v>6019</v>
      </c>
      <c r="J80" s="3" t="s">
        <v>6433</v>
      </c>
      <c r="K80" s="8">
        <v>43949.0</v>
      </c>
      <c r="L80" s="8">
        <v>43889.0</v>
      </c>
    </row>
    <row r="81">
      <c r="A81" s="7">
        <v>79.0</v>
      </c>
      <c r="B81" s="3" t="s">
        <v>1436</v>
      </c>
      <c r="C81" s="3">
        <v>0.1818181818181818</v>
      </c>
      <c r="D81" s="3" t="s">
        <v>6434</v>
      </c>
      <c r="E81" s="3" t="s">
        <v>6435</v>
      </c>
      <c r="F81" s="3" t="s">
        <v>6436</v>
      </c>
      <c r="G81" s="3" t="s">
        <v>5548</v>
      </c>
      <c r="H81" s="3" t="s">
        <v>3987</v>
      </c>
      <c r="I81" s="3" t="s">
        <v>6019</v>
      </c>
      <c r="J81" s="3" t="s">
        <v>6437</v>
      </c>
      <c r="K81" s="8">
        <v>43949.0</v>
      </c>
      <c r="L81" s="8">
        <v>43889.0</v>
      </c>
    </row>
    <row r="82">
      <c r="A82" s="7">
        <v>80.0</v>
      </c>
      <c r="B82" s="3" t="s">
        <v>1441</v>
      </c>
      <c r="C82" s="3">
        <v>0.2142857142857143</v>
      </c>
      <c r="D82" s="3" t="s">
        <v>6438</v>
      </c>
      <c r="E82" s="3" t="s">
        <v>6439</v>
      </c>
      <c r="F82" s="3" t="s">
        <v>6440</v>
      </c>
      <c r="G82" s="3" t="s">
        <v>6441</v>
      </c>
      <c r="H82" s="3" t="s">
        <v>6442</v>
      </c>
      <c r="I82" s="3" t="s">
        <v>6093</v>
      </c>
      <c r="J82" s="3" t="s">
        <v>6443</v>
      </c>
      <c r="K82" s="8">
        <v>44029.0</v>
      </c>
      <c r="L82" s="8">
        <v>44027.0</v>
      </c>
    </row>
    <row r="83">
      <c r="A83" s="7">
        <v>81.0</v>
      </c>
      <c r="B83" s="3" t="s">
        <v>1444</v>
      </c>
      <c r="C83" s="3">
        <v>0.25</v>
      </c>
      <c r="D83" s="3" t="s">
        <v>6444</v>
      </c>
      <c r="E83" s="3" t="s">
        <v>6445</v>
      </c>
      <c r="F83" s="3" t="s">
        <v>6446</v>
      </c>
      <c r="G83" s="3" t="s">
        <v>6447</v>
      </c>
      <c r="H83" s="3" t="s">
        <v>6448</v>
      </c>
      <c r="I83" s="3" t="s">
        <v>6093</v>
      </c>
      <c r="J83" s="3" t="s">
        <v>6449</v>
      </c>
      <c r="K83" s="8">
        <v>44029.0</v>
      </c>
      <c r="L83" s="8">
        <v>44027.0</v>
      </c>
    </row>
    <row r="84">
      <c r="A84" s="7">
        <v>82.0</v>
      </c>
      <c r="B84" s="3" t="s">
        <v>1459</v>
      </c>
      <c r="C84" s="3">
        <v>0.3703703703703703</v>
      </c>
      <c r="D84" s="3" t="s">
        <v>6450</v>
      </c>
      <c r="E84" s="3" t="s">
        <v>6451</v>
      </c>
      <c r="F84" s="3" t="s">
        <v>6452</v>
      </c>
      <c r="G84" s="3" t="s">
        <v>6453</v>
      </c>
      <c r="H84" s="3" t="s">
        <v>6454</v>
      </c>
      <c r="I84" s="3" t="s">
        <v>6234</v>
      </c>
      <c r="J84" s="3" t="s">
        <v>6455</v>
      </c>
      <c r="K84" s="8">
        <v>44018.0</v>
      </c>
      <c r="L84" s="8">
        <v>44012.0</v>
      </c>
    </row>
    <row r="85">
      <c r="A85" s="7">
        <v>83.0</v>
      </c>
      <c r="B85" s="3" t="s">
        <v>1462</v>
      </c>
      <c r="C85" s="3">
        <v>0.3448275862068966</v>
      </c>
      <c r="D85" s="3" t="s">
        <v>6456</v>
      </c>
      <c r="E85" s="3" t="s">
        <v>6457</v>
      </c>
      <c r="F85" s="3" t="s">
        <v>6458</v>
      </c>
      <c r="G85" s="3" t="s">
        <v>6459</v>
      </c>
      <c r="H85" s="3" t="s">
        <v>6460</v>
      </c>
      <c r="I85" s="3" t="s">
        <v>6042</v>
      </c>
      <c r="J85" s="3" t="s">
        <v>6461</v>
      </c>
      <c r="K85" s="8">
        <v>44018.0</v>
      </c>
      <c r="L85" s="8">
        <v>44012.0</v>
      </c>
    </row>
    <row r="86">
      <c r="A86" s="7">
        <v>84.0</v>
      </c>
      <c r="B86" s="3" t="s">
        <v>1472</v>
      </c>
      <c r="C86" s="3">
        <v>0.3333333333333333</v>
      </c>
      <c r="D86" s="3" t="s">
        <v>6462</v>
      </c>
      <c r="E86" s="3" t="s">
        <v>6463</v>
      </c>
      <c r="F86" s="3" t="s">
        <v>6464</v>
      </c>
      <c r="G86" s="3" t="s">
        <v>5566</v>
      </c>
      <c r="H86" s="3" t="s">
        <v>4017</v>
      </c>
      <c r="I86" s="3" t="s">
        <v>3852</v>
      </c>
      <c r="J86" s="3" t="s">
        <v>6465</v>
      </c>
      <c r="K86" s="8">
        <v>43971.0</v>
      </c>
      <c r="L86" s="8">
        <v>43964.0</v>
      </c>
    </row>
    <row r="87">
      <c r="A87" s="7">
        <v>85.0</v>
      </c>
      <c r="B87" s="3" t="s">
        <v>1477</v>
      </c>
      <c r="C87" s="3">
        <v>0.3076923076923077</v>
      </c>
      <c r="D87" s="3" t="s">
        <v>6466</v>
      </c>
      <c r="E87" s="3" t="s">
        <v>6467</v>
      </c>
      <c r="F87" s="3" t="s">
        <v>6468</v>
      </c>
      <c r="G87" s="3" t="s">
        <v>5570</v>
      </c>
      <c r="H87" s="3" t="s">
        <v>6469</v>
      </c>
      <c r="I87" s="3" t="s">
        <v>3845</v>
      </c>
      <c r="J87" s="3" t="s">
        <v>6470</v>
      </c>
      <c r="K87" s="8">
        <v>43971.0</v>
      </c>
      <c r="L87" s="8">
        <v>43964.0</v>
      </c>
    </row>
    <row r="88">
      <c r="A88" s="7">
        <v>86.0</v>
      </c>
      <c r="B88" s="3" t="s">
        <v>1497</v>
      </c>
      <c r="C88" s="3">
        <v>0.3076923076923077</v>
      </c>
      <c r="D88" s="3" t="s">
        <v>6471</v>
      </c>
      <c r="E88" s="3" t="s">
        <v>6472</v>
      </c>
      <c r="F88" s="3" t="s">
        <v>6473</v>
      </c>
      <c r="G88" s="3" t="s">
        <v>4028</v>
      </c>
      <c r="H88" s="3" t="s">
        <v>6474</v>
      </c>
      <c r="I88" s="3" t="s">
        <v>6210</v>
      </c>
      <c r="J88" s="3" t="s">
        <v>6475</v>
      </c>
      <c r="K88" s="8">
        <v>43977.0</v>
      </c>
      <c r="L88" s="8">
        <v>43899.0</v>
      </c>
    </row>
    <row r="89">
      <c r="A89" s="7">
        <v>87.0</v>
      </c>
      <c r="B89" s="3" t="s">
        <v>1500</v>
      </c>
      <c r="C89" s="3">
        <v>0.32</v>
      </c>
      <c r="D89" s="3" t="s">
        <v>6476</v>
      </c>
      <c r="E89" s="3" t="s">
        <v>6477</v>
      </c>
      <c r="F89" s="3" t="s">
        <v>6478</v>
      </c>
      <c r="G89" s="3" t="s">
        <v>4034</v>
      </c>
      <c r="H89" s="3" t="s">
        <v>6479</v>
      </c>
      <c r="I89" s="3" t="s">
        <v>6081</v>
      </c>
      <c r="J89" s="3" t="s">
        <v>6480</v>
      </c>
      <c r="K89" s="8">
        <v>43977.0</v>
      </c>
      <c r="L89" s="8">
        <v>43899.0</v>
      </c>
    </row>
    <row r="90">
      <c r="A90" s="7">
        <v>88.0</v>
      </c>
      <c r="B90" s="3" t="s">
        <v>1519</v>
      </c>
      <c r="C90" s="3">
        <v>0.375</v>
      </c>
      <c r="D90" s="3" t="s">
        <v>6481</v>
      </c>
      <c r="E90" s="3" t="s">
        <v>6482</v>
      </c>
      <c r="F90" s="3" t="s">
        <v>6483</v>
      </c>
      <c r="G90" s="3" t="s">
        <v>5580</v>
      </c>
      <c r="H90" s="3" t="s">
        <v>6484</v>
      </c>
      <c r="I90" s="3" t="s">
        <v>6132</v>
      </c>
      <c r="J90" s="3" t="s">
        <v>6485</v>
      </c>
      <c r="K90" s="8">
        <v>43971.0</v>
      </c>
      <c r="L90" s="8">
        <v>43958.0</v>
      </c>
    </row>
    <row r="91">
      <c r="A91" s="7">
        <v>89.0</v>
      </c>
      <c r="B91" s="3" t="s">
        <v>1527</v>
      </c>
      <c r="C91" s="3">
        <v>0.36</v>
      </c>
      <c r="D91" s="3" t="s">
        <v>6486</v>
      </c>
      <c r="E91" s="3" t="s">
        <v>6487</v>
      </c>
      <c r="F91" s="3" t="s">
        <v>6488</v>
      </c>
      <c r="G91" s="3" t="s">
        <v>5584</v>
      </c>
      <c r="H91" s="3" t="s">
        <v>6489</v>
      </c>
      <c r="I91" s="3" t="s">
        <v>6081</v>
      </c>
      <c r="J91" s="3" t="s">
        <v>6490</v>
      </c>
      <c r="K91" s="8">
        <v>43971.0</v>
      </c>
      <c r="L91" s="8">
        <v>43958.0</v>
      </c>
    </row>
    <row r="92">
      <c r="A92" s="7">
        <v>90.0</v>
      </c>
      <c r="B92" s="3" t="s">
        <v>1541</v>
      </c>
      <c r="C92" s="3">
        <v>0.4</v>
      </c>
      <c r="D92" s="3" t="s">
        <v>6491</v>
      </c>
      <c r="E92" s="3" t="s">
        <v>6492</v>
      </c>
      <c r="F92" s="3" t="s">
        <v>6493</v>
      </c>
      <c r="G92" s="3" t="s">
        <v>6494</v>
      </c>
      <c r="H92" s="3" t="s">
        <v>6495</v>
      </c>
      <c r="I92" s="3" t="s">
        <v>6081</v>
      </c>
      <c r="J92" s="3" t="s">
        <v>6496</v>
      </c>
      <c r="K92" s="8">
        <v>43990.0</v>
      </c>
      <c r="L92" s="8">
        <v>43892.0</v>
      </c>
    </row>
    <row r="93">
      <c r="A93" s="7">
        <v>91.0</v>
      </c>
      <c r="B93" s="3" t="s">
        <v>1544</v>
      </c>
      <c r="C93" s="3">
        <v>0.3461538461538461</v>
      </c>
      <c r="D93" s="3" t="s">
        <v>6497</v>
      </c>
      <c r="E93" s="3" t="s">
        <v>6498</v>
      </c>
      <c r="F93" s="3" t="s">
        <v>6499</v>
      </c>
      <c r="G93" s="3" t="s">
        <v>6500</v>
      </c>
      <c r="H93" s="3" t="s">
        <v>6501</v>
      </c>
      <c r="I93" s="3" t="s">
        <v>6210</v>
      </c>
      <c r="J93" s="3" t="s">
        <v>6502</v>
      </c>
      <c r="K93" s="8">
        <v>43990.0</v>
      </c>
      <c r="L93" s="8">
        <v>43889.0</v>
      </c>
    </row>
    <row r="94">
      <c r="A94" s="7">
        <v>92.0</v>
      </c>
      <c r="B94" s="3" t="s">
        <v>1564</v>
      </c>
      <c r="C94" s="3">
        <v>0.3333333333333333</v>
      </c>
      <c r="D94" s="3" t="s">
        <v>5592</v>
      </c>
      <c r="E94" s="3" t="s">
        <v>4072</v>
      </c>
      <c r="F94" s="3" t="s">
        <v>5593</v>
      </c>
      <c r="G94" s="3" t="s">
        <v>4074</v>
      </c>
      <c r="H94" s="3" t="s">
        <v>4075</v>
      </c>
      <c r="I94" s="3" t="s">
        <v>3675</v>
      </c>
      <c r="J94" s="3" t="s">
        <v>4076</v>
      </c>
      <c r="K94" s="8">
        <v>44039.0</v>
      </c>
      <c r="L94" s="8">
        <v>44013.0</v>
      </c>
    </row>
    <row r="95">
      <c r="A95" s="7">
        <v>93.0</v>
      </c>
      <c r="B95" s="3" t="s">
        <v>1664</v>
      </c>
      <c r="C95" s="3">
        <v>0.28</v>
      </c>
      <c r="D95" s="3" t="s">
        <v>6503</v>
      </c>
      <c r="E95" s="3" t="s">
        <v>6504</v>
      </c>
      <c r="F95" s="3" t="s">
        <v>6505</v>
      </c>
      <c r="G95" s="3" t="s">
        <v>5596</v>
      </c>
      <c r="H95" s="3" t="s">
        <v>4081</v>
      </c>
      <c r="I95" s="3" t="s">
        <v>6081</v>
      </c>
      <c r="J95" s="3" t="s">
        <v>6506</v>
      </c>
      <c r="K95" s="8">
        <v>43964.0</v>
      </c>
      <c r="L95" s="8">
        <v>43887.0</v>
      </c>
    </row>
    <row r="96">
      <c r="A96" s="7">
        <v>94.0</v>
      </c>
      <c r="B96" s="3" t="s">
        <v>1676</v>
      </c>
      <c r="C96" s="3">
        <v>0.2692307692307692</v>
      </c>
      <c r="D96" s="3" t="s">
        <v>6507</v>
      </c>
      <c r="E96" s="3" t="s">
        <v>6508</v>
      </c>
      <c r="F96" s="3" t="s">
        <v>6509</v>
      </c>
      <c r="G96" s="3" t="s">
        <v>5600</v>
      </c>
      <c r="H96" s="3" t="s">
        <v>4087</v>
      </c>
      <c r="I96" s="3" t="s">
        <v>6210</v>
      </c>
      <c r="J96" s="3" t="s">
        <v>6510</v>
      </c>
      <c r="K96" s="8">
        <v>43964.0</v>
      </c>
      <c r="L96" s="8">
        <v>43887.0</v>
      </c>
    </row>
    <row r="97">
      <c r="A97" s="7">
        <v>95.0</v>
      </c>
      <c r="B97" s="3" t="s">
        <v>1678</v>
      </c>
      <c r="C97" s="3">
        <v>0.3846153846153846</v>
      </c>
      <c r="D97" s="3" t="s">
        <v>6511</v>
      </c>
      <c r="E97" s="3" t="s">
        <v>6512</v>
      </c>
      <c r="F97" s="3" t="s">
        <v>6513</v>
      </c>
      <c r="G97" s="3" t="s">
        <v>5603</v>
      </c>
      <c r="H97" s="3" t="s">
        <v>6514</v>
      </c>
      <c r="I97" s="3" t="s">
        <v>3845</v>
      </c>
      <c r="J97" s="3" t="s">
        <v>6515</v>
      </c>
      <c r="K97" s="8">
        <v>43948.0</v>
      </c>
      <c r="L97" s="8">
        <v>43903.0</v>
      </c>
    </row>
    <row r="98">
      <c r="A98" s="7">
        <v>96.0</v>
      </c>
      <c r="B98" s="3" t="s">
        <v>1684</v>
      </c>
      <c r="C98" s="3">
        <v>0.2580645161290323</v>
      </c>
      <c r="D98" s="3" t="s">
        <v>6516</v>
      </c>
      <c r="E98" s="3" t="s">
        <v>6517</v>
      </c>
      <c r="F98" s="3" t="s">
        <v>6518</v>
      </c>
      <c r="G98" s="3" t="s">
        <v>6519</v>
      </c>
      <c r="H98" s="3" t="s">
        <v>6520</v>
      </c>
      <c r="I98" s="3" t="s">
        <v>6030</v>
      </c>
      <c r="J98" s="3" t="s">
        <v>6521</v>
      </c>
      <c r="K98" s="8">
        <v>44000.0</v>
      </c>
      <c r="L98" s="8">
        <v>43999.0</v>
      </c>
    </row>
    <row r="99">
      <c r="A99" s="7">
        <v>97.0</v>
      </c>
      <c r="B99" s="3" t="s">
        <v>1693</v>
      </c>
      <c r="C99" s="3">
        <v>0.2424242424242424</v>
      </c>
      <c r="D99" s="3" t="s">
        <v>6522</v>
      </c>
      <c r="E99" s="3" t="s">
        <v>6523</v>
      </c>
      <c r="F99" s="3" t="s">
        <v>6524</v>
      </c>
      <c r="G99" s="3" t="s">
        <v>4101</v>
      </c>
      <c r="H99" s="3" t="s">
        <v>4102</v>
      </c>
      <c r="I99" s="3" t="s">
        <v>6158</v>
      </c>
      <c r="J99" s="3" t="s">
        <v>6525</v>
      </c>
      <c r="K99" s="8">
        <v>44000.0</v>
      </c>
      <c r="L99" s="8">
        <v>43998.0</v>
      </c>
    </row>
    <row r="100">
      <c r="A100" s="7">
        <v>98.0</v>
      </c>
      <c r="B100" s="3" t="s">
        <v>1707</v>
      </c>
      <c r="C100" s="3">
        <v>0.1904761904761905</v>
      </c>
      <c r="D100" s="3" t="s">
        <v>6526</v>
      </c>
      <c r="E100" s="3" t="s">
        <v>6527</v>
      </c>
      <c r="F100" s="3" t="s">
        <v>6528</v>
      </c>
      <c r="G100" s="3" t="s">
        <v>6529</v>
      </c>
      <c r="H100" s="3" t="s">
        <v>6530</v>
      </c>
      <c r="I100" s="3" t="s">
        <v>6275</v>
      </c>
      <c r="J100" s="3" t="s">
        <v>6531</v>
      </c>
      <c r="K100" s="8">
        <v>43990.0</v>
      </c>
      <c r="L100" s="8">
        <v>43887.0</v>
      </c>
    </row>
    <row r="101">
      <c r="A101" s="7">
        <v>99.0</v>
      </c>
      <c r="B101" s="3" t="s">
        <v>1719</v>
      </c>
      <c r="C101" s="3">
        <v>0.4666666666666667</v>
      </c>
      <c r="D101" s="3" t="s">
        <v>6532</v>
      </c>
      <c r="E101" s="3" t="s">
        <v>6533</v>
      </c>
      <c r="F101" s="3" t="s">
        <v>6534</v>
      </c>
      <c r="G101" s="3" t="s">
        <v>5618</v>
      </c>
      <c r="H101" s="3" t="s">
        <v>6535</v>
      </c>
      <c r="I101" s="3" t="s">
        <v>6036</v>
      </c>
      <c r="J101" s="3" t="s">
        <v>6536</v>
      </c>
      <c r="K101" s="8">
        <v>43937.0</v>
      </c>
      <c r="L101" s="8">
        <v>44027.0</v>
      </c>
    </row>
    <row r="102">
      <c r="A102" s="7">
        <v>100.0</v>
      </c>
      <c r="B102" s="3" t="s">
        <v>1722</v>
      </c>
      <c r="C102" s="3">
        <v>0.3157894736842105</v>
      </c>
      <c r="D102" s="3" t="s">
        <v>6537</v>
      </c>
      <c r="E102" s="3" t="s">
        <v>6538</v>
      </c>
      <c r="F102" s="3" t="s">
        <v>6539</v>
      </c>
      <c r="G102" s="3" t="s">
        <v>5621</v>
      </c>
      <c r="H102" s="3" t="s">
        <v>4107</v>
      </c>
      <c r="I102" s="3" t="s">
        <v>6139</v>
      </c>
      <c r="J102" s="3" t="s">
        <v>6540</v>
      </c>
      <c r="K102" s="8">
        <v>43980.0</v>
      </c>
      <c r="L102" s="8">
        <v>43945.0</v>
      </c>
    </row>
    <row r="103">
      <c r="A103" s="7">
        <v>101.0</v>
      </c>
      <c r="B103" s="3" t="s">
        <v>1725</v>
      </c>
      <c r="C103" s="3">
        <v>0.3333333333333333</v>
      </c>
      <c r="D103" s="3" t="s">
        <v>6541</v>
      </c>
      <c r="E103" s="3" t="s">
        <v>6542</v>
      </c>
      <c r="F103" s="3" t="s">
        <v>6543</v>
      </c>
      <c r="G103" s="3" t="s">
        <v>6544</v>
      </c>
      <c r="H103" s="3" t="s">
        <v>4112</v>
      </c>
      <c r="I103" s="3" t="s">
        <v>6545</v>
      </c>
      <c r="J103" s="3" t="s">
        <v>6546</v>
      </c>
      <c r="K103" s="8">
        <v>43980.0</v>
      </c>
      <c r="L103" s="8">
        <v>43942.0</v>
      </c>
    </row>
    <row r="104">
      <c r="A104" s="7">
        <v>102.0</v>
      </c>
      <c r="B104" s="3" t="s">
        <v>1727</v>
      </c>
      <c r="C104" s="3">
        <v>0.6</v>
      </c>
      <c r="D104" s="3" t="s">
        <v>6547</v>
      </c>
      <c r="E104" s="3" t="s">
        <v>6548</v>
      </c>
      <c r="F104" s="3" t="s">
        <v>6549</v>
      </c>
      <c r="G104" s="3" t="s">
        <v>5629</v>
      </c>
      <c r="H104" s="3" t="s">
        <v>6550</v>
      </c>
      <c r="I104" s="3" t="s">
        <v>3514</v>
      </c>
      <c r="J104" s="3" t="s">
        <v>6551</v>
      </c>
      <c r="K104" s="8">
        <v>43937.0</v>
      </c>
      <c r="L104" s="8">
        <v>44027.0</v>
      </c>
    </row>
    <row r="105">
      <c r="A105" s="7">
        <v>103.0</v>
      </c>
      <c r="B105" s="3" t="s">
        <v>1729</v>
      </c>
      <c r="C105" s="3">
        <v>0.3043478260869565</v>
      </c>
      <c r="D105" s="3" t="s">
        <v>6552</v>
      </c>
      <c r="E105" s="3" t="s">
        <v>6553</v>
      </c>
      <c r="F105" s="3" t="s">
        <v>6554</v>
      </c>
      <c r="G105" s="3" t="s">
        <v>5633</v>
      </c>
      <c r="H105" s="3" t="s">
        <v>6555</v>
      </c>
      <c r="I105" s="3" t="s">
        <v>6127</v>
      </c>
      <c r="J105" s="3" t="s">
        <v>6556</v>
      </c>
      <c r="K105" s="8">
        <v>43978.0</v>
      </c>
      <c r="L105" s="8">
        <v>43977.0</v>
      </c>
    </row>
    <row r="106">
      <c r="A106" s="7">
        <v>104.0</v>
      </c>
      <c r="B106" s="3" t="s">
        <v>1733</v>
      </c>
      <c r="C106" s="3">
        <v>0.3043478260869565</v>
      </c>
      <c r="D106" s="3" t="s">
        <v>6557</v>
      </c>
      <c r="E106" s="3" t="s">
        <v>6558</v>
      </c>
      <c r="F106" s="3" t="s">
        <v>6559</v>
      </c>
      <c r="G106" s="3" t="s">
        <v>5636</v>
      </c>
      <c r="H106" s="3" t="s">
        <v>4124</v>
      </c>
      <c r="I106" s="3" t="s">
        <v>6127</v>
      </c>
      <c r="J106" s="3" t="s">
        <v>6560</v>
      </c>
      <c r="K106" s="8">
        <v>43978.0</v>
      </c>
      <c r="L106" s="8">
        <v>43977.0</v>
      </c>
    </row>
    <row r="107">
      <c r="A107" s="7">
        <v>105.0</v>
      </c>
      <c r="B107" s="3" t="s">
        <v>1756</v>
      </c>
      <c r="C107" s="3">
        <v>0.4285714285714285</v>
      </c>
      <c r="D107" s="3" t="s">
        <v>6561</v>
      </c>
      <c r="E107" s="3" t="s">
        <v>6562</v>
      </c>
      <c r="F107" s="3" t="s">
        <v>6563</v>
      </c>
      <c r="G107" s="3" t="s">
        <v>6564</v>
      </c>
      <c r="H107" s="3" t="s">
        <v>6565</v>
      </c>
      <c r="I107" s="3" t="s">
        <v>6275</v>
      </c>
      <c r="J107" s="3" t="s">
        <v>6566</v>
      </c>
      <c r="K107" s="8">
        <v>43986.0</v>
      </c>
      <c r="L107" s="8">
        <v>43899.0</v>
      </c>
    </row>
    <row r="108">
      <c r="A108" s="7">
        <v>106.0</v>
      </c>
      <c r="B108" s="3" t="s">
        <v>1759</v>
      </c>
      <c r="C108" s="3">
        <v>0.4285714285714285</v>
      </c>
      <c r="D108" s="3" t="s">
        <v>6567</v>
      </c>
      <c r="E108" s="3" t="s">
        <v>6568</v>
      </c>
      <c r="F108" s="3" t="s">
        <v>6569</v>
      </c>
      <c r="G108" s="3" t="s">
        <v>6570</v>
      </c>
      <c r="H108" s="3" t="s">
        <v>6571</v>
      </c>
      <c r="I108" s="3" t="s">
        <v>6275</v>
      </c>
      <c r="J108" s="3" t="s">
        <v>6572</v>
      </c>
      <c r="K108" s="8">
        <v>43986.0</v>
      </c>
      <c r="L108" s="8">
        <v>43902.0</v>
      </c>
    </row>
    <row r="109">
      <c r="A109" s="7">
        <v>107.0</v>
      </c>
      <c r="B109" s="3" t="s">
        <v>1761</v>
      </c>
      <c r="C109" s="3">
        <v>0.2424242424242424</v>
      </c>
      <c r="D109" s="3" t="s">
        <v>6573</v>
      </c>
      <c r="E109" s="3" t="s">
        <v>6574</v>
      </c>
      <c r="F109" s="3" t="s">
        <v>6575</v>
      </c>
      <c r="G109" s="3" t="s">
        <v>6576</v>
      </c>
      <c r="H109" s="3" t="s">
        <v>6577</v>
      </c>
      <c r="I109" s="3" t="s">
        <v>6158</v>
      </c>
      <c r="J109" s="3" t="s">
        <v>5410</v>
      </c>
      <c r="K109" s="8">
        <v>43941.0</v>
      </c>
      <c r="L109" s="8">
        <v>43908.0</v>
      </c>
    </row>
    <row r="110">
      <c r="A110" s="7">
        <v>108.0</v>
      </c>
      <c r="B110" s="3" t="s">
        <v>1764</v>
      </c>
      <c r="C110" s="3">
        <v>0.2121212121212121</v>
      </c>
      <c r="D110" s="3" t="s">
        <v>6578</v>
      </c>
      <c r="E110" s="3" t="s">
        <v>6579</v>
      </c>
      <c r="F110" s="3" t="s">
        <v>6580</v>
      </c>
      <c r="G110" s="3" t="s">
        <v>6581</v>
      </c>
      <c r="H110" s="3" t="s">
        <v>6582</v>
      </c>
      <c r="I110" s="3" t="s">
        <v>6158</v>
      </c>
      <c r="J110" s="3" t="s">
        <v>6583</v>
      </c>
      <c r="K110" s="8">
        <v>43941.0</v>
      </c>
      <c r="L110" s="8">
        <v>43908.0</v>
      </c>
    </row>
    <row r="111">
      <c r="A111" s="7">
        <v>109.0</v>
      </c>
      <c r="B111" s="3" t="s">
        <v>1802</v>
      </c>
      <c r="C111" s="3">
        <v>0.2058823529411765</v>
      </c>
      <c r="D111" s="3" t="s">
        <v>6584</v>
      </c>
      <c r="E111" s="3" t="s">
        <v>6585</v>
      </c>
      <c r="F111" s="3" t="s">
        <v>6586</v>
      </c>
      <c r="G111" s="3" t="s">
        <v>6587</v>
      </c>
      <c r="H111" s="3" t="s">
        <v>6588</v>
      </c>
      <c r="I111" s="3" t="s">
        <v>6589</v>
      </c>
      <c r="J111" s="3" t="s">
        <v>6590</v>
      </c>
      <c r="K111" s="8">
        <v>43984.0</v>
      </c>
      <c r="L111" s="8">
        <v>43894.0</v>
      </c>
    </row>
    <row r="112">
      <c r="A112" s="7">
        <v>110.0</v>
      </c>
      <c r="B112" s="3" t="s">
        <v>1805</v>
      </c>
      <c r="C112" s="3">
        <v>0.2647058823529412</v>
      </c>
      <c r="D112" s="3" t="s">
        <v>6591</v>
      </c>
      <c r="E112" s="3" t="s">
        <v>6592</v>
      </c>
      <c r="F112" s="3" t="s">
        <v>6593</v>
      </c>
      <c r="G112" s="3" t="s">
        <v>6594</v>
      </c>
      <c r="H112" s="3" t="s">
        <v>6595</v>
      </c>
      <c r="I112" s="3" t="s">
        <v>6589</v>
      </c>
      <c r="J112" s="3" t="s">
        <v>6596</v>
      </c>
      <c r="K112" s="8">
        <v>43984.0</v>
      </c>
      <c r="L112" s="8">
        <v>43894.0</v>
      </c>
    </row>
    <row r="113">
      <c r="A113" s="7">
        <v>111.0</v>
      </c>
      <c r="B113" s="3" t="s">
        <v>1823</v>
      </c>
      <c r="C113" s="3">
        <v>0.3076923076923077</v>
      </c>
      <c r="D113" s="3" t="s">
        <v>6597</v>
      </c>
      <c r="E113" s="3" t="s">
        <v>6598</v>
      </c>
      <c r="F113" s="3" t="s">
        <v>6599</v>
      </c>
      <c r="G113" s="3" t="s">
        <v>5660</v>
      </c>
      <c r="H113" s="3" t="s">
        <v>6600</v>
      </c>
      <c r="I113" s="3" t="s">
        <v>6210</v>
      </c>
      <c r="J113" s="3" t="s">
        <v>6601</v>
      </c>
      <c r="K113" s="8">
        <v>43979.0</v>
      </c>
      <c r="L113" s="8">
        <v>43872.0</v>
      </c>
    </row>
    <row r="114">
      <c r="A114" s="7">
        <v>112.0</v>
      </c>
      <c r="B114" s="3" t="s">
        <v>1829</v>
      </c>
      <c r="C114" s="3">
        <v>0.2692307692307692</v>
      </c>
      <c r="D114" s="3" t="s">
        <v>6602</v>
      </c>
      <c r="E114" s="3" t="s">
        <v>6603</v>
      </c>
      <c r="F114" s="3" t="s">
        <v>6604</v>
      </c>
      <c r="G114" s="3" t="s">
        <v>5664</v>
      </c>
      <c r="H114" s="3" t="s">
        <v>6605</v>
      </c>
      <c r="I114" s="3" t="s">
        <v>6210</v>
      </c>
      <c r="J114" s="3" t="s">
        <v>6606</v>
      </c>
      <c r="K114" s="8">
        <v>43979.0</v>
      </c>
      <c r="L114" s="8">
        <v>43872.0</v>
      </c>
    </row>
    <row r="115">
      <c r="A115" s="7">
        <v>113.0</v>
      </c>
      <c r="B115" s="3" t="s">
        <v>1844</v>
      </c>
      <c r="C115" s="3">
        <v>0.5333333333333333</v>
      </c>
      <c r="D115" s="3" t="s">
        <v>6607</v>
      </c>
      <c r="E115" s="3" t="s">
        <v>6608</v>
      </c>
      <c r="F115" s="3" t="s">
        <v>6609</v>
      </c>
      <c r="G115" s="3" t="s">
        <v>5667</v>
      </c>
      <c r="H115" s="3" t="s">
        <v>6610</v>
      </c>
      <c r="I115" s="3" t="s">
        <v>6055</v>
      </c>
      <c r="J115" s="3" t="s">
        <v>6611</v>
      </c>
      <c r="K115" s="8">
        <v>43962.0</v>
      </c>
      <c r="L115" s="8">
        <v>43892.0</v>
      </c>
    </row>
    <row r="116">
      <c r="A116" s="7">
        <v>114.0</v>
      </c>
      <c r="B116" s="3" t="s">
        <v>1850</v>
      </c>
      <c r="C116" s="3">
        <v>0.5333333333333333</v>
      </c>
      <c r="D116" s="3" t="s">
        <v>6612</v>
      </c>
      <c r="E116" s="3" t="s">
        <v>6613</v>
      </c>
      <c r="F116" s="3" t="s">
        <v>6614</v>
      </c>
      <c r="G116" s="3" t="s">
        <v>5669</v>
      </c>
      <c r="H116" s="3" t="s">
        <v>6615</v>
      </c>
      <c r="I116" s="3" t="s">
        <v>6055</v>
      </c>
      <c r="J116" s="3" t="s">
        <v>6616</v>
      </c>
      <c r="K116" s="8">
        <v>43962.0</v>
      </c>
      <c r="L116" s="8">
        <v>43892.0</v>
      </c>
    </row>
    <row r="117">
      <c r="A117" s="7">
        <v>115.0</v>
      </c>
      <c r="B117" s="3" t="s">
        <v>1859</v>
      </c>
      <c r="C117" s="3">
        <v>0.3125</v>
      </c>
      <c r="D117" s="3" t="s">
        <v>6617</v>
      </c>
      <c r="E117" s="3" t="s">
        <v>6618</v>
      </c>
      <c r="F117" s="3" t="s">
        <v>6619</v>
      </c>
      <c r="G117" s="3" t="s">
        <v>6620</v>
      </c>
      <c r="H117" s="3" t="s">
        <v>6621</v>
      </c>
      <c r="I117" s="3" t="s">
        <v>6008</v>
      </c>
      <c r="J117" s="3" t="s">
        <v>6622</v>
      </c>
      <c r="K117" s="8">
        <v>43941.0</v>
      </c>
      <c r="L117" s="8">
        <v>43901.0</v>
      </c>
    </row>
    <row r="118">
      <c r="A118" s="7">
        <v>116.0</v>
      </c>
      <c r="B118" s="3" t="s">
        <v>1862</v>
      </c>
      <c r="C118" s="3">
        <v>0.3333333333333333</v>
      </c>
      <c r="D118" s="3" t="s">
        <v>6623</v>
      </c>
      <c r="E118" s="3" t="s">
        <v>6624</v>
      </c>
      <c r="F118" s="3" t="s">
        <v>6625</v>
      </c>
      <c r="G118" s="3" t="s">
        <v>6626</v>
      </c>
      <c r="H118" s="3" t="s">
        <v>6627</v>
      </c>
      <c r="I118" s="3" t="s">
        <v>6036</v>
      </c>
      <c r="J118" s="3" t="s">
        <v>6628</v>
      </c>
      <c r="K118" s="8">
        <v>43941.0</v>
      </c>
      <c r="L118" s="8">
        <v>43902.0</v>
      </c>
    </row>
    <row r="119">
      <c r="A119" s="7">
        <v>117.0</v>
      </c>
      <c r="B119" s="3" t="s">
        <v>1876</v>
      </c>
      <c r="C119" s="3">
        <v>0.4761904761904762</v>
      </c>
      <c r="D119" s="3" t="s">
        <v>6629</v>
      </c>
      <c r="E119" s="3" t="s">
        <v>6630</v>
      </c>
      <c r="F119" s="3" t="s">
        <v>6631</v>
      </c>
      <c r="G119" s="3" t="s">
        <v>6632</v>
      </c>
      <c r="H119" s="3" t="s">
        <v>6633</v>
      </c>
      <c r="I119" s="3" t="s">
        <v>6275</v>
      </c>
      <c r="J119" s="3" t="s">
        <v>6634</v>
      </c>
      <c r="K119" s="8">
        <v>44029.0</v>
      </c>
      <c r="L119" s="8">
        <v>44026.0</v>
      </c>
    </row>
    <row r="120">
      <c r="A120" s="7">
        <v>118.0</v>
      </c>
      <c r="B120" s="3" t="s">
        <v>1879</v>
      </c>
      <c r="C120" s="3">
        <v>0.5217391304347826</v>
      </c>
      <c r="D120" s="3" t="s">
        <v>6635</v>
      </c>
      <c r="E120" s="3" t="s">
        <v>6636</v>
      </c>
      <c r="F120" s="3" t="s">
        <v>6637</v>
      </c>
      <c r="G120" s="3" t="s">
        <v>6638</v>
      </c>
      <c r="H120" s="3" t="s">
        <v>6639</v>
      </c>
      <c r="I120" s="3" t="s">
        <v>6127</v>
      </c>
      <c r="J120" s="3" t="s">
        <v>6640</v>
      </c>
      <c r="K120" s="8">
        <v>44029.0</v>
      </c>
      <c r="L120" s="8">
        <v>44026.0</v>
      </c>
    </row>
    <row r="121">
      <c r="A121" s="7">
        <v>119.0</v>
      </c>
      <c r="B121" s="3" t="s">
        <v>1880</v>
      </c>
      <c r="C121" s="3">
        <v>0.25</v>
      </c>
      <c r="D121" s="3" t="s">
        <v>6641</v>
      </c>
      <c r="E121" s="3" t="s">
        <v>6642</v>
      </c>
      <c r="F121" s="3" t="s">
        <v>6643</v>
      </c>
      <c r="G121" s="3" t="s">
        <v>5684</v>
      </c>
      <c r="H121" s="3" t="s">
        <v>6644</v>
      </c>
      <c r="I121" s="3" t="s">
        <v>6146</v>
      </c>
      <c r="J121" s="3" t="s">
        <v>6645</v>
      </c>
      <c r="K121" s="8">
        <v>43964.0</v>
      </c>
      <c r="L121" s="8">
        <v>43889.0</v>
      </c>
    </row>
    <row r="122">
      <c r="A122" s="7">
        <v>120.0</v>
      </c>
      <c r="B122" s="3" t="s">
        <v>1883</v>
      </c>
      <c r="C122" s="3">
        <v>0.2631578947368421</v>
      </c>
      <c r="D122" s="3" t="s">
        <v>6646</v>
      </c>
      <c r="E122" s="3" t="s">
        <v>6647</v>
      </c>
      <c r="F122" s="3" t="s">
        <v>6648</v>
      </c>
      <c r="G122" s="3" t="s">
        <v>5688</v>
      </c>
      <c r="H122" s="3" t="s">
        <v>4205</v>
      </c>
      <c r="I122" s="3" t="s">
        <v>6139</v>
      </c>
      <c r="J122" s="3" t="s">
        <v>6649</v>
      </c>
      <c r="K122" s="8">
        <v>43964.0</v>
      </c>
      <c r="L122" s="8">
        <v>43889.0</v>
      </c>
    </row>
    <row r="123">
      <c r="A123" s="7">
        <v>121.0</v>
      </c>
      <c r="B123" s="3" t="s">
        <v>1887</v>
      </c>
      <c r="C123" s="3">
        <v>0.25</v>
      </c>
      <c r="D123" s="3" t="s">
        <v>6650</v>
      </c>
      <c r="E123" s="3" t="s">
        <v>6651</v>
      </c>
      <c r="F123" s="3" t="s">
        <v>6652</v>
      </c>
      <c r="G123" s="3" t="s">
        <v>6653</v>
      </c>
      <c r="H123" s="3" t="s">
        <v>6654</v>
      </c>
      <c r="I123" s="3" t="s">
        <v>6132</v>
      </c>
      <c r="J123" s="3" t="s">
        <v>6655</v>
      </c>
      <c r="K123" s="8">
        <v>44029.0</v>
      </c>
      <c r="L123" s="8">
        <v>44020.0</v>
      </c>
    </row>
    <row r="124">
      <c r="A124" s="7">
        <v>122.0</v>
      </c>
      <c r="B124" s="3" t="s">
        <v>1891</v>
      </c>
      <c r="C124" s="3">
        <v>0.25</v>
      </c>
      <c r="D124" s="3" t="s">
        <v>6656</v>
      </c>
      <c r="E124" s="3" t="s">
        <v>6657</v>
      </c>
      <c r="F124" s="3" t="s">
        <v>6658</v>
      </c>
      <c r="G124" s="3" t="s">
        <v>6659</v>
      </c>
      <c r="H124" s="3" t="s">
        <v>6660</v>
      </c>
      <c r="I124" s="3" t="s">
        <v>6132</v>
      </c>
      <c r="J124" s="3" t="s">
        <v>6661</v>
      </c>
      <c r="K124" s="8">
        <v>44029.0</v>
      </c>
      <c r="L124" s="8">
        <v>44020.0</v>
      </c>
    </row>
    <row r="125">
      <c r="A125" s="7">
        <v>123.0</v>
      </c>
      <c r="B125" s="3" t="s">
        <v>1893</v>
      </c>
      <c r="C125" s="3">
        <v>0.25</v>
      </c>
      <c r="D125" s="3" t="s">
        <v>6662</v>
      </c>
      <c r="E125" s="3" t="s">
        <v>5699</v>
      </c>
      <c r="F125" s="3" t="s">
        <v>6663</v>
      </c>
      <c r="G125" s="3" t="s">
        <v>4222</v>
      </c>
      <c r="H125" s="3" t="s">
        <v>6664</v>
      </c>
      <c r="I125" s="3" t="s">
        <v>3562</v>
      </c>
      <c r="J125" s="3" t="s">
        <v>6665</v>
      </c>
      <c r="K125" s="8">
        <v>43983.0</v>
      </c>
      <c r="L125" s="8">
        <v>43888.0</v>
      </c>
    </row>
    <row r="126">
      <c r="A126" s="7">
        <v>124.0</v>
      </c>
      <c r="B126" s="3" t="s">
        <v>1896</v>
      </c>
      <c r="C126" s="3">
        <v>0.2222222222222222</v>
      </c>
      <c r="D126" s="3" t="s">
        <v>6666</v>
      </c>
      <c r="E126" s="3" t="s">
        <v>5702</v>
      </c>
      <c r="F126" s="3" t="s">
        <v>6667</v>
      </c>
      <c r="G126" s="3" t="s">
        <v>4228</v>
      </c>
      <c r="H126" s="3" t="s">
        <v>6668</v>
      </c>
      <c r="I126" s="3" t="s">
        <v>3675</v>
      </c>
      <c r="J126" s="3" t="s">
        <v>6669</v>
      </c>
      <c r="K126" s="8">
        <v>43983.0</v>
      </c>
      <c r="L126" s="8">
        <v>43888.0</v>
      </c>
    </row>
    <row r="127">
      <c r="A127" s="7">
        <v>125.0</v>
      </c>
      <c r="B127" s="3" t="s">
        <v>1901</v>
      </c>
      <c r="C127" s="3">
        <v>0.2857142857142857</v>
      </c>
      <c r="D127" s="3" t="s">
        <v>6670</v>
      </c>
      <c r="E127" s="3" t="s">
        <v>6671</v>
      </c>
      <c r="F127" s="3" t="s">
        <v>6672</v>
      </c>
      <c r="G127" s="3" t="s">
        <v>5706</v>
      </c>
      <c r="H127" s="3" t="s">
        <v>6673</v>
      </c>
      <c r="I127" s="3" t="s">
        <v>6275</v>
      </c>
      <c r="J127" s="3" t="s">
        <v>6674</v>
      </c>
      <c r="K127" s="8">
        <v>43950.0</v>
      </c>
      <c r="L127" s="8">
        <v>43889.0</v>
      </c>
    </row>
    <row r="128">
      <c r="A128" s="7">
        <v>126.0</v>
      </c>
      <c r="B128" s="3" t="s">
        <v>1904</v>
      </c>
      <c r="C128" s="3">
        <v>0.3809523809523809</v>
      </c>
      <c r="D128" s="3" t="s">
        <v>6675</v>
      </c>
      <c r="E128" s="3" t="s">
        <v>6676</v>
      </c>
      <c r="F128" s="3" t="s">
        <v>6677</v>
      </c>
      <c r="G128" s="3" t="s">
        <v>5710</v>
      </c>
      <c r="H128" s="3" t="s">
        <v>6678</v>
      </c>
      <c r="I128" s="3" t="s">
        <v>6275</v>
      </c>
      <c r="J128" s="3" t="s">
        <v>6679</v>
      </c>
      <c r="K128" s="8">
        <v>43950.0</v>
      </c>
      <c r="L128" s="8">
        <v>43889.0</v>
      </c>
    </row>
    <row r="129">
      <c r="A129" s="7">
        <v>127.0</v>
      </c>
      <c r="B129" s="3" t="s">
        <v>1916</v>
      </c>
      <c r="C129" s="3">
        <v>0.25</v>
      </c>
      <c r="D129" s="3" t="s">
        <v>6680</v>
      </c>
      <c r="E129" s="3" t="s">
        <v>6681</v>
      </c>
      <c r="F129" s="3" t="s">
        <v>6682</v>
      </c>
      <c r="G129" s="3" t="s">
        <v>5714</v>
      </c>
      <c r="H129" s="3" t="s">
        <v>4245</v>
      </c>
      <c r="I129" s="3" t="s">
        <v>6146</v>
      </c>
      <c r="J129" s="3" t="s">
        <v>6683</v>
      </c>
      <c r="K129" s="8">
        <v>43987.0</v>
      </c>
      <c r="L129" s="8">
        <v>43873.0</v>
      </c>
    </row>
    <row r="130">
      <c r="A130" s="7">
        <v>128.0</v>
      </c>
      <c r="B130" s="3" t="s">
        <v>1921</v>
      </c>
      <c r="C130" s="3">
        <v>0.25</v>
      </c>
      <c r="D130" s="3" t="s">
        <v>6684</v>
      </c>
      <c r="E130" s="3" t="s">
        <v>6685</v>
      </c>
      <c r="F130" s="3" t="s">
        <v>6686</v>
      </c>
      <c r="G130" s="3" t="s">
        <v>5718</v>
      </c>
      <c r="H130" s="3" t="s">
        <v>4251</v>
      </c>
      <c r="I130" s="3" t="s">
        <v>6146</v>
      </c>
      <c r="J130" s="3" t="s">
        <v>6687</v>
      </c>
      <c r="K130" s="8">
        <v>43987.0</v>
      </c>
      <c r="L130" s="8">
        <v>43873.0</v>
      </c>
    </row>
    <row r="131">
      <c r="A131" s="7">
        <v>129.0</v>
      </c>
      <c r="B131" s="3" t="s">
        <v>1959</v>
      </c>
      <c r="C131" s="3">
        <v>0.2</v>
      </c>
      <c r="D131" s="3" t="s">
        <v>6688</v>
      </c>
      <c r="E131" s="3" t="s">
        <v>6689</v>
      </c>
      <c r="F131" s="3" t="s">
        <v>6690</v>
      </c>
      <c r="G131" s="3" t="s">
        <v>5722</v>
      </c>
      <c r="H131" s="3" t="s">
        <v>6691</v>
      </c>
      <c r="I131" s="3" t="s">
        <v>6036</v>
      </c>
      <c r="J131" s="3" t="s">
        <v>6692</v>
      </c>
      <c r="K131" s="8">
        <v>43948.0</v>
      </c>
      <c r="L131" s="8">
        <v>43895.0</v>
      </c>
    </row>
    <row r="132">
      <c r="A132" s="7">
        <v>130.0</v>
      </c>
      <c r="B132" s="3" t="s">
        <v>1962</v>
      </c>
      <c r="C132" s="3">
        <v>0.1818181818181818</v>
      </c>
      <c r="D132" s="3" t="s">
        <v>6693</v>
      </c>
      <c r="E132" s="3" t="s">
        <v>6694</v>
      </c>
      <c r="F132" s="3" t="s">
        <v>6695</v>
      </c>
      <c r="G132" s="3" t="s">
        <v>5726</v>
      </c>
      <c r="H132" s="3" t="s">
        <v>6696</v>
      </c>
      <c r="I132" s="3" t="s">
        <v>6158</v>
      </c>
      <c r="J132" s="3" t="s">
        <v>6697</v>
      </c>
      <c r="K132" s="8">
        <v>43948.0</v>
      </c>
      <c r="L132" s="8">
        <v>43895.0</v>
      </c>
    </row>
    <row r="133">
      <c r="A133" s="7">
        <v>131.0</v>
      </c>
      <c r="B133" s="3" t="s">
        <v>1967</v>
      </c>
      <c r="C133" s="3">
        <v>0.36</v>
      </c>
      <c r="D133" s="3" t="s">
        <v>6698</v>
      </c>
      <c r="E133" s="3" t="s">
        <v>6699</v>
      </c>
      <c r="F133" s="3" t="s">
        <v>6700</v>
      </c>
      <c r="G133" s="3" t="s">
        <v>5730</v>
      </c>
      <c r="H133" s="3" t="s">
        <v>6701</v>
      </c>
      <c r="I133" s="3" t="s">
        <v>6081</v>
      </c>
      <c r="J133" s="3" t="s">
        <v>6702</v>
      </c>
      <c r="K133" s="8">
        <v>43934.0</v>
      </c>
      <c r="L133" s="8">
        <v>43906.0</v>
      </c>
    </row>
    <row r="134">
      <c r="A134" s="7">
        <v>132.0</v>
      </c>
      <c r="B134" s="3" t="s">
        <v>1972</v>
      </c>
      <c r="C134" s="3">
        <v>0.4</v>
      </c>
      <c r="D134" s="3" t="s">
        <v>6703</v>
      </c>
      <c r="E134" s="3" t="s">
        <v>6704</v>
      </c>
      <c r="F134" s="3" t="s">
        <v>6705</v>
      </c>
      <c r="G134" s="3" t="s">
        <v>5734</v>
      </c>
      <c r="H134" s="3" t="s">
        <v>6706</v>
      </c>
      <c r="I134" s="3" t="s">
        <v>6081</v>
      </c>
      <c r="J134" s="3" t="s">
        <v>6707</v>
      </c>
      <c r="K134" s="8">
        <v>43934.0</v>
      </c>
      <c r="L134" s="8">
        <v>43906.0</v>
      </c>
    </row>
    <row r="135">
      <c r="A135" s="7">
        <v>133.0</v>
      </c>
      <c r="B135" s="3" t="s">
        <v>1979</v>
      </c>
      <c r="C135" s="3">
        <v>0.25</v>
      </c>
      <c r="D135" s="3" t="s">
        <v>6708</v>
      </c>
      <c r="E135" s="3" t="s">
        <v>6709</v>
      </c>
      <c r="F135" s="3" t="s">
        <v>6710</v>
      </c>
      <c r="G135" s="3" t="s">
        <v>5737</v>
      </c>
      <c r="H135" s="3" t="s">
        <v>6711</v>
      </c>
      <c r="I135" s="3" t="s">
        <v>6146</v>
      </c>
      <c r="J135" s="3" t="s">
        <v>6712</v>
      </c>
      <c r="K135" s="8">
        <v>44004.0</v>
      </c>
      <c r="L135" s="8">
        <v>43878.0</v>
      </c>
    </row>
    <row r="136">
      <c r="A136" s="7">
        <v>134.0</v>
      </c>
      <c r="B136" s="3" t="s">
        <v>1982</v>
      </c>
      <c r="C136" s="3">
        <v>0.2631578947368421</v>
      </c>
      <c r="D136" s="3" t="s">
        <v>6713</v>
      </c>
      <c r="E136" s="3" t="s">
        <v>6714</v>
      </c>
      <c r="F136" s="3" t="s">
        <v>6715</v>
      </c>
      <c r="G136" s="3" t="s">
        <v>5740</v>
      </c>
      <c r="H136" s="3" t="s">
        <v>6716</v>
      </c>
      <c r="I136" s="3" t="s">
        <v>6139</v>
      </c>
      <c r="J136" s="3" t="s">
        <v>6717</v>
      </c>
      <c r="K136" s="8">
        <v>44004.0</v>
      </c>
      <c r="L136" s="8">
        <v>43878.0</v>
      </c>
    </row>
    <row r="137">
      <c r="A137" s="7">
        <v>135.0</v>
      </c>
      <c r="B137" s="3" t="s">
        <v>1995</v>
      </c>
      <c r="C137" s="3">
        <v>0.3043478260869565</v>
      </c>
      <c r="D137" s="3" t="s">
        <v>6718</v>
      </c>
      <c r="E137" s="3" t="s">
        <v>6719</v>
      </c>
      <c r="F137" s="3" t="s">
        <v>6720</v>
      </c>
      <c r="G137" s="3" t="s">
        <v>4292</v>
      </c>
      <c r="H137" s="3" t="s">
        <v>6721</v>
      </c>
      <c r="I137" s="3" t="s">
        <v>6127</v>
      </c>
      <c r="J137" s="3" t="s">
        <v>6722</v>
      </c>
      <c r="K137" s="8">
        <v>44018.0</v>
      </c>
      <c r="L137" s="8">
        <v>44014.0</v>
      </c>
    </row>
    <row r="138">
      <c r="A138" s="7">
        <v>136.0</v>
      </c>
      <c r="B138" s="3" t="s">
        <v>2004</v>
      </c>
      <c r="C138" s="3">
        <v>0.4285714285714285</v>
      </c>
      <c r="D138" s="3" t="s">
        <v>6723</v>
      </c>
      <c r="E138" s="3" t="s">
        <v>6724</v>
      </c>
      <c r="F138" s="3" t="s">
        <v>6725</v>
      </c>
      <c r="G138" s="3" t="s">
        <v>5746</v>
      </c>
      <c r="H138" s="3" t="s">
        <v>6726</v>
      </c>
      <c r="I138" s="3" t="s">
        <v>6275</v>
      </c>
      <c r="J138" s="3" t="s">
        <v>6727</v>
      </c>
      <c r="K138" s="8">
        <v>43938.0</v>
      </c>
      <c r="L138" s="8">
        <v>43892.0</v>
      </c>
    </row>
    <row r="139">
      <c r="A139" s="7">
        <v>137.0</v>
      </c>
      <c r="B139" s="3" t="s">
        <v>2007</v>
      </c>
      <c r="C139" s="3">
        <v>0.4761904761904762</v>
      </c>
      <c r="D139" s="3" t="s">
        <v>6728</v>
      </c>
      <c r="E139" s="3" t="s">
        <v>6729</v>
      </c>
      <c r="F139" s="3" t="s">
        <v>6730</v>
      </c>
      <c r="G139" s="3" t="s">
        <v>5750</v>
      </c>
      <c r="H139" s="3" t="s">
        <v>6731</v>
      </c>
      <c r="I139" s="3" t="s">
        <v>6275</v>
      </c>
      <c r="J139" s="3" t="s">
        <v>6732</v>
      </c>
      <c r="K139" s="8">
        <v>43938.0</v>
      </c>
      <c r="L139" s="8">
        <v>43892.0</v>
      </c>
    </row>
    <row r="140">
      <c r="A140" s="7">
        <v>138.0</v>
      </c>
      <c r="B140" s="3" t="s">
        <v>2021</v>
      </c>
      <c r="C140" s="3">
        <v>0.4615384615384616</v>
      </c>
      <c r="D140" s="3" t="s">
        <v>6733</v>
      </c>
      <c r="E140" s="3" t="s">
        <v>6734</v>
      </c>
      <c r="F140" s="3" t="s">
        <v>6735</v>
      </c>
      <c r="G140" s="3" t="s">
        <v>6736</v>
      </c>
      <c r="H140" s="3" t="s">
        <v>6737</v>
      </c>
      <c r="I140" s="3" t="s">
        <v>6210</v>
      </c>
      <c r="J140" s="3" t="s">
        <v>6738</v>
      </c>
      <c r="K140" s="8">
        <v>43979.0</v>
      </c>
      <c r="L140" s="8">
        <v>43971.0</v>
      </c>
    </row>
    <row r="141">
      <c r="A141" s="7">
        <v>139.0</v>
      </c>
      <c r="B141" s="3" t="s">
        <v>2024</v>
      </c>
      <c r="C141" s="3">
        <v>0.5217391304347826</v>
      </c>
      <c r="D141" s="3" t="s">
        <v>6739</v>
      </c>
      <c r="E141" s="3" t="s">
        <v>6740</v>
      </c>
      <c r="F141" s="3" t="s">
        <v>6741</v>
      </c>
      <c r="G141" s="3" t="s">
        <v>6742</v>
      </c>
      <c r="H141" s="3" t="s">
        <v>6743</v>
      </c>
      <c r="I141" s="3" t="s">
        <v>6127</v>
      </c>
      <c r="J141" s="3" t="s">
        <v>6744</v>
      </c>
      <c r="K141" s="8">
        <v>43979.0</v>
      </c>
      <c r="L141" s="8">
        <v>43971.0</v>
      </c>
    </row>
    <row r="142">
      <c r="A142" s="7">
        <v>140.0</v>
      </c>
      <c r="B142" s="3" t="s">
        <v>2065</v>
      </c>
      <c r="C142" s="3">
        <v>0.06666666666666667</v>
      </c>
      <c r="D142" s="3" t="s">
        <v>6745</v>
      </c>
      <c r="E142" s="3" t="s">
        <v>6746</v>
      </c>
      <c r="F142" s="3" t="s">
        <v>6747</v>
      </c>
      <c r="G142" s="3" t="s">
        <v>5761</v>
      </c>
      <c r="H142" s="3" t="s">
        <v>6748</v>
      </c>
      <c r="I142" s="3" t="s">
        <v>6036</v>
      </c>
      <c r="J142" s="3" t="s">
        <v>6749</v>
      </c>
      <c r="K142" s="8">
        <v>44035.0</v>
      </c>
      <c r="L142" s="8">
        <v>44034.0</v>
      </c>
    </row>
    <row r="143">
      <c r="A143" s="7">
        <v>141.0</v>
      </c>
      <c r="B143" s="3" t="s">
        <v>2070</v>
      </c>
      <c r="C143" s="3">
        <v>0.06896551724137931</v>
      </c>
      <c r="D143" s="3" t="s">
        <v>6750</v>
      </c>
      <c r="E143" s="3" t="s">
        <v>6751</v>
      </c>
      <c r="F143" s="3" t="s">
        <v>6752</v>
      </c>
      <c r="G143" s="3" t="s">
        <v>5766</v>
      </c>
      <c r="H143" s="3" t="s">
        <v>5768</v>
      </c>
      <c r="I143" s="3" t="s">
        <v>6042</v>
      </c>
      <c r="J143" s="3" t="s">
        <v>6753</v>
      </c>
      <c r="K143" s="8">
        <v>44035.0</v>
      </c>
      <c r="L143" s="8">
        <v>44034.0</v>
      </c>
    </row>
    <row r="144">
      <c r="A144" s="7">
        <v>142.0</v>
      </c>
      <c r="B144" s="3" t="s">
        <v>2091</v>
      </c>
      <c r="C144" s="3">
        <v>0.3181818181818182</v>
      </c>
      <c r="D144" s="3" t="s">
        <v>6754</v>
      </c>
      <c r="E144" s="3" t="s">
        <v>6755</v>
      </c>
      <c r="F144" s="3" t="s">
        <v>6756</v>
      </c>
      <c r="G144" s="3" t="s">
        <v>5772</v>
      </c>
      <c r="H144" s="3" t="s">
        <v>6757</v>
      </c>
      <c r="I144" s="3" t="s">
        <v>6019</v>
      </c>
      <c r="J144" s="3" t="s">
        <v>6758</v>
      </c>
      <c r="K144" s="8">
        <v>43936.0</v>
      </c>
      <c r="L144" s="8">
        <v>43901.0</v>
      </c>
    </row>
    <row r="145">
      <c r="A145" s="7">
        <v>143.0</v>
      </c>
      <c r="B145" s="3" t="s">
        <v>2094</v>
      </c>
      <c r="C145" s="3">
        <v>0.282051282051282</v>
      </c>
      <c r="D145" s="3" t="s">
        <v>6759</v>
      </c>
      <c r="E145" s="3" t="s">
        <v>6760</v>
      </c>
      <c r="F145" s="3" t="s">
        <v>6761</v>
      </c>
      <c r="G145" s="3" t="s">
        <v>6762</v>
      </c>
      <c r="H145" s="3" t="s">
        <v>6763</v>
      </c>
      <c r="I145" s="3" t="s">
        <v>6764</v>
      </c>
      <c r="J145" s="3" t="s">
        <v>6765</v>
      </c>
      <c r="K145" s="8">
        <v>43963.0</v>
      </c>
      <c r="L145" s="8">
        <v>43899.0</v>
      </c>
    </row>
    <row r="146">
      <c r="A146" s="7">
        <v>144.0</v>
      </c>
      <c r="B146" s="3" t="s">
        <v>2097</v>
      </c>
      <c r="C146" s="3">
        <v>0.3684210526315789</v>
      </c>
      <c r="D146" s="3" t="s">
        <v>6766</v>
      </c>
      <c r="E146" s="3" t="s">
        <v>6767</v>
      </c>
      <c r="F146" s="3" t="s">
        <v>6768</v>
      </c>
      <c r="G146" s="3" t="s">
        <v>5780</v>
      </c>
      <c r="H146" s="3" t="s">
        <v>6769</v>
      </c>
      <c r="I146" s="3" t="s">
        <v>6139</v>
      </c>
      <c r="J146" s="3" t="s">
        <v>6770</v>
      </c>
      <c r="K146" s="8">
        <v>43936.0</v>
      </c>
      <c r="L146" s="8">
        <v>43901.0</v>
      </c>
    </row>
    <row r="147">
      <c r="A147" s="7">
        <v>145.0</v>
      </c>
      <c r="B147" s="3" t="s">
        <v>2104</v>
      </c>
      <c r="C147" s="3">
        <v>0.2307692307692308</v>
      </c>
      <c r="D147" s="3" t="s">
        <v>6771</v>
      </c>
      <c r="E147" s="3" t="s">
        <v>6772</v>
      </c>
      <c r="F147" s="3" t="s">
        <v>6773</v>
      </c>
      <c r="G147" s="3" t="s">
        <v>4345</v>
      </c>
      <c r="H147" s="3" t="s">
        <v>6774</v>
      </c>
      <c r="I147" s="3" t="s">
        <v>3845</v>
      </c>
      <c r="J147" s="3" t="s">
        <v>6775</v>
      </c>
      <c r="K147" s="8">
        <v>44032.0</v>
      </c>
      <c r="L147" s="8">
        <v>44036.0</v>
      </c>
    </row>
    <row r="148">
      <c r="A148" s="7">
        <v>146.0</v>
      </c>
      <c r="B148" s="3" t="s">
        <v>2176</v>
      </c>
      <c r="C148" s="3">
        <v>0.4444444444444444</v>
      </c>
      <c r="D148" s="3" t="s">
        <v>6776</v>
      </c>
      <c r="E148" s="3" t="s">
        <v>6777</v>
      </c>
      <c r="F148" s="3" t="s">
        <v>6778</v>
      </c>
      <c r="G148" s="3" t="s">
        <v>5784</v>
      </c>
      <c r="H148" s="3" t="s">
        <v>6779</v>
      </c>
      <c r="I148" s="3" t="s">
        <v>3675</v>
      </c>
      <c r="J148" s="3" t="s">
        <v>6780</v>
      </c>
      <c r="K148" s="8">
        <v>43978.0</v>
      </c>
      <c r="L148" s="8">
        <v>43892.0</v>
      </c>
    </row>
    <row r="149">
      <c r="A149" s="7">
        <v>147.0</v>
      </c>
      <c r="B149" s="3" t="s">
        <v>2193</v>
      </c>
      <c r="C149" s="3">
        <v>0.24</v>
      </c>
      <c r="D149" s="3" t="s">
        <v>6781</v>
      </c>
      <c r="E149" s="3" t="s">
        <v>6782</v>
      </c>
      <c r="F149" s="3" t="s">
        <v>6783</v>
      </c>
      <c r="G149" s="3" t="s">
        <v>5788</v>
      </c>
      <c r="H149" s="3" t="s">
        <v>6784</v>
      </c>
      <c r="I149" s="3" t="s">
        <v>6081</v>
      </c>
      <c r="J149" s="3" t="s">
        <v>6785</v>
      </c>
      <c r="K149" s="8">
        <v>43970.0</v>
      </c>
      <c r="L149" s="8">
        <v>43902.0</v>
      </c>
    </row>
    <row r="150">
      <c r="A150" s="7">
        <v>148.0</v>
      </c>
      <c r="B150" s="3" t="s">
        <v>2201</v>
      </c>
      <c r="C150" s="3">
        <v>0.3478260869565217</v>
      </c>
      <c r="D150" s="3" t="s">
        <v>6786</v>
      </c>
      <c r="E150" s="3" t="s">
        <v>6787</v>
      </c>
      <c r="F150" s="3" t="s">
        <v>6788</v>
      </c>
      <c r="G150" s="3" t="s">
        <v>6789</v>
      </c>
      <c r="H150" s="3" t="s">
        <v>6790</v>
      </c>
      <c r="I150" s="3" t="s">
        <v>6127</v>
      </c>
      <c r="J150" s="3" t="s">
        <v>6791</v>
      </c>
      <c r="K150" s="8">
        <v>43985.0</v>
      </c>
      <c r="L150" s="8">
        <v>43899.0</v>
      </c>
    </row>
    <row r="151">
      <c r="A151" s="7">
        <v>149.0</v>
      </c>
      <c r="B151" s="3" t="s">
        <v>2208</v>
      </c>
      <c r="C151" s="3">
        <v>0.391304347826087</v>
      </c>
      <c r="D151" s="3" t="s">
        <v>6792</v>
      </c>
      <c r="E151" s="3" t="s">
        <v>6793</v>
      </c>
      <c r="F151" s="3" t="s">
        <v>6794</v>
      </c>
      <c r="G151" s="3" t="s">
        <v>6795</v>
      </c>
      <c r="H151" s="3" t="s">
        <v>4367</v>
      </c>
      <c r="I151" s="3" t="s">
        <v>6127</v>
      </c>
      <c r="J151" s="3" t="s">
        <v>6796</v>
      </c>
      <c r="K151" s="8">
        <v>43984.0</v>
      </c>
      <c r="L151" s="8">
        <v>43901.0</v>
      </c>
    </row>
    <row r="152">
      <c r="A152" s="7">
        <v>150.0</v>
      </c>
      <c r="B152" s="3" t="s">
        <v>2210</v>
      </c>
      <c r="C152" s="3">
        <v>0.3</v>
      </c>
      <c r="D152" s="3" t="s">
        <v>6797</v>
      </c>
      <c r="E152" s="3" t="s">
        <v>6798</v>
      </c>
      <c r="F152" s="3" t="s">
        <v>6799</v>
      </c>
      <c r="G152" s="3" t="s">
        <v>6800</v>
      </c>
      <c r="H152" s="3" t="s">
        <v>6801</v>
      </c>
      <c r="I152" s="3" t="s">
        <v>6146</v>
      </c>
      <c r="J152" s="3" t="s">
        <v>6802</v>
      </c>
      <c r="K152" s="8">
        <v>43992.0</v>
      </c>
      <c r="L152" s="8">
        <v>43892.0</v>
      </c>
    </row>
    <row r="153">
      <c r="A153" s="7">
        <v>151.0</v>
      </c>
      <c r="B153" s="3" t="s">
        <v>2229</v>
      </c>
      <c r="C153" s="3">
        <v>0.25</v>
      </c>
      <c r="D153" s="3" t="s">
        <v>6803</v>
      </c>
      <c r="E153" s="3" t="s">
        <v>6804</v>
      </c>
      <c r="F153" s="3" t="s">
        <v>6805</v>
      </c>
      <c r="G153" s="3" t="s">
        <v>6806</v>
      </c>
      <c r="H153" s="3" t="s">
        <v>6807</v>
      </c>
      <c r="I153" s="3" t="s">
        <v>6132</v>
      </c>
      <c r="J153" s="3" t="s">
        <v>6808</v>
      </c>
      <c r="K153" s="8">
        <v>43992.0</v>
      </c>
      <c r="L153" s="8">
        <v>43892.0</v>
      </c>
    </row>
    <row r="154">
      <c r="A154" s="7">
        <v>152.0</v>
      </c>
      <c r="B154" s="3" t="s">
        <v>2269</v>
      </c>
      <c r="C154" s="3">
        <v>0.25</v>
      </c>
      <c r="D154" s="3" t="s">
        <v>6809</v>
      </c>
      <c r="E154" s="3" t="s">
        <v>6810</v>
      </c>
      <c r="F154" s="3" t="s">
        <v>6811</v>
      </c>
      <c r="G154" s="3" t="s">
        <v>6812</v>
      </c>
      <c r="H154" s="3" t="s">
        <v>6813</v>
      </c>
      <c r="I154" s="3" t="s">
        <v>6093</v>
      </c>
      <c r="J154" s="3" t="s">
        <v>6814</v>
      </c>
      <c r="K154" s="8">
        <v>44029.0</v>
      </c>
      <c r="L154" s="8">
        <v>44028.0</v>
      </c>
    </row>
    <row r="155">
      <c r="A155" s="7">
        <v>153.0</v>
      </c>
      <c r="B155" s="3" t="s">
        <v>2272</v>
      </c>
      <c r="C155" s="3">
        <v>0.2142857142857143</v>
      </c>
      <c r="D155" s="3" t="s">
        <v>6815</v>
      </c>
      <c r="E155" s="3" t="s">
        <v>6816</v>
      </c>
      <c r="F155" s="3" t="s">
        <v>6817</v>
      </c>
      <c r="G155" s="3" t="s">
        <v>6818</v>
      </c>
      <c r="H155" s="3" t="s">
        <v>6819</v>
      </c>
      <c r="I155" s="3" t="s">
        <v>6093</v>
      </c>
      <c r="J155" s="3" t="s">
        <v>6820</v>
      </c>
      <c r="K155" s="8">
        <v>44029.0</v>
      </c>
      <c r="L155" s="8">
        <v>44028.0</v>
      </c>
    </row>
    <row r="156">
      <c r="A156" s="7">
        <v>154.0</v>
      </c>
      <c r="B156" s="3" t="s">
        <v>2291</v>
      </c>
      <c r="C156" s="3">
        <v>0.2727272727272727</v>
      </c>
      <c r="D156" s="3" t="s">
        <v>6821</v>
      </c>
      <c r="E156" s="3" t="s">
        <v>6822</v>
      </c>
      <c r="F156" s="3" t="s">
        <v>6823</v>
      </c>
      <c r="G156" s="3" t="s">
        <v>4397</v>
      </c>
      <c r="H156" s="3" t="s">
        <v>6824</v>
      </c>
      <c r="I156" s="3" t="s">
        <v>6019</v>
      </c>
      <c r="J156" s="3" t="s">
        <v>6825</v>
      </c>
      <c r="K156" s="8">
        <v>44015.0</v>
      </c>
      <c r="L156" s="8">
        <v>44014.0</v>
      </c>
    </row>
    <row r="157">
      <c r="A157" s="7">
        <v>155.0</v>
      </c>
      <c r="B157" s="3" t="s">
        <v>2333</v>
      </c>
      <c r="C157" s="3">
        <v>0.4074074074074074</v>
      </c>
      <c r="D157" s="3" t="s">
        <v>6826</v>
      </c>
      <c r="E157" s="3" t="s">
        <v>6827</v>
      </c>
      <c r="F157" s="3" t="s">
        <v>6828</v>
      </c>
      <c r="G157" s="3" t="s">
        <v>6829</v>
      </c>
      <c r="H157" s="3" t="s">
        <v>6830</v>
      </c>
      <c r="I157" s="3" t="s">
        <v>6234</v>
      </c>
      <c r="J157" s="3" t="s">
        <v>6831</v>
      </c>
      <c r="K157" s="8">
        <v>44028.0</v>
      </c>
      <c r="L157" s="8">
        <v>44035.0</v>
      </c>
    </row>
    <row r="158">
      <c r="A158" s="7">
        <v>156.0</v>
      </c>
      <c r="B158" s="3" t="s">
        <v>2360</v>
      </c>
      <c r="C158" s="3">
        <v>0.4444444444444444</v>
      </c>
      <c r="D158" s="3" t="s">
        <v>6832</v>
      </c>
      <c r="E158" s="3" t="s">
        <v>6833</v>
      </c>
      <c r="F158" s="3" t="s">
        <v>6834</v>
      </c>
      <c r="G158" s="3" t="s">
        <v>5816</v>
      </c>
      <c r="H158" s="3" t="s">
        <v>6835</v>
      </c>
      <c r="I158" s="3" t="s">
        <v>6545</v>
      </c>
      <c r="J158" s="3" t="s">
        <v>6836</v>
      </c>
      <c r="K158" s="8">
        <v>43979.0</v>
      </c>
      <c r="L158" s="8">
        <v>43902.0</v>
      </c>
    </row>
    <row r="159">
      <c r="A159" s="7">
        <v>157.0</v>
      </c>
      <c r="B159" s="3" t="s">
        <v>2369</v>
      </c>
      <c r="C159" s="3">
        <v>0.4166666666666667</v>
      </c>
      <c r="D159" s="3" t="s">
        <v>6837</v>
      </c>
      <c r="E159" s="3" t="s">
        <v>6838</v>
      </c>
      <c r="F159" s="3" t="s">
        <v>6839</v>
      </c>
      <c r="G159" s="3" t="s">
        <v>5820</v>
      </c>
      <c r="H159" s="3" t="s">
        <v>6840</v>
      </c>
      <c r="I159" s="3" t="s">
        <v>3852</v>
      </c>
      <c r="J159" s="3" t="s">
        <v>6841</v>
      </c>
      <c r="K159" s="8">
        <v>43957.0</v>
      </c>
      <c r="L159" s="8">
        <v>43889.0</v>
      </c>
    </row>
    <row r="160">
      <c r="A160" s="7">
        <v>158.0</v>
      </c>
      <c r="B160" s="3" t="s">
        <v>2401</v>
      </c>
      <c r="C160" s="3">
        <v>0.4705882352941176</v>
      </c>
      <c r="D160" s="3" t="s">
        <v>6842</v>
      </c>
      <c r="E160" s="3" t="s">
        <v>6843</v>
      </c>
      <c r="F160" s="3" t="s">
        <v>6844</v>
      </c>
      <c r="G160" s="3" t="s">
        <v>5824</v>
      </c>
      <c r="H160" s="3" t="s">
        <v>6845</v>
      </c>
      <c r="I160" s="3" t="s">
        <v>6187</v>
      </c>
      <c r="J160" s="3" t="s">
        <v>6846</v>
      </c>
      <c r="K160" s="8">
        <v>43958.0</v>
      </c>
      <c r="L160" s="8">
        <v>43889.0</v>
      </c>
    </row>
    <row r="161">
      <c r="A161" s="7">
        <v>159.0</v>
      </c>
      <c r="B161" s="3" t="s">
        <v>2510</v>
      </c>
      <c r="C161" s="3">
        <v>0.2413793103448276</v>
      </c>
      <c r="D161" s="3" t="s">
        <v>6847</v>
      </c>
      <c r="E161" s="3" t="s">
        <v>6848</v>
      </c>
      <c r="F161" s="3" t="s">
        <v>6849</v>
      </c>
      <c r="G161" s="3" t="s">
        <v>6850</v>
      </c>
      <c r="H161" s="3" t="s">
        <v>6851</v>
      </c>
      <c r="I161" s="3" t="s">
        <v>6042</v>
      </c>
      <c r="J161" s="3" t="s">
        <v>6852</v>
      </c>
      <c r="K161" s="8">
        <v>43990.0</v>
      </c>
      <c r="L161" s="8">
        <v>43902.0</v>
      </c>
    </row>
    <row r="162">
      <c r="A162" s="7">
        <v>160.0</v>
      </c>
      <c r="B162" s="3" t="s">
        <v>2523</v>
      </c>
      <c r="C162" s="3">
        <v>0.28</v>
      </c>
      <c r="D162" s="3" t="s">
        <v>6853</v>
      </c>
      <c r="E162" s="3" t="s">
        <v>6854</v>
      </c>
      <c r="F162" s="3" t="s">
        <v>6855</v>
      </c>
      <c r="G162" s="3" t="s">
        <v>6856</v>
      </c>
      <c r="H162" s="3" t="s">
        <v>6857</v>
      </c>
      <c r="I162" s="3" t="s">
        <v>6081</v>
      </c>
      <c r="J162" s="3" t="s">
        <v>6858</v>
      </c>
      <c r="K162" s="8">
        <v>43990.0</v>
      </c>
      <c r="L162" s="8">
        <v>43901.0</v>
      </c>
    </row>
    <row r="163">
      <c r="A163" s="7">
        <v>161.0</v>
      </c>
      <c r="B163" s="3" t="s">
        <v>2578</v>
      </c>
      <c r="C163" s="3">
        <v>0.2083333333333333</v>
      </c>
      <c r="D163" s="3" t="s">
        <v>6859</v>
      </c>
      <c r="E163" s="3" t="s">
        <v>6860</v>
      </c>
      <c r="F163" s="3" t="s">
        <v>6861</v>
      </c>
      <c r="G163" s="3" t="s">
        <v>6862</v>
      </c>
      <c r="H163" s="3" t="s">
        <v>6863</v>
      </c>
      <c r="I163" s="3" t="s">
        <v>6132</v>
      </c>
      <c r="J163" s="3" t="s">
        <v>6864</v>
      </c>
      <c r="K163" s="8">
        <v>44039.0</v>
      </c>
      <c r="L163" s="8">
        <v>43864.0</v>
      </c>
    </row>
    <row r="164">
      <c r="A164" s="7">
        <v>162.0</v>
      </c>
      <c r="B164" s="3" t="s">
        <v>2583</v>
      </c>
      <c r="C164" s="3">
        <v>0.24</v>
      </c>
      <c r="D164" s="3" t="s">
        <v>6865</v>
      </c>
      <c r="E164" s="3" t="s">
        <v>6866</v>
      </c>
      <c r="F164" s="3" t="s">
        <v>6867</v>
      </c>
      <c r="G164" s="3" t="s">
        <v>6868</v>
      </c>
      <c r="H164" s="3" t="s">
        <v>6869</v>
      </c>
      <c r="I164" s="3" t="s">
        <v>6081</v>
      </c>
      <c r="J164" s="3" t="s">
        <v>6870</v>
      </c>
      <c r="K164" s="8">
        <v>44039.0</v>
      </c>
      <c r="L164" s="8">
        <v>43864.0</v>
      </c>
    </row>
    <row r="165">
      <c r="A165" s="7">
        <v>163.0</v>
      </c>
      <c r="B165" s="3" t="s">
        <v>2591</v>
      </c>
      <c r="C165" s="3">
        <v>0.1818181818181818</v>
      </c>
      <c r="D165" s="3" t="s">
        <v>6871</v>
      </c>
      <c r="E165" s="3" t="s">
        <v>6872</v>
      </c>
      <c r="F165" s="3" t="s">
        <v>6873</v>
      </c>
      <c r="G165" s="3" t="s">
        <v>6874</v>
      </c>
      <c r="H165" s="3" t="s">
        <v>4453</v>
      </c>
      <c r="I165" s="3" t="s">
        <v>6019</v>
      </c>
      <c r="J165" s="3" t="s">
        <v>6875</v>
      </c>
      <c r="K165" s="8">
        <v>44000.0</v>
      </c>
      <c r="L165" s="8">
        <v>43956.0</v>
      </c>
    </row>
    <row r="166">
      <c r="A166" s="7">
        <v>164.0</v>
      </c>
      <c r="B166" s="3" t="s">
        <v>2594</v>
      </c>
      <c r="C166" s="3">
        <v>0.1666666666666667</v>
      </c>
      <c r="D166" s="3" t="s">
        <v>6876</v>
      </c>
      <c r="E166" s="3" t="s">
        <v>6877</v>
      </c>
      <c r="F166" s="3" t="s">
        <v>6878</v>
      </c>
      <c r="G166" s="3" t="s">
        <v>6879</v>
      </c>
      <c r="H166" s="3" t="s">
        <v>4457</v>
      </c>
      <c r="I166" s="3" t="s">
        <v>6132</v>
      </c>
      <c r="J166" s="3" t="s">
        <v>6880</v>
      </c>
      <c r="K166" s="8">
        <v>44000.0</v>
      </c>
      <c r="L166" s="8">
        <v>43956.0</v>
      </c>
    </row>
    <row r="167">
      <c r="A167" s="7">
        <v>165.0</v>
      </c>
      <c r="B167" s="3" t="s">
        <v>2615</v>
      </c>
      <c r="C167" s="3">
        <v>0.3043478260869565</v>
      </c>
      <c r="D167" s="3" t="s">
        <v>6881</v>
      </c>
      <c r="E167" s="3" t="s">
        <v>6882</v>
      </c>
      <c r="F167" s="3" t="s">
        <v>6883</v>
      </c>
      <c r="G167" s="3" t="s">
        <v>5847</v>
      </c>
      <c r="H167" s="3" t="s">
        <v>6884</v>
      </c>
      <c r="I167" s="3" t="s">
        <v>6127</v>
      </c>
      <c r="J167" s="3" t="s">
        <v>6885</v>
      </c>
      <c r="K167" s="8">
        <v>43957.0</v>
      </c>
      <c r="L167" s="8">
        <v>43902.0</v>
      </c>
    </row>
    <row r="168">
      <c r="A168" s="7">
        <v>166.0</v>
      </c>
      <c r="B168" s="3" t="s">
        <v>2620</v>
      </c>
      <c r="C168" s="3">
        <v>0.3076923076923077</v>
      </c>
      <c r="D168" s="3" t="s">
        <v>6886</v>
      </c>
      <c r="E168" s="3" t="s">
        <v>6887</v>
      </c>
      <c r="F168" s="3" t="s">
        <v>6888</v>
      </c>
      <c r="G168" s="3" t="s">
        <v>5851</v>
      </c>
      <c r="H168" s="3" t="s">
        <v>6889</v>
      </c>
      <c r="I168" s="3" t="s">
        <v>6210</v>
      </c>
      <c r="J168" s="3" t="s">
        <v>6890</v>
      </c>
      <c r="K168" s="8">
        <v>43957.0</v>
      </c>
      <c r="L168" s="8">
        <v>43902.0</v>
      </c>
    </row>
    <row r="169">
      <c r="A169" s="7">
        <v>167.0</v>
      </c>
      <c r="B169" s="3" t="s">
        <v>2622</v>
      </c>
      <c r="C169" s="3">
        <v>0.1935483870967742</v>
      </c>
      <c r="D169" s="3" t="s">
        <v>6891</v>
      </c>
      <c r="E169" s="3" t="s">
        <v>6892</v>
      </c>
      <c r="F169" s="3" t="s">
        <v>6893</v>
      </c>
      <c r="G169" s="3" t="s">
        <v>5855</v>
      </c>
      <c r="H169" s="3" t="s">
        <v>4474</v>
      </c>
      <c r="I169" s="3" t="s">
        <v>6030</v>
      </c>
      <c r="J169" s="3" t="s">
        <v>6894</v>
      </c>
      <c r="K169" s="8">
        <v>43949.0</v>
      </c>
      <c r="L169" s="8">
        <v>43865.0</v>
      </c>
    </row>
    <row r="170">
      <c r="A170" s="7">
        <v>168.0</v>
      </c>
      <c r="B170" s="3" t="s">
        <v>2625</v>
      </c>
      <c r="C170" s="3">
        <v>0.1818181818181818</v>
      </c>
      <c r="D170" s="3" t="s">
        <v>6895</v>
      </c>
      <c r="E170" s="3" t="s">
        <v>6896</v>
      </c>
      <c r="F170" s="3" t="s">
        <v>6897</v>
      </c>
      <c r="G170" s="3" t="s">
        <v>5859</v>
      </c>
      <c r="H170" s="3" t="s">
        <v>4480</v>
      </c>
      <c r="I170" s="3" t="s">
        <v>6158</v>
      </c>
      <c r="J170" s="3" t="s">
        <v>6898</v>
      </c>
      <c r="K170" s="8">
        <v>43949.0</v>
      </c>
      <c r="L170" s="8">
        <v>43865.0</v>
      </c>
    </row>
    <row r="171">
      <c r="A171" s="7">
        <v>169.0</v>
      </c>
      <c r="B171" s="3" t="s">
        <v>2685</v>
      </c>
      <c r="C171" s="3">
        <v>0.36</v>
      </c>
      <c r="D171" s="3" t="s">
        <v>6899</v>
      </c>
      <c r="E171" s="3" t="s">
        <v>6900</v>
      </c>
      <c r="F171" s="3" t="s">
        <v>6901</v>
      </c>
      <c r="G171" s="3" t="s">
        <v>5863</v>
      </c>
      <c r="H171" s="3" t="s">
        <v>6902</v>
      </c>
      <c r="I171" s="3" t="s">
        <v>6081</v>
      </c>
      <c r="J171" s="3" t="s">
        <v>6903</v>
      </c>
      <c r="K171" s="8">
        <v>43985.0</v>
      </c>
      <c r="L171" s="8">
        <v>43874.0</v>
      </c>
    </row>
    <row r="172">
      <c r="A172" s="7">
        <v>170.0</v>
      </c>
      <c r="B172" s="3" t="s">
        <v>2688</v>
      </c>
      <c r="C172" s="3">
        <v>0.375</v>
      </c>
      <c r="D172" s="3" t="s">
        <v>6904</v>
      </c>
      <c r="E172" s="3" t="s">
        <v>6905</v>
      </c>
      <c r="F172" s="3" t="s">
        <v>6906</v>
      </c>
      <c r="G172" s="3" t="s">
        <v>5867</v>
      </c>
      <c r="H172" s="3" t="s">
        <v>6907</v>
      </c>
      <c r="I172" s="3" t="s">
        <v>6132</v>
      </c>
      <c r="J172" s="3" t="s">
        <v>6908</v>
      </c>
      <c r="K172" s="8">
        <v>43985.0</v>
      </c>
      <c r="L172" s="8">
        <v>43874.0</v>
      </c>
    </row>
    <row r="173">
      <c r="A173" s="7">
        <v>171.0</v>
      </c>
      <c r="B173" s="3" t="s">
        <v>2719</v>
      </c>
      <c r="C173" s="3">
        <v>0.3333333333333333</v>
      </c>
      <c r="D173" s="3" t="s">
        <v>6909</v>
      </c>
      <c r="E173" s="3" t="s">
        <v>6910</v>
      </c>
      <c r="F173" s="3" t="s">
        <v>6911</v>
      </c>
      <c r="G173" s="3" t="s">
        <v>6912</v>
      </c>
      <c r="H173" s="3" t="s">
        <v>6913</v>
      </c>
      <c r="I173" s="3" t="s">
        <v>6132</v>
      </c>
      <c r="J173" s="3" t="s">
        <v>6914</v>
      </c>
      <c r="K173" s="8">
        <v>43948.0</v>
      </c>
      <c r="L173" s="8">
        <v>43892.0</v>
      </c>
    </row>
    <row r="174">
      <c r="A174" s="7">
        <v>172.0</v>
      </c>
      <c r="B174" s="3" t="s">
        <v>2722</v>
      </c>
      <c r="C174" s="3">
        <v>0.3478260869565217</v>
      </c>
      <c r="D174" s="3" t="s">
        <v>6915</v>
      </c>
      <c r="E174" s="3" t="s">
        <v>6916</v>
      </c>
      <c r="F174" s="3" t="s">
        <v>6917</v>
      </c>
      <c r="G174" s="3" t="s">
        <v>6918</v>
      </c>
      <c r="H174" s="3" t="s">
        <v>6919</v>
      </c>
      <c r="I174" s="3" t="s">
        <v>6127</v>
      </c>
      <c r="J174" s="3" t="s">
        <v>6920</v>
      </c>
      <c r="K174" s="8">
        <v>43948.0</v>
      </c>
      <c r="L174" s="8">
        <v>43892.0</v>
      </c>
    </row>
    <row r="175">
      <c r="A175" s="7">
        <v>173.0</v>
      </c>
      <c r="B175" s="3" t="s">
        <v>2794</v>
      </c>
      <c r="C175" s="3">
        <v>0.4</v>
      </c>
      <c r="D175" s="3" t="s">
        <v>6921</v>
      </c>
      <c r="E175" s="3" t="s">
        <v>6922</v>
      </c>
      <c r="F175" s="3" t="s">
        <v>6923</v>
      </c>
      <c r="G175" s="3" t="s">
        <v>5879</v>
      </c>
      <c r="H175" s="3" t="s">
        <v>6924</v>
      </c>
      <c r="I175" s="3" t="s">
        <v>6081</v>
      </c>
      <c r="J175" s="3" t="s">
        <v>6925</v>
      </c>
      <c r="K175" s="8">
        <v>43950.0</v>
      </c>
      <c r="L175" s="8">
        <v>43888.0</v>
      </c>
    </row>
    <row r="176">
      <c r="A176" s="7">
        <v>174.0</v>
      </c>
      <c r="B176" s="3" t="s">
        <v>2797</v>
      </c>
      <c r="C176" s="3">
        <v>0.4583333333333333</v>
      </c>
      <c r="D176" s="3" t="s">
        <v>6926</v>
      </c>
      <c r="E176" s="3" t="s">
        <v>6927</v>
      </c>
      <c r="F176" s="3" t="s">
        <v>6928</v>
      </c>
      <c r="G176" s="3" t="s">
        <v>5883</v>
      </c>
      <c r="H176" s="3" t="s">
        <v>6929</v>
      </c>
      <c r="I176" s="3" t="s">
        <v>6132</v>
      </c>
      <c r="J176" s="3" t="s">
        <v>6930</v>
      </c>
      <c r="K176" s="8">
        <v>43950.0</v>
      </c>
      <c r="L176" s="8">
        <v>43888.0</v>
      </c>
    </row>
    <row r="177">
      <c r="A177" s="7">
        <v>175.0</v>
      </c>
      <c r="B177" s="3" t="s">
        <v>2804</v>
      </c>
      <c r="C177" s="3">
        <v>0.2592592592592592</v>
      </c>
      <c r="D177" s="3" t="s">
        <v>6931</v>
      </c>
      <c r="E177" s="3" t="s">
        <v>6932</v>
      </c>
      <c r="F177" s="3" t="s">
        <v>6933</v>
      </c>
      <c r="G177" s="3" t="s">
        <v>6934</v>
      </c>
      <c r="H177" s="3" t="s">
        <v>4527</v>
      </c>
      <c r="I177" s="3" t="s">
        <v>6234</v>
      </c>
      <c r="J177" s="3" t="s">
        <v>6935</v>
      </c>
      <c r="K177" s="8">
        <v>43979.0</v>
      </c>
      <c r="L177" s="8">
        <v>43903.0</v>
      </c>
    </row>
    <row r="178">
      <c r="A178" s="7">
        <v>176.0</v>
      </c>
      <c r="B178" s="3" t="s">
        <v>2807</v>
      </c>
      <c r="C178" s="3">
        <v>0.2916666666666667</v>
      </c>
      <c r="D178" s="3" t="s">
        <v>6936</v>
      </c>
      <c r="E178" s="3" t="s">
        <v>6937</v>
      </c>
      <c r="F178" s="3" t="s">
        <v>6938</v>
      </c>
      <c r="G178" s="3" t="s">
        <v>6939</v>
      </c>
      <c r="H178" s="3" t="s">
        <v>4533</v>
      </c>
      <c r="I178" s="3" t="s">
        <v>6132</v>
      </c>
      <c r="J178" s="3" t="s">
        <v>6940</v>
      </c>
      <c r="K178" s="8">
        <v>43979.0</v>
      </c>
      <c r="L178" s="8">
        <v>43903.0</v>
      </c>
    </row>
    <row r="179">
      <c r="A179" s="7">
        <v>177.0</v>
      </c>
      <c r="B179" s="3" t="s">
        <v>2809</v>
      </c>
      <c r="C179" s="3">
        <v>0.3076923076923077</v>
      </c>
      <c r="D179" s="3" t="s">
        <v>6941</v>
      </c>
      <c r="E179" s="3" t="s">
        <v>6942</v>
      </c>
      <c r="F179" s="3" t="s">
        <v>6943</v>
      </c>
      <c r="G179" s="3" t="s">
        <v>6944</v>
      </c>
      <c r="H179" s="3" t="s">
        <v>4539</v>
      </c>
      <c r="I179" s="3" t="s">
        <v>3845</v>
      </c>
      <c r="J179" s="3" t="s">
        <v>6945</v>
      </c>
      <c r="K179" s="8">
        <v>43987.0</v>
      </c>
      <c r="L179" s="8">
        <v>43958.0</v>
      </c>
    </row>
    <row r="180">
      <c r="A180" s="7">
        <v>178.0</v>
      </c>
      <c r="B180" s="3" t="s">
        <v>2872</v>
      </c>
      <c r="C180" s="3">
        <v>0.1304347826086956</v>
      </c>
      <c r="D180" s="3" t="s">
        <v>6946</v>
      </c>
      <c r="E180" s="3" t="s">
        <v>6947</v>
      </c>
      <c r="F180" s="3" t="s">
        <v>6948</v>
      </c>
      <c r="G180" s="3" t="s">
        <v>6949</v>
      </c>
      <c r="H180" s="3" t="s">
        <v>6950</v>
      </c>
      <c r="I180" s="3" t="s">
        <v>6127</v>
      </c>
      <c r="J180" s="3" t="s">
        <v>6951</v>
      </c>
      <c r="K180" s="8">
        <v>43950.0</v>
      </c>
      <c r="L180" s="8">
        <v>44039.0</v>
      </c>
    </row>
    <row r="181">
      <c r="A181" s="7">
        <v>179.0</v>
      </c>
      <c r="B181" s="3" t="s">
        <v>2875</v>
      </c>
      <c r="C181" s="3">
        <v>0.1304347826086956</v>
      </c>
      <c r="D181" s="3" t="s">
        <v>6952</v>
      </c>
      <c r="E181" s="3" t="s">
        <v>6953</v>
      </c>
      <c r="F181" s="3" t="s">
        <v>6954</v>
      </c>
      <c r="G181" s="3" t="s">
        <v>6955</v>
      </c>
      <c r="H181" s="3" t="s">
        <v>6956</v>
      </c>
      <c r="I181" s="3" t="s">
        <v>6127</v>
      </c>
      <c r="J181" s="3" t="s">
        <v>6957</v>
      </c>
      <c r="K181" s="8">
        <v>43949.0</v>
      </c>
      <c r="L181" s="8">
        <v>44039.0</v>
      </c>
    </row>
    <row r="182">
      <c r="A182" s="7">
        <v>180.0</v>
      </c>
      <c r="B182" s="3" t="s">
        <v>2945</v>
      </c>
      <c r="C182" s="3">
        <v>0.2</v>
      </c>
      <c r="D182" s="3" t="s">
        <v>6958</v>
      </c>
      <c r="E182" s="3" t="s">
        <v>6959</v>
      </c>
      <c r="F182" s="3" t="s">
        <v>6960</v>
      </c>
      <c r="G182" s="3" t="s">
        <v>6961</v>
      </c>
      <c r="H182" s="3" t="s">
        <v>6962</v>
      </c>
      <c r="I182" s="3" t="s">
        <v>6081</v>
      </c>
      <c r="J182" s="3" t="s">
        <v>6963</v>
      </c>
      <c r="K182" s="8">
        <v>43984.0</v>
      </c>
      <c r="L182" s="8">
        <v>43956.0</v>
      </c>
    </row>
    <row r="183">
      <c r="A183" s="7">
        <v>181.0</v>
      </c>
      <c r="B183" s="3" t="s">
        <v>2950</v>
      </c>
      <c r="C183" s="3">
        <v>0.2</v>
      </c>
      <c r="D183" s="3" t="s">
        <v>6964</v>
      </c>
      <c r="E183" s="3" t="s">
        <v>6965</v>
      </c>
      <c r="F183" s="3" t="s">
        <v>6966</v>
      </c>
      <c r="G183" s="3" t="s">
        <v>6967</v>
      </c>
      <c r="H183" s="3" t="s">
        <v>6968</v>
      </c>
      <c r="I183" s="3" t="s">
        <v>6081</v>
      </c>
      <c r="J183" s="3" t="s">
        <v>6969</v>
      </c>
      <c r="K183" s="8">
        <v>43984.0</v>
      </c>
      <c r="L183" s="8">
        <v>43956.0</v>
      </c>
    </row>
    <row r="184">
      <c r="A184" s="7">
        <v>182.0</v>
      </c>
      <c r="B184" s="3" t="s">
        <v>2952</v>
      </c>
      <c r="C184" s="3">
        <v>0.35</v>
      </c>
      <c r="D184" s="3" t="s">
        <v>6970</v>
      </c>
      <c r="E184" s="3" t="s">
        <v>6971</v>
      </c>
      <c r="F184" s="3" t="s">
        <v>6972</v>
      </c>
      <c r="G184" s="3" t="s">
        <v>6973</v>
      </c>
      <c r="H184" s="3" t="s">
        <v>6974</v>
      </c>
      <c r="I184" s="3" t="s">
        <v>6146</v>
      </c>
      <c r="J184" s="3" t="s">
        <v>6975</v>
      </c>
      <c r="K184" s="8">
        <v>43997.0</v>
      </c>
      <c r="L184" s="8">
        <v>43901.0</v>
      </c>
    </row>
    <row r="185">
      <c r="A185" s="7">
        <v>183.0</v>
      </c>
      <c r="B185" s="3" t="s">
        <v>2958</v>
      </c>
      <c r="C185" s="3">
        <v>0.35</v>
      </c>
      <c r="D185" s="3" t="s">
        <v>6976</v>
      </c>
      <c r="E185" s="3" t="s">
        <v>6977</v>
      </c>
      <c r="F185" s="3" t="s">
        <v>6978</v>
      </c>
      <c r="G185" s="3" t="s">
        <v>6979</v>
      </c>
      <c r="H185" s="3" t="s">
        <v>6980</v>
      </c>
      <c r="I185" s="3" t="s">
        <v>6146</v>
      </c>
      <c r="J185" s="3" t="s">
        <v>6981</v>
      </c>
      <c r="K185" s="8">
        <v>43994.0</v>
      </c>
      <c r="L185" s="8">
        <v>43899.0</v>
      </c>
    </row>
    <row r="186">
      <c r="A186" s="7">
        <v>184.0</v>
      </c>
      <c r="B186" s="3" t="s">
        <v>2967</v>
      </c>
      <c r="C186" s="3">
        <v>0.2352941176470588</v>
      </c>
      <c r="D186" s="3" t="s">
        <v>6982</v>
      </c>
      <c r="E186" s="3" t="s">
        <v>6983</v>
      </c>
      <c r="F186" s="3" t="s">
        <v>6984</v>
      </c>
      <c r="G186" s="3" t="s">
        <v>5921</v>
      </c>
      <c r="H186" s="3" t="s">
        <v>6985</v>
      </c>
      <c r="I186" s="3" t="s">
        <v>6187</v>
      </c>
      <c r="J186" s="3" t="s">
        <v>6986</v>
      </c>
      <c r="K186" s="8">
        <v>43934.0</v>
      </c>
      <c r="L186" s="8">
        <v>43887.0</v>
      </c>
    </row>
    <row r="187">
      <c r="A187" s="7">
        <v>185.0</v>
      </c>
      <c r="B187" s="3" t="s">
        <v>2972</v>
      </c>
      <c r="C187" s="3">
        <v>0.2352941176470588</v>
      </c>
      <c r="D187" s="3" t="s">
        <v>6987</v>
      </c>
      <c r="E187" s="3" t="s">
        <v>6988</v>
      </c>
      <c r="F187" s="3" t="s">
        <v>6989</v>
      </c>
      <c r="G187" s="3" t="s">
        <v>5925</v>
      </c>
      <c r="H187" s="3" t="s">
        <v>6990</v>
      </c>
      <c r="I187" s="3" t="s">
        <v>6187</v>
      </c>
      <c r="J187" s="3" t="s">
        <v>6991</v>
      </c>
      <c r="K187" s="8">
        <v>43934.0</v>
      </c>
      <c r="L187" s="8">
        <v>43887.0</v>
      </c>
    </row>
    <row r="188">
      <c r="A188" s="7">
        <v>186.0</v>
      </c>
      <c r="B188" s="3" t="s">
        <v>3014</v>
      </c>
      <c r="C188" s="3">
        <v>0.3</v>
      </c>
      <c r="D188" s="3" t="s">
        <v>6992</v>
      </c>
      <c r="E188" s="3" t="s">
        <v>6993</v>
      </c>
      <c r="F188" s="3" t="s">
        <v>6994</v>
      </c>
      <c r="G188" s="3" t="s">
        <v>6995</v>
      </c>
      <c r="H188" s="3" t="s">
        <v>6996</v>
      </c>
      <c r="I188" s="3" t="s">
        <v>6146</v>
      </c>
      <c r="J188" s="3" t="s">
        <v>6997</v>
      </c>
      <c r="K188" s="8">
        <v>43980.0</v>
      </c>
      <c r="L188" s="8">
        <v>43888.0</v>
      </c>
    </row>
    <row r="189">
      <c r="A189" s="7">
        <v>187.0</v>
      </c>
      <c r="B189" s="3" t="s">
        <v>3020</v>
      </c>
      <c r="C189" s="3">
        <v>0.4666666666666667</v>
      </c>
      <c r="D189" s="3" t="s">
        <v>6998</v>
      </c>
      <c r="E189" s="3" t="s">
        <v>6999</v>
      </c>
      <c r="F189" s="3" t="s">
        <v>7000</v>
      </c>
      <c r="G189" s="3" t="s">
        <v>5932</v>
      </c>
      <c r="H189" s="3" t="s">
        <v>7001</v>
      </c>
      <c r="I189" s="3" t="s">
        <v>6055</v>
      </c>
      <c r="J189" s="3" t="s">
        <v>7002</v>
      </c>
      <c r="K189" s="8">
        <v>43990.0</v>
      </c>
      <c r="L189" s="8">
        <v>43873.0</v>
      </c>
    </row>
    <row r="190">
      <c r="A190" s="7">
        <v>188.0</v>
      </c>
      <c r="B190" s="3" t="s">
        <v>3025</v>
      </c>
      <c r="C190" s="3">
        <v>0.3333333333333333</v>
      </c>
      <c r="D190" s="3" t="s">
        <v>7003</v>
      </c>
      <c r="E190" s="3" t="s">
        <v>7004</v>
      </c>
      <c r="F190" s="3" t="s">
        <v>7005</v>
      </c>
      <c r="G190" s="3" t="s">
        <v>7006</v>
      </c>
      <c r="H190" s="3" t="s">
        <v>7007</v>
      </c>
      <c r="I190" s="3" t="s">
        <v>6275</v>
      </c>
      <c r="J190" s="3" t="s">
        <v>7008</v>
      </c>
      <c r="K190" s="8">
        <v>43980.0</v>
      </c>
      <c r="L190" s="8">
        <v>43888.0</v>
      </c>
    </row>
    <row r="191">
      <c r="A191" s="7">
        <v>189.0</v>
      </c>
      <c r="B191" s="3" t="s">
        <v>3030</v>
      </c>
      <c r="C191" s="3">
        <v>0.4666666666666667</v>
      </c>
      <c r="D191" s="3" t="s">
        <v>7009</v>
      </c>
      <c r="E191" s="3" t="s">
        <v>7010</v>
      </c>
      <c r="F191" s="3" t="s">
        <v>7011</v>
      </c>
      <c r="G191" s="3" t="s">
        <v>4588</v>
      </c>
      <c r="H191" s="3" t="s">
        <v>7012</v>
      </c>
      <c r="I191" s="3" t="s">
        <v>6055</v>
      </c>
      <c r="J191" s="3" t="s">
        <v>7013</v>
      </c>
      <c r="K191" s="8">
        <v>44033.0</v>
      </c>
      <c r="L191" s="8">
        <v>44028.0</v>
      </c>
    </row>
    <row r="192">
      <c r="A192" s="7">
        <v>190.0</v>
      </c>
      <c r="B192" s="3" t="s">
        <v>3158</v>
      </c>
      <c r="C192" s="3">
        <v>0.6</v>
      </c>
      <c r="D192" s="3" t="s">
        <v>5942</v>
      </c>
      <c r="E192" s="3" t="s">
        <v>5943</v>
      </c>
      <c r="F192" s="3" t="s">
        <v>4592</v>
      </c>
      <c r="G192" s="3" t="s">
        <v>5944</v>
      </c>
      <c r="H192" s="3" t="s">
        <v>4594</v>
      </c>
      <c r="I192" s="3" t="s">
        <v>3597</v>
      </c>
      <c r="J192" s="3" t="s">
        <v>5945</v>
      </c>
      <c r="K192" s="8">
        <v>43949.0</v>
      </c>
      <c r="L192" s="8">
        <v>43901.0</v>
      </c>
    </row>
    <row r="193">
      <c r="A193" s="7">
        <v>191.0</v>
      </c>
      <c r="B193" s="3" t="s">
        <v>3189</v>
      </c>
      <c r="C193" s="3">
        <v>0.2413793103448276</v>
      </c>
      <c r="D193" s="3" t="s">
        <v>7014</v>
      </c>
      <c r="E193" s="3" t="s">
        <v>7015</v>
      </c>
      <c r="F193" s="3" t="s">
        <v>7016</v>
      </c>
      <c r="G193" s="3" t="s">
        <v>7017</v>
      </c>
      <c r="H193" s="3" t="s">
        <v>7018</v>
      </c>
      <c r="I193" s="3" t="s">
        <v>6042</v>
      </c>
      <c r="J193" s="3" t="s">
        <v>7019</v>
      </c>
      <c r="K193" s="8">
        <v>44032.0</v>
      </c>
      <c r="L193" s="8">
        <v>44026.0</v>
      </c>
    </row>
    <row r="194">
      <c r="A194" s="7">
        <v>192.0</v>
      </c>
      <c r="B194" s="3" t="s">
        <v>3204</v>
      </c>
      <c r="C194" s="3">
        <v>0.2413793103448276</v>
      </c>
      <c r="D194" s="3" t="s">
        <v>7020</v>
      </c>
      <c r="E194" s="3" t="s">
        <v>7021</v>
      </c>
      <c r="F194" s="3" t="s">
        <v>7022</v>
      </c>
      <c r="G194" s="3" t="s">
        <v>7023</v>
      </c>
      <c r="H194" s="3" t="s">
        <v>7024</v>
      </c>
      <c r="I194" s="3" t="s">
        <v>6042</v>
      </c>
      <c r="J194" s="3" t="s">
        <v>7025</v>
      </c>
      <c r="K194" s="8">
        <v>44032.0</v>
      </c>
      <c r="L194" s="8">
        <v>44026.0</v>
      </c>
    </row>
    <row r="195">
      <c r="A195" s="7">
        <v>193.0</v>
      </c>
      <c r="B195" s="3" t="s">
        <v>3235</v>
      </c>
      <c r="C195" s="3">
        <v>0.3043478260869565</v>
      </c>
      <c r="D195" s="3" t="s">
        <v>7026</v>
      </c>
      <c r="E195" s="3" t="s">
        <v>7027</v>
      </c>
      <c r="F195" s="3" t="s">
        <v>7028</v>
      </c>
      <c r="G195" s="3" t="s">
        <v>7029</v>
      </c>
      <c r="H195" s="3" t="s">
        <v>7030</v>
      </c>
      <c r="I195" s="3" t="s">
        <v>6127</v>
      </c>
      <c r="J195" s="3" t="s">
        <v>7031</v>
      </c>
      <c r="K195" s="8">
        <v>43949.0</v>
      </c>
      <c r="L195" s="8">
        <v>43864.0</v>
      </c>
    </row>
    <row r="196">
      <c r="A196" s="7">
        <v>194.0</v>
      </c>
      <c r="B196" s="3" t="s">
        <v>3238</v>
      </c>
      <c r="C196" s="3">
        <v>0.3478260869565217</v>
      </c>
      <c r="D196" s="3" t="s">
        <v>7032</v>
      </c>
      <c r="E196" s="3" t="s">
        <v>7033</v>
      </c>
      <c r="F196" s="3" t="s">
        <v>7034</v>
      </c>
      <c r="G196" s="3" t="s">
        <v>7035</v>
      </c>
      <c r="H196" s="3" t="s">
        <v>7036</v>
      </c>
      <c r="I196" s="3" t="s">
        <v>6127</v>
      </c>
      <c r="J196" s="3" t="s">
        <v>7037</v>
      </c>
      <c r="K196" s="8">
        <v>43949.0</v>
      </c>
      <c r="L196" s="8">
        <v>43864.0</v>
      </c>
    </row>
    <row r="197">
      <c r="A197" s="7">
        <v>195.0</v>
      </c>
      <c r="B197" s="3" t="s">
        <v>3269</v>
      </c>
      <c r="C197" s="3">
        <v>0.2758620689655172</v>
      </c>
      <c r="D197" s="3" t="s">
        <v>7038</v>
      </c>
      <c r="E197" s="3" t="s">
        <v>7039</v>
      </c>
      <c r="F197" s="3" t="s">
        <v>7040</v>
      </c>
      <c r="G197" s="3" t="s">
        <v>5958</v>
      </c>
      <c r="H197" s="3" t="s">
        <v>7041</v>
      </c>
      <c r="I197" s="3" t="s">
        <v>6042</v>
      </c>
      <c r="J197" s="3" t="s">
        <v>7042</v>
      </c>
      <c r="K197" s="8">
        <v>43990.0</v>
      </c>
      <c r="L197" s="8">
        <v>43872.0</v>
      </c>
    </row>
    <row r="198">
      <c r="A198" s="7">
        <v>196.0</v>
      </c>
      <c r="B198" s="3" t="s">
        <v>3272</v>
      </c>
      <c r="C198" s="3">
        <v>0.3043478260869565</v>
      </c>
      <c r="D198" s="3" t="s">
        <v>7043</v>
      </c>
      <c r="E198" s="3" t="s">
        <v>7044</v>
      </c>
      <c r="F198" s="3" t="s">
        <v>7045</v>
      </c>
      <c r="G198" s="3" t="s">
        <v>5962</v>
      </c>
      <c r="H198" s="3" t="s">
        <v>7046</v>
      </c>
      <c r="I198" s="3" t="s">
        <v>6127</v>
      </c>
      <c r="J198" s="3" t="s">
        <v>7047</v>
      </c>
      <c r="K198" s="8">
        <v>43990.0</v>
      </c>
      <c r="L198" s="8">
        <v>43872.0</v>
      </c>
    </row>
    <row r="199">
      <c r="A199" s="7">
        <v>197.0</v>
      </c>
      <c r="B199" s="3" t="s">
        <v>3282</v>
      </c>
      <c r="C199" s="3">
        <v>0.3333333333333333</v>
      </c>
      <c r="D199" s="3" t="s">
        <v>7048</v>
      </c>
      <c r="E199" s="3" t="s">
        <v>7049</v>
      </c>
      <c r="F199" s="3" t="s">
        <v>7050</v>
      </c>
      <c r="G199" s="3" t="s">
        <v>5967</v>
      </c>
      <c r="H199" s="3" t="s">
        <v>7051</v>
      </c>
      <c r="I199" s="3" t="s">
        <v>6545</v>
      </c>
      <c r="J199" s="3" t="s">
        <v>7052</v>
      </c>
      <c r="K199" s="8">
        <v>43972.0</v>
      </c>
      <c r="L199" s="8">
        <v>44033.0</v>
      </c>
    </row>
    <row r="200">
      <c r="A200" s="7">
        <v>198.0</v>
      </c>
      <c r="B200" s="3" t="s">
        <v>3285</v>
      </c>
      <c r="C200" s="3">
        <v>0.2608695652173913</v>
      </c>
      <c r="D200" s="3" t="s">
        <v>7053</v>
      </c>
      <c r="E200" s="3" t="s">
        <v>7054</v>
      </c>
      <c r="F200" s="3" t="s">
        <v>7055</v>
      </c>
      <c r="G200" s="3" t="s">
        <v>5972</v>
      </c>
      <c r="H200" s="3" t="s">
        <v>7056</v>
      </c>
      <c r="I200" s="3" t="s">
        <v>6127</v>
      </c>
      <c r="J200" s="3" t="s">
        <v>7057</v>
      </c>
      <c r="K200" s="8">
        <v>43970.0</v>
      </c>
      <c r="L200" s="8">
        <v>43902.0</v>
      </c>
    </row>
    <row r="201">
      <c r="A201" s="7">
        <v>199.0</v>
      </c>
      <c r="B201" s="3" t="s">
        <v>3287</v>
      </c>
      <c r="C201" s="3">
        <v>0.3157894736842105</v>
      </c>
      <c r="D201" s="3" t="s">
        <v>7058</v>
      </c>
      <c r="E201" s="3" t="s">
        <v>7059</v>
      </c>
      <c r="F201" s="3" t="s">
        <v>7060</v>
      </c>
      <c r="G201" s="3" t="s">
        <v>5977</v>
      </c>
      <c r="H201" s="3" t="s">
        <v>7061</v>
      </c>
      <c r="I201" s="3" t="s">
        <v>6139</v>
      </c>
      <c r="J201" s="3" t="s">
        <v>7062</v>
      </c>
      <c r="K201" s="8">
        <v>43971.0</v>
      </c>
      <c r="L201" s="8">
        <v>44034.0</v>
      </c>
    </row>
    <row r="202">
      <c r="A202" s="7">
        <v>200.0</v>
      </c>
      <c r="B202" s="3" t="s">
        <v>3289</v>
      </c>
      <c r="C202" s="3">
        <v>0.2307692307692308</v>
      </c>
      <c r="D202" s="3" t="s">
        <v>7063</v>
      </c>
      <c r="E202" s="3" t="s">
        <v>7064</v>
      </c>
      <c r="F202" s="3" t="s">
        <v>7065</v>
      </c>
      <c r="G202" s="3" t="s">
        <v>5982</v>
      </c>
      <c r="H202" s="3" t="s">
        <v>7066</v>
      </c>
      <c r="I202" s="3" t="s">
        <v>3845</v>
      </c>
      <c r="J202" s="3" t="s">
        <v>7067</v>
      </c>
      <c r="K202" s="8">
        <v>43980.0</v>
      </c>
      <c r="L202" s="8">
        <v>43966.0</v>
      </c>
    </row>
    <row r="203">
      <c r="A203" s="7">
        <v>201.0</v>
      </c>
      <c r="B203" s="3" t="s">
        <v>3292</v>
      </c>
      <c r="C203" s="3">
        <v>0.3125</v>
      </c>
      <c r="D203" s="3" t="s">
        <v>7068</v>
      </c>
      <c r="E203" s="3" t="s">
        <v>7069</v>
      </c>
      <c r="F203" s="3" t="s">
        <v>7070</v>
      </c>
      <c r="G203" s="3" t="s">
        <v>5986</v>
      </c>
      <c r="H203" s="3" t="s">
        <v>7071</v>
      </c>
      <c r="I203" s="3" t="s">
        <v>6062</v>
      </c>
      <c r="J203" s="3" t="s">
        <v>7072</v>
      </c>
      <c r="K203" s="8">
        <v>43980.0</v>
      </c>
      <c r="L203" s="8">
        <v>43969.0</v>
      </c>
    </row>
    <row r="204">
      <c r="A204" s="7">
        <v>202.0</v>
      </c>
      <c r="B204" s="3" t="s">
        <v>3407</v>
      </c>
      <c r="C204" s="3">
        <v>0.375</v>
      </c>
      <c r="D204" s="3" t="s">
        <v>7073</v>
      </c>
      <c r="E204" s="3" t="s">
        <v>7074</v>
      </c>
      <c r="F204" s="3" t="s">
        <v>7075</v>
      </c>
      <c r="G204" s="3" t="s">
        <v>7076</v>
      </c>
      <c r="H204" s="3" t="s">
        <v>7077</v>
      </c>
      <c r="I204" s="3" t="s">
        <v>6132</v>
      </c>
      <c r="J204" s="3" t="s">
        <v>7078</v>
      </c>
      <c r="K204" s="8">
        <v>43990.0</v>
      </c>
      <c r="L204" s="8">
        <v>43878.0</v>
      </c>
    </row>
    <row r="205">
      <c r="A205" s="7">
        <v>203.0</v>
      </c>
      <c r="B205" s="3" t="s">
        <v>3422</v>
      </c>
      <c r="C205" s="3">
        <v>0.2666666666666667</v>
      </c>
      <c r="D205" s="3" t="s">
        <v>7079</v>
      </c>
      <c r="E205" s="3" t="s">
        <v>7080</v>
      </c>
      <c r="F205" s="3" t="s">
        <v>7081</v>
      </c>
      <c r="G205" s="3" t="s">
        <v>5993</v>
      </c>
      <c r="H205" s="3" t="s">
        <v>7082</v>
      </c>
      <c r="I205" s="3" t="s">
        <v>6055</v>
      </c>
      <c r="J205" s="3" t="s">
        <v>7083</v>
      </c>
      <c r="K205" s="8">
        <v>43987.0</v>
      </c>
      <c r="L205" s="8">
        <v>43973.0</v>
      </c>
    </row>
    <row r="206">
      <c r="A206" s="7">
        <v>204.0</v>
      </c>
      <c r="B206" s="3" t="s">
        <v>3438</v>
      </c>
      <c r="C206" s="3">
        <v>0.2333333333333333</v>
      </c>
      <c r="D206" s="3" t="s">
        <v>7084</v>
      </c>
      <c r="E206" s="3" t="s">
        <v>7085</v>
      </c>
      <c r="F206" s="3" t="s">
        <v>7086</v>
      </c>
      <c r="G206" s="3" t="s">
        <v>4673</v>
      </c>
      <c r="H206" s="3" t="s">
        <v>7087</v>
      </c>
      <c r="I206" s="3" t="s">
        <v>6036</v>
      </c>
      <c r="J206" s="3" t="s">
        <v>7088</v>
      </c>
      <c r="K206" s="8">
        <v>44027.0</v>
      </c>
      <c r="L206" s="8">
        <v>44025.0</v>
      </c>
    </row>
    <row r="207">
      <c r="A207" s="7">
        <v>205.0</v>
      </c>
      <c r="B207" s="3" t="s">
        <v>3449</v>
      </c>
      <c r="C207" s="3">
        <v>0.2068965517241379</v>
      </c>
      <c r="D207" s="3" t="s">
        <v>7089</v>
      </c>
      <c r="E207" s="3" t="s">
        <v>7090</v>
      </c>
      <c r="F207" s="3" t="s">
        <v>7091</v>
      </c>
      <c r="G207" s="3" t="s">
        <v>4679</v>
      </c>
      <c r="H207" s="3" t="s">
        <v>7092</v>
      </c>
      <c r="I207" s="3" t="s">
        <v>6042</v>
      </c>
      <c r="J207" s="3" t="s">
        <v>7093</v>
      </c>
      <c r="K207" s="8">
        <v>44027.0</v>
      </c>
      <c r="L207" s="8">
        <v>44025.0</v>
      </c>
    </row>
    <row r="208">
      <c r="A208" s="7">
        <v>206.0</v>
      </c>
      <c r="B208" s="3" t="s">
        <v>3455</v>
      </c>
      <c r="C208" s="3">
        <v>0.2666666666666667</v>
      </c>
      <c r="D208" s="3" t="s">
        <v>7094</v>
      </c>
      <c r="E208" s="3" t="s">
        <v>7095</v>
      </c>
      <c r="F208" s="3" t="s">
        <v>7096</v>
      </c>
      <c r="G208" s="3" t="s">
        <v>6002</v>
      </c>
      <c r="H208" s="3" t="s">
        <v>7097</v>
      </c>
      <c r="I208" s="3" t="s">
        <v>6055</v>
      </c>
      <c r="J208" s="3" t="s">
        <v>7098</v>
      </c>
      <c r="K208" s="8">
        <v>43987.0</v>
      </c>
      <c r="L208" s="8">
        <v>43977.0</v>
      </c>
    </row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0" width="8.71"/>
    <col customWidth="1" min="11" max="11" width="14.29"/>
    <col customWidth="1" min="12" max="12" width="15.86"/>
    <col customWidth="1" min="13" max="26" width="8.71"/>
  </cols>
  <sheetData>
    <row r="1">
      <c r="B1" s="7" t="s">
        <v>0</v>
      </c>
      <c r="C1" s="7" t="s">
        <v>3459</v>
      </c>
      <c r="D1" s="7" t="s">
        <v>3460</v>
      </c>
      <c r="E1" s="7" t="s">
        <v>3461</v>
      </c>
      <c r="F1" s="7" t="s">
        <v>3462</v>
      </c>
      <c r="G1" s="7" t="s">
        <v>3463</v>
      </c>
      <c r="H1" s="7" t="s">
        <v>3464</v>
      </c>
      <c r="I1" s="7" t="s">
        <v>3465</v>
      </c>
      <c r="J1" s="7" t="s">
        <v>3466</v>
      </c>
      <c r="K1" s="7" t="s">
        <v>3467</v>
      </c>
      <c r="L1" s="7" t="s">
        <v>3468</v>
      </c>
    </row>
    <row r="2">
      <c r="A2" s="7">
        <v>0.0</v>
      </c>
      <c r="B2" s="3" t="s">
        <v>10</v>
      </c>
      <c r="C2" s="3">
        <v>0.5</v>
      </c>
      <c r="D2" s="3" t="s">
        <v>7099</v>
      </c>
      <c r="E2" s="3" t="s">
        <v>7100</v>
      </c>
      <c r="F2" s="3" t="s">
        <v>3471</v>
      </c>
      <c r="G2" s="3" t="s">
        <v>7101</v>
      </c>
      <c r="H2" s="3" t="s">
        <v>3473</v>
      </c>
      <c r="I2" s="3" t="s">
        <v>3474</v>
      </c>
      <c r="J2" s="3" t="s">
        <v>7102</v>
      </c>
      <c r="K2" s="8">
        <v>43949.0</v>
      </c>
      <c r="L2" s="8">
        <v>43853.0</v>
      </c>
    </row>
    <row r="3">
      <c r="A3" s="7">
        <v>1.0</v>
      </c>
      <c r="B3" s="3" t="s">
        <v>15</v>
      </c>
      <c r="C3" s="3">
        <v>0.5</v>
      </c>
      <c r="D3" s="3" t="s">
        <v>7103</v>
      </c>
      <c r="E3" s="3" t="s">
        <v>7104</v>
      </c>
      <c r="F3" s="3" t="s">
        <v>3478</v>
      </c>
      <c r="G3" s="3" t="s">
        <v>7105</v>
      </c>
      <c r="H3" s="3" t="s">
        <v>3480</v>
      </c>
      <c r="I3" s="3" t="s">
        <v>3474</v>
      </c>
      <c r="J3" s="3" t="s">
        <v>7106</v>
      </c>
      <c r="K3" s="8">
        <v>43949.0</v>
      </c>
      <c r="L3" s="8">
        <v>43853.0</v>
      </c>
    </row>
    <row r="4">
      <c r="A4" s="7">
        <v>2.0</v>
      </c>
      <c r="B4" s="3" t="s">
        <v>3482</v>
      </c>
      <c r="C4" s="3">
        <v>0.2857142857142857</v>
      </c>
      <c r="D4" s="3" t="s">
        <v>7107</v>
      </c>
      <c r="E4" s="3" t="s">
        <v>7108</v>
      </c>
      <c r="F4" s="3" t="s">
        <v>3485</v>
      </c>
      <c r="G4" s="3" t="s">
        <v>3486</v>
      </c>
      <c r="H4" s="3" t="s">
        <v>3487</v>
      </c>
      <c r="I4" s="3" t="s">
        <v>3488</v>
      </c>
      <c r="J4" s="3" t="s">
        <v>7109</v>
      </c>
      <c r="K4" s="8">
        <v>44007.0</v>
      </c>
      <c r="L4" s="8">
        <v>43951.0</v>
      </c>
    </row>
    <row r="5">
      <c r="A5" s="7">
        <v>3.0</v>
      </c>
      <c r="B5" s="3" t="s">
        <v>3490</v>
      </c>
      <c r="C5" s="3">
        <v>0.4285714285714285</v>
      </c>
      <c r="D5" s="3" t="s">
        <v>7110</v>
      </c>
      <c r="E5" s="3" t="s">
        <v>7111</v>
      </c>
      <c r="F5" s="3" t="s">
        <v>3493</v>
      </c>
      <c r="G5" s="3" t="s">
        <v>3494</v>
      </c>
      <c r="H5" s="3" t="s">
        <v>3495</v>
      </c>
      <c r="I5" s="3" t="s">
        <v>3488</v>
      </c>
      <c r="J5" s="3" t="s">
        <v>7112</v>
      </c>
      <c r="K5" s="8">
        <v>44007.0</v>
      </c>
      <c r="L5" s="8">
        <v>43951.0</v>
      </c>
    </row>
    <row r="6">
      <c r="A6" s="7">
        <v>4.0</v>
      </c>
      <c r="B6" s="3" t="s">
        <v>33</v>
      </c>
      <c r="C6" s="3">
        <v>0.75</v>
      </c>
      <c r="D6" s="3" t="s">
        <v>7113</v>
      </c>
      <c r="E6" s="3" t="s">
        <v>7114</v>
      </c>
      <c r="F6" s="3" t="s">
        <v>7115</v>
      </c>
      <c r="G6" s="3" t="s">
        <v>7116</v>
      </c>
      <c r="H6" s="3" t="s">
        <v>7115</v>
      </c>
      <c r="I6" s="3" t="s">
        <v>3474</v>
      </c>
      <c r="J6" s="3" t="s">
        <v>7117</v>
      </c>
      <c r="K6" s="8">
        <v>43978.0</v>
      </c>
      <c r="L6" s="8">
        <v>43889.0</v>
      </c>
    </row>
    <row r="7">
      <c r="A7" s="7">
        <v>5.0</v>
      </c>
      <c r="B7" s="3" t="s">
        <v>38</v>
      </c>
      <c r="C7" s="3">
        <v>0.75</v>
      </c>
      <c r="D7" s="3" t="s">
        <v>7118</v>
      </c>
      <c r="E7" s="3" t="s">
        <v>7119</v>
      </c>
      <c r="F7" s="3" t="s">
        <v>7120</v>
      </c>
      <c r="G7" s="3" t="s">
        <v>7121</v>
      </c>
      <c r="H7" s="3" t="s">
        <v>7120</v>
      </c>
      <c r="I7" s="3" t="s">
        <v>3474</v>
      </c>
      <c r="J7" s="3" t="s">
        <v>7122</v>
      </c>
      <c r="K7" s="8">
        <v>43978.0</v>
      </c>
      <c r="L7" s="8">
        <v>43889.0</v>
      </c>
    </row>
    <row r="8">
      <c r="A8" s="7">
        <v>6.0</v>
      </c>
      <c r="B8" s="3" t="s">
        <v>108</v>
      </c>
      <c r="C8" s="3">
        <v>0.3</v>
      </c>
      <c r="D8" s="3" t="s">
        <v>7123</v>
      </c>
      <c r="E8" s="3" t="s">
        <v>7124</v>
      </c>
      <c r="F8" s="3" t="s">
        <v>3511</v>
      </c>
      <c r="G8" s="3" t="s">
        <v>3512</v>
      </c>
      <c r="H8" s="3" t="s">
        <v>3513</v>
      </c>
      <c r="I8" s="3" t="s">
        <v>3514</v>
      </c>
      <c r="J8" s="3" t="s">
        <v>7125</v>
      </c>
      <c r="K8" s="8">
        <v>44012.0</v>
      </c>
      <c r="L8" s="8">
        <v>43991.0</v>
      </c>
    </row>
    <row r="9">
      <c r="A9" s="7">
        <v>7.0</v>
      </c>
      <c r="B9" s="3" t="s">
        <v>111</v>
      </c>
      <c r="C9" s="3">
        <v>0.3</v>
      </c>
      <c r="D9" s="3" t="s">
        <v>7126</v>
      </c>
      <c r="E9" s="3" t="s">
        <v>7127</v>
      </c>
      <c r="F9" s="3" t="s">
        <v>3518</v>
      </c>
      <c r="G9" s="3" t="s">
        <v>3519</v>
      </c>
      <c r="H9" s="3" t="s">
        <v>3520</v>
      </c>
      <c r="I9" s="3" t="s">
        <v>3514</v>
      </c>
      <c r="J9" s="3" t="s">
        <v>5305</v>
      </c>
      <c r="K9" s="8">
        <v>44012.0</v>
      </c>
      <c r="L9" s="8">
        <v>43991.0</v>
      </c>
    </row>
    <row r="10">
      <c r="A10" s="7">
        <v>8.0</v>
      </c>
      <c r="B10" s="3" t="s">
        <v>201</v>
      </c>
      <c r="C10" s="3">
        <v>1.0</v>
      </c>
      <c r="D10" s="3" t="s">
        <v>3535</v>
      </c>
      <c r="E10" s="3" t="s">
        <v>7128</v>
      </c>
      <c r="F10" s="3" t="s">
        <v>3537</v>
      </c>
      <c r="G10" s="3" t="s">
        <v>7129</v>
      </c>
      <c r="H10" s="3" t="s">
        <v>3539</v>
      </c>
      <c r="I10" s="3" t="s">
        <v>3540</v>
      </c>
      <c r="J10" s="3" t="s">
        <v>7130</v>
      </c>
      <c r="K10" s="8">
        <v>43948.0</v>
      </c>
      <c r="L10" s="8">
        <v>43874.0</v>
      </c>
    </row>
    <row r="11">
      <c r="A11" s="7">
        <v>9.0</v>
      </c>
      <c r="B11" s="3" t="s">
        <v>205</v>
      </c>
      <c r="C11" s="3">
        <v>1.0</v>
      </c>
      <c r="D11" s="3" t="s">
        <v>3535</v>
      </c>
      <c r="E11" s="3" t="s">
        <v>7131</v>
      </c>
      <c r="F11" s="3" t="s">
        <v>3537</v>
      </c>
      <c r="G11" s="3" t="s">
        <v>7132</v>
      </c>
      <c r="H11" s="3" t="s">
        <v>3539</v>
      </c>
      <c r="I11" s="3" t="s">
        <v>3540</v>
      </c>
      <c r="J11" s="3" t="s">
        <v>7133</v>
      </c>
      <c r="K11" s="8">
        <v>43948.0</v>
      </c>
      <c r="L11" s="8">
        <v>43874.0</v>
      </c>
    </row>
    <row r="12">
      <c r="A12" s="7">
        <v>10.0</v>
      </c>
      <c r="B12" s="3" t="s">
        <v>282</v>
      </c>
      <c r="C12" s="3">
        <v>0.5714285714285714</v>
      </c>
      <c r="D12" s="3" t="s">
        <v>7134</v>
      </c>
      <c r="E12" s="3" t="s">
        <v>7135</v>
      </c>
      <c r="F12" s="3" t="s">
        <v>3547</v>
      </c>
      <c r="G12" s="3" t="s">
        <v>3548</v>
      </c>
      <c r="H12" s="3" t="s">
        <v>3549</v>
      </c>
      <c r="I12" s="3" t="s">
        <v>3488</v>
      </c>
      <c r="J12" s="3" t="s">
        <v>3550</v>
      </c>
      <c r="K12" s="8">
        <v>44027.0</v>
      </c>
      <c r="L12" s="8">
        <v>44013.0</v>
      </c>
    </row>
    <row r="13">
      <c r="A13" s="7">
        <v>11.0</v>
      </c>
      <c r="B13" s="3" t="s">
        <v>287</v>
      </c>
      <c r="C13" s="3">
        <v>0.5714285714285714</v>
      </c>
      <c r="D13" s="3" t="s">
        <v>7136</v>
      </c>
      <c r="E13" s="3" t="s">
        <v>7137</v>
      </c>
      <c r="F13" s="3" t="s">
        <v>3553</v>
      </c>
      <c r="G13" s="3" t="s">
        <v>3554</v>
      </c>
      <c r="H13" s="3" t="s">
        <v>3555</v>
      </c>
      <c r="I13" s="3" t="s">
        <v>3488</v>
      </c>
      <c r="J13" s="3" t="s">
        <v>7138</v>
      </c>
      <c r="K13" s="8">
        <v>44027.0</v>
      </c>
      <c r="L13" s="8">
        <v>44013.0</v>
      </c>
    </row>
    <row r="14">
      <c r="A14" s="7">
        <v>12.0</v>
      </c>
      <c r="B14" s="3" t="s">
        <v>310</v>
      </c>
      <c r="C14" s="3">
        <v>0.4444444444444444</v>
      </c>
      <c r="D14" s="3" t="s">
        <v>7139</v>
      </c>
      <c r="E14" s="3" t="s">
        <v>7140</v>
      </c>
      <c r="F14" s="3" t="s">
        <v>3559</v>
      </c>
      <c r="G14" s="3" t="s">
        <v>3560</v>
      </c>
      <c r="H14" s="3" t="s">
        <v>3561</v>
      </c>
      <c r="I14" s="3" t="s">
        <v>3675</v>
      </c>
      <c r="J14" s="3" t="s">
        <v>7141</v>
      </c>
      <c r="K14" s="8">
        <v>44039.0</v>
      </c>
      <c r="L14" s="8">
        <v>44011.0</v>
      </c>
    </row>
    <row r="15">
      <c r="A15" s="7">
        <v>13.0</v>
      </c>
      <c r="B15" s="3" t="s">
        <v>314</v>
      </c>
      <c r="C15" s="3">
        <v>0.4444444444444444</v>
      </c>
      <c r="D15" s="3" t="s">
        <v>7142</v>
      </c>
      <c r="E15" s="3" t="s">
        <v>7143</v>
      </c>
      <c r="F15" s="3" t="s">
        <v>3566</v>
      </c>
      <c r="G15" s="3" t="s">
        <v>3567</v>
      </c>
      <c r="H15" s="3" t="s">
        <v>3568</v>
      </c>
      <c r="I15" s="3" t="s">
        <v>3675</v>
      </c>
      <c r="J15" s="3" t="s">
        <v>7144</v>
      </c>
      <c r="K15" s="8">
        <v>44039.0</v>
      </c>
      <c r="L15" s="8">
        <v>44011.0</v>
      </c>
    </row>
    <row r="16">
      <c r="A16" s="7">
        <v>14.0</v>
      </c>
      <c r="B16" s="3" t="s">
        <v>338</v>
      </c>
      <c r="C16" s="3">
        <v>0.25</v>
      </c>
      <c r="D16" s="3" t="s">
        <v>7145</v>
      </c>
      <c r="E16" s="3" t="s">
        <v>7146</v>
      </c>
      <c r="F16" s="3" t="s">
        <v>3572</v>
      </c>
      <c r="G16" s="3" t="s">
        <v>7146</v>
      </c>
      <c r="H16" s="3" t="s">
        <v>3573</v>
      </c>
      <c r="I16" s="3" t="s">
        <v>3474</v>
      </c>
      <c r="J16" s="3" t="s">
        <v>7147</v>
      </c>
      <c r="K16" s="8">
        <v>43930.0</v>
      </c>
      <c r="L16" s="8">
        <v>43853.0</v>
      </c>
    </row>
    <row r="17">
      <c r="A17" s="7">
        <v>15.0</v>
      </c>
      <c r="B17" s="3" t="s">
        <v>343</v>
      </c>
      <c r="C17" s="3">
        <v>0.25</v>
      </c>
      <c r="D17" s="3" t="s">
        <v>7148</v>
      </c>
      <c r="E17" s="3" t="s">
        <v>7149</v>
      </c>
      <c r="F17" s="3" t="s">
        <v>3577</v>
      </c>
      <c r="G17" s="3" t="s">
        <v>7149</v>
      </c>
      <c r="H17" s="3" t="s">
        <v>3578</v>
      </c>
      <c r="I17" s="3" t="s">
        <v>3474</v>
      </c>
      <c r="J17" s="3" t="s">
        <v>7150</v>
      </c>
      <c r="K17" s="8">
        <v>43930.0</v>
      </c>
      <c r="L17" s="8">
        <v>43853.0</v>
      </c>
    </row>
    <row r="18">
      <c r="A18" s="7">
        <v>16.0</v>
      </c>
      <c r="B18" s="3" t="s">
        <v>353</v>
      </c>
      <c r="C18" s="3">
        <v>0.2</v>
      </c>
      <c r="D18" s="3" t="s">
        <v>7151</v>
      </c>
      <c r="E18" s="3" t="s">
        <v>7152</v>
      </c>
      <c r="F18" s="3" t="s">
        <v>3582</v>
      </c>
      <c r="G18" s="3" t="s">
        <v>7153</v>
      </c>
      <c r="H18" s="3" t="s">
        <v>3584</v>
      </c>
      <c r="I18" s="3" t="s">
        <v>3514</v>
      </c>
      <c r="J18" s="3" t="s">
        <v>3620</v>
      </c>
      <c r="K18" s="8">
        <v>43945.0</v>
      </c>
      <c r="L18" s="8">
        <v>43902.0</v>
      </c>
    </row>
    <row r="19">
      <c r="A19" s="7">
        <v>17.0</v>
      </c>
      <c r="B19" s="3" t="s">
        <v>356</v>
      </c>
      <c r="C19" s="3">
        <v>0.2</v>
      </c>
      <c r="D19" s="3" t="s">
        <v>7154</v>
      </c>
      <c r="E19" s="3" t="s">
        <v>7155</v>
      </c>
      <c r="F19" s="3" t="s">
        <v>3588</v>
      </c>
      <c r="G19" s="3" t="s">
        <v>7156</v>
      </c>
      <c r="H19" s="3" t="s">
        <v>3590</v>
      </c>
      <c r="I19" s="3" t="s">
        <v>3514</v>
      </c>
      <c r="J19" s="3" t="s">
        <v>7157</v>
      </c>
      <c r="K19" s="8">
        <v>43945.0</v>
      </c>
      <c r="L19" s="8">
        <v>43902.0</v>
      </c>
    </row>
    <row r="20">
      <c r="A20" s="7">
        <v>18.0</v>
      </c>
      <c r="B20" s="3" t="s">
        <v>367</v>
      </c>
      <c r="C20" s="3">
        <v>0.6</v>
      </c>
      <c r="D20" s="3" t="s">
        <v>7158</v>
      </c>
      <c r="E20" s="3" t="s">
        <v>7159</v>
      </c>
      <c r="F20" s="3" t="s">
        <v>3594</v>
      </c>
      <c r="G20" s="3" t="s">
        <v>7160</v>
      </c>
      <c r="H20" s="3" t="s">
        <v>3596</v>
      </c>
      <c r="I20" s="3" t="s">
        <v>3597</v>
      </c>
      <c r="J20" s="3" t="s">
        <v>4528</v>
      </c>
      <c r="K20" s="8">
        <v>43971.0</v>
      </c>
      <c r="L20" s="8">
        <v>44040.0</v>
      </c>
    </row>
    <row r="21">
      <c r="A21" s="7">
        <v>19.0</v>
      </c>
      <c r="B21" s="3" t="s">
        <v>372</v>
      </c>
      <c r="C21" s="3">
        <v>0.6</v>
      </c>
      <c r="D21" s="3" t="s">
        <v>7161</v>
      </c>
      <c r="E21" s="3" t="s">
        <v>7162</v>
      </c>
      <c r="F21" s="3" t="s">
        <v>3601</v>
      </c>
      <c r="G21" s="3" t="s">
        <v>7163</v>
      </c>
      <c r="H21" s="3" t="s">
        <v>3603</v>
      </c>
      <c r="I21" s="3" t="s">
        <v>3597</v>
      </c>
      <c r="J21" s="3" t="s">
        <v>7164</v>
      </c>
      <c r="K21" s="8">
        <v>43971.0</v>
      </c>
      <c r="L21" s="8">
        <v>44040.0</v>
      </c>
    </row>
    <row r="22">
      <c r="A22" s="7">
        <v>20.0</v>
      </c>
      <c r="B22" s="3" t="s">
        <v>381</v>
      </c>
      <c r="C22" s="3">
        <v>0.25</v>
      </c>
      <c r="D22" s="3" t="s">
        <v>7165</v>
      </c>
      <c r="E22" s="3" t="s">
        <v>7166</v>
      </c>
      <c r="F22" s="3" t="s">
        <v>3607</v>
      </c>
      <c r="G22" s="3" t="s">
        <v>7166</v>
      </c>
      <c r="H22" s="3" t="s">
        <v>3608</v>
      </c>
      <c r="I22" s="3" t="s">
        <v>3474</v>
      </c>
      <c r="J22" s="3" t="s">
        <v>7167</v>
      </c>
      <c r="K22" s="8">
        <v>43938.0</v>
      </c>
      <c r="L22" s="8">
        <v>44040.0</v>
      </c>
    </row>
    <row r="23">
      <c r="A23" s="7">
        <v>21.0</v>
      </c>
      <c r="B23" s="3" t="s">
        <v>386</v>
      </c>
      <c r="C23" s="3">
        <v>0.25</v>
      </c>
      <c r="D23" s="3" t="s">
        <v>7168</v>
      </c>
      <c r="E23" s="3" t="s">
        <v>7169</v>
      </c>
      <c r="F23" s="3" t="s">
        <v>3612</v>
      </c>
      <c r="G23" s="3" t="s">
        <v>7169</v>
      </c>
      <c r="H23" s="3" t="s">
        <v>3613</v>
      </c>
      <c r="I23" s="3" t="s">
        <v>3474</v>
      </c>
      <c r="J23" s="3" t="s">
        <v>7170</v>
      </c>
      <c r="K23" s="8">
        <v>43938.0</v>
      </c>
      <c r="L23" s="8">
        <v>44040.0</v>
      </c>
    </row>
    <row r="24">
      <c r="A24" s="7">
        <v>22.0</v>
      </c>
      <c r="B24" s="3" t="s">
        <v>449</v>
      </c>
      <c r="C24" s="3">
        <v>0.25</v>
      </c>
      <c r="D24" s="3" t="s">
        <v>7171</v>
      </c>
      <c r="E24" s="3" t="s">
        <v>7172</v>
      </c>
      <c r="F24" s="3" t="s">
        <v>3617</v>
      </c>
      <c r="G24" s="3" t="s">
        <v>7173</v>
      </c>
      <c r="H24" s="3" t="s">
        <v>3619</v>
      </c>
      <c r="I24" s="3" t="s">
        <v>3562</v>
      </c>
      <c r="J24" s="3" t="s">
        <v>7174</v>
      </c>
      <c r="K24" s="8">
        <v>43971.0</v>
      </c>
      <c r="L24" s="8">
        <v>43894.0</v>
      </c>
    </row>
    <row r="25">
      <c r="A25" s="7">
        <v>23.0</v>
      </c>
      <c r="B25" s="3" t="s">
        <v>452</v>
      </c>
      <c r="C25" s="3">
        <v>0.25</v>
      </c>
      <c r="D25" s="3" t="s">
        <v>7175</v>
      </c>
      <c r="E25" s="3" t="s">
        <v>7176</v>
      </c>
      <c r="F25" s="3" t="s">
        <v>3623</v>
      </c>
      <c r="G25" s="3" t="s">
        <v>7177</v>
      </c>
      <c r="H25" s="3" t="s">
        <v>3625</v>
      </c>
      <c r="I25" s="3" t="s">
        <v>3562</v>
      </c>
      <c r="J25" s="3" t="s">
        <v>7178</v>
      </c>
      <c r="K25" s="8">
        <v>43971.0</v>
      </c>
      <c r="L25" s="8">
        <v>43894.0</v>
      </c>
    </row>
    <row r="26">
      <c r="A26" s="7">
        <v>24.0</v>
      </c>
      <c r="B26" s="3" t="s">
        <v>464</v>
      </c>
      <c r="C26" s="3">
        <v>0.3</v>
      </c>
      <c r="D26" s="3" t="s">
        <v>7179</v>
      </c>
      <c r="E26" s="3" t="s">
        <v>7180</v>
      </c>
      <c r="F26" s="3" t="s">
        <v>3629</v>
      </c>
      <c r="G26" s="3" t="s">
        <v>7181</v>
      </c>
      <c r="H26" s="3" t="s">
        <v>3631</v>
      </c>
      <c r="I26" s="3" t="s">
        <v>3514</v>
      </c>
      <c r="J26" s="3" t="s">
        <v>7182</v>
      </c>
      <c r="K26" s="8">
        <v>43979.0</v>
      </c>
      <c r="L26" s="8">
        <v>43971.0</v>
      </c>
    </row>
    <row r="27">
      <c r="A27" s="7">
        <v>25.0</v>
      </c>
      <c r="B27" s="3" t="s">
        <v>467</v>
      </c>
      <c r="C27" s="3">
        <v>0.3</v>
      </c>
      <c r="D27" s="3" t="s">
        <v>7183</v>
      </c>
      <c r="E27" s="3" t="s">
        <v>7184</v>
      </c>
      <c r="F27" s="3" t="s">
        <v>3635</v>
      </c>
      <c r="G27" s="3" t="s">
        <v>7185</v>
      </c>
      <c r="H27" s="3" t="s">
        <v>3637</v>
      </c>
      <c r="I27" s="3" t="s">
        <v>3514</v>
      </c>
      <c r="J27" s="3" t="s">
        <v>7186</v>
      </c>
      <c r="K27" s="8">
        <v>43979.0</v>
      </c>
      <c r="L27" s="8">
        <v>43971.0</v>
      </c>
    </row>
    <row r="28">
      <c r="A28" s="7">
        <v>26.0</v>
      </c>
      <c r="B28" s="3" t="s">
        <v>496</v>
      </c>
      <c r="C28" s="3">
        <v>0.5</v>
      </c>
      <c r="D28" s="3" t="s">
        <v>7187</v>
      </c>
      <c r="E28" s="3" t="s">
        <v>7188</v>
      </c>
      <c r="F28" s="3" t="s">
        <v>5385</v>
      </c>
      <c r="G28" s="3" t="s">
        <v>3642</v>
      </c>
      <c r="H28" s="3" t="s">
        <v>5386</v>
      </c>
      <c r="I28" s="3" t="s">
        <v>3644</v>
      </c>
      <c r="J28" s="3" t="s">
        <v>7189</v>
      </c>
      <c r="K28" s="8">
        <v>43950.0</v>
      </c>
      <c r="L28" s="8">
        <v>43886.0</v>
      </c>
    </row>
    <row r="29">
      <c r="A29" s="7">
        <v>27.0</v>
      </c>
      <c r="B29" s="3" t="s">
        <v>640</v>
      </c>
      <c r="C29" s="3">
        <v>0.5714285714285714</v>
      </c>
      <c r="D29" s="3" t="s">
        <v>7190</v>
      </c>
      <c r="E29" s="3" t="s">
        <v>7191</v>
      </c>
      <c r="F29" s="3" t="s">
        <v>3660</v>
      </c>
      <c r="G29" s="3" t="s">
        <v>3661</v>
      </c>
      <c r="H29" s="3" t="s">
        <v>3662</v>
      </c>
      <c r="I29" s="3" t="s">
        <v>3488</v>
      </c>
      <c r="J29" s="3" t="s">
        <v>7192</v>
      </c>
      <c r="K29" s="8">
        <v>44015.0</v>
      </c>
      <c r="L29" s="8">
        <v>44005.0</v>
      </c>
    </row>
    <row r="30">
      <c r="A30" s="7">
        <v>28.0</v>
      </c>
      <c r="B30" s="3" t="s">
        <v>643</v>
      </c>
      <c r="C30" s="3">
        <v>0.5</v>
      </c>
      <c r="D30" s="3" t="s">
        <v>7193</v>
      </c>
      <c r="E30" s="3" t="s">
        <v>7194</v>
      </c>
      <c r="F30" s="3" t="s">
        <v>3666</v>
      </c>
      <c r="G30" s="3" t="s">
        <v>3667</v>
      </c>
      <c r="H30" s="3" t="s">
        <v>3668</v>
      </c>
      <c r="I30" s="3" t="s">
        <v>3562</v>
      </c>
      <c r="J30" s="3" t="s">
        <v>7195</v>
      </c>
      <c r="K30" s="8">
        <v>44015.0</v>
      </c>
      <c r="L30" s="8">
        <v>44005.0</v>
      </c>
    </row>
    <row r="31">
      <c r="A31" s="7">
        <v>29.0</v>
      </c>
      <c r="B31" s="3" t="s">
        <v>666</v>
      </c>
      <c r="C31" s="3">
        <v>0.25</v>
      </c>
      <c r="D31" s="3" t="s">
        <v>7196</v>
      </c>
      <c r="E31" s="3" t="s">
        <v>7197</v>
      </c>
      <c r="F31" s="3" t="s">
        <v>7198</v>
      </c>
      <c r="G31" s="3" t="s">
        <v>7199</v>
      </c>
      <c r="H31" s="3" t="s">
        <v>7200</v>
      </c>
      <c r="I31" s="3" t="s">
        <v>3562</v>
      </c>
      <c r="J31" s="3" t="s">
        <v>7201</v>
      </c>
      <c r="K31" s="8">
        <v>44032.0</v>
      </c>
      <c r="L31" s="8">
        <v>44028.0</v>
      </c>
    </row>
    <row r="32">
      <c r="A32" s="7">
        <v>30.0</v>
      </c>
      <c r="B32" s="3" t="s">
        <v>669</v>
      </c>
      <c r="C32" s="3">
        <v>0.25</v>
      </c>
      <c r="D32" s="3" t="s">
        <v>7202</v>
      </c>
      <c r="E32" s="3" t="s">
        <v>7203</v>
      </c>
      <c r="F32" s="3" t="s">
        <v>7204</v>
      </c>
      <c r="G32" s="3" t="s">
        <v>7205</v>
      </c>
      <c r="H32" s="3" t="s">
        <v>7206</v>
      </c>
      <c r="I32" s="3" t="s">
        <v>3562</v>
      </c>
      <c r="J32" s="3" t="s">
        <v>7207</v>
      </c>
      <c r="K32" s="8">
        <v>44032.0</v>
      </c>
      <c r="L32" s="8">
        <v>44028.0</v>
      </c>
    </row>
    <row r="33">
      <c r="A33" s="7">
        <v>31.0</v>
      </c>
      <c r="B33" s="3" t="s">
        <v>704</v>
      </c>
      <c r="C33" s="3">
        <v>0.25</v>
      </c>
      <c r="D33" s="3" t="s">
        <v>5394</v>
      </c>
      <c r="E33" s="3" t="s">
        <v>3684</v>
      </c>
      <c r="F33" s="3" t="s">
        <v>5395</v>
      </c>
      <c r="G33" s="3" t="s">
        <v>3686</v>
      </c>
      <c r="H33" s="3" t="s">
        <v>5396</v>
      </c>
      <c r="I33" s="3" t="s">
        <v>3562</v>
      </c>
      <c r="J33" s="3" t="s">
        <v>5397</v>
      </c>
      <c r="K33" s="8">
        <v>44033.0</v>
      </c>
      <c r="L33" s="8">
        <v>44039.0</v>
      </c>
    </row>
    <row r="34">
      <c r="A34" s="7">
        <v>32.0</v>
      </c>
      <c r="B34" s="3" t="s">
        <v>712</v>
      </c>
      <c r="C34" s="3">
        <v>0.6666666666666666</v>
      </c>
      <c r="D34" s="3" t="s">
        <v>7208</v>
      </c>
      <c r="E34" s="3" t="s">
        <v>7209</v>
      </c>
      <c r="F34" s="3" t="s">
        <v>3691</v>
      </c>
      <c r="G34" s="3" t="s">
        <v>3692</v>
      </c>
      <c r="H34" s="3" t="s">
        <v>3691</v>
      </c>
      <c r="I34" s="3" t="s">
        <v>3540</v>
      </c>
      <c r="J34" s="3" t="s">
        <v>7210</v>
      </c>
      <c r="K34" s="8">
        <v>43972.0</v>
      </c>
      <c r="L34" s="8">
        <v>43892.0</v>
      </c>
    </row>
    <row r="35">
      <c r="A35" s="7">
        <v>33.0</v>
      </c>
      <c r="B35" s="3" t="s">
        <v>715</v>
      </c>
      <c r="C35" s="3">
        <v>0.6666666666666666</v>
      </c>
      <c r="D35" s="3" t="s">
        <v>7211</v>
      </c>
      <c r="E35" s="3" t="s">
        <v>7212</v>
      </c>
      <c r="F35" s="3" t="s">
        <v>3696</v>
      </c>
      <c r="G35" s="3" t="s">
        <v>3697</v>
      </c>
      <c r="H35" s="3" t="s">
        <v>3696</v>
      </c>
      <c r="I35" s="3" t="s">
        <v>3540</v>
      </c>
      <c r="J35" s="3" t="s">
        <v>7213</v>
      </c>
      <c r="K35" s="8">
        <v>43972.0</v>
      </c>
      <c r="L35" s="8">
        <v>43892.0</v>
      </c>
    </row>
    <row r="36">
      <c r="A36" s="7">
        <v>34.0</v>
      </c>
      <c r="B36" s="3" t="s">
        <v>737</v>
      </c>
      <c r="C36" s="3">
        <v>1.0</v>
      </c>
      <c r="D36" s="3" t="s">
        <v>3535</v>
      </c>
      <c r="E36" s="3" t="s">
        <v>7214</v>
      </c>
      <c r="F36" s="3" t="s">
        <v>3537</v>
      </c>
      <c r="G36" s="3" t="s">
        <v>3700</v>
      </c>
      <c r="H36" s="3" t="s">
        <v>3539</v>
      </c>
      <c r="I36" s="3" t="s">
        <v>3701</v>
      </c>
      <c r="J36" s="3" t="s">
        <v>7215</v>
      </c>
      <c r="K36" s="8">
        <v>43956.0</v>
      </c>
      <c r="L36" s="8">
        <v>43902.0</v>
      </c>
    </row>
    <row r="37">
      <c r="A37" s="7">
        <v>35.0</v>
      </c>
      <c r="B37" s="3" t="s">
        <v>740</v>
      </c>
      <c r="C37" s="3">
        <v>1.0</v>
      </c>
      <c r="D37" s="3" t="s">
        <v>3535</v>
      </c>
      <c r="E37" s="3" t="s">
        <v>7216</v>
      </c>
      <c r="F37" s="3" t="s">
        <v>3537</v>
      </c>
      <c r="G37" s="3" t="s">
        <v>3704</v>
      </c>
      <c r="H37" s="3" t="s">
        <v>3539</v>
      </c>
      <c r="I37" s="3" t="s">
        <v>3701</v>
      </c>
      <c r="J37" s="3" t="s">
        <v>7217</v>
      </c>
      <c r="K37" s="8">
        <v>43956.0</v>
      </c>
      <c r="L37" s="8">
        <v>43902.0</v>
      </c>
    </row>
    <row r="38">
      <c r="A38" s="7">
        <v>36.0</v>
      </c>
      <c r="B38" s="3" t="s">
        <v>758</v>
      </c>
      <c r="C38" s="3">
        <v>0.3</v>
      </c>
      <c r="D38" s="3" t="s">
        <v>7218</v>
      </c>
      <c r="E38" s="3" t="s">
        <v>7219</v>
      </c>
      <c r="F38" s="3" t="s">
        <v>3720</v>
      </c>
      <c r="G38" s="3" t="s">
        <v>3721</v>
      </c>
      <c r="H38" s="3" t="s">
        <v>3722</v>
      </c>
      <c r="I38" s="3" t="s">
        <v>3514</v>
      </c>
      <c r="J38" s="3" t="s">
        <v>7220</v>
      </c>
      <c r="K38" s="8">
        <v>43992.0</v>
      </c>
      <c r="L38" s="8">
        <v>43980.0</v>
      </c>
    </row>
    <row r="39">
      <c r="A39" s="7">
        <v>37.0</v>
      </c>
      <c r="B39" s="3" t="s">
        <v>761</v>
      </c>
      <c r="C39" s="3">
        <v>0.3</v>
      </c>
      <c r="D39" s="3" t="s">
        <v>7221</v>
      </c>
      <c r="E39" s="3" t="s">
        <v>7222</v>
      </c>
      <c r="F39" s="3" t="s">
        <v>3726</v>
      </c>
      <c r="G39" s="3" t="s">
        <v>3727</v>
      </c>
      <c r="H39" s="3" t="s">
        <v>3728</v>
      </c>
      <c r="I39" s="3" t="s">
        <v>3514</v>
      </c>
      <c r="J39" s="3" t="s">
        <v>7223</v>
      </c>
      <c r="K39" s="8">
        <v>43992.0</v>
      </c>
      <c r="L39" s="8">
        <v>43980.0</v>
      </c>
    </row>
    <row r="40">
      <c r="A40" s="7">
        <v>38.0</v>
      </c>
      <c r="B40" s="3" t="s">
        <v>775</v>
      </c>
      <c r="C40" s="3">
        <v>0.3333333333333333</v>
      </c>
      <c r="D40" s="3" t="s">
        <v>7224</v>
      </c>
      <c r="E40" s="3" t="s">
        <v>7225</v>
      </c>
      <c r="F40" s="3" t="s">
        <v>3732</v>
      </c>
      <c r="G40" s="3" t="s">
        <v>3733</v>
      </c>
      <c r="H40" s="3" t="s">
        <v>3734</v>
      </c>
      <c r="I40" s="3" t="s">
        <v>3644</v>
      </c>
      <c r="J40" s="3" t="s">
        <v>5443</v>
      </c>
      <c r="K40" s="8">
        <v>43983.0</v>
      </c>
      <c r="L40" s="8">
        <v>43970.0</v>
      </c>
    </row>
    <row r="41">
      <c r="A41" s="7">
        <v>39.0</v>
      </c>
      <c r="B41" s="3" t="s">
        <v>778</v>
      </c>
      <c r="C41" s="3">
        <v>0.3333333333333333</v>
      </c>
      <c r="D41" s="3" t="s">
        <v>7226</v>
      </c>
      <c r="E41" s="3" t="s">
        <v>7227</v>
      </c>
      <c r="F41" s="3" t="s">
        <v>3738</v>
      </c>
      <c r="G41" s="3" t="s">
        <v>3739</v>
      </c>
      <c r="H41" s="3" t="s">
        <v>3740</v>
      </c>
      <c r="I41" s="3" t="s">
        <v>3644</v>
      </c>
      <c r="J41" s="3" t="s">
        <v>7228</v>
      </c>
      <c r="K41" s="8">
        <v>43983.0</v>
      </c>
      <c r="L41" s="8">
        <v>43970.0</v>
      </c>
    </row>
    <row r="42">
      <c r="A42" s="7">
        <v>40.0</v>
      </c>
      <c r="B42" s="3" t="s">
        <v>818</v>
      </c>
      <c r="C42" s="3">
        <v>0.25</v>
      </c>
      <c r="D42" s="3" t="s">
        <v>5420</v>
      </c>
      <c r="E42" s="3" t="s">
        <v>3743</v>
      </c>
      <c r="F42" s="3" t="s">
        <v>5421</v>
      </c>
      <c r="G42" s="3" t="s">
        <v>3745</v>
      </c>
      <c r="H42" s="3" t="s">
        <v>5422</v>
      </c>
      <c r="I42" s="3" t="s">
        <v>3562</v>
      </c>
      <c r="J42" s="3" t="s">
        <v>5423</v>
      </c>
      <c r="K42" s="8">
        <v>44033.0</v>
      </c>
      <c r="L42" s="8">
        <v>44039.0</v>
      </c>
    </row>
    <row r="43">
      <c r="A43" s="7">
        <v>41.0</v>
      </c>
      <c r="B43" s="3" t="s">
        <v>825</v>
      </c>
      <c r="C43" s="3">
        <v>0.3</v>
      </c>
      <c r="D43" s="3" t="s">
        <v>7229</v>
      </c>
      <c r="E43" s="3" t="s">
        <v>7230</v>
      </c>
      <c r="F43" s="3" t="s">
        <v>3750</v>
      </c>
      <c r="G43" s="3" t="s">
        <v>3751</v>
      </c>
      <c r="H43" s="3" t="s">
        <v>3752</v>
      </c>
      <c r="I43" s="3" t="s">
        <v>3514</v>
      </c>
      <c r="J43" s="3" t="s">
        <v>7231</v>
      </c>
      <c r="K43" s="8">
        <v>44032.0</v>
      </c>
      <c r="L43" s="8">
        <v>43972.0</v>
      </c>
    </row>
    <row r="44">
      <c r="A44" s="7">
        <v>42.0</v>
      </c>
      <c r="B44" s="3" t="s">
        <v>828</v>
      </c>
      <c r="C44" s="3">
        <v>0.4444444444444444</v>
      </c>
      <c r="D44" s="3" t="s">
        <v>7232</v>
      </c>
      <c r="E44" s="3" t="s">
        <v>7233</v>
      </c>
      <c r="F44" s="3" t="s">
        <v>3756</v>
      </c>
      <c r="G44" s="3" t="s">
        <v>3757</v>
      </c>
      <c r="H44" s="3" t="s">
        <v>3758</v>
      </c>
      <c r="I44" s="3" t="s">
        <v>3675</v>
      </c>
      <c r="J44" s="3" t="s">
        <v>7234</v>
      </c>
      <c r="K44" s="8">
        <v>44032.0</v>
      </c>
      <c r="L44" s="8">
        <v>43972.0</v>
      </c>
    </row>
    <row r="45">
      <c r="A45" s="7">
        <v>43.0</v>
      </c>
      <c r="B45" s="3" t="s">
        <v>869</v>
      </c>
      <c r="C45" s="3">
        <v>0.5</v>
      </c>
      <c r="D45" s="3" t="s">
        <v>7235</v>
      </c>
      <c r="E45" s="3" t="s">
        <v>7236</v>
      </c>
      <c r="F45" s="3" t="s">
        <v>3762</v>
      </c>
      <c r="G45" s="3" t="s">
        <v>7237</v>
      </c>
      <c r="H45" s="3" t="s">
        <v>3764</v>
      </c>
      <c r="I45" s="3" t="s">
        <v>3644</v>
      </c>
      <c r="J45" s="3" t="s">
        <v>7238</v>
      </c>
      <c r="K45" s="8">
        <v>43934.0</v>
      </c>
      <c r="L45" s="8">
        <v>43899.0</v>
      </c>
    </row>
    <row r="46">
      <c r="A46" s="7">
        <v>44.0</v>
      </c>
      <c r="B46" s="3" t="s">
        <v>872</v>
      </c>
      <c r="C46" s="3">
        <v>0.4285714285714285</v>
      </c>
      <c r="D46" s="3" t="s">
        <v>7239</v>
      </c>
      <c r="E46" s="3" t="s">
        <v>7240</v>
      </c>
      <c r="F46" s="3" t="s">
        <v>3768</v>
      </c>
      <c r="G46" s="3" t="s">
        <v>7241</v>
      </c>
      <c r="H46" s="3" t="s">
        <v>3770</v>
      </c>
      <c r="I46" s="3" t="s">
        <v>3488</v>
      </c>
      <c r="J46" s="3" t="s">
        <v>7242</v>
      </c>
      <c r="K46" s="8">
        <v>43934.0</v>
      </c>
      <c r="L46" s="8">
        <v>43899.0</v>
      </c>
    </row>
    <row r="47">
      <c r="A47" s="7">
        <v>45.0</v>
      </c>
      <c r="B47" s="3" t="s">
        <v>874</v>
      </c>
      <c r="C47" s="3">
        <v>0.125</v>
      </c>
      <c r="D47" s="3" t="s">
        <v>7243</v>
      </c>
      <c r="E47" s="3" t="s">
        <v>7244</v>
      </c>
      <c r="F47" s="3" t="s">
        <v>3774</v>
      </c>
      <c r="G47" s="3" t="s">
        <v>7244</v>
      </c>
      <c r="H47" s="3" t="s">
        <v>3775</v>
      </c>
      <c r="I47" s="3" t="s">
        <v>3562</v>
      </c>
      <c r="J47" s="3" t="s">
        <v>7245</v>
      </c>
      <c r="K47" s="8">
        <v>43944.0</v>
      </c>
      <c r="L47" s="8">
        <v>43838.0</v>
      </c>
    </row>
    <row r="48">
      <c r="A48" s="7">
        <v>46.0</v>
      </c>
      <c r="B48" s="3" t="s">
        <v>877</v>
      </c>
      <c r="C48" s="3">
        <v>0.125</v>
      </c>
      <c r="D48" s="3" t="s">
        <v>7246</v>
      </c>
      <c r="E48" s="3" t="s">
        <v>7247</v>
      </c>
      <c r="F48" s="3" t="s">
        <v>3779</v>
      </c>
      <c r="G48" s="3" t="s">
        <v>7247</v>
      </c>
      <c r="H48" s="3" t="s">
        <v>3780</v>
      </c>
      <c r="I48" s="3" t="s">
        <v>3562</v>
      </c>
      <c r="J48" s="3" t="s">
        <v>7248</v>
      </c>
      <c r="K48" s="8">
        <v>43944.0</v>
      </c>
      <c r="L48" s="8">
        <v>43838.0</v>
      </c>
    </row>
    <row r="49">
      <c r="A49" s="7">
        <v>47.0</v>
      </c>
      <c r="B49" s="3" t="s">
        <v>880</v>
      </c>
      <c r="C49" s="3">
        <v>0.4</v>
      </c>
      <c r="D49" s="3" t="s">
        <v>7249</v>
      </c>
      <c r="E49" s="3" t="s">
        <v>7250</v>
      </c>
      <c r="F49" s="3" t="s">
        <v>3784</v>
      </c>
      <c r="G49" s="3" t="s">
        <v>7251</v>
      </c>
      <c r="H49" s="3" t="s">
        <v>3786</v>
      </c>
      <c r="I49" s="3" t="s">
        <v>3597</v>
      </c>
      <c r="J49" s="3" t="s">
        <v>7252</v>
      </c>
      <c r="K49" s="8">
        <v>43945.0</v>
      </c>
      <c r="L49" s="8">
        <v>43861.0</v>
      </c>
    </row>
    <row r="50">
      <c r="A50" s="7">
        <v>48.0</v>
      </c>
      <c r="B50" s="3" t="s">
        <v>883</v>
      </c>
      <c r="C50" s="3">
        <v>0.4</v>
      </c>
      <c r="D50" s="3" t="s">
        <v>7253</v>
      </c>
      <c r="E50" s="3" t="s">
        <v>7254</v>
      </c>
      <c r="F50" s="3" t="s">
        <v>3790</v>
      </c>
      <c r="G50" s="3" t="s">
        <v>7255</v>
      </c>
      <c r="H50" s="3" t="s">
        <v>3792</v>
      </c>
      <c r="I50" s="3" t="s">
        <v>3597</v>
      </c>
      <c r="J50" s="3" t="s">
        <v>7256</v>
      </c>
      <c r="K50" s="8">
        <v>43945.0</v>
      </c>
      <c r="L50" s="8">
        <v>43861.0</v>
      </c>
    </row>
    <row r="51">
      <c r="A51" s="7">
        <v>49.0</v>
      </c>
      <c r="B51" s="3" t="s">
        <v>911</v>
      </c>
      <c r="C51" s="3">
        <v>0.5</v>
      </c>
      <c r="D51" s="3" t="s">
        <v>7257</v>
      </c>
      <c r="E51" s="3" t="s">
        <v>7258</v>
      </c>
      <c r="F51" s="3" t="s">
        <v>3808</v>
      </c>
      <c r="G51" s="3" t="s">
        <v>3809</v>
      </c>
      <c r="H51" s="3" t="s">
        <v>3810</v>
      </c>
      <c r="I51" s="3" t="s">
        <v>3474</v>
      </c>
      <c r="J51" s="3" t="s">
        <v>7259</v>
      </c>
      <c r="K51" s="8">
        <v>43972.0</v>
      </c>
      <c r="L51" s="8">
        <v>43892.0</v>
      </c>
    </row>
    <row r="52">
      <c r="A52" s="7">
        <v>50.0</v>
      </c>
      <c r="B52" s="3" t="s">
        <v>926</v>
      </c>
      <c r="C52" s="3">
        <v>0.6666666666666666</v>
      </c>
      <c r="D52" s="3" t="s">
        <v>7260</v>
      </c>
      <c r="E52" s="3" t="s">
        <v>7261</v>
      </c>
      <c r="F52" s="3" t="s">
        <v>3814</v>
      </c>
      <c r="G52" s="3" t="s">
        <v>7262</v>
      </c>
      <c r="H52" s="3" t="s">
        <v>3814</v>
      </c>
      <c r="I52" s="3" t="s">
        <v>3540</v>
      </c>
      <c r="J52" s="3" t="s">
        <v>7263</v>
      </c>
      <c r="K52" s="8">
        <v>43984.0</v>
      </c>
      <c r="L52" s="8">
        <v>43886.0</v>
      </c>
    </row>
    <row r="53">
      <c r="A53" s="7">
        <v>51.0</v>
      </c>
      <c r="B53" s="3" t="s">
        <v>931</v>
      </c>
      <c r="C53" s="3">
        <v>0.6666666666666666</v>
      </c>
      <c r="D53" s="3" t="s">
        <v>7264</v>
      </c>
      <c r="E53" s="3" t="s">
        <v>7265</v>
      </c>
      <c r="F53" s="3" t="s">
        <v>3819</v>
      </c>
      <c r="G53" s="3" t="s">
        <v>7266</v>
      </c>
      <c r="H53" s="3" t="s">
        <v>3819</v>
      </c>
      <c r="I53" s="3" t="s">
        <v>3540</v>
      </c>
      <c r="J53" s="3" t="s">
        <v>7267</v>
      </c>
      <c r="K53" s="8">
        <v>43984.0</v>
      </c>
      <c r="L53" s="8">
        <v>43886.0</v>
      </c>
    </row>
    <row r="54">
      <c r="A54" s="7">
        <v>52.0</v>
      </c>
      <c r="B54" s="3" t="s">
        <v>934</v>
      </c>
      <c r="C54" s="3">
        <v>1.0</v>
      </c>
      <c r="D54" s="3" t="s">
        <v>3535</v>
      </c>
      <c r="E54" s="3" t="s">
        <v>7268</v>
      </c>
      <c r="F54" s="3" t="s">
        <v>3537</v>
      </c>
      <c r="G54" s="3" t="s">
        <v>3823</v>
      </c>
      <c r="H54" s="3" t="s">
        <v>3539</v>
      </c>
      <c r="I54" s="3" t="s">
        <v>3701</v>
      </c>
      <c r="J54" s="3" t="s">
        <v>7269</v>
      </c>
      <c r="K54" s="8">
        <v>43957.0</v>
      </c>
      <c r="L54" s="8">
        <v>43901.0</v>
      </c>
    </row>
    <row r="55">
      <c r="A55" s="7">
        <v>53.0</v>
      </c>
      <c r="B55" s="3" t="s">
        <v>937</v>
      </c>
      <c r="C55" s="3">
        <v>1.0</v>
      </c>
      <c r="D55" s="3" t="s">
        <v>3535</v>
      </c>
      <c r="E55" s="3" t="s">
        <v>7270</v>
      </c>
      <c r="F55" s="3" t="s">
        <v>3537</v>
      </c>
      <c r="G55" s="3" t="s">
        <v>3826</v>
      </c>
      <c r="H55" s="3" t="s">
        <v>3539</v>
      </c>
      <c r="I55" s="3" t="s">
        <v>3701</v>
      </c>
      <c r="J55" s="3" t="s">
        <v>7271</v>
      </c>
      <c r="K55" s="8">
        <v>43957.0</v>
      </c>
      <c r="L55" s="8">
        <v>43899.0</v>
      </c>
    </row>
    <row r="56">
      <c r="A56" s="7">
        <v>54.0</v>
      </c>
      <c r="B56" s="3" t="s">
        <v>943</v>
      </c>
      <c r="C56" s="3">
        <v>0.2857142857142857</v>
      </c>
      <c r="D56" s="3" t="s">
        <v>3828</v>
      </c>
      <c r="E56" s="3" t="s">
        <v>3829</v>
      </c>
      <c r="F56" s="3" t="s">
        <v>3830</v>
      </c>
      <c r="G56" s="3" t="s">
        <v>3831</v>
      </c>
      <c r="H56" s="3" t="s">
        <v>3832</v>
      </c>
      <c r="I56" s="3" t="s">
        <v>3488</v>
      </c>
      <c r="J56" s="3" t="s">
        <v>3833</v>
      </c>
      <c r="K56" s="8">
        <v>43942.0</v>
      </c>
      <c r="L56" s="8">
        <v>43979.0</v>
      </c>
    </row>
    <row r="57">
      <c r="A57" s="7">
        <v>55.0</v>
      </c>
      <c r="B57" s="3" t="s">
        <v>946</v>
      </c>
      <c r="C57" s="3">
        <v>0.2857142857142857</v>
      </c>
      <c r="D57" s="3" t="s">
        <v>3834</v>
      </c>
      <c r="E57" s="3" t="s">
        <v>3835</v>
      </c>
      <c r="F57" s="3" t="s">
        <v>3836</v>
      </c>
      <c r="G57" s="3" t="s">
        <v>3837</v>
      </c>
      <c r="H57" s="3" t="s">
        <v>3838</v>
      </c>
      <c r="I57" s="3" t="s">
        <v>3488</v>
      </c>
      <c r="J57" s="3" t="s">
        <v>3839</v>
      </c>
      <c r="K57" s="8">
        <v>43942.0</v>
      </c>
      <c r="L57" s="8">
        <v>43979.0</v>
      </c>
    </row>
    <row r="58">
      <c r="A58" s="7">
        <v>56.0</v>
      </c>
      <c r="B58" s="3" t="s">
        <v>975</v>
      </c>
      <c r="C58" s="3">
        <v>0.2307692307692308</v>
      </c>
      <c r="D58" s="3" t="s">
        <v>7272</v>
      </c>
      <c r="E58" s="3" t="s">
        <v>7273</v>
      </c>
      <c r="F58" s="3" t="s">
        <v>3842</v>
      </c>
      <c r="G58" s="3" t="s">
        <v>3843</v>
      </c>
      <c r="H58" s="3" t="s">
        <v>3844</v>
      </c>
      <c r="I58" s="3" t="s">
        <v>3845</v>
      </c>
      <c r="J58" s="3" t="s">
        <v>7274</v>
      </c>
      <c r="K58" s="8">
        <v>44013.0</v>
      </c>
      <c r="L58" s="8">
        <v>44007.0</v>
      </c>
    </row>
    <row r="59">
      <c r="A59" s="7">
        <v>57.0</v>
      </c>
      <c r="B59" s="3" t="s">
        <v>978</v>
      </c>
      <c r="C59" s="3">
        <v>0.25</v>
      </c>
      <c r="D59" s="3" t="s">
        <v>7275</v>
      </c>
      <c r="E59" s="3" t="s">
        <v>7276</v>
      </c>
      <c r="F59" s="3" t="s">
        <v>7277</v>
      </c>
      <c r="G59" s="3" t="s">
        <v>3850</v>
      </c>
      <c r="H59" s="3" t="s">
        <v>3851</v>
      </c>
      <c r="I59" s="3" t="s">
        <v>3852</v>
      </c>
      <c r="J59" s="3" t="s">
        <v>7278</v>
      </c>
      <c r="K59" s="8">
        <v>44013.0</v>
      </c>
      <c r="L59" s="8">
        <v>44007.0</v>
      </c>
    </row>
    <row r="60">
      <c r="A60" s="7">
        <v>58.0</v>
      </c>
      <c r="B60" s="3" t="s">
        <v>1012</v>
      </c>
      <c r="C60" s="3">
        <v>0.5</v>
      </c>
      <c r="D60" s="3" t="s">
        <v>7279</v>
      </c>
      <c r="E60" s="3" t="s">
        <v>7280</v>
      </c>
      <c r="F60" s="3" t="s">
        <v>3856</v>
      </c>
      <c r="G60" s="3" t="s">
        <v>7281</v>
      </c>
      <c r="H60" s="3" t="s">
        <v>3858</v>
      </c>
      <c r="I60" s="3" t="s">
        <v>3474</v>
      </c>
      <c r="J60" s="3" t="s">
        <v>7282</v>
      </c>
      <c r="K60" s="8">
        <v>43958.0</v>
      </c>
      <c r="L60" s="8">
        <v>43899.0</v>
      </c>
    </row>
    <row r="61">
      <c r="A61" s="7">
        <v>59.0</v>
      </c>
      <c r="B61" s="3" t="s">
        <v>1017</v>
      </c>
      <c r="C61" s="3">
        <v>0.5</v>
      </c>
      <c r="D61" s="3" t="s">
        <v>7283</v>
      </c>
      <c r="E61" s="3" t="s">
        <v>7284</v>
      </c>
      <c r="F61" s="3" t="s">
        <v>3862</v>
      </c>
      <c r="G61" s="3" t="s">
        <v>7285</v>
      </c>
      <c r="H61" s="3" t="s">
        <v>3864</v>
      </c>
      <c r="I61" s="3" t="s">
        <v>3474</v>
      </c>
      <c r="J61" s="3" t="s">
        <v>7286</v>
      </c>
      <c r="K61" s="8">
        <v>43958.0</v>
      </c>
      <c r="L61" s="8">
        <v>43901.0</v>
      </c>
    </row>
    <row r="62">
      <c r="A62" s="7">
        <v>60.0</v>
      </c>
      <c r="B62" s="3" t="s">
        <v>1026</v>
      </c>
      <c r="C62" s="3">
        <v>0.3333333333333333</v>
      </c>
      <c r="D62" s="3" t="s">
        <v>7287</v>
      </c>
      <c r="E62" s="3" t="s">
        <v>7288</v>
      </c>
      <c r="F62" s="3" t="s">
        <v>3868</v>
      </c>
      <c r="G62" s="3" t="s">
        <v>3869</v>
      </c>
      <c r="H62" s="3" t="s">
        <v>3870</v>
      </c>
      <c r="I62" s="3" t="s">
        <v>3644</v>
      </c>
      <c r="J62" s="3" t="s">
        <v>7289</v>
      </c>
      <c r="K62" s="8">
        <v>43980.0</v>
      </c>
      <c r="L62" s="8">
        <v>43899.0</v>
      </c>
    </row>
    <row r="63">
      <c r="A63" s="7">
        <v>61.0</v>
      </c>
      <c r="B63" s="3" t="s">
        <v>1029</v>
      </c>
      <c r="C63" s="3">
        <v>0.3333333333333333</v>
      </c>
      <c r="D63" s="3" t="s">
        <v>7290</v>
      </c>
      <c r="E63" s="3" t="s">
        <v>7291</v>
      </c>
      <c r="F63" s="3" t="s">
        <v>3874</v>
      </c>
      <c r="G63" s="3" t="s">
        <v>3875</v>
      </c>
      <c r="H63" s="3" t="s">
        <v>3876</v>
      </c>
      <c r="I63" s="3" t="s">
        <v>3644</v>
      </c>
      <c r="J63" s="3" t="s">
        <v>7292</v>
      </c>
      <c r="K63" s="8">
        <v>43980.0</v>
      </c>
      <c r="L63" s="8">
        <v>43899.0</v>
      </c>
    </row>
    <row r="64">
      <c r="A64" s="7">
        <v>62.0</v>
      </c>
      <c r="B64" s="3" t="s">
        <v>1059</v>
      </c>
      <c r="C64" s="3">
        <v>0.375</v>
      </c>
      <c r="D64" s="3" t="s">
        <v>7293</v>
      </c>
      <c r="E64" s="3" t="s">
        <v>7294</v>
      </c>
      <c r="F64" s="3" t="s">
        <v>3880</v>
      </c>
      <c r="G64" s="3" t="s">
        <v>7295</v>
      </c>
      <c r="H64" s="3" t="s">
        <v>3882</v>
      </c>
      <c r="I64" s="3" t="s">
        <v>3562</v>
      </c>
      <c r="J64" s="3" t="s">
        <v>7296</v>
      </c>
      <c r="K64" s="8">
        <v>44018.0</v>
      </c>
      <c r="L64" s="8">
        <v>44007.0</v>
      </c>
    </row>
    <row r="65">
      <c r="A65" s="7">
        <v>63.0</v>
      </c>
      <c r="B65" s="3" t="s">
        <v>1062</v>
      </c>
      <c r="C65" s="3">
        <v>0.4285714285714285</v>
      </c>
      <c r="D65" s="3" t="s">
        <v>7297</v>
      </c>
      <c r="E65" s="3" t="s">
        <v>7298</v>
      </c>
      <c r="F65" s="3" t="s">
        <v>3886</v>
      </c>
      <c r="G65" s="3" t="s">
        <v>7299</v>
      </c>
      <c r="H65" s="3" t="s">
        <v>3888</v>
      </c>
      <c r="I65" s="3" t="s">
        <v>3488</v>
      </c>
      <c r="J65" s="3" t="s">
        <v>7300</v>
      </c>
      <c r="K65" s="8">
        <v>44018.0</v>
      </c>
      <c r="L65" s="8">
        <v>43997.0</v>
      </c>
    </row>
    <row r="66">
      <c r="A66" s="7">
        <v>64.0</v>
      </c>
      <c r="B66" s="3" t="s">
        <v>1150</v>
      </c>
      <c r="C66" s="3">
        <v>0.4285714285714285</v>
      </c>
      <c r="D66" s="3" t="s">
        <v>7301</v>
      </c>
      <c r="E66" s="3" t="s">
        <v>7302</v>
      </c>
      <c r="F66" s="3" t="s">
        <v>3892</v>
      </c>
      <c r="G66" s="3" t="s">
        <v>7303</v>
      </c>
      <c r="H66" s="3" t="s">
        <v>3894</v>
      </c>
      <c r="I66" s="3" t="s">
        <v>3488</v>
      </c>
      <c r="J66" s="3" t="s">
        <v>7304</v>
      </c>
      <c r="K66" s="8">
        <v>43990.0</v>
      </c>
      <c r="L66" s="8">
        <v>43972.0</v>
      </c>
    </row>
    <row r="67">
      <c r="A67" s="7">
        <v>65.0</v>
      </c>
      <c r="B67" s="3" t="s">
        <v>1162</v>
      </c>
      <c r="C67" s="3">
        <v>0.4285714285714285</v>
      </c>
      <c r="D67" s="3" t="s">
        <v>7305</v>
      </c>
      <c r="E67" s="3" t="s">
        <v>7306</v>
      </c>
      <c r="F67" s="3" t="s">
        <v>3898</v>
      </c>
      <c r="G67" s="3" t="s">
        <v>7307</v>
      </c>
      <c r="H67" s="3" t="s">
        <v>3900</v>
      </c>
      <c r="I67" s="3" t="s">
        <v>3488</v>
      </c>
      <c r="J67" s="3" t="s">
        <v>7308</v>
      </c>
      <c r="K67" s="8">
        <v>43990.0</v>
      </c>
      <c r="L67" s="8">
        <v>43973.0</v>
      </c>
    </row>
    <row r="68">
      <c r="A68" s="7">
        <v>66.0</v>
      </c>
      <c r="B68" s="3" t="s">
        <v>1201</v>
      </c>
      <c r="C68" s="3">
        <v>0.5</v>
      </c>
      <c r="D68" s="3" t="s">
        <v>7309</v>
      </c>
      <c r="E68" s="3" t="s">
        <v>7310</v>
      </c>
      <c r="F68" s="3" t="s">
        <v>3916</v>
      </c>
      <c r="G68" s="3" t="s">
        <v>7311</v>
      </c>
      <c r="H68" s="3" t="s">
        <v>3918</v>
      </c>
      <c r="I68" s="3" t="s">
        <v>3474</v>
      </c>
      <c r="J68" s="3" t="s">
        <v>7312</v>
      </c>
      <c r="K68" s="8">
        <v>43999.0</v>
      </c>
      <c r="L68" s="8">
        <v>43997.0</v>
      </c>
    </row>
    <row r="69">
      <c r="A69" s="7">
        <v>67.0</v>
      </c>
      <c r="B69" s="3" t="s">
        <v>1204</v>
      </c>
      <c r="C69" s="3">
        <v>0.5</v>
      </c>
      <c r="D69" s="3" t="s">
        <v>7313</v>
      </c>
      <c r="E69" s="3" t="s">
        <v>7314</v>
      </c>
      <c r="F69" s="3" t="s">
        <v>3922</v>
      </c>
      <c r="G69" s="3" t="s">
        <v>7315</v>
      </c>
      <c r="H69" s="3" t="s">
        <v>3924</v>
      </c>
      <c r="I69" s="3" t="s">
        <v>3474</v>
      </c>
      <c r="J69" s="3" t="s">
        <v>7316</v>
      </c>
      <c r="K69" s="8">
        <v>43999.0</v>
      </c>
      <c r="L69" s="8">
        <v>43997.0</v>
      </c>
    </row>
    <row r="70">
      <c r="A70" s="7">
        <v>68.0</v>
      </c>
      <c r="B70" s="3" t="s">
        <v>1208</v>
      </c>
      <c r="C70" s="3">
        <v>0.2857142857142857</v>
      </c>
      <c r="D70" s="3" t="s">
        <v>7317</v>
      </c>
      <c r="E70" s="3" t="s">
        <v>7318</v>
      </c>
      <c r="F70" s="3" t="s">
        <v>3928</v>
      </c>
      <c r="G70" s="3" t="s">
        <v>3929</v>
      </c>
      <c r="H70" s="3" t="s">
        <v>3930</v>
      </c>
      <c r="I70" s="3" t="s">
        <v>3488</v>
      </c>
      <c r="J70" s="3" t="s">
        <v>7319</v>
      </c>
      <c r="K70" s="8">
        <v>44000.0</v>
      </c>
      <c r="L70" s="8">
        <v>43999.0</v>
      </c>
    </row>
    <row r="71">
      <c r="A71" s="7">
        <v>69.0</v>
      </c>
      <c r="B71" s="3" t="s">
        <v>1211</v>
      </c>
      <c r="C71" s="3">
        <v>0.3333333333333333</v>
      </c>
      <c r="D71" s="3" t="s">
        <v>7320</v>
      </c>
      <c r="E71" s="3" t="s">
        <v>7321</v>
      </c>
      <c r="F71" s="3" t="s">
        <v>3934</v>
      </c>
      <c r="G71" s="3" t="s">
        <v>3935</v>
      </c>
      <c r="H71" s="3" t="s">
        <v>3936</v>
      </c>
      <c r="I71" s="3" t="s">
        <v>3644</v>
      </c>
      <c r="J71" s="3" t="s">
        <v>7322</v>
      </c>
      <c r="K71" s="8">
        <v>44000.0</v>
      </c>
      <c r="L71" s="8">
        <v>43999.0</v>
      </c>
    </row>
    <row r="72">
      <c r="A72" s="7">
        <v>70.0</v>
      </c>
      <c r="B72" s="3" t="s">
        <v>1242</v>
      </c>
      <c r="C72" s="3">
        <v>0.5</v>
      </c>
      <c r="D72" s="3" t="s">
        <v>7323</v>
      </c>
      <c r="E72" s="3" t="s">
        <v>7324</v>
      </c>
      <c r="F72" s="3" t="s">
        <v>3940</v>
      </c>
      <c r="G72" s="3" t="s">
        <v>3941</v>
      </c>
      <c r="H72" s="3" t="s">
        <v>3942</v>
      </c>
      <c r="I72" s="3" t="s">
        <v>3474</v>
      </c>
      <c r="J72" s="3" t="s">
        <v>7325</v>
      </c>
      <c r="K72" s="8">
        <v>44035.0</v>
      </c>
      <c r="L72" s="8">
        <v>44034.0</v>
      </c>
    </row>
    <row r="73">
      <c r="A73" s="7">
        <v>71.0</v>
      </c>
      <c r="B73" s="3" t="s">
        <v>1245</v>
      </c>
      <c r="C73" s="3">
        <v>0.5</v>
      </c>
      <c r="D73" s="3" t="s">
        <v>7326</v>
      </c>
      <c r="E73" s="3" t="s">
        <v>7327</v>
      </c>
      <c r="F73" s="3" t="s">
        <v>3946</v>
      </c>
      <c r="G73" s="3" t="s">
        <v>3947</v>
      </c>
      <c r="H73" s="3" t="s">
        <v>3948</v>
      </c>
      <c r="I73" s="3" t="s">
        <v>3474</v>
      </c>
      <c r="J73" s="3" t="s">
        <v>7328</v>
      </c>
      <c r="K73" s="8">
        <v>44035.0</v>
      </c>
      <c r="L73" s="8">
        <v>44034.0</v>
      </c>
    </row>
    <row r="74">
      <c r="A74" s="7">
        <v>72.0</v>
      </c>
      <c r="B74" s="3" t="s">
        <v>1255</v>
      </c>
      <c r="C74" s="3">
        <v>0.6666666666666666</v>
      </c>
      <c r="D74" s="3" t="s">
        <v>7329</v>
      </c>
      <c r="E74" s="3" t="s">
        <v>7330</v>
      </c>
      <c r="F74" s="3" t="s">
        <v>3951</v>
      </c>
      <c r="G74" s="3" t="s">
        <v>7331</v>
      </c>
      <c r="H74" s="3" t="s">
        <v>3953</v>
      </c>
      <c r="I74" s="3" t="s">
        <v>3644</v>
      </c>
      <c r="J74" s="3" t="s">
        <v>7332</v>
      </c>
      <c r="K74" s="8">
        <v>43984.0</v>
      </c>
      <c r="L74" s="8">
        <v>43894.0</v>
      </c>
    </row>
    <row r="75">
      <c r="A75" s="7">
        <v>73.0</v>
      </c>
      <c r="B75" s="3" t="s">
        <v>1258</v>
      </c>
      <c r="C75" s="3">
        <v>0.6666666666666666</v>
      </c>
      <c r="D75" s="3" t="s">
        <v>7333</v>
      </c>
      <c r="E75" s="3" t="s">
        <v>7334</v>
      </c>
      <c r="F75" s="3" t="s">
        <v>3957</v>
      </c>
      <c r="G75" s="3" t="s">
        <v>3958</v>
      </c>
      <c r="H75" s="3" t="s">
        <v>3959</v>
      </c>
      <c r="I75" s="3" t="s">
        <v>3644</v>
      </c>
      <c r="J75" s="3" t="s">
        <v>7335</v>
      </c>
      <c r="K75" s="8">
        <v>43984.0</v>
      </c>
      <c r="L75" s="8">
        <v>43894.0</v>
      </c>
    </row>
    <row r="76">
      <c r="A76" s="7">
        <v>74.0</v>
      </c>
      <c r="B76" s="3" t="s">
        <v>1396</v>
      </c>
      <c r="C76" s="3">
        <v>0.5</v>
      </c>
      <c r="D76" s="3" t="s">
        <v>7336</v>
      </c>
      <c r="E76" s="3" t="s">
        <v>7337</v>
      </c>
      <c r="F76" s="3" t="s">
        <v>3963</v>
      </c>
      <c r="G76" s="3" t="s">
        <v>3964</v>
      </c>
      <c r="H76" s="3" t="s">
        <v>3965</v>
      </c>
      <c r="I76" s="3" t="s">
        <v>3474</v>
      </c>
      <c r="J76" s="3" t="s">
        <v>7338</v>
      </c>
      <c r="K76" s="8">
        <v>43966.0</v>
      </c>
      <c r="L76" s="8">
        <v>43963.0</v>
      </c>
    </row>
    <row r="77">
      <c r="A77" s="7">
        <v>75.0</v>
      </c>
      <c r="B77" s="3" t="s">
        <v>1399</v>
      </c>
      <c r="C77" s="3">
        <v>0.5</v>
      </c>
      <c r="D77" s="3" t="s">
        <v>7339</v>
      </c>
      <c r="E77" s="3" t="s">
        <v>7340</v>
      </c>
      <c r="F77" s="3" t="s">
        <v>3969</v>
      </c>
      <c r="G77" s="3" t="s">
        <v>3970</v>
      </c>
      <c r="H77" s="3" t="s">
        <v>3971</v>
      </c>
      <c r="I77" s="3" t="s">
        <v>3474</v>
      </c>
      <c r="J77" s="3" t="s">
        <v>7341</v>
      </c>
      <c r="K77" s="8">
        <v>43966.0</v>
      </c>
      <c r="L77" s="8">
        <v>43963.0</v>
      </c>
    </row>
    <row r="78">
      <c r="A78" s="7">
        <v>76.0</v>
      </c>
      <c r="B78" s="3" t="s">
        <v>1406</v>
      </c>
      <c r="C78" s="3">
        <v>1.0</v>
      </c>
      <c r="D78" s="3" t="s">
        <v>3535</v>
      </c>
      <c r="E78" s="3" t="s">
        <v>7342</v>
      </c>
      <c r="F78" s="3" t="s">
        <v>3537</v>
      </c>
      <c r="G78" s="3" t="s">
        <v>7343</v>
      </c>
      <c r="H78" s="3" t="s">
        <v>3539</v>
      </c>
      <c r="I78" s="3" t="s">
        <v>3540</v>
      </c>
      <c r="J78" s="3" t="s">
        <v>7344</v>
      </c>
      <c r="K78" s="8">
        <v>43944.0</v>
      </c>
      <c r="L78" s="8">
        <v>43885.0</v>
      </c>
    </row>
    <row r="79">
      <c r="A79" s="7">
        <v>77.0</v>
      </c>
      <c r="B79" s="3" t="s">
        <v>1409</v>
      </c>
      <c r="C79" s="3">
        <v>1.0</v>
      </c>
      <c r="D79" s="3" t="s">
        <v>3535</v>
      </c>
      <c r="E79" s="3" t="s">
        <v>7345</v>
      </c>
      <c r="F79" s="3" t="s">
        <v>3537</v>
      </c>
      <c r="G79" s="3" t="s">
        <v>7346</v>
      </c>
      <c r="H79" s="3" t="s">
        <v>3539</v>
      </c>
      <c r="I79" s="3" t="s">
        <v>3540</v>
      </c>
      <c r="J79" s="3" t="s">
        <v>7347</v>
      </c>
      <c r="K79" s="8">
        <v>43944.0</v>
      </c>
      <c r="L79" s="8">
        <v>43885.0</v>
      </c>
    </row>
    <row r="80">
      <c r="A80" s="7">
        <v>78.0</v>
      </c>
      <c r="B80" s="3" t="s">
        <v>1432</v>
      </c>
      <c r="C80" s="3">
        <v>0.25</v>
      </c>
      <c r="D80" s="3" t="s">
        <v>7348</v>
      </c>
      <c r="E80" s="3" t="s">
        <v>7349</v>
      </c>
      <c r="F80" s="3" t="s">
        <v>3981</v>
      </c>
      <c r="G80" s="3" t="s">
        <v>7349</v>
      </c>
      <c r="H80" s="3" t="s">
        <v>3982</v>
      </c>
      <c r="I80" s="3" t="s">
        <v>3474</v>
      </c>
      <c r="J80" s="3" t="s">
        <v>7350</v>
      </c>
      <c r="K80" s="8">
        <v>43949.0</v>
      </c>
      <c r="L80" s="8">
        <v>43889.0</v>
      </c>
    </row>
    <row r="81">
      <c r="A81" s="7">
        <v>79.0</v>
      </c>
      <c r="B81" s="3" t="s">
        <v>1436</v>
      </c>
      <c r="C81" s="3">
        <v>0.25</v>
      </c>
      <c r="D81" s="3" t="s">
        <v>7351</v>
      </c>
      <c r="E81" s="3" t="s">
        <v>7352</v>
      </c>
      <c r="F81" s="3" t="s">
        <v>3986</v>
      </c>
      <c r="G81" s="3" t="s">
        <v>7352</v>
      </c>
      <c r="H81" s="3" t="s">
        <v>3987</v>
      </c>
      <c r="I81" s="3" t="s">
        <v>3474</v>
      </c>
      <c r="J81" s="3" t="s">
        <v>7353</v>
      </c>
      <c r="K81" s="8">
        <v>43949.0</v>
      </c>
      <c r="L81" s="8">
        <v>43889.0</v>
      </c>
    </row>
    <row r="82">
      <c r="A82" s="7">
        <v>80.0</v>
      </c>
      <c r="B82" s="3" t="s">
        <v>1441</v>
      </c>
      <c r="C82" s="3">
        <v>0.4</v>
      </c>
      <c r="D82" s="3" t="s">
        <v>7354</v>
      </c>
      <c r="E82" s="3" t="s">
        <v>5551</v>
      </c>
      <c r="F82" s="3" t="s">
        <v>7355</v>
      </c>
      <c r="G82" s="3" t="s">
        <v>3992</v>
      </c>
      <c r="H82" s="3" t="s">
        <v>3993</v>
      </c>
      <c r="I82" s="3" t="s">
        <v>3597</v>
      </c>
      <c r="J82" s="3" t="s">
        <v>7356</v>
      </c>
      <c r="K82" s="8">
        <v>44029.0</v>
      </c>
      <c r="L82" s="8">
        <v>44040.0</v>
      </c>
    </row>
    <row r="83">
      <c r="A83" s="7">
        <v>81.0</v>
      </c>
      <c r="B83" s="3" t="s">
        <v>1444</v>
      </c>
      <c r="C83" s="3">
        <v>0.4</v>
      </c>
      <c r="D83" s="3" t="s">
        <v>7357</v>
      </c>
      <c r="E83" s="3" t="s">
        <v>5555</v>
      </c>
      <c r="F83" s="3" t="s">
        <v>7358</v>
      </c>
      <c r="G83" s="3" t="s">
        <v>3998</v>
      </c>
      <c r="H83" s="3" t="s">
        <v>3999</v>
      </c>
      <c r="I83" s="3" t="s">
        <v>3597</v>
      </c>
      <c r="J83" s="3" t="s">
        <v>7359</v>
      </c>
      <c r="K83" s="8">
        <v>44029.0</v>
      </c>
      <c r="L83" s="8">
        <v>44040.0</v>
      </c>
    </row>
    <row r="84">
      <c r="A84" s="7">
        <v>82.0</v>
      </c>
      <c r="B84" s="3" t="s">
        <v>1459</v>
      </c>
      <c r="C84" s="3">
        <v>0.5714285714285714</v>
      </c>
      <c r="D84" s="3" t="s">
        <v>7360</v>
      </c>
      <c r="E84" s="3" t="s">
        <v>7361</v>
      </c>
      <c r="F84" s="3" t="s">
        <v>4003</v>
      </c>
      <c r="G84" s="3" t="s">
        <v>4004</v>
      </c>
      <c r="H84" s="3" t="s">
        <v>4005</v>
      </c>
      <c r="I84" s="3" t="s">
        <v>3488</v>
      </c>
      <c r="J84" s="3" t="s">
        <v>7335</v>
      </c>
      <c r="K84" s="8">
        <v>44018.0</v>
      </c>
      <c r="L84" s="8">
        <v>44012.0</v>
      </c>
    </row>
    <row r="85">
      <c r="A85" s="7">
        <v>83.0</v>
      </c>
      <c r="B85" s="3" t="s">
        <v>1462</v>
      </c>
      <c r="C85" s="3">
        <v>0.5</v>
      </c>
      <c r="D85" s="3" t="s">
        <v>7362</v>
      </c>
      <c r="E85" s="3" t="s">
        <v>7363</v>
      </c>
      <c r="F85" s="3" t="s">
        <v>4009</v>
      </c>
      <c r="G85" s="3" t="s">
        <v>4010</v>
      </c>
      <c r="H85" s="3" t="s">
        <v>4011</v>
      </c>
      <c r="I85" s="3" t="s">
        <v>3562</v>
      </c>
      <c r="J85" s="3" t="s">
        <v>7364</v>
      </c>
      <c r="K85" s="8">
        <v>44018.0</v>
      </c>
      <c r="L85" s="8">
        <v>44012.0</v>
      </c>
    </row>
    <row r="86">
      <c r="A86" s="7">
        <v>84.0</v>
      </c>
      <c r="B86" s="3" t="s">
        <v>1472</v>
      </c>
      <c r="C86" s="3">
        <v>0.4</v>
      </c>
      <c r="D86" s="3" t="s">
        <v>7365</v>
      </c>
      <c r="E86" s="3" t="s">
        <v>7366</v>
      </c>
      <c r="F86" s="3" t="s">
        <v>4015</v>
      </c>
      <c r="G86" s="3" t="s">
        <v>7367</v>
      </c>
      <c r="H86" s="3" t="s">
        <v>4017</v>
      </c>
      <c r="I86" s="3" t="s">
        <v>3597</v>
      </c>
      <c r="J86" s="3" t="s">
        <v>7368</v>
      </c>
      <c r="K86" s="8">
        <v>43971.0</v>
      </c>
      <c r="L86" s="8">
        <v>43964.0</v>
      </c>
    </row>
    <row r="87">
      <c r="A87" s="7">
        <v>85.0</v>
      </c>
      <c r="B87" s="3" t="s">
        <v>1477</v>
      </c>
      <c r="C87" s="3">
        <v>0.4</v>
      </c>
      <c r="D87" s="3" t="s">
        <v>7369</v>
      </c>
      <c r="E87" s="3" t="s">
        <v>7370</v>
      </c>
      <c r="F87" s="3" t="s">
        <v>4021</v>
      </c>
      <c r="G87" s="3" t="s">
        <v>7371</v>
      </c>
      <c r="H87" s="3" t="s">
        <v>4023</v>
      </c>
      <c r="I87" s="3" t="s">
        <v>3597</v>
      </c>
      <c r="J87" s="3" t="s">
        <v>7372</v>
      </c>
      <c r="K87" s="8">
        <v>43971.0</v>
      </c>
      <c r="L87" s="8">
        <v>43964.0</v>
      </c>
    </row>
    <row r="88">
      <c r="A88" s="7">
        <v>86.0</v>
      </c>
      <c r="B88" s="3" t="s">
        <v>1497</v>
      </c>
      <c r="C88" s="3">
        <v>0.4285714285714285</v>
      </c>
      <c r="D88" s="3" t="s">
        <v>7373</v>
      </c>
      <c r="E88" s="3" t="s">
        <v>7374</v>
      </c>
      <c r="F88" s="3" t="s">
        <v>4027</v>
      </c>
      <c r="G88" s="3" t="s">
        <v>7375</v>
      </c>
      <c r="H88" s="3" t="s">
        <v>4029</v>
      </c>
      <c r="I88" s="3" t="s">
        <v>3488</v>
      </c>
      <c r="J88" s="3" t="s">
        <v>7376</v>
      </c>
      <c r="K88" s="8">
        <v>43977.0</v>
      </c>
      <c r="L88" s="8">
        <v>43899.0</v>
      </c>
    </row>
    <row r="89">
      <c r="A89" s="7">
        <v>87.0</v>
      </c>
      <c r="B89" s="3" t="s">
        <v>1500</v>
      </c>
      <c r="C89" s="3">
        <v>0.4285714285714285</v>
      </c>
      <c r="D89" s="3" t="s">
        <v>7377</v>
      </c>
      <c r="E89" s="3" t="s">
        <v>7378</v>
      </c>
      <c r="F89" s="3" t="s">
        <v>4033</v>
      </c>
      <c r="G89" s="3" t="s">
        <v>7379</v>
      </c>
      <c r="H89" s="3" t="s">
        <v>4035</v>
      </c>
      <c r="I89" s="3" t="s">
        <v>3488</v>
      </c>
      <c r="J89" s="3" t="s">
        <v>7380</v>
      </c>
      <c r="K89" s="8">
        <v>43977.0</v>
      </c>
      <c r="L89" s="8">
        <v>43899.0</v>
      </c>
    </row>
    <row r="90">
      <c r="A90" s="7">
        <v>88.0</v>
      </c>
      <c r="B90" s="3" t="s">
        <v>1541</v>
      </c>
      <c r="C90" s="3">
        <v>0.75</v>
      </c>
      <c r="D90" s="3" t="s">
        <v>7381</v>
      </c>
      <c r="E90" s="3" t="s">
        <v>7382</v>
      </c>
      <c r="F90" s="3" t="s">
        <v>4051</v>
      </c>
      <c r="G90" s="3" t="s">
        <v>4052</v>
      </c>
      <c r="H90" s="3" t="s">
        <v>4051</v>
      </c>
      <c r="I90" s="3" t="s">
        <v>3474</v>
      </c>
      <c r="J90" s="3" t="s">
        <v>7383</v>
      </c>
      <c r="K90" s="8">
        <v>43990.0</v>
      </c>
      <c r="L90" s="8">
        <v>43892.0</v>
      </c>
    </row>
    <row r="91">
      <c r="A91" s="7">
        <v>89.0</v>
      </c>
      <c r="B91" s="3" t="s">
        <v>1544</v>
      </c>
      <c r="C91" s="3">
        <v>0.75</v>
      </c>
      <c r="D91" s="3" t="s">
        <v>7384</v>
      </c>
      <c r="E91" s="3" t="s">
        <v>7385</v>
      </c>
      <c r="F91" s="3" t="s">
        <v>4056</v>
      </c>
      <c r="G91" s="3" t="s">
        <v>4057</v>
      </c>
      <c r="H91" s="3" t="s">
        <v>4056</v>
      </c>
      <c r="I91" s="3" t="s">
        <v>3474</v>
      </c>
      <c r="J91" s="3" t="s">
        <v>7386</v>
      </c>
      <c r="K91" s="8">
        <v>43990.0</v>
      </c>
      <c r="L91" s="8">
        <v>43889.0</v>
      </c>
    </row>
    <row r="92">
      <c r="A92" s="7">
        <v>90.0</v>
      </c>
      <c r="B92" s="3" t="s">
        <v>1564</v>
      </c>
      <c r="C92" s="3">
        <v>0.3333333333333333</v>
      </c>
      <c r="D92" s="3" t="s">
        <v>7387</v>
      </c>
      <c r="E92" s="3" t="s">
        <v>4072</v>
      </c>
      <c r="F92" s="3" t="s">
        <v>7388</v>
      </c>
      <c r="G92" s="3" t="s">
        <v>4074</v>
      </c>
      <c r="H92" s="3" t="s">
        <v>4075</v>
      </c>
      <c r="I92" s="3" t="s">
        <v>3675</v>
      </c>
      <c r="J92" s="3" t="s">
        <v>7389</v>
      </c>
      <c r="K92" s="8">
        <v>44039.0</v>
      </c>
      <c r="L92" s="8">
        <v>44013.0</v>
      </c>
    </row>
    <row r="93">
      <c r="A93" s="7">
        <v>91.0</v>
      </c>
      <c r="B93" s="3" t="s">
        <v>1664</v>
      </c>
      <c r="C93" s="3">
        <v>0.3333333333333333</v>
      </c>
      <c r="D93" s="3" t="s">
        <v>7390</v>
      </c>
      <c r="E93" s="3" t="s">
        <v>7391</v>
      </c>
      <c r="F93" s="3" t="s">
        <v>4079</v>
      </c>
      <c r="G93" s="3" t="s">
        <v>7392</v>
      </c>
      <c r="H93" s="3" t="s">
        <v>4081</v>
      </c>
      <c r="I93" s="3" t="s">
        <v>3644</v>
      </c>
      <c r="J93" s="3" t="s">
        <v>7393</v>
      </c>
      <c r="K93" s="8">
        <v>43964.0</v>
      </c>
      <c r="L93" s="8">
        <v>43887.0</v>
      </c>
    </row>
    <row r="94">
      <c r="A94" s="7">
        <v>92.0</v>
      </c>
      <c r="B94" s="3" t="s">
        <v>1676</v>
      </c>
      <c r="C94" s="3">
        <v>0.3333333333333333</v>
      </c>
      <c r="D94" s="3" t="s">
        <v>7394</v>
      </c>
      <c r="E94" s="3" t="s">
        <v>7395</v>
      </c>
      <c r="F94" s="3" t="s">
        <v>4085</v>
      </c>
      <c r="G94" s="3" t="s">
        <v>7396</v>
      </c>
      <c r="H94" s="3" t="s">
        <v>4087</v>
      </c>
      <c r="I94" s="3" t="s">
        <v>3644</v>
      </c>
      <c r="J94" s="3" t="s">
        <v>7397</v>
      </c>
      <c r="K94" s="8">
        <v>43964.0</v>
      </c>
      <c r="L94" s="8">
        <v>43887.0</v>
      </c>
    </row>
    <row r="95">
      <c r="A95" s="7">
        <v>93.0</v>
      </c>
      <c r="B95" s="3" t="s">
        <v>1678</v>
      </c>
      <c r="C95" s="3">
        <v>1.0</v>
      </c>
      <c r="D95" s="3" t="s">
        <v>3535</v>
      </c>
      <c r="E95" s="3" t="s">
        <v>7398</v>
      </c>
      <c r="F95" s="3" t="s">
        <v>3537</v>
      </c>
      <c r="G95" s="3" t="s">
        <v>7399</v>
      </c>
      <c r="H95" s="3" t="s">
        <v>3539</v>
      </c>
      <c r="I95" s="3" t="s">
        <v>3540</v>
      </c>
      <c r="J95" s="3" t="s">
        <v>7400</v>
      </c>
      <c r="K95" s="8">
        <v>43948.0</v>
      </c>
      <c r="L95" s="8">
        <v>43903.0</v>
      </c>
    </row>
    <row r="96">
      <c r="A96" s="7">
        <v>94.0</v>
      </c>
      <c r="B96" s="3" t="s">
        <v>1684</v>
      </c>
      <c r="C96" s="3">
        <v>0.3333333333333333</v>
      </c>
      <c r="D96" s="3" t="s">
        <v>7401</v>
      </c>
      <c r="E96" s="3" t="s">
        <v>7402</v>
      </c>
      <c r="F96" s="3" t="s">
        <v>4094</v>
      </c>
      <c r="G96" s="3" t="s">
        <v>4095</v>
      </c>
      <c r="H96" s="3" t="s">
        <v>4096</v>
      </c>
      <c r="I96" s="3" t="s">
        <v>3644</v>
      </c>
      <c r="J96" s="3" t="s">
        <v>7403</v>
      </c>
      <c r="K96" s="8">
        <v>44000.0</v>
      </c>
      <c r="L96" s="8">
        <v>43999.0</v>
      </c>
    </row>
    <row r="97">
      <c r="A97" s="7">
        <v>95.0</v>
      </c>
      <c r="B97" s="3" t="s">
        <v>1693</v>
      </c>
      <c r="C97" s="3">
        <v>0.3333333333333333</v>
      </c>
      <c r="D97" s="3" t="s">
        <v>7404</v>
      </c>
      <c r="E97" s="3" t="s">
        <v>7405</v>
      </c>
      <c r="F97" s="3" t="s">
        <v>4100</v>
      </c>
      <c r="G97" s="3" t="s">
        <v>4101</v>
      </c>
      <c r="H97" s="3" t="s">
        <v>4102</v>
      </c>
      <c r="I97" s="3" t="s">
        <v>3644</v>
      </c>
      <c r="J97" s="3" t="s">
        <v>7406</v>
      </c>
      <c r="K97" s="8">
        <v>44000.0</v>
      </c>
      <c r="L97" s="8">
        <v>43998.0</v>
      </c>
    </row>
    <row r="98">
      <c r="A98" s="7">
        <v>96.0</v>
      </c>
      <c r="B98" s="3" t="s">
        <v>1704</v>
      </c>
      <c r="C98" s="3">
        <v>0.0</v>
      </c>
      <c r="D98" s="3" t="s">
        <v>5611</v>
      </c>
      <c r="E98" s="3" t="s">
        <v>3537</v>
      </c>
      <c r="F98" s="3" t="s">
        <v>7407</v>
      </c>
      <c r="G98" s="3" t="s">
        <v>3539</v>
      </c>
      <c r="H98" s="3" t="s">
        <v>7408</v>
      </c>
      <c r="I98" s="3" t="s">
        <v>3540</v>
      </c>
      <c r="J98" s="3" t="s">
        <v>7409</v>
      </c>
      <c r="K98" s="8">
        <v>43990.0</v>
      </c>
      <c r="L98" s="8">
        <v>43887.0</v>
      </c>
    </row>
    <row r="99">
      <c r="A99" s="7">
        <v>97.0</v>
      </c>
      <c r="B99" s="3" t="s">
        <v>1707</v>
      </c>
      <c r="C99" s="3">
        <v>0.0</v>
      </c>
      <c r="D99" s="3" t="s">
        <v>5611</v>
      </c>
      <c r="E99" s="3" t="s">
        <v>3537</v>
      </c>
      <c r="F99" s="3" t="s">
        <v>7410</v>
      </c>
      <c r="G99" s="3" t="s">
        <v>3539</v>
      </c>
      <c r="H99" s="3" t="s">
        <v>7411</v>
      </c>
      <c r="I99" s="3" t="s">
        <v>3540</v>
      </c>
      <c r="J99" s="3" t="s">
        <v>7412</v>
      </c>
      <c r="K99" s="8">
        <v>43990.0</v>
      </c>
      <c r="L99" s="8">
        <v>43887.0</v>
      </c>
    </row>
    <row r="100">
      <c r="A100" s="7">
        <v>98.0</v>
      </c>
      <c r="B100" s="3" t="s">
        <v>1719</v>
      </c>
      <c r="C100" s="3">
        <v>0.6</v>
      </c>
      <c r="D100" s="3" t="s">
        <v>7413</v>
      </c>
      <c r="E100" s="3" t="s">
        <v>5616</v>
      </c>
      <c r="F100" s="3" t="s">
        <v>7414</v>
      </c>
      <c r="G100" s="3" t="s">
        <v>5618</v>
      </c>
      <c r="H100" s="3" t="s">
        <v>5617</v>
      </c>
      <c r="I100" s="3" t="s">
        <v>3597</v>
      </c>
      <c r="J100" s="3" t="s">
        <v>5619</v>
      </c>
      <c r="K100" s="8">
        <v>44040.0</v>
      </c>
      <c r="L100" s="8">
        <v>44027.0</v>
      </c>
    </row>
    <row r="101">
      <c r="A101" s="7">
        <v>99.0</v>
      </c>
      <c r="B101" s="3" t="s">
        <v>1722</v>
      </c>
      <c r="C101" s="3">
        <v>0.2</v>
      </c>
      <c r="D101" s="3" t="s">
        <v>7415</v>
      </c>
      <c r="E101" s="3" t="s">
        <v>7416</v>
      </c>
      <c r="F101" s="3" t="s">
        <v>4106</v>
      </c>
      <c r="G101" s="3" t="s">
        <v>7416</v>
      </c>
      <c r="H101" s="3" t="s">
        <v>4107</v>
      </c>
      <c r="I101" s="3" t="s">
        <v>3597</v>
      </c>
      <c r="J101" s="3" t="s">
        <v>7417</v>
      </c>
      <c r="K101" s="8">
        <v>43980.0</v>
      </c>
      <c r="L101" s="8">
        <v>43945.0</v>
      </c>
    </row>
    <row r="102">
      <c r="A102" s="7">
        <v>100.0</v>
      </c>
      <c r="B102" s="3" t="s">
        <v>1725</v>
      </c>
      <c r="C102" s="3">
        <v>0.25</v>
      </c>
      <c r="D102" s="3" t="s">
        <v>7418</v>
      </c>
      <c r="E102" s="3" t="s">
        <v>7419</v>
      </c>
      <c r="F102" s="3" t="s">
        <v>4111</v>
      </c>
      <c r="G102" s="3" t="s">
        <v>7419</v>
      </c>
      <c r="H102" s="3" t="s">
        <v>4112</v>
      </c>
      <c r="I102" s="3" t="s">
        <v>3474</v>
      </c>
      <c r="J102" s="3" t="s">
        <v>7420</v>
      </c>
      <c r="K102" s="8">
        <v>43980.0</v>
      </c>
      <c r="L102" s="8">
        <v>43942.0</v>
      </c>
    </row>
    <row r="103">
      <c r="A103" s="7">
        <v>101.0</v>
      </c>
      <c r="B103" s="3" t="s">
        <v>1727</v>
      </c>
      <c r="C103" s="3">
        <v>0.6</v>
      </c>
      <c r="D103" s="3" t="s">
        <v>7421</v>
      </c>
      <c r="E103" s="3" t="s">
        <v>5627</v>
      </c>
      <c r="F103" s="3" t="s">
        <v>7422</v>
      </c>
      <c r="G103" s="3" t="s">
        <v>5629</v>
      </c>
      <c r="H103" s="3" t="s">
        <v>5628</v>
      </c>
      <c r="I103" s="3" t="s">
        <v>3597</v>
      </c>
      <c r="J103" s="3" t="s">
        <v>5630</v>
      </c>
      <c r="K103" s="8">
        <v>44040.0</v>
      </c>
      <c r="L103" s="8">
        <v>44027.0</v>
      </c>
    </row>
    <row r="104">
      <c r="A104" s="7">
        <v>102.0</v>
      </c>
      <c r="B104" s="3" t="s">
        <v>1729</v>
      </c>
      <c r="C104" s="3">
        <v>0.4444444444444444</v>
      </c>
      <c r="D104" s="3" t="s">
        <v>7423</v>
      </c>
      <c r="E104" s="3" t="s">
        <v>7424</v>
      </c>
      <c r="F104" s="3" t="s">
        <v>4116</v>
      </c>
      <c r="G104" s="3" t="s">
        <v>7425</v>
      </c>
      <c r="H104" s="3" t="s">
        <v>4118</v>
      </c>
      <c r="I104" s="3" t="s">
        <v>3675</v>
      </c>
      <c r="J104" s="3" t="s">
        <v>7426</v>
      </c>
      <c r="K104" s="8">
        <v>43978.0</v>
      </c>
      <c r="L104" s="8">
        <v>43977.0</v>
      </c>
    </row>
    <row r="105">
      <c r="A105" s="7">
        <v>103.0</v>
      </c>
      <c r="B105" s="3" t="s">
        <v>1733</v>
      </c>
      <c r="C105" s="3">
        <v>0.4</v>
      </c>
      <c r="D105" s="3" t="s">
        <v>7427</v>
      </c>
      <c r="E105" s="3" t="s">
        <v>7428</v>
      </c>
      <c r="F105" s="3" t="s">
        <v>4122</v>
      </c>
      <c r="G105" s="3" t="s">
        <v>7429</v>
      </c>
      <c r="H105" s="3" t="s">
        <v>4124</v>
      </c>
      <c r="I105" s="3" t="s">
        <v>3514</v>
      </c>
      <c r="J105" s="3" t="s">
        <v>7430</v>
      </c>
      <c r="K105" s="8">
        <v>43978.0</v>
      </c>
      <c r="L105" s="8">
        <v>43977.0</v>
      </c>
    </row>
    <row r="106">
      <c r="A106" s="7">
        <v>104.0</v>
      </c>
      <c r="B106" s="3" t="s">
        <v>1756</v>
      </c>
      <c r="C106" s="3">
        <v>0.75</v>
      </c>
      <c r="D106" s="3" t="s">
        <v>7431</v>
      </c>
      <c r="E106" s="3" t="s">
        <v>7432</v>
      </c>
      <c r="F106" s="3" t="s">
        <v>4128</v>
      </c>
      <c r="G106" s="3" t="s">
        <v>7433</v>
      </c>
      <c r="H106" s="3" t="s">
        <v>4128</v>
      </c>
      <c r="I106" s="3" t="s">
        <v>3474</v>
      </c>
      <c r="J106" s="3" t="s">
        <v>7434</v>
      </c>
      <c r="K106" s="8">
        <v>43986.0</v>
      </c>
      <c r="L106" s="8">
        <v>43899.0</v>
      </c>
    </row>
    <row r="107">
      <c r="A107" s="7">
        <v>105.0</v>
      </c>
      <c r="B107" s="3" t="s">
        <v>1759</v>
      </c>
      <c r="C107" s="3">
        <v>0.75</v>
      </c>
      <c r="D107" s="3" t="s">
        <v>7435</v>
      </c>
      <c r="E107" s="3" t="s">
        <v>7436</v>
      </c>
      <c r="F107" s="3" t="s">
        <v>4133</v>
      </c>
      <c r="G107" s="3" t="s">
        <v>7437</v>
      </c>
      <c r="H107" s="3" t="s">
        <v>4133</v>
      </c>
      <c r="I107" s="3" t="s">
        <v>3474</v>
      </c>
      <c r="J107" s="3" t="s">
        <v>4159</v>
      </c>
      <c r="K107" s="8">
        <v>43986.0</v>
      </c>
      <c r="L107" s="8">
        <v>43902.0</v>
      </c>
    </row>
    <row r="108">
      <c r="A108" s="7">
        <v>106.0</v>
      </c>
      <c r="B108" s="3" t="s">
        <v>1761</v>
      </c>
      <c r="C108" s="3">
        <v>0.2857142857142857</v>
      </c>
      <c r="D108" s="3" t="s">
        <v>7438</v>
      </c>
      <c r="E108" s="3" t="s">
        <v>7439</v>
      </c>
      <c r="F108" s="3" t="s">
        <v>4138</v>
      </c>
      <c r="G108" s="3" t="s">
        <v>4139</v>
      </c>
      <c r="H108" s="3" t="s">
        <v>4140</v>
      </c>
      <c r="I108" s="3" t="s">
        <v>3488</v>
      </c>
      <c r="J108" s="3" t="s">
        <v>7440</v>
      </c>
      <c r="K108" s="8">
        <v>43941.0</v>
      </c>
      <c r="L108" s="8">
        <v>43908.0</v>
      </c>
    </row>
    <row r="109">
      <c r="A109" s="7">
        <v>107.0</v>
      </c>
      <c r="B109" s="3" t="s">
        <v>1764</v>
      </c>
      <c r="C109" s="3">
        <v>0.2857142857142857</v>
      </c>
      <c r="D109" s="3" t="s">
        <v>7441</v>
      </c>
      <c r="E109" s="3" t="s">
        <v>7442</v>
      </c>
      <c r="F109" s="3" t="s">
        <v>4144</v>
      </c>
      <c r="G109" s="3" t="s">
        <v>4145</v>
      </c>
      <c r="H109" s="3" t="s">
        <v>4146</v>
      </c>
      <c r="I109" s="3" t="s">
        <v>3488</v>
      </c>
      <c r="J109" s="3" t="s">
        <v>7443</v>
      </c>
      <c r="K109" s="8">
        <v>43941.0</v>
      </c>
      <c r="L109" s="8">
        <v>43908.0</v>
      </c>
    </row>
    <row r="110">
      <c r="A110" s="7">
        <v>108.0</v>
      </c>
      <c r="B110" s="3" t="s">
        <v>1802</v>
      </c>
      <c r="C110" s="3">
        <v>0.3333333333333333</v>
      </c>
      <c r="D110" s="3" t="s">
        <v>7444</v>
      </c>
      <c r="E110" s="3" t="s">
        <v>7445</v>
      </c>
      <c r="F110" s="3" t="s">
        <v>4150</v>
      </c>
      <c r="G110" s="3" t="s">
        <v>4151</v>
      </c>
      <c r="H110" s="3" t="s">
        <v>4152</v>
      </c>
      <c r="I110" s="3" t="s">
        <v>3644</v>
      </c>
      <c r="J110" s="3" t="s">
        <v>7446</v>
      </c>
      <c r="K110" s="8">
        <v>43984.0</v>
      </c>
      <c r="L110" s="8">
        <v>43894.0</v>
      </c>
    </row>
    <row r="111">
      <c r="A111" s="7">
        <v>109.0</v>
      </c>
      <c r="B111" s="3" t="s">
        <v>1805</v>
      </c>
      <c r="C111" s="3">
        <v>0.3333333333333333</v>
      </c>
      <c r="D111" s="3" t="s">
        <v>7447</v>
      </c>
      <c r="E111" s="3" t="s">
        <v>7448</v>
      </c>
      <c r="F111" s="3" t="s">
        <v>4156</v>
      </c>
      <c r="G111" s="3" t="s">
        <v>4157</v>
      </c>
      <c r="H111" s="3" t="s">
        <v>4158</v>
      </c>
      <c r="I111" s="3" t="s">
        <v>3644</v>
      </c>
      <c r="J111" s="3" t="s">
        <v>7449</v>
      </c>
      <c r="K111" s="8">
        <v>43984.0</v>
      </c>
      <c r="L111" s="8">
        <v>43894.0</v>
      </c>
    </row>
    <row r="112">
      <c r="A112" s="7">
        <v>110.0</v>
      </c>
      <c r="B112" s="3" t="s">
        <v>1823</v>
      </c>
      <c r="C112" s="3">
        <v>0.6666666666666666</v>
      </c>
      <c r="D112" s="3" t="s">
        <v>7450</v>
      </c>
      <c r="E112" s="3" t="s">
        <v>7451</v>
      </c>
      <c r="F112" s="3" t="s">
        <v>4162</v>
      </c>
      <c r="G112" s="3" t="s">
        <v>7452</v>
      </c>
      <c r="H112" s="3" t="s">
        <v>4162</v>
      </c>
      <c r="I112" s="3" t="s">
        <v>3540</v>
      </c>
      <c r="J112" s="3" t="s">
        <v>7453</v>
      </c>
      <c r="K112" s="8">
        <v>43979.0</v>
      </c>
      <c r="L112" s="8">
        <v>43872.0</v>
      </c>
    </row>
    <row r="113">
      <c r="A113" s="7">
        <v>111.0</v>
      </c>
      <c r="B113" s="3" t="s">
        <v>1829</v>
      </c>
      <c r="C113" s="3">
        <v>0.6666666666666666</v>
      </c>
      <c r="D113" s="3" t="s">
        <v>7454</v>
      </c>
      <c r="E113" s="3" t="s">
        <v>7455</v>
      </c>
      <c r="F113" s="3" t="s">
        <v>4167</v>
      </c>
      <c r="G113" s="3" t="s">
        <v>7456</v>
      </c>
      <c r="H113" s="3" t="s">
        <v>4167</v>
      </c>
      <c r="I113" s="3" t="s">
        <v>3540</v>
      </c>
      <c r="J113" s="3" t="s">
        <v>7457</v>
      </c>
      <c r="K113" s="8">
        <v>43979.0</v>
      </c>
      <c r="L113" s="8">
        <v>43872.0</v>
      </c>
    </row>
    <row r="114">
      <c r="A114" s="7">
        <v>112.0</v>
      </c>
      <c r="B114" s="3" t="s">
        <v>1844</v>
      </c>
      <c r="C114" s="3">
        <v>1.0</v>
      </c>
      <c r="D114" s="3" t="s">
        <v>3535</v>
      </c>
      <c r="E114" s="3" t="s">
        <v>7458</v>
      </c>
      <c r="F114" s="3" t="s">
        <v>3537</v>
      </c>
      <c r="G114" s="3" t="s">
        <v>7459</v>
      </c>
      <c r="H114" s="3" t="s">
        <v>3539</v>
      </c>
      <c r="I114" s="3" t="s">
        <v>3540</v>
      </c>
      <c r="J114" s="3" t="s">
        <v>7460</v>
      </c>
      <c r="K114" s="8">
        <v>43962.0</v>
      </c>
      <c r="L114" s="8">
        <v>43892.0</v>
      </c>
    </row>
    <row r="115">
      <c r="A115" s="7">
        <v>113.0</v>
      </c>
      <c r="B115" s="3" t="s">
        <v>1850</v>
      </c>
      <c r="C115" s="3">
        <v>1.0</v>
      </c>
      <c r="D115" s="3" t="s">
        <v>3535</v>
      </c>
      <c r="E115" s="3" t="s">
        <v>7461</v>
      </c>
      <c r="F115" s="3" t="s">
        <v>3537</v>
      </c>
      <c r="G115" s="3" t="s">
        <v>7462</v>
      </c>
      <c r="H115" s="3" t="s">
        <v>3539</v>
      </c>
      <c r="I115" s="3" t="s">
        <v>3540</v>
      </c>
      <c r="J115" s="3" t="s">
        <v>7463</v>
      </c>
      <c r="K115" s="8">
        <v>43962.0</v>
      </c>
      <c r="L115" s="8">
        <v>43892.0</v>
      </c>
    </row>
    <row r="116">
      <c r="A116" s="7">
        <v>114.0</v>
      </c>
      <c r="B116" s="3" t="s">
        <v>1859</v>
      </c>
      <c r="C116" s="3">
        <v>0.6666666666666666</v>
      </c>
      <c r="D116" s="3" t="s">
        <v>7464</v>
      </c>
      <c r="E116" s="3" t="s">
        <v>7465</v>
      </c>
      <c r="F116" s="3" t="s">
        <v>4178</v>
      </c>
      <c r="G116" s="3" t="s">
        <v>4179</v>
      </c>
      <c r="H116" s="3" t="s">
        <v>4178</v>
      </c>
      <c r="I116" s="3" t="s">
        <v>3540</v>
      </c>
      <c r="J116" s="3" t="s">
        <v>7466</v>
      </c>
      <c r="K116" s="8">
        <v>43941.0</v>
      </c>
      <c r="L116" s="8">
        <v>43901.0</v>
      </c>
    </row>
    <row r="117">
      <c r="A117" s="7">
        <v>115.0</v>
      </c>
      <c r="B117" s="3" t="s">
        <v>1862</v>
      </c>
      <c r="C117" s="3">
        <v>1.0</v>
      </c>
      <c r="D117" s="3" t="s">
        <v>3535</v>
      </c>
      <c r="E117" s="3" t="s">
        <v>7467</v>
      </c>
      <c r="F117" s="3" t="s">
        <v>3537</v>
      </c>
      <c r="G117" s="3" t="s">
        <v>4182</v>
      </c>
      <c r="H117" s="3" t="s">
        <v>3539</v>
      </c>
      <c r="I117" s="3" t="s">
        <v>3701</v>
      </c>
      <c r="J117" s="3" t="s">
        <v>7468</v>
      </c>
      <c r="K117" s="8">
        <v>43941.0</v>
      </c>
      <c r="L117" s="8">
        <v>43902.0</v>
      </c>
    </row>
    <row r="118">
      <c r="A118" s="7">
        <v>116.0</v>
      </c>
      <c r="B118" s="3" t="s">
        <v>1876</v>
      </c>
      <c r="C118" s="3">
        <v>0.75</v>
      </c>
      <c r="D118" s="3" t="s">
        <v>7469</v>
      </c>
      <c r="E118" s="3" t="s">
        <v>7470</v>
      </c>
      <c r="F118" s="3" t="s">
        <v>4188</v>
      </c>
      <c r="G118" s="3" t="s">
        <v>4187</v>
      </c>
      <c r="H118" s="3" t="s">
        <v>4188</v>
      </c>
      <c r="I118" s="3" t="s">
        <v>3474</v>
      </c>
      <c r="J118" s="3" t="s">
        <v>7471</v>
      </c>
      <c r="K118" s="8">
        <v>44029.0</v>
      </c>
      <c r="L118" s="8">
        <v>44026.0</v>
      </c>
    </row>
    <row r="119">
      <c r="A119" s="7">
        <v>117.0</v>
      </c>
      <c r="B119" s="3" t="s">
        <v>1879</v>
      </c>
      <c r="C119" s="3">
        <v>0.75</v>
      </c>
      <c r="D119" s="3" t="s">
        <v>7472</v>
      </c>
      <c r="E119" s="3" t="s">
        <v>7473</v>
      </c>
      <c r="F119" s="3" t="s">
        <v>4192</v>
      </c>
      <c r="G119" s="3" t="s">
        <v>4193</v>
      </c>
      <c r="H119" s="3" t="s">
        <v>4192</v>
      </c>
      <c r="I119" s="3" t="s">
        <v>3474</v>
      </c>
      <c r="J119" s="3" t="s">
        <v>4189</v>
      </c>
      <c r="K119" s="8">
        <v>44029.0</v>
      </c>
      <c r="L119" s="8">
        <v>44026.0</v>
      </c>
    </row>
    <row r="120">
      <c r="A120" s="7">
        <v>118.0</v>
      </c>
      <c r="B120" s="3" t="s">
        <v>1880</v>
      </c>
      <c r="C120" s="3">
        <v>0.4</v>
      </c>
      <c r="D120" s="3" t="s">
        <v>7474</v>
      </c>
      <c r="E120" s="3" t="s">
        <v>7475</v>
      </c>
      <c r="F120" s="3" t="s">
        <v>4197</v>
      </c>
      <c r="G120" s="3" t="s">
        <v>7476</v>
      </c>
      <c r="H120" s="3" t="s">
        <v>4199</v>
      </c>
      <c r="I120" s="3" t="s">
        <v>3597</v>
      </c>
      <c r="J120" s="3" t="s">
        <v>7477</v>
      </c>
      <c r="K120" s="8">
        <v>43964.0</v>
      </c>
      <c r="L120" s="8">
        <v>43889.0</v>
      </c>
    </row>
    <row r="121">
      <c r="A121" s="7">
        <v>119.0</v>
      </c>
      <c r="B121" s="3" t="s">
        <v>1883</v>
      </c>
      <c r="C121" s="3">
        <v>0.4</v>
      </c>
      <c r="D121" s="3" t="s">
        <v>7478</v>
      </c>
      <c r="E121" s="3" t="s">
        <v>7479</v>
      </c>
      <c r="F121" s="3" t="s">
        <v>4203</v>
      </c>
      <c r="G121" s="3" t="s">
        <v>7480</v>
      </c>
      <c r="H121" s="3" t="s">
        <v>4205</v>
      </c>
      <c r="I121" s="3" t="s">
        <v>3597</v>
      </c>
      <c r="J121" s="3" t="s">
        <v>7481</v>
      </c>
      <c r="K121" s="8">
        <v>43964.0</v>
      </c>
      <c r="L121" s="8">
        <v>43889.0</v>
      </c>
    </row>
    <row r="122">
      <c r="A122" s="7">
        <v>120.0</v>
      </c>
      <c r="B122" s="3" t="s">
        <v>1887</v>
      </c>
      <c r="C122" s="3">
        <v>0.2857142857142857</v>
      </c>
      <c r="D122" s="3" t="s">
        <v>7482</v>
      </c>
      <c r="E122" s="3" t="s">
        <v>5691</v>
      </c>
      <c r="F122" s="3" t="s">
        <v>7483</v>
      </c>
      <c r="G122" s="3" t="s">
        <v>4210</v>
      </c>
      <c r="H122" s="3" t="s">
        <v>4211</v>
      </c>
      <c r="I122" s="3" t="s">
        <v>3488</v>
      </c>
      <c r="J122" s="3" t="s">
        <v>7484</v>
      </c>
      <c r="K122" s="8">
        <v>44029.0</v>
      </c>
      <c r="L122" s="8">
        <v>44020.0</v>
      </c>
    </row>
    <row r="123">
      <c r="A123" s="7">
        <v>121.0</v>
      </c>
      <c r="B123" s="3" t="s">
        <v>1891</v>
      </c>
      <c r="C123" s="3">
        <v>0.2857142857142857</v>
      </c>
      <c r="D123" s="3" t="s">
        <v>7485</v>
      </c>
      <c r="E123" s="3" t="s">
        <v>5695</v>
      </c>
      <c r="F123" s="3" t="s">
        <v>7486</v>
      </c>
      <c r="G123" s="3" t="s">
        <v>4216</v>
      </c>
      <c r="H123" s="3" t="s">
        <v>4217</v>
      </c>
      <c r="I123" s="3" t="s">
        <v>3488</v>
      </c>
      <c r="J123" s="3" t="s">
        <v>7487</v>
      </c>
      <c r="K123" s="8">
        <v>44029.0</v>
      </c>
      <c r="L123" s="8">
        <v>44020.0</v>
      </c>
    </row>
    <row r="124">
      <c r="A124" s="7">
        <v>122.0</v>
      </c>
      <c r="B124" s="3" t="s">
        <v>1893</v>
      </c>
      <c r="C124" s="3">
        <v>0.5</v>
      </c>
      <c r="D124" s="3" t="s">
        <v>7488</v>
      </c>
      <c r="E124" s="3" t="s">
        <v>7489</v>
      </c>
      <c r="F124" s="3" t="s">
        <v>4221</v>
      </c>
      <c r="G124" s="3" t="s">
        <v>4222</v>
      </c>
      <c r="H124" s="3" t="s">
        <v>4223</v>
      </c>
      <c r="I124" s="3" t="s">
        <v>3474</v>
      </c>
      <c r="J124" s="3" t="s">
        <v>7490</v>
      </c>
      <c r="K124" s="8">
        <v>43983.0</v>
      </c>
      <c r="L124" s="8">
        <v>43888.0</v>
      </c>
    </row>
    <row r="125">
      <c r="A125" s="7">
        <v>123.0</v>
      </c>
      <c r="B125" s="3" t="s">
        <v>1896</v>
      </c>
      <c r="C125" s="3">
        <v>0.4</v>
      </c>
      <c r="D125" s="3" t="s">
        <v>7491</v>
      </c>
      <c r="E125" s="3" t="s">
        <v>7492</v>
      </c>
      <c r="F125" s="3" t="s">
        <v>4227</v>
      </c>
      <c r="G125" s="3" t="s">
        <v>4228</v>
      </c>
      <c r="H125" s="3" t="s">
        <v>4229</v>
      </c>
      <c r="I125" s="3" t="s">
        <v>3597</v>
      </c>
      <c r="J125" s="3" t="s">
        <v>7493</v>
      </c>
      <c r="K125" s="8">
        <v>43983.0</v>
      </c>
      <c r="L125" s="8">
        <v>43888.0</v>
      </c>
    </row>
    <row r="126">
      <c r="A126" s="7">
        <v>124.0</v>
      </c>
      <c r="B126" s="3" t="s">
        <v>1901</v>
      </c>
      <c r="C126" s="3">
        <v>0.6666666666666666</v>
      </c>
      <c r="D126" s="3" t="s">
        <v>7494</v>
      </c>
      <c r="E126" s="3" t="s">
        <v>7495</v>
      </c>
      <c r="F126" s="3" t="s">
        <v>4233</v>
      </c>
      <c r="G126" s="3" t="s">
        <v>7496</v>
      </c>
      <c r="H126" s="3" t="s">
        <v>4233</v>
      </c>
      <c r="I126" s="3" t="s">
        <v>3540</v>
      </c>
      <c r="J126" s="3" t="s">
        <v>7497</v>
      </c>
      <c r="K126" s="8">
        <v>43950.0</v>
      </c>
      <c r="L126" s="8">
        <v>43889.0</v>
      </c>
    </row>
    <row r="127">
      <c r="A127" s="7">
        <v>125.0</v>
      </c>
      <c r="B127" s="3" t="s">
        <v>1904</v>
      </c>
      <c r="C127" s="3">
        <v>0.6666666666666666</v>
      </c>
      <c r="D127" s="3" t="s">
        <v>7498</v>
      </c>
      <c r="E127" s="3" t="s">
        <v>7499</v>
      </c>
      <c r="F127" s="3" t="s">
        <v>4238</v>
      </c>
      <c r="G127" s="3" t="s">
        <v>7500</v>
      </c>
      <c r="H127" s="3" t="s">
        <v>4238</v>
      </c>
      <c r="I127" s="3" t="s">
        <v>3540</v>
      </c>
      <c r="J127" s="3" t="s">
        <v>7501</v>
      </c>
      <c r="K127" s="8">
        <v>43950.0</v>
      </c>
      <c r="L127" s="8">
        <v>43889.0</v>
      </c>
    </row>
    <row r="128">
      <c r="A128" s="7">
        <v>126.0</v>
      </c>
      <c r="B128" s="3" t="s">
        <v>1916</v>
      </c>
      <c r="C128" s="3">
        <v>0.4</v>
      </c>
      <c r="D128" s="3" t="s">
        <v>7502</v>
      </c>
      <c r="E128" s="3" t="s">
        <v>7503</v>
      </c>
      <c r="F128" s="3" t="s">
        <v>4243</v>
      </c>
      <c r="G128" s="3" t="s">
        <v>7504</v>
      </c>
      <c r="H128" s="3" t="s">
        <v>4245</v>
      </c>
      <c r="I128" s="3" t="s">
        <v>3597</v>
      </c>
      <c r="J128" s="3" t="s">
        <v>7505</v>
      </c>
      <c r="K128" s="8">
        <v>43987.0</v>
      </c>
      <c r="L128" s="8">
        <v>43873.0</v>
      </c>
    </row>
    <row r="129">
      <c r="A129" s="7">
        <v>127.0</v>
      </c>
      <c r="B129" s="3" t="s">
        <v>1921</v>
      </c>
      <c r="C129" s="3">
        <v>0.4</v>
      </c>
      <c r="D129" s="3" t="s">
        <v>7506</v>
      </c>
      <c r="E129" s="3" t="s">
        <v>7507</v>
      </c>
      <c r="F129" s="3" t="s">
        <v>4249</v>
      </c>
      <c r="G129" s="3" t="s">
        <v>7508</v>
      </c>
      <c r="H129" s="3" t="s">
        <v>4251</v>
      </c>
      <c r="I129" s="3" t="s">
        <v>3597</v>
      </c>
      <c r="J129" s="3" t="s">
        <v>7509</v>
      </c>
      <c r="K129" s="8">
        <v>43987.0</v>
      </c>
      <c r="L129" s="8">
        <v>43873.0</v>
      </c>
    </row>
    <row r="130">
      <c r="A130" s="7">
        <v>128.0</v>
      </c>
      <c r="B130" s="3" t="s">
        <v>1959</v>
      </c>
      <c r="C130" s="3">
        <v>0.3333333333333333</v>
      </c>
      <c r="D130" s="3" t="s">
        <v>7510</v>
      </c>
      <c r="E130" s="3" t="s">
        <v>7511</v>
      </c>
      <c r="F130" s="3" t="s">
        <v>4255</v>
      </c>
      <c r="G130" s="3" t="s">
        <v>7512</v>
      </c>
      <c r="H130" s="3" t="s">
        <v>4257</v>
      </c>
      <c r="I130" s="3" t="s">
        <v>3644</v>
      </c>
      <c r="J130" s="3" t="s">
        <v>7513</v>
      </c>
      <c r="K130" s="8">
        <v>43948.0</v>
      </c>
      <c r="L130" s="8">
        <v>43895.0</v>
      </c>
    </row>
    <row r="131">
      <c r="A131" s="7">
        <v>129.0</v>
      </c>
      <c r="B131" s="3" t="s">
        <v>1962</v>
      </c>
      <c r="C131" s="3">
        <v>0.2857142857142857</v>
      </c>
      <c r="D131" s="3" t="s">
        <v>7514</v>
      </c>
      <c r="E131" s="3" t="s">
        <v>7515</v>
      </c>
      <c r="F131" s="3" t="s">
        <v>4261</v>
      </c>
      <c r="G131" s="3" t="s">
        <v>7516</v>
      </c>
      <c r="H131" s="3" t="s">
        <v>4263</v>
      </c>
      <c r="I131" s="3" t="s">
        <v>3488</v>
      </c>
      <c r="J131" s="3" t="s">
        <v>7517</v>
      </c>
      <c r="K131" s="8">
        <v>43948.0</v>
      </c>
      <c r="L131" s="8">
        <v>43895.0</v>
      </c>
    </row>
    <row r="132">
      <c r="A132" s="7">
        <v>130.0</v>
      </c>
      <c r="B132" s="3" t="s">
        <v>1964</v>
      </c>
      <c r="C132" s="3">
        <v>0.3333333333333333</v>
      </c>
      <c r="D132" s="3" t="s">
        <v>7518</v>
      </c>
      <c r="E132" s="3" t="s">
        <v>7519</v>
      </c>
      <c r="F132" s="3" t="s">
        <v>4267</v>
      </c>
      <c r="G132" s="3" t="s">
        <v>4268</v>
      </c>
      <c r="H132" s="3" t="s">
        <v>4269</v>
      </c>
      <c r="I132" s="3" t="s">
        <v>3644</v>
      </c>
      <c r="J132" s="3" t="s">
        <v>7520</v>
      </c>
      <c r="K132" s="8">
        <v>44015.0</v>
      </c>
      <c r="L132" s="8">
        <v>44013.0</v>
      </c>
    </row>
    <row r="133">
      <c r="A133" s="7">
        <v>131.0</v>
      </c>
      <c r="B133" s="3" t="s">
        <v>1967</v>
      </c>
      <c r="C133" s="3">
        <v>0.2857142857142857</v>
      </c>
      <c r="D133" s="3" t="s">
        <v>7521</v>
      </c>
      <c r="E133" s="3" t="s">
        <v>7522</v>
      </c>
      <c r="F133" s="3" t="s">
        <v>4273</v>
      </c>
      <c r="G133" s="3" t="s">
        <v>7523</v>
      </c>
      <c r="H133" s="3" t="s">
        <v>4275</v>
      </c>
      <c r="I133" s="3" t="s">
        <v>3488</v>
      </c>
      <c r="J133" s="3" t="s">
        <v>7524</v>
      </c>
      <c r="K133" s="8">
        <v>43934.0</v>
      </c>
      <c r="L133" s="8">
        <v>43906.0</v>
      </c>
    </row>
    <row r="134">
      <c r="A134" s="7">
        <v>132.0</v>
      </c>
      <c r="B134" s="3" t="s">
        <v>1972</v>
      </c>
      <c r="C134" s="3">
        <v>0.2857142857142857</v>
      </c>
      <c r="D134" s="3" t="s">
        <v>7525</v>
      </c>
      <c r="E134" s="3" t="s">
        <v>7526</v>
      </c>
      <c r="F134" s="3" t="s">
        <v>4279</v>
      </c>
      <c r="G134" s="3" t="s">
        <v>7527</v>
      </c>
      <c r="H134" s="3" t="s">
        <v>4281</v>
      </c>
      <c r="I134" s="3" t="s">
        <v>3488</v>
      </c>
      <c r="J134" s="3" t="s">
        <v>7528</v>
      </c>
      <c r="K134" s="8">
        <v>43934.0</v>
      </c>
      <c r="L134" s="8">
        <v>43906.0</v>
      </c>
    </row>
    <row r="135">
      <c r="A135" s="7">
        <v>133.0</v>
      </c>
      <c r="B135" s="3" t="s">
        <v>1979</v>
      </c>
      <c r="C135" s="3">
        <v>1.0</v>
      </c>
      <c r="D135" s="3" t="s">
        <v>3535</v>
      </c>
      <c r="E135" s="3" t="s">
        <v>7529</v>
      </c>
      <c r="F135" s="3" t="s">
        <v>3537</v>
      </c>
      <c r="G135" s="3" t="s">
        <v>7530</v>
      </c>
      <c r="H135" s="3" t="s">
        <v>3539</v>
      </c>
      <c r="I135" s="3" t="s">
        <v>3701</v>
      </c>
      <c r="J135" s="3" t="s">
        <v>7531</v>
      </c>
      <c r="K135" s="8">
        <v>44004.0</v>
      </c>
      <c r="L135" s="8">
        <v>43878.0</v>
      </c>
    </row>
    <row r="136">
      <c r="A136" s="7">
        <v>134.0</v>
      </c>
      <c r="B136" s="3" t="s">
        <v>1982</v>
      </c>
      <c r="C136" s="3">
        <v>1.0</v>
      </c>
      <c r="D136" s="3" t="s">
        <v>3535</v>
      </c>
      <c r="E136" s="3" t="s">
        <v>7532</v>
      </c>
      <c r="F136" s="3" t="s">
        <v>3537</v>
      </c>
      <c r="G136" s="3" t="s">
        <v>7533</v>
      </c>
      <c r="H136" s="3" t="s">
        <v>3539</v>
      </c>
      <c r="I136" s="3" t="s">
        <v>3701</v>
      </c>
      <c r="J136" s="3" t="s">
        <v>7534</v>
      </c>
      <c r="K136" s="8">
        <v>44004.0</v>
      </c>
      <c r="L136" s="8">
        <v>43878.0</v>
      </c>
    </row>
    <row r="137">
      <c r="A137" s="7">
        <v>135.0</v>
      </c>
      <c r="B137" s="3" t="s">
        <v>1995</v>
      </c>
      <c r="C137" s="3">
        <v>0.375</v>
      </c>
      <c r="D137" s="3" t="s">
        <v>7535</v>
      </c>
      <c r="E137" s="3" t="s">
        <v>7536</v>
      </c>
      <c r="F137" s="3" t="s">
        <v>4291</v>
      </c>
      <c r="G137" s="3" t="s">
        <v>4292</v>
      </c>
      <c r="H137" s="3" t="s">
        <v>4293</v>
      </c>
      <c r="I137" s="3" t="s">
        <v>3562</v>
      </c>
      <c r="J137" s="3" t="s">
        <v>7537</v>
      </c>
      <c r="K137" s="8">
        <v>44018.0</v>
      </c>
      <c r="L137" s="8">
        <v>44014.0</v>
      </c>
    </row>
    <row r="138">
      <c r="A138" s="7">
        <v>136.0</v>
      </c>
      <c r="B138" s="3" t="s">
        <v>2004</v>
      </c>
      <c r="C138" s="3">
        <v>0.6666666666666666</v>
      </c>
      <c r="D138" s="3" t="s">
        <v>7538</v>
      </c>
      <c r="E138" s="3" t="s">
        <v>7539</v>
      </c>
      <c r="F138" s="3" t="s">
        <v>4297</v>
      </c>
      <c r="G138" s="3" t="s">
        <v>7540</v>
      </c>
      <c r="H138" s="3" t="s">
        <v>4297</v>
      </c>
      <c r="I138" s="3" t="s">
        <v>3540</v>
      </c>
      <c r="J138" s="3" t="s">
        <v>7541</v>
      </c>
      <c r="K138" s="8">
        <v>43938.0</v>
      </c>
      <c r="L138" s="8">
        <v>43892.0</v>
      </c>
    </row>
    <row r="139">
      <c r="A139" s="7">
        <v>137.0</v>
      </c>
      <c r="B139" s="3" t="s">
        <v>2007</v>
      </c>
      <c r="C139" s="3">
        <v>0.6666666666666666</v>
      </c>
      <c r="D139" s="3" t="s">
        <v>7542</v>
      </c>
      <c r="E139" s="3" t="s">
        <v>7543</v>
      </c>
      <c r="F139" s="3" t="s">
        <v>4302</v>
      </c>
      <c r="G139" s="3" t="s">
        <v>7544</v>
      </c>
      <c r="H139" s="3" t="s">
        <v>4302</v>
      </c>
      <c r="I139" s="3" t="s">
        <v>3540</v>
      </c>
      <c r="J139" s="3" t="s">
        <v>7545</v>
      </c>
      <c r="K139" s="8">
        <v>43938.0</v>
      </c>
      <c r="L139" s="8">
        <v>43892.0</v>
      </c>
    </row>
    <row r="140">
      <c r="A140" s="7">
        <v>138.0</v>
      </c>
      <c r="B140" s="3" t="s">
        <v>2021</v>
      </c>
      <c r="C140" s="3">
        <v>0.6</v>
      </c>
      <c r="D140" s="3" t="s">
        <v>7546</v>
      </c>
      <c r="E140" s="3" t="s">
        <v>7547</v>
      </c>
      <c r="F140" s="3" t="s">
        <v>4307</v>
      </c>
      <c r="G140" s="3" t="s">
        <v>7548</v>
      </c>
      <c r="H140" s="3" t="s">
        <v>4309</v>
      </c>
      <c r="I140" s="3" t="s">
        <v>3597</v>
      </c>
      <c r="J140" s="3" t="s">
        <v>4310</v>
      </c>
      <c r="K140" s="8">
        <v>43979.0</v>
      </c>
      <c r="L140" s="8">
        <v>43971.0</v>
      </c>
    </row>
    <row r="141">
      <c r="A141" s="7">
        <v>139.0</v>
      </c>
      <c r="B141" s="3" t="s">
        <v>2024</v>
      </c>
      <c r="C141" s="3">
        <v>0.6</v>
      </c>
      <c r="D141" s="3" t="s">
        <v>7549</v>
      </c>
      <c r="E141" s="3" t="s">
        <v>7550</v>
      </c>
      <c r="F141" s="3" t="s">
        <v>4313</v>
      </c>
      <c r="G141" s="3" t="s">
        <v>7551</v>
      </c>
      <c r="H141" s="3" t="s">
        <v>4315</v>
      </c>
      <c r="I141" s="3" t="s">
        <v>3597</v>
      </c>
      <c r="J141" s="3" t="s">
        <v>7552</v>
      </c>
      <c r="K141" s="8">
        <v>43979.0</v>
      </c>
      <c r="L141" s="8">
        <v>43971.0</v>
      </c>
    </row>
    <row r="142">
      <c r="A142" s="7">
        <v>140.0</v>
      </c>
      <c r="B142" s="3" t="s">
        <v>2065</v>
      </c>
      <c r="C142" s="3">
        <v>0.1428571428571428</v>
      </c>
      <c r="D142" s="3" t="s">
        <v>7553</v>
      </c>
      <c r="E142" s="3" t="s">
        <v>5761</v>
      </c>
      <c r="F142" s="3" t="s">
        <v>7554</v>
      </c>
      <c r="G142" s="3" t="s">
        <v>5761</v>
      </c>
      <c r="H142" s="3" t="s">
        <v>5763</v>
      </c>
      <c r="I142" s="3" t="s">
        <v>3488</v>
      </c>
      <c r="J142" s="3" t="s">
        <v>7555</v>
      </c>
      <c r="K142" s="8">
        <v>44035.0</v>
      </c>
      <c r="L142" s="8">
        <v>44034.0</v>
      </c>
    </row>
    <row r="143">
      <c r="A143" s="7">
        <v>141.0</v>
      </c>
      <c r="B143" s="3" t="s">
        <v>2070</v>
      </c>
      <c r="C143" s="3">
        <v>0.1428571428571428</v>
      </c>
      <c r="D143" s="3" t="s">
        <v>7556</v>
      </c>
      <c r="E143" s="3" t="s">
        <v>5766</v>
      </c>
      <c r="F143" s="3" t="s">
        <v>7557</v>
      </c>
      <c r="G143" s="3" t="s">
        <v>5766</v>
      </c>
      <c r="H143" s="3" t="s">
        <v>5768</v>
      </c>
      <c r="I143" s="3" t="s">
        <v>3488</v>
      </c>
      <c r="J143" s="3" t="s">
        <v>7558</v>
      </c>
      <c r="K143" s="8">
        <v>44035.0</v>
      </c>
      <c r="L143" s="8">
        <v>44034.0</v>
      </c>
    </row>
    <row r="144">
      <c r="A144" s="7">
        <v>142.0</v>
      </c>
      <c r="B144" s="3" t="s">
        <v>2091</v>
      </c>
      <c r="C144" s="3">
        <v>0.6666666666666666</v>
      </c>
      <c r="D144" s="3" t="s">
        <v>7559</v>
      </c>
      <c r="E144" s="3" t="s">
        <v>7560</v>
      </c>
      <c r="F144" s="3" t="s">
        <v>4325</v>
      </c>
      <c r="G144" s="3" t="s">
        <v>7561</v>
      </c>
      <c r="H144" s="3" t="s">
        <v>4325</v>
      </c>
      <c r="I144" s="3" t="s">
        <v>3540</v>
      </c>
      <c r="J144" s="3" t="s">
        <v>7562</v>
      </c>
      <c r="K144" s="8">
        <v>43936.0</v>
      </c>
      <c r="L144" s="8">
        <v>43901.0</v>
      </c>
    </row>
    <row r="145">
      <c r="A145" s="7">
        <v>143.0</v>
      </c>
      <c r="B145" s="3" t="s">
        <v>2094</v>
      </c>
      <c r="C145" s="3">
        <v>0.25</v>
      </c>
      <c r="D145" s="3" t="s">
        <v>7563</v>
      </c>
      <c r="E145" s="3" t="s">
        <v>7564</v>
      </c>
      <c r="F145" s="3" t="s">
        <v>4330</v>
      </c>
      <c r="G145" s="3" t="s">
        <v>7565</v>
      </c>
      <c r="H145" s="3" t="s">
        <v>4332</v>
      </c>
      <c r="I145" s="3" t="s">
        <v>3562</v>
      </c>
      <c r="J145" s="3" t="s">
        <v>6249</v>
      </c>
      <c r="K145" s="8">
        <v>43963.0</v>
      </c>
      <c r="L145" s="8">
        <v>43899.0</v>
      </c>
    </row>
    <row r="146">
      <c r="A146" s="7">
        <v>144.0</v>
      </c>
      <c r="B146" s="3" t="s">
        <v>2097</v>
      </c>
      <c r="C146" s="3">
        <v>0.6666666666666666</v>
      </c>
      <c r="D146" s="3" t="s">
        <v>7566</v>
      </c>
      <c r="E146" s="3" t="s">
        <v>7567</v>
      </c>
      <c r="F146" s="3" t="s">
        <v>4336</v>
      </c>
      <c r="G146" s="3" t="s">
        <v>7568</v>
      </c>
      <c r="H146" s="3" t="s">
        <v>4336</v>
      </c>
      <c r="I146" s="3" t="s">
        <v>3540</v>
      </c>
      <c r="J146" s="3" t="s">
        <v>7569</v>
      </c>
      <c r="K146" s="8">
        <v>43936.0</v>
      </c>
      <c r="L146" s="8">
        <v>43901.0</v>
      </c>
    </row>
    <row r="147">
      <c r="A147" s="7">
        <v>145.0</v>
      </c>
      <c r="B147" s="3" t="s">
        <v>2104</v>
      </c>
      <c r="C147" s="3">
        <v>0.2</v>
      </c>
      <c r="D147" s="3" t="s">
        <v>4344</v>
      </c>
      <c r="E147" s="3" t="s">
        <v>4345</v>
      </c>
      <c r="F147" s="3" t="s">
        <v>4346</v>
      </c>
      <c r="G147" s="3" t="s">
        <v>4345</v>
      </c>
      <c r="H147" s="3" t="s">
        <v>4347</v>
      </c>
      <c r="I147" s="3" t="s">
        <v>3597</v>
      </c>
      <c r="J147" s="3" t="s">
        <v>4348</v>
      </c>
      <c r="K147" s="8">
        <v>44032.0</v>
      </c>
      <c r="L147" s="8">
        <v>44036.0</v>
      </c>
    </row>
    <row r="148">
      <c r="A148" s="7">
        <v>146.0</v>
      </c>
      <c r="B148" s="3" t="s">
        <v>2176</v>
      </c>
      <c r="C148" s="3">
        <v>0.75</v>
      </c>
      <c r="D148" s="3" t="s">
        <v>7570</v>
      </c>
      <c r="E148" s="3" t="s">
        <v>7571</v>
      </c>
      <c r="F148" s="3" t="s">
        <v>4351</v>
      </c>
      <c r="G148" s="3" t="s">
        <v>7572</v>
      </c>
      <c r="H148" s="3" t="s">
        <v>4351</v>
      </c>
      <c r="I148" s="3" t="s">
        <v>3474</v>
      </c>
      <c r="J148" s="3" t="s">
        <v>7573</v>
      </c>
      <c r="K148" s="8">
        <v>43978.0</v>
      </c>
      <c r="L148" s="8">
        <v>43892.0</v>
      </c>
    </row>
    <row r="149">
      <c r="A149" s="7">
        <v>147.0</v>
      </c>
      <c r="B149" s="3" t="s">
        <v>2193</v>
      </c>
      <c r="C149" s="3">
        <v>0.6</v>
      </c>
      <c r="D149" s="3" t="s">
        <v>7574</v>
      </c>
      <c r="E149" s="3" t="s">
        <v>7575</v>
      </c>
      <c r="F149" s="3" t="s">
        <v>4356</v>
      </c>
      <c r="G149" s="3" t="s">
        <v>7576</v>
      </c>
      <c r="H149" s="3" t="s">
        <v>4358</v>
      </c>
      <c r="I149" s="3" t="s">
        <v>3597</v>
      </c>
      <c r="J149" s="3" t="s">
        <v>7577</v>
      </c>
      <c r="K149" s="8">
        <v>43970.0</v>
      </c>
      <c r="L149" s="8">
        <v>43902.0</v>
      </c>
    </row>
    <row r="150">
      <c r="A150" s="7">
        <v>148.0</v>
      </c>
      <c r="B150" s="3" t="s">
        <v>2201</v>
      </c>
      <c r="C150" s="3">
        <v>0.6666666666666666</v>
      </c>
      <c r="D150" s="3" t="s">
        <v>7578</v>
      </c>
      <c r="E150" s="3" t="s">
        <v>7579</v>
      </c>
      <c r="F150" s="3" t="s">
        <v>4362</v>
      </c>
      <c r="G150" s="3" t="s">
        <v>7580</v>
      </c>
      <c r="H150" s="3" t="s">
        <v>4362</v>
      </c>
      <c r="I150" s="3" t="s">
        <v>3540</v>
      </c>
      <c r="J150" s="3" t="s">
        <v>7581</v>
      </c>
      <c r="K150" s="8">
        <v>43985.0</v>
      </c>
      <c r="L150" s="8">
        <v>43899.0</v>
      </c>
    </row>
    <row r="151">
      <c r="A151" s="7">
        <v>149.0</v>
      </c>
      <c r="B151" s="3" t="s">
        <v>2208</v>
      </c>
      <c r="C151" s="3">
        <v>0.6666666666666666</v>
      </c>
      <c r="D151" s="3" t="s">
        <v>7582</v>
      </c>
      <c r="E151" s="3" t="s">
        <v>7583</v>
      </c>
      <c r="F151" s="3" t="s">
        <v>4367</v>
      </c>
      <c r="G151" s="3" t="s">
        <v>7584</v>
      </c>
      <c r="H151" s="3" t="s">
        <v>4367</v>
      </c>
      <c r="I151" s="3" t="s">
        <v>3540</v>
      </c>
      <c r="J151" s="3" t="s">
        <v>7585</v>
      </c>
      <c r="K151" s="8">
        <v>43984.0</v>
      </c>
      <c r="L151" s="8">
        <v>43901.0</v>
      </c>
    </row>
    <row r="152">
      <c r="A152" s="7">
        <v>150.0</v>
      </c>
      <c r="B152" s="3" t="s">
        <v>2210</v>
      </c>
      <c r="C152" s="3">
        <v>0.4</v>
      </c>
      <c r="D152" s="3" t="s">
        <v>7586</v>
      </c>
      <c r="E152" s="3" t="s">
        <v>7587</v>
      </c>
      <c r="F152" s="3" t="s">
        <v>4372</v>
      </c>
      <c r="G152" s="3" t="s">
        <v>7588</v>
      </c>
      <c r="H152" s="3" t="s">
        <v>4374</v>
      </c>
      <c r="I152" s="3" t="s">
        <v>3597</v>
      </c>
      <c r="J152" s="3" t="s">
        <v>7589</v>
      </c>
      <c r="K152" s="8">
        <v>43992.0</v>
      </c>
      <c r="L152" s="8">
        <v>43892.0</v>
      </c>
    </row>
    <row r="153">
      <c r="A153" s="7">
        <v>151.0</v>
      </c>
      <c r="B153" s="3" t="s">
        <v>2229</v>
      </c>
      <c r="C153" s="3">
        <v>0.4</v>
      </c>
      <c r="D153" s="3" t="s">
        <v>7590</v>
      </c>
      <c r="E153" s="3" t="s">
        <v>7591</v>
      </c>
      <c r="F153" s="3" t="s">
        <v>4378</v>
      </c>
      <c r="G153" s="3" t="s">
        <v>7592</v>
      </c>
      <c r="H153" s="3" t="s">
        <v>4380</v>
      </c>
      <c r="I153" s="3" t="s">
        <v>3597</v>
      </c>
      <c r="J153" s="3" t="s">
        <v>7593</v>
      </c>
      <c r="K153" s="8">
        <v>43992.0</v>
      </c>
      <c r="L153" s="8">
        <v>43892.0</v>
      </c>
    </row>
    <row r="154">
      <c r="A154" s="7">
        <v>152.0</v>
      </c>
      <c r="B154" s="3" t="s">
        <v>2269</v>
      </c>
      <c r="C154" s="3">
        <v>0.1428571428571428</v>
      </c>
      <c r="D154" s="3" t="s">
        <v>7594</v>
      </c>
      <c r="E154" s="3" t="s">
        <v>4385</v>
      </c>
      <c r="F154" s="3" t="s">
        <v>7595</v>
      </c>
      <c r="G154" s="3" t="s">
        <v>4385</v>
      </c>
      <c r="H154" s="3" t="s">
        <v>4386</v>
      </c>
      <c r="I154" s="3" t="s">
        <v>3488</v>
      </c>
      <c r="J154" s="3" t="s">
        <v>7596</v>
      </c>
      <c r="K154" s="8">
        <v>44029.0</v>
      </c>
      <c r="L154" s="8">
        <v>44028.0</v>
      </c>
    </row>
    <row r="155">
      <c r="A155" s="7">
        <v>153.0</v>
      </c>
      <c r="B155" s="3" t="s">
        <v>2272</v>
      </c>
      <c r="C155" s="3">
        <v>0.1428571428571428</v>
      </c>
      <c r="D155" s="3" t="s">
        <v>7597</v>
      </c>
      <c r="E155" s="3" t="s">
        <v>4391</v>
      </c>
      <c r="F155" s="3" t="s">
        <v>7598</v>
      </c>
      <c r="G155" s="3" t="s">
        <v>4391</v>
      </c>
      <c r="H155" s="3" t="s">
        <v>4392</v>
      </c>
      <c r="I155" s="3" t="s">
        <v>3488</v>
      </c>
      <c r="J155" s="3" t="s">
        <v>7599</v>
      </c>
      <c r="K155" s="8">
        <v>44029.0</v>
      </c>
      <c r="L155" s="8">
        <v>44028.0</v>
      </c>
    </row>
    <row r="156">
      <c r="A156" s="7">
        <v>154.0</v>
      </c>
      <c r="B156" s="3" t="s">
        <v>2291</v>
      </c>
      <c r="C156" s="3">
        <v>0.375</v>
      </c>
      <c r="D156" s="3" t="s">
        <v>7600</v>
      </c>
      <c r="E156" s="3" t="s">
        <v>7601</v>
      </c>
      <c r="F156" s="3" t="s">
        <v>4396</v>
      </c>
      <c r="G156" s="3" t="s">
        <v>4397</v>
      </c>
      <c r="H156" s="3" t="s">
        <v>4398</v>
      </c>
      <c r="I156" s="3" t="s">
        <v>3562</v>
      </c>
      <c r="J156" s="3" t="s">
        <v>7602</v>
      </c>
      <c r="K156" s="8">
        <v>44015.0</v>
      </c>
      <c r="L156" s="8">
        <v>44014.0</v>
      </c>
    </row>
    <row r="157">
      <c r="A157" s="7">
        <v>155.0</v>
      </c>
      <c r="B157" s="3" t="s">
        <v>2330</v>
      </c>
      <c r="C157" s="3">
        <v>0.2857142857142857</v>
      </c>
      <c r="D157" s="3" t="s">
        <v>4400</v>
      </c>
      <c r="E157" s="3" t="s">
        <v>4401</v>
      </c>
      <c r="F157" s="3" t="s">
        <v>4402</v>
      </c>
      <c r="G157" s="3" t="s">
        <v>4403</v>
      </c>
      <c r="H157" s="3" t="s">
        <v>4404</v>
      </c>
      <c r="I157" s="3" t="s">
        <v>3488</v>
      </c>
      <c r="J157" s="3" t="s">
        <v>4405</v>
      </c>
      <c r="K157" s="8">
        <v>44028.0</v>
      </c>
      <c r="L157" s="8">
        <v>44035.0</v>
      </c>
    </row>
    <row r="158">
      <c r="A158" s="7">
        <v>156.0</v>
      </c>
      <c r="B158" s="3" t="s">
        <v>2333</v>
      </c>
      <c r="C158" s="3">
        <v>0.25</v>
      </c>
      <c r="D158" s="3" t="s">
        <v>4406</v>
      </c>
      <c r="E158" s="3" t="s">
        <v>4407</v>
      </c>
      <c r="F158" s="3" t="s">
        <v>4408</v>
      </c>
      <c r="G158" s="3" t="s">
        <v>4409</v>
      </c>
      <c r="H158" s="3" t="s">
        <v>4410</v>
      </c>
      <c r="I158" s="3" t="s">
        <v>3562</v>
      </c>
      <c r="J158" s="3" t="s">
        <v>4411</v>
      </c>
      <c r="K158" s="8">
        <v>44028.0</v>
      </c>
      <c r="L158" s="8">
        <v>44035.0</v>
      </c>
    </row>
    <row r="159">
      <c r="A159" s="7">
        <v>157.0</v>
      </c>
      <c r="B159" s="3" t="s">
        <v>2360</v>
      </c>
      <c r="C159" s="3">
        <v>0.6666666666666666</v>
      </c>
      <c r="D159" s="3" t="s">
        <v>7603</v>
      </c>
      <c r="E159" s="3" t="s">
        <v>7604</v>
      </c>
      <c r="F159" s="3" t="s">
        <v>4414</v>
      </c>
      <c r="G159" s="3" t="s">
        <v>7605</v>
      </c>
      <c r="H159" s="3" t="s">
        <v>4414</v>
      </c>
      <c r="I159" s="3" t="s">
        <v>3540</v>
      </c>
      <c r="J159" s="3" t="s">
        <v>7606</v>
      </c>
      <c r="K159" s="8">
        <v>43979.0</v>
      </c>
      <c r="L159" s="8">
        <v>43902.0</v>
      </c>
    </row>
    <row r="160">
      <c r="A160" s="7">
        <v>158.0</v>
      </c>
      <c r="B160" s="3" t="s">
        <v>2369</v>
      </c>
      <c r="C160" s="3">
        <v>0.75</v>
      </c>
      <c r="D160" s="3" t="s">
        <v>7607</v>
      </c>
      <c r="E160" s="3" t="s">
        <v>7608</v>
      </c>
      <c r="F160" s="3" t="s">
        <v>4419</v>
      </c>
      <c r="G160" s="3" t="s">
        <v>7609</v>
      </c>
      <c r="H160" s="3" t="s">
        <v>4419</v>
      </c>
      <c r="I160" s="3" t="s">
        <v>3474</v>
      </c>
      <c r="J160" s="3" t="s">
        <v>7610</v>
      </c>
      <c r="K160" s="8">
        <v>43957.0</v>
      </c>
      <c r="L160" s="8">
        <v>43889.0</v>
      </c>
    </row>
    <row r="161">
      <c r="A161" s="7">
        <v>159.0</v>
      </c>
      <c r="B161" s="3" t="s">
        <v>2401</v>
      </c>
      <c r="C161" s="3">
        <v>0.75</v>
      </c>
      <c r="D161" s="3" t="s">
        <v>7611</v>
      </c>
      <c r="E161" s="3" t="s">
        <v>7612</v>
      </c>
      <c r="F161" s="3" t="s">
        <v>4424</v>
      </c>
      <c r="G161" s="3" t="s">
        <v>7613</v>
      </c>
      <c r="H161" s="3" t="s">
        <v>4424</v>
      </c>
      <c r="I161" s="3" t="s">
        <v>3474</v>
      </c>
      <c r="J161" s="3" t="s">
        <v>7614</v>
      </c>
      <c r="K161" s="8">
        <v>43958.0</v>
      </c>
      <c r="L161" s="8">
        <v>43889.0</v>
      </c>
    </row>
    <row r="162">
      <c r="A162" s="7">
        <v>160.0</v>
      </c>
      <c r="B162" s="3" t="s">
        <v>2510</v>
      </c>
      <c r="C162" s="3">
        <v>0.4</v>
      </c>
      <c r="D162" s="3" t="s">
        <v>7615</v>
      </c>
      <c r="E162" s="3" t="s">
        <v>7616</v>
      </c>
      <c r="F162" s="3" t="s">
        <v>4429</v>
      </c>
      <c r="G162" s="3" t="s">
        <v>7617</v>
      </c>
      <c r="H162" s="3" t="s">
        <v>4431</v>
      </c>
      <c r="I162" s="3" t="s">
        <v>3597</v>
      </c>
      <c r="J162" s="3" t="s">
        <v>7618</v>
      </c>
      <c r="K162" s="8">
        <v>43990.0</v>
      </c>
      <c r="L162" s="8">
        <v>44040.0</v>
      </c>
    </row>
    <row r="163">
      <c r="A163" s="7">
        <v>161.0</v>
      </c>
      <c r="B163" s="3" t="s">
        <v>2523</v>
      </c>
      <c r="C163" s="3">
        <v>0.4</v>
      </c>
      <c r="D163" s="3" t="s">
        <v>7619</v>
      </c>
      <c r="E163" s="3" t="s">
        <v>7620</v>
      </c>
      <c r="F163" s="3" t="s">
        <v>7621</v>
      </c>
      <c r="G163" s="3" t="s">
        <v>5831</v>
      </c>
      <c r="H163" s="3" t="s">
        <v>4437</v>
      </c>
      <c r="I163" s="3" t="s">
        <v>3597</v>
      </c>
      <c r="J163" s="3" t="s">
        <v>7622</v>
      </c>
      <c r="K163" s="8">
        <v>43990.0</v>
      </c>
      <c r="L163" s="8">
        <v>44040.0</v>
      </c>
    </row>
    <row r="164">
      <c r="A164" s="7">
        <v>162.0</v>
      </c>
      <c r="B164" s="3" t="s">
        <v>2578</v>
      </c>
      <c r="C164" s="3">
        <v>0.25</v>
      </c>
      <c r="D164" s="3" t="s">
        <v>7623</v>
      </c>
      <c r="E164" s="3" t="s">
        <v>7624</v>
      </c>
      <c r="F164" s="3" t="s">
        <v>4441</v>
      </c>
      <c r="G164" s="3" t="s">
        <v>7624</v>
      </c>
      <c r="H164" s="3" t="s">
        <v>4442</v>
      </c>
      <c r="I164" s="3" t="s">
        <v>3474</v>
      </c>
      <c r="J164" s="3" t="s">
        <v>7625</v>
      </c>
      <c r="K164" s="8">
        <v>43941.0</v>
      </c>
      <c r="L164" s="8">
        <v>43864.0</v>
      </c>
    </row>
    <row r="165">
      <c r="A165" s="7">
        <v>163.0</v>
      </c>
      <c r="B165" s="3" t="s">
        <v>2583</v>
      </c>
      <c r="C165" s="3">
        <v>0.25</v>
      </c>
      <c r="D165" s="3" t="s">
        <v>7626</v>
      </c>
      <c r="E165" s="3" t="s">
        <v>7627</v>
      </c>
      <c r="F165" s="3" t="s">
        <v>4446</v>
      </c>
      <c r="G165" s="3" t="s">
        <v>7627</v>
      </c>
      <c r="H165" s="3" t="s">
        <v>4447</v>
      </c>
      <c r="I165" s="3" t="s">
        <v>3474</v>
      </c>
      <c r="J165" s="3" t="s">
        <v>7628</v>
      </c>
      <c r="K165" s="8">
        <v>43941.0</v>
      </c>
      <c r="L165" s="8">
        <v>43864.0</v>
      </c>
    </row>
    <row r="166">
      <c r="A166" s="7">
        <v>164.0</v>
      </c>
      <c r="B166" s="3" t="s">
        <v>2591</v>
      </c>
      <c r="C166" s="3">
        <v>0.5</v>
      </c>
      <c r="D166" s="3" t="s">
        <v>7629</v>
      </c>
      <c r="E166" s="3" t="s">
        <v>7630</v>
      </c>
      <c r="F166" s="3" t="s">
        <v>4451</v>
      </c>
      <c r="G166" s="3" t="s">
        <v>4452</v>
      </c>
      <c r="H166" s="3" t="s">
        <v>4453</v>
      </c>
      <c r="I166" s="3" t="s">
        <v>3474</v>
      </c>
      <c r="J166" s="3" t="s">
        <v>7631</v>
      </c>
      <c r="K166" s="8">
        <v>44000.0</v>
      </c>
      <c r="L166" s="8">
        <v>44040.0</v>
      </c>
    </row>
    <row r="167">
      <c r="A167" s="7">
        <v>165.0</v>
      </c>
      <c r="B167" s="3" t="s">
        <v>2594</v>
      </c>
      <c r="C167" s="3">
        <v>0.6666666666666666</v>
      </c>
      <c r="D167" s="3" t="s">
        <v>7632</v>
      </c>
      <c r="E167" s="3" t="s">
        <v>7633</v>
      </c>
      <c r="F167" s="3" t="s">
        <v>4457</v>
      </c>
      <c r="G167" s="3" t="s">
        <v>5844</v>
      </c>
      <c r="H167" s="3" t="s">
        <v>4457</v>
      </c>
      <c r="I167" s="3" t="s">
        <v>3540</v>
      </c>
      <c r="J167" s="3" t="s">
        <v>7634</v>
      </c>
      <c r="K167" s="8">
        <v>44000.0</v>
      </c>
      <c r="L167" s="8">
        <v>44040.0</v>
      </c>
    </row>
    <row r="168">
      <c r="A168" s="7">
        <v>166.0</v>
      </c>
      <c r="B168" s="3" t="s">
        <v>2615</v>
      </c>
      <c r="C168" s="3">
        <v>0.6666666666666666</v>
      </c>
      <c r="D168" s="3" t="s">
        <v>7635</v>
      </c>
      <c r="E168" s="3" t="s">
        <v>7636</v>
      </c>
      <c r="F168" s="3" t="s">
        <v>4462</v>
      </c>
      <c r="G168" s="3" t="s">
        <v>7637</v>
      </c>
      <c r="H168" s="3" t="s">
        <v>4462</v>
      </c>
      <c r="I168" s="3" t="s">
        <v>3540</v>
      </c>
      <c r="J168" s="3" t="s">
        <v>7638</v>
      </c>
      <c r="K168" s="8">
        <v>43957.0</v>
      </c>
      <c r="L168" s="8">
        <v>43902.0</v>
      </c>
    </row>
    <row r="169">
      <c r="A169" s="7">
        <v>167.0</v>
      </c>
      <c r="B169" s="3" t="s">
        <v>2620</v>
      </c>
      <c r="C169" s="3">
        <v>0.6666666666666666</v>
      </c>
      <c r="D169" s="3" t="s">
        <v>7639</v>
      </c>
      <c r="E169" s="3" t="s">
        <v>7640</v>
      </c>
      <c r="F169" s="3" t="s">
        <v>4467</v>
      </c>
      <c r="G169" s="3" t="s">
        <v>7641</v>
      </c>
      <c r="H169" s="3" t="s">
        <v>4467</v>
      </c>
      <c r="I169" s="3" t="s">
        <v>3540</v>
      </c>
      <c r="J169" s="3" t="s">
        <v>7642</v>
      </c>
      <c r="K169" s="8">
        <v>43957.0</v>
      </c>
      <c r="L169" s="8">
        <v>43902.0</v>
      </c>
    </row>
    <row r="170">
      <c r="A170" s="7">
        <v>168.0</v>
      </c>
      <c r="B170" s="3" t="s">
        <v>2622</v>
      </c>
      <c r="C170" s="3">
        <v>0.1818181818181818</v>
      </c>
      <c r="D170" s="3" t="s">
        <v>7643</v>
      </c>
      <c r="E170" s="3" t="s">
        <v>7644</v>
      </c>
      <c r="F170" s="3" t="s">
        <v>4472</v>
      </c>
      <c r="G170" s="3" t="s">
        <v>7645</v>
      </c>
      <c r="H170" s="3" t="s">
        <v>4474</v>
      </c>
      <c r="I170" s="3" t="s">
        <v>3527</v>
      </c>
      <c r="J170" s="3" t="s">
        <v>7646</v>
      </c>
      <c r="K170" s="8">
        <v>43949.0</v>
      </c>
      <c r="L170" s="8">
        <v>43865.0</v>
      </c>
    </row>
    <row r="171">
      <c r="A171" s="7">
        <v>169.0</v>
      </c>
      <c r="B171" s="3" t="s">
        <v>2625</v>
      </c>
      <c r="C171" s="3">
        <v>0.2</v>
      </c>
      <c r="D171" s="3" t="s">
        <v>7647</v>
      </c>
      <c r="E171" s="3" t="s">
        <v>7648</v>
      </c>
      <c r="F171" s="3" t="s">
        <v>4478</v>
      </c>
      <c r="G171" s="3" t="s">
        <v>7649</v>
      </c>
      <c r="H171" s="3" t="s">
        <v>4480</v>
      </c>
      <c r="I171" s="3" t="s">
        <v>3514</v>
      </c>
      <c r="J171" s="3" t="s">
        <v>7650</v>
      </c>
      <c r="K171" s="8">
        <v>43949.0</v>
      </c>
      <c r="L171" s="8">
        <v>43865.0</v>
      </c>
    </row>
    <row r="172">
      <c r="A172" s="7">
        <v>170.0</v>
      </c>
      <c r="B172" s="3" t="s">
        <v>2685</v>
      </c>
      <c r="C172" s="3">
        <v>0.5</v>
      </c>
      <c r="D172" s="3" t="s">
        <v>7651</v>
      </c>
      <c r="E172" s="3" t="s">
        <v>7652</v>
      </c>
      <c r="F172" s="3" t="s">
        <v>4489</v>
      </c>
      <c r="G172" s="3" t="s">
        <v>7653</v>
      </c>
      <c r="H172" s="3" t="s">
        <v>4491</v>
      </c>
      <c r="I172" s="3" t="s">
        <v>3474</v>
      </c>
      <c r="J172" s="3" t="s">
        <v>5607</v>
      </c>
      <c r="K172" s="8">
        <v>43985.0</v>
      </c>
      <c r="L172" s="8">
        <v>43874.0</v>
      </c>
    </row>
    <row r="173">
      <c r="A173" s="7">
        <v>171.0</v>
      </c>
      <c r="B173" s="3" t="s">
        <v>2688</v>
      </c>
      <c r="C173" s="3">
        <v>0.5</v>
      </c>
      <c r="D173" s="3" t="s">
        <v>7654</v>
      </c>
      <c r="E173" s="3" t="s">
        <v>7655</v>
      </c>
      <c r="F173" s="3" t="s">
        <v>4495</v>
      </c>
      <c r="G173" s="3" t="s">
        <v>7656</v>
      </c>
      <c r="H173" s="3" t="s">
        <v>4497</v>
      </c>
      <c r="I173" s="3" t="s">
        <v>3474</v>
      </c>
      <c r="J173" s="3" t="s">
        <v>7657</v>
      </c>
      <c r="K173" s="8">
        <v>43985.0</v>
      </c>
      <c r="L173" s="8">
        <v>43874.0</v>
      </c>
    </row>
    <row r="174">
      <c r="A174" s="7">
        <v>172.0</v>
      </c>
      <c r="B174" s="3" t="s">
        <v>2719</v>
      </c>
      <c r="C174" s="3">
        <v>0.3333333333333333</v>
      </c>
      <c r="D174" s="3" t="s">
        <v>7658</v>
      </c>
      <c r="E174" s="3" t="s">
        <v>7659</v>
      </c>
      <c r="F174" s="3" t="s">
        <v>4501</v>
      </c>
      <c r="G174" s="3" t="s">
        <v>7660</v>
      </c>
      <c r="H174" s="3" t="s">
        <v>4503</v>
      </c>
      <c r="I174" s="3" t="s">
        <v>3644</v>
      </c>
      <c r="J174" s="3" t="s">
        <v>7661</v>
      </c>
      <c r="K174" s="8">
        <v>43948.0</v>
      </c>
      <c r="L174" s="8">
        <v>43892.0</v>
      </c>
    </row>
    <row r="175">
      <c r="A175" s="7">
        <v>173.0</v>
      </c>
      <c r="B175" s="3" t="s">
        <v>2722</v>
      </c>
      <c r="C175" s="3">
        <v>0.4</v>
      </c>
      <c r="D175" s="3" t="s">
        <v>7662</v>
      </c>
      <c r="E175" s="3" t="s">
        <v>7663</v>
      </c>
      <c r="F175" s="3" t="s">
        <v>4507</v>
      </c>
      <c r="G175" s="3" t="s">
        <v>7664</v>
      </c>
      <c r="H175" s="3" t="s">
        <v>4509</v>
      </c>
      <c r="I175" s="3" t="s">
        <v>3597</v>
      </c>
      <c r="J175" s="3" t="s">
        <v>7665</v>
      </c>
      <c r="K175" s="8">
        <v>43948.0</v>
      </c>
      <c r="L175" s="8">
        <v>43892.0</v>
      </c>
    </row>
    <row r="176">
      <c r="A176" s="7">
        <v>174.0</v>
      </c>
      <c r="B176" s="3" t="s">
        <v>2794</v>
      </c>
      <c r="C176" s="3">
        <v>0.5</v>
      </c>
      <c r="D176" s="3" t="s">
        <v>7666</v>
      </c>
      <c r="E176" s="3" t="s">
        <v>7667</v>
      </c>
      <c r="F176" s="3" t="s">
        <v>4513</v>
      </c>
      <c r="G176" s="3" t="s">
        <v>7668</v>
      </c>
      <c r="H176" s="3" t="s">
        <v>4515</v>
      </c>
      <c r="I176" s="3" t="s">
        <v>3474</v>
      </c>
      <c r="J176" s="3" t="s">
        <v>7669</v>
      </c>
      <c r="K176" s="8">
        <v>43950.0</v>
      </c>
      <c r="L176" s="8">
        <v>43888.0</v>
      </c>
    </row>
    <row r="177">
      <c r="A177" s="7">
        <v>175.0</v>
      </c>
      <c r="B177" s="3" t="s">
        <v>2797</v>
      </c>
      <c r="C177" s="3">
        <v>0.5</v>
      </c>
      <c r="D177" s="3" t="s">
        <v>7670</v>
      </c>
      <c r="E177" s="3" t="s">
        <v>7671</v>
      </c>
      <c r="F177" s="3" t="s">
        <v>4519</v>
      </c>
      <c r="G177" s="3" t="s">
        <v>7672</v>
      </c>
      <c r="H177" s="3" t="s">
        <v>4521</v>
      </c>
      <c r="I177" s="3" t="s">
        <v>3474</v>
      </c>
      <c r="J177" s="3" t="s">
        <v>7673</v>
      </c>
      <c r="K177" s="8">
        <v>43950.0</v>
      </c>
      <c r="L177" s="8">
        <v>43888.0</v>
      </c>
    </row>
    <row r="178">
      <c r="A178" s="7">
        <v>176.0</v>
      </c>
      <c r="B178" s="3" t="s">
        <v>2804</v>
      </c>
      <c r="C178" s="3">
        <v>0.5</v>
      </c>
      <c r="D178" s="3" t="s">
        <v>7674</v>
      </c>
      <c r="E178" s="3" t="s">
        <v>7675</v>
      </c>
      <c r="F178" s="3" t="s">
        <v>4525</v>
      </c>
      <c r="G178" s="3" t="s">
        <v>7676</v>
      </c>
      <c r="H178" s="3" t="s">
        <v>4527</v>
      </c>
      <c r="I178" s="3" t="s">
        <v>3474</v>
      </c>
      <c r="J178" s="3" t="s">
        <v>7677</v>
      </c>
      <c r="K178" s="8">
        <v>43979.0</v>
      </c>
      <c r="L178" s="8">
        <v>43903.0</v>
      </c>
    </row>
    <row r="179">
      <c r="A179" s="7">
        <v>177.0</v>
      </c>
      <c r="B179" s="3" t="s">
        <v>2807</v>
      </c>
      <c r="C179" s="3">
        <v>0.5</v>
      </c>
      <c r="D179" s="3" t="s">
        <v>7678</v>
      </c>
      <c r="E179" s="3" t="s">
        <v>7679</v>
      </c>
      <c r="F179" s="3" t="s">
        <v>4531</v>
      </c>
      <c r="G179" s="3" t="s">
        <v>7680</v>
      </c>
      <c r="H179" s="3" t="s">
        <v>4533</v>
      </c>
      <c r="I179" s="3" t="s">
        <v>3474</v>
      </c>
      <c r="J179" s="3" t="s">
        <v>7681</v>
      </c>
      <c r="K179" s="8">
        <v>43979.0</v>
      </c>
      <c r="L179" s="8">
        <v>43903.0</v>
      </c>
    </row>
    <row r="180">
      <c r="A180" s="7">
        <v>178.0</v>
      </c>
      <c r="B180" s="3" t="s">
        <v>2872</v>
      </c>
      <c r="C180" s="3">
        <v>0.4</v>
      </c>
      <c r="D180" s="3" t="s">
        <v>5896</v>
      </c>
      <c r="E180" s="3" t="s">
        <v>5897</v>
      </c>
      <c r="F180" s="3" t="s">
        <v>4542</v>
      </c>
      <c r="G180" s="3" t="s">
        <v>5898</v>
      </c>
      <c r="H180" s="3" t="s">
        <v>4544</v>
      </c>
      <c r="I180" s="3" t="s">
        <v>3597</v>
      </c>
      <c r="J180" s="3" t="s">
        <v>5899</v>
      </c>
      <c r="K180" s="8">
        <v>43950.0</v>
      </c>
      <c r="L180" s="8">
        <v>44039.0</v>
      </c>
    </row>
    <row r="181">
      <c r="A181" s="7">
        <v>179.0</v>
      </c>
      <c r="B181" s="3" t="s">
        <v>2875</v>
      </c>
      <c r="C181" s="3">
        <v>0.4</v>
      </c>
      <c r="D181" s="3" t="s">
        <v>5900</v>
      </c>
      <c r="E181" s="3" t="s">
        <v>5901</v>
      </c>
      <c r="F181" s="3" t="s">
        <v>4548</v>
      </c>
      <c r="G181" s="3" t="s">
        <v>5902</v>
      </c>
      <c r="H181" s="3" t="s">
        <v>4550</v>
      </c>
      <c r="I181" s="3" t="s">
        <v>3597</v>
      </c>
      <c r="J181" s="3" t="s">
        <v>5903</v>
      </c>
      <c r="K181" s="8">
        <v>43949.0</v>
      </c>
      <c r="L181" s="8">
        <v>44039.0</v>
      </c>
    </row>
    <row r="182">
      <c r="A182" s="7">
        <v>180.0</v>
      </c>
      <c r="B182" s="3" t="s">
        <v>2945</v>
      </c>
      <c r="C182" s="3">
        <v>0.2</v>
      </c>
      <c r="D182" s="3" t="s">
        <v>7682</v>
      </c>
      <c r="E182" s="3" t="s">
        <v>7683</v>
      </c>
      <c r="F182" s="3" t="s">
        <v>4554</v>
      </c>
      <c r="G182" s="3" t="s">
        <v>7683</v>
      </c>
      <c r="H182" s="3" t="s">
        <v>4555</v>
      </c>
      <c r="I182" s="3" t="s">
        <v>3597</v>
      </c>
      <c r="J182" s="3" t="s">
        <v>7684</v>
      </c>
      <c r="K182" s="8">
        <v>43984.0</v>
      </c>
      <c r="L182" s="8">
        <v>43956.0</v>
      </c>
    </row>
    <row r="183">
      <c r="A183" s="7">
        <v>181.0</v>
      </c>
      <c r="B183" s="3" t="s">
        <v>2950</v>
      </c>
      <c r="C183" s="3">
        <v>0.2</v>
      </c>
      <c r="D183" s="3" t="s">
        <v>7685</v>
      </c>
      <c r="E183" s="3" t="s">
        <v>7686</v>
      </c>
      <c r="F183" s="3" t="s">
        <v>4559</v>
      </c>
      <c r="G183" s="3" t="s">
        <v>7686</v>
      </c>
      <c r="H183" s="3" t="s">
        <v>4560</v>
      </c>
      <c r="I183" s="3" t="s">
        <v>3597</v>
      </c>
      <c r="J183" s="3" t="s">
        <v>7687</v>
      </c>
      <c r="K183" s="8">
        <v>43984.0</v>
      </c>
      <c r="L183" s="8">
        <v>43956.0</v>
      </c>
    </row>
    <row r="184">
      <c r="A184" s="7">
        <v>182.0</v>
      </c>
      <c r="B184" s="3" t="s">
        <v>2952</v>
      </c>
      <c r="C184" s="3">
        <v>0.6666666666666666</v>
      </c>
      <c r="D184" s="3" t="s">
        <v>7688</v>
      </c>
      <c r="E184" s="3" t="s">
        <v>7689</v>
      </c>
      <c r="F184" s="3" t="s">
        <v>5911</v>
      </c>
      <c r="G184" s="3" t="s">
        <v>5912</v>
      </c>
      <c r="H184" s="3" t="s">
        <v>5911</v>
      </c>
      <c r="I184" s="3" t="s">
        <v>3540</v>
      </c>
      <c r="J184" s="3" t="s">
        <v>7690</v>
      </c>
      <c r="K184" s="8">
        <v>43997.0</v>
      </c>
      <c r="L184" s="8">
        <v>43901.0</v>
      </c>
    </row>
    <row r="185">
      <c r="A185" s="7">
        <v>183.0</v>
      </c>
      <c r="B185" s="3" t="s">
        <v>2958</v>
      </c>
      <c r="C185" s="3">
        <v>0.6666666666666666</v>
      </c>
      <c r="D185" s="3" t="s">
        <v>7691</v>
      </c>
      <c r="E185" s="3" t="s">
        <v>7692</v>
      </c>
      <c r="F185" s="3" t="s">
        <v>5916</v>
      </c>
      <c r="G185" s="3" t="s">
        <v>5917</v>
      </c>
      <c r="H185" s="3" t="s">
        <v>5916</v>
      </c>
      <c r="I185" s="3" t="s">
        <v>3540</v>
      </c>
      <c r="J185" s="3" t="s">
        <v>7693</v>
      </c>
      <c r="K185" s="8">
        <v>43994.0</v>
      </c>
      <c r="L185" s="8">
        <v>43899.0</v>
      </c>
    </row>
    <row r="186">
      <c r="A186" s="7">
        <v>184.0</v>
      </c>
      <c r="B186" s="3" t="s">
        <v>2967</v>
      </c>
      <c r="C186" s="3">
        <v>0.6666666666666666</v>
      </c>
      <c r="D186" s="3" t="s">
        <v>7694</v>
      </c>
      <c r="E186" s="3" t="s">
        <v>7695</v>
      </c>
      <c r="F186" s="3" t="s">
        <v>4564</v>
      </c>
      <c r="G186" s="3" t="s">
        <v>7696</v>
      </c>
      <c r="H186" s="3" t="s">
        <v>4564</v>
      </c>
      <c r="I186" s="3" t="s">
        <v>3540</v>
      </c>
      <c r="J186" s="3" t="s">
        <v>7697</v>
      </c>
      <c r="K186" s="8">
        <v>43934.0</v>
      </c>
      <c r="L186" s="8">
        <v>43887.0</v>
      </c>
    </row>
    <row r="187">
      <c r="A187" s="7">
        <v>185.0</v>
      </c>
      <c r="B187" s="3" t="s">
        <v>2972</v>
      </c>
      <c r="C187" s="3">
        <v>0.6666666666666666</v>
      </c>
      <c r="D187" s="3" t="s">
        <v>7698</v>
      </c>
      <c r="E187" s="3" t="s">
        <v>7699</v>
      </c>
      <c r="F187" s="3" t="s">
        <v>4569</v>
      </c>
      <c r="G187" s="3" t="s">
        <v>7700</v>
      </c>
      <c r="H187" s="3" t="s">
        <v>4569</v>
      </c>
      <c r="I187" s="3" t="s">
        <v>3540</v>
      </c>
      <c r="J187" s="3" t="s">
        <v>7701</v>
      </c>
      <c r="K187" s="8">
        <v>43934.0</v>
      </c>
      <c r="L187" s="8">
        <v>43887.0</v>
      </c>
    </row>
    <row r="188">
      <c r="A188" s="7">
        <v>186.0</v>
      </c>
      <c r="B188" s="3" t="s">
        <v>3014</v>
      </c>
      <c r="C188" s="3">
        <v>0.5</v>
      </c>
      <c r="D188" s="3" t="s">
        <v>7702</v>
      </c>
      <c r="E188" s="3" t="s">
        <v>7703</v>
      </c>
      <c r="F188" s="3" t="s">
        <v>4574</v>
      </c>
      <c r="G188" s="3" t="s">
        <v>4584</v>
      </c>
      <c r="H188" s="3" t="s">
        <v>4576</v>
      </c>
      <c r="I188" s="3" t="s">
        <v>3474</v>
      </c>
      <c r="J188" s="3" t="s">
        <v>7704</v>
      </c>
      <c r="K188" s="8">
        <v>43980.0</v>
      </c>
      <c r="L188" s="8">
        <v>43888.0</v>
      </c>
    </row>
    <row r="189">
      <c r="A189" s="7">
        <v>187.0</v>
      </c>
      <c r="B189" s="3" t="s">
        <v>3020</v>
      </c>
      <c r="C189" s="3">
        <v>1.0</v>
      </c>
      <c r="D189" s="3" t="s">
        <v>3535</v>
      </c>
      <c r="E189" s="3" t="s">
        <v>7705</v>
      </c>
      <c r="F189" s="3" t="s">
        <v>3537</v>
      </c>
      <c r="G189" s="3" t="s">
        <v>7706</v>
      </c>
      <c r="H189" s="3" t="s">
        <v>3539</v>
      </c>
      <c r="I189" s="3" t="s">
        <v>3701</v>
      </c>
      <c r="J189" s="3" t="s">
        <v>7707</v>
      </c>
      <c r="K189" s="8">
        <v>43990.0</v>
      </c>
      <c r="L189" s="8">
        <v>43873.0</v>
      </c>
    </row>
    <row r="190">
      <c r="A190" s="7">
        <v>188.0</v>
      </c>
      <c r="B190" s="3" t="s">
        <v>3025</v>
      </c>
      <c r="C190" s="3">
        <v>0.5</v>
      </c>
      <c r="D190" s="3" t="s">
        <v>7708</v>
      </c>
      <c r="E190" s="3" t="s">
        <v>7709</v>
      </c>
      <c r="F190" s="3" t="s">
        <v>4583</v>
      </c>
      <c r="G190" s="3" t="s">
        <v>7710</v>
      </c>
      <c r="H190" s="3" t="s">
        <v>4585</v>
      </c>
      <c r="I190" s="3" t="s">
        <v>3474</v>
      </c>
      <c r="J190" s="3" t="s">
        <v>7711</v>
      </c>
      <c r="K190" s="8">
        <v>43980.0</v>
      </c>
      <c r="L190" s="8">
        <v>43888.0</v>
      </c>
    </row>
    <row r="191">
      <c r="A191" s="7">
        <v>189.0</v>
      </c>
      <c r="B191" s="3" t="s">
        <v>3030</v>
      </c>
      <c r="C191" s="3">
        <v>1.0</v>
      </c>
      <c r="D191" s="3" t="s">
        <v>3535</v>
      </c>
      <c r="E191" s="3" t="s">
        <v>7712</v>
      </c>
      <c r="F191" s="3" t="s">
        <v>3537</v>
      </c>
      <c r="G191" s="3" t="s">
        <v>4588</v>
      </c>
      <c r="H191" s="3" t="s">
        <v>3539</v>
      </c>
      <c r="I191" s="3" t="s">
        <v>3540</v>
      </c>
      <c r="J191" s="3" t="s">
        <v>7713</v>
      </c>
      <c r="K191" s="8">
        <v>44033.0</v>
      </c>
      <c r="L191" s="8">
        <v>44028.0</v>
      </c>
    </row>
    <row r="192">
      <c r="A192" s="7">
        <v>190.0</v>
      </c>
      <c r="B192" s="3" t="s">
        <v>3158</v>
      </c>
      <c r="C192" s="3">
        <v>0.6</v>
      </c>
      <c r="D192" s="3" t="s">
        <v>7714</v>
      </c>
      <c r="E192" s="3" t="s">
        <v>7715</v>
      </c>
      <c r="F192" s="3" t="s">
        <v>4592</v>
      </c>
      <c r="G192" s="3" t="s">
        <v>7716</v>
      </c>
      <c r="H192" s="3" t="s">
        <v>4594</v>
      </c>
      <c r="I192" s="3" t="s">
        <v>3597</v>
      </c>
      <c r="J192" s="3" t="s">
        <v>7717</v>
      </c>
      <c r="K192" s="8">
        <v>43949.0</v>
      </c>
      <c r="L192" s="8">
        <v>43901.0</v>
      </c>
    </row>
    <row r="193">
      <c r="A193" s="7">
        <v>191.0</v>
      </c>
      <c r="B193" s="3" t="s">
        <v>3189</v>
      </c>
      <c r="C193" s="3">
        <v>0.2857142857142857</v>
      </c>
      <c r="D193" s="3" t="s">
        <v>7718</v>
      </c>
      <c r="E193" s="3" t="s">
        <v>4605</v>
      </c>
      <c r="F193" s="3" t="s">
        <v>7719</v>
      </c>
      <c r="G193" s="3" t="s">
        <v>4607</v>
      </c>
      <c r="H193" s="3" t="s">
        <v>4608</v>
      </c>
      <c r="I193" s="3" t="s">
        <v>3488</v>
      </c>
      <c r="J193" s="3" t="s">
        <v>5796</v>
      </c>
      <c r="K193" s="8">
        <v>44032.0</v>
      </c>
      <c r="L193" s="8">
        <v>44026.0</v>
      </c>
    </row>
    <row r="194">
      <c r="A194" s="7">
        <v>192.0</v>
      </c>
      <c r="B194" s="3" t="s">
        <v>3204</v>
      </c>
      <c r="C194" s="3">
        <v>0.2857142857142857</v>
      </c>
      <c r="D194" s="3" t="s">
        <v>7720</v>
      </c>
      <c r="E194" s="3" t="s">
        <v>4611</v>
      </c>
      <c r="F194" s="3" t="s">
        <v>7721</v>
      </c>
      <c r="G194" s="3" t="s">
        <v>4613</v>
      </c>
      <c r="H194" s="3" t="s">
        <v>4614</v>
      </c>
      <c r="I194" s="3" t="s">
        <v>3488</v>
      </c>
      <c r="J194" s="3" t="s">
        <v>7722</v>
      </c>
      <c r="K194" s="8">
        <v>44032.0</v>
      </c>
      <c r="L194" s="8">
        <v>44026.0</v>
      </c>
    </row>
    <row r="195">
      <c r="A195" s="7">
        <v>193.0</v>
      </c>
      <c r="B195" s="3" t="s">
        <v>3235</v>
      </c>
      <c r="C195" s="3">
        <v>0.2</v>
      </c>
      <c r="D195" s="3" t="s">
        <v>7723</v>
      </c>
      <c r="E195" s="3" t="s">
        <v>7724</v>
      </c>
      <c r="F195" s="3" t="s">
        <v>4618</v>
      </c>
      <c r="G195" s="3" t="s">
        <v>7724</v>
      </c>
      <c r="H195" s="3" t="s">
        <v>4619</v>
      </c>
      <c r="I195" s="3" t="s">
        <v>3597</v>
      </c>
      <c r="J195" s="3" t="s">
        <v>7725</v>
      </c>
      <c r="K195" s="8">
        <v>43949.0</v>
      </c>
      <c r="L195" s="8">
        <v>43864.0</v>
      </c>
    </row>
    <row r="196">
      <c r="A196" s="7">
        <v>194.0</v>
      </c>
      <c r="B196" s="3" t="s">
        <v>3238</v>
      </c>
      <c r="C196" s="3">
        <v>0.2</v>
      </c>
      <c r="D196" s="3" t="s">
        <v>7726</v>
      </c>
      <c r="E196" s="3" t="s">
        <v>7727</v>
      </c>
      <c r="F196" s="3" t="s">
        <v>4623</v>
      </c>
      <c r="G196" s="3" t="s">
        <v>7727</v>
      </c>
      <c r="H196" s="3" t="s">
        <v>4624</v>
      </c>
      <c r="I196" s="3" t="s">
        <v>3597</v>
      </c>
      <c r="J196" s="3" t="s">
        <v>7728</v>
      </c>
      <c r="K196" s="8">
        <v>43949.0</v>
      </c>
      <c r="L196" s="8">
        <v>43864.0</v>
      </c>
    </row>
    <row r="197">
      <c r="A197" s="7">
        <v>195.0</v>
      </c>
      <c r="B197" s="3" t="s">
        <v>3269</v>
      </c>
      <c r="C197" s="3">
        <v>0.6666666666666666</v>
      </c>
      <c r="D197" s="3" t="s">
        <v>7729</v>
      </c>
      <c r="E197" s="3" t="s">
        <v>7730</v>
      </c>
      <c r="F197" s="3" t="s">
        <v>4628</v>
      </c>
      <c r="G197" s="3" t="s">
        <v>7731</v>
      </c>
      <c r="H197" s="3" t="s">
        <v>4628</v>
      </c>
      <c r="I197" s="3" t="s">
        <v>3540</v>
      </c>
      <c r="J197" s="3" t="s">
        <v>7732</v>
      </c>
      <c r="K197" s="8">
        <v>43990.0</v>
      </c>
      <c r="L197" s="8">
        <v>43872.0</v>
      </c>
    </row>
    <row r="198">
      <c r="A198" s="7">
        <v>196.0</v>
      </c>
      <c r="B198" s="3" t="s">
        <v>3272</v>
      </c>
      <c r="C198" s="3">
        <v>0.5</v>
      </c>
      <c r="D198" s="3" t="s">
        <v>7733</v>
      </c>
      <c r="E198" s="3" t="s">
        <v>7734</v>
      </c>
      <c r="F198" s="3" t="s">
        <v>4633</v>
      </c>
      <c r="G198" s="3" t="s">
        <v>7735</v>
      </c>
      <c r="H198" s="3" t="s">
        <v>4635</v>
      </c>
      <c r="I198" s="3" t="s">
        <v>3474</v>
      </c>
      <c r="J198" s="3" t="s">
        <v>7736</v>
      </c>
      <c r="K198" s="8">
        <v>43990.0</v>
      </c>
      <c r="L198" s="8">
        <v>43872.0</v>
      </c>
    </row>
    <row r="199">
      <c r="A199" s="7">
        <v>197.0</v>
      </c>
      <c r="B199" s="3" t="s">
        <v>3285</v>
      </c>
      <c r="C199" s="3">
        <v>0.6</v>
      </c>
      <c r="D199" s="3" t="s">
        <v>7737</v>
      </c>
      <c r="E199" s="3" t="s">
        <v>7738</v>
      </c>
      <c r="F199" s="3" t="s">
        <v>4639</v>
      </c>
      <c r="G199" s="3" t="s">
        <v>7739</v>
      </c>
      <c r="H199" s="3" t="s">
        <v>4641</v>
      </c>
      <c r="I199" s="3" t="s">
        <v>3597</v>
      </c>
      <c r="J199" s="3" t="s">
        <v>7740</v>
      </c>
      <c r="K199" s="8">
        <v>43970.0</v>
      </c>
      <c r="L199" s="8">
        <v>43902.0</v>
      </c>
    </row>
    <row r="200">
      <c r="A200" s="7">
        <v>198.0</v>
      </c>
      <c r="B200" s="3" t="s">
        <v>3289</v>
      </c>
      <c r="C200" s="3">
        <v>0.3333333333333333</v>
      </c>
      <c r="D200" s="3" t="s">
        <v>7741</v>
      </c>
      <c r="E200" s="3" t="s">
        <v>7742</v>
      </c>
      <c r="F200" s="3" t="s">
        <v>4645</v>
      </c>
      <c r="G200" s="3" t="s">
        <v>7743</v>
      </c>
      <c r="H200" s="3" t="s">
        <v>4647</v>
      </c>
      <c r="I200" s="3" t="s">
        <v>3644</v>
      </c>
      <c r="J200" s="3" t="s">
        <v>7744</v>
      </c>
      <c r="K200" s="8">
        <v>43980.0</v>
      </c>
      <c r="L200" s="8">
        <v>43966.0</v>
      </c>
    </row>
    <row r="201">
      <c r="A201" s="7">
        <v>199.0</v>
      </c>
      <c r="B201" s="3" t="s">
        <v>3292</v>
      </c>
      <c r="C201" s="3">
        <v>0.3333333333333333</v>
      </c>
      <c r="D201" s="3" t="s">
        <v>7745</v>
      </c>
      <c r="E201" s="3" t="s">
        <v>7746</v>
      </c>
      <c r="F201" s="3" t="s">
        <v>4651</v>
      </c>
      <c r="G201" s="3" t="s">
        <v>7747</v>
      </c>
      <c r="H201" s="3" t="s">
        <v>4653</v>
      </c>
      <c r="I201" s="3" t="s">
        <v>3644</v>
      </c>
      <c r="J201" s="3" t="s">
        <v>7748</v>
      </c>
      <c r="K201" s="8">
        <v>43980.0</v>
      </c>
      <c r="L201" s="8">
        <v>43969.0</v>
      </c>
    </row>
    <row r="202">
      <c r="A202" s="7">
        <v>200.0</v>
      </c>
      <c r="B202" s="3" t="s">
        <v>3407</v>
      </c>
      <c r="C202" s="3">
        <v>0.6666666666666666</v>
      </c>
      <c r="D202" s="3" t="s">
        <v>7749</v>
      </c>
      <c r="E202" s="3" t="s">
        <v>7750</v>
      </c>
      <c r="F202" s="3" t="s">
        <v>4662</v>
      </c>
      <c r="G202" s="3" t="s">
        <v>7751</v>
      </c>
      <c r="H202" s="3" t="s">
        <v>4662</v>
      </c>
      <c r="I202" s="3" t="s">
        <v>3540</v>
      </c>
      <c r="J202" s="3" t="s">
        <v>7752</v>
      </c>
      <c r="K202" s="8">
        <v>43990.0</v>
      </c>
      <c r="L202" s="8">
        <v>43878.0</v>
      </c>
    </row>
    <row r="203">
      <c r="A203" s="7">
        <v>201.0</v>
      </c>
      <c r="B203" s="3" t="s">
        <v>3422</v>
      </c>
      <c r="C203" s="3">
        <v>0.2</v>
      </c>
      <c r="D203" s="3" t="s">
        <v>7753</v>
      </c>
      <c r="E203" s="3" t="s">
        <v>7754</v>
      </c>
      <c r="F203" s="3" t="s">
        <v>4667</v>
      </c>
      <c r="G203" s="3" t="s">
        <v>7754</v>
      </c>
      <c r="H203" s="3" t="s">
        <v>4668</v>
      </c>
      <c r="I203" s="3" t="s">
        <v>3597</v>
      </c>
      <c r="J203" s="3" t="s">
        <v>7755</v>
      </c>
      <c r="K203" s="8">
        <v>43987.0</v>
      </c>
      <c r="L203" s="8">
        <v>43973.0</v>
      </c>
    </row>
    <row r="204">
      <c r="A204" s="7">
        <v>202.0</v>
      </c>
      <c r="B204" s="3" t="s">
        <v>3438</v>
      </c>
      <c r="C204" s="3">
        <v>0.4285714285714285</v>
      </c>
      <c r="D204" s="3" t="s">
        <v>7756</v>
      </c>
      <c r="E204" s="3" t="s">
        <v>7757</v>
      </c>
      <c r="F204" s="3" t="s">
        <v>4672</v>
      </c>
      <c r="G204" s="3" t="s">
        <v>4673</v>
      </c>
      <c r="H204" s="3" t="s">
        <v>4674</v>
      </c>
      <c r="I204" s="3" t="s">
        <v>3488</v>
      </c>
      <c r="J204" s="3" t="s">
        <v>7758</v>
      </c>
      <c r="K204" s="8">
        <v>44027.0</v>
      </c>
      <c r="L204" s="8">
        <v>44025.0</v>
      </c>
    </row>
    <row r="205">
      <c r="A205" s="7">
        <v>203.0</v>
      </c>
      <c r="B205" s="3" t="s">
        <v>3455</v>
      </c>
      <c r="C205" s="3">
        <v>0.2</v>
      </c>
      <c r="D205" s="3" t="s">
        <v>7759</v>
      </c>
      <c r="E205" s="3" t="s">
        <v>7760</v>
      </c>
      <c r="F205" s="3" t="s">
        <v>4684</v>
      </c>
      <c r="G205" s="3" t="s">
        <v>7760</v>
      </c>
      <c r="H205" s="3" t="s">
        <v>4685</v>
      </c>
      <c r="I205" s="3" t="s">
        <v>3597</v>
      </c>
      <c r="J205" s="3" t="s">
        <v>7761</v>
      </c>
      <c r="K205" s="8">
        <v>43987.0</v>
      </c>
      <c r="L205" s="8">
        <v>43977.0</v>
      </c>
    </row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0" width="8.71"/>
    <col customWidth="1" min="11" max="11" width="14.57"/>
    <col customWidth="1" min="12" max="12" width="13.71"/>
    <col customWidth="1" min="13" max="26" width="8.71"/>
  </cols>
  <sheetData>
    <row r="1">
      <c r="B1" s="7" t="s">
        <v>0</v>
      </c>
      <c r="C1" s="7" t="s">
        <v>3459</v>
      </c>
      <c r="D1" s="7" t="s">
        <v>3460</v>
      </c>
      <c r="E1" s="7" t="s">
        <v>3461</v>
      </c>
      <c r="F1" s="7" t="s">
        <v>3462</v>
      </c>
      <c r="G1" s="7" t="s">
        <v>3463</v>
      </c>
      <c r="H1" s="7" t="s">
        <v>3464</v>
      </c>
      <c r="I1" s="7" t="s">
        <v>3465</v>
      </c>
      <c r="J1" s="7" t="s">
        <v>3466</v>
      </c>
      <c r="K1" s="7" t="s">
        <v>3467</v>
      </c>
      <c r="L1" s="7" t="s">
        <v>3468</v>
      </c>
    </row>
    <row r="2">
      <c r="A2" s="7">
        <v>0.0</v>
      </c>
      <c r="B2" s="3" t="s">
        <v>10</v>
      </c>
      <c r="C2" s="3">
        <v>0.3636363636363636</v>
      </c>
      <c r="D2" s="3" t="s">
        <v>7762</v>
      </c>
      <c r="E2" s="3" t="s">
        <v>7763</v>
      </c>
      <c r="F2" s="3" t="s">
        <v>7764</v>
      </c>
      <c r="G2" s="3" t="s">
        <v>7765</v>
      </c>
      <c r="H2" s="3" t="s">
        <v>6007</v>
      </c>
      <c r="I2" s="3" t="s">
        <v>3527</v>
      </c>
      <c r="J2" s="3" t="s">
        <v>7766</v>
      </c>
      <c r="K2" s="8">
        <v>43949.0</v>
      </c>
      <c r="L2" s="8">
        <v>43853.0</v>
      </c>
    </row>
    <row r="3">
      <c r="A3" s="7">
        <v>1.0</v>
      </c>
      <c r="B3" s="3" t="s">
        <v>15</v>
      </c>
      <c r="C3" s="3">
        <v>0.3636363636363636</v>
      </c>
      <c r="D3" s="3" t="s">
        <v>7767</v>
      </c>
      <c r="E3" s="3" t="s">
        <v>7768</v>
      </c>
      <c r="F3" s="3" t="s">
        <v>7769</v>
      </c>
      <c r="G3" s="3" t="s">
        <v>7770</v>
      </c>
      <c r="H3" s="3" t="s">
        <v>6013</v>
      </c>
      <c r="I3" s="3" t="s">
        <v>3527</v>
      </c>
      <c r="J3" s="3" t="s">
        <v>6981</v>
      </c>
      <c r="K3" s="8">
        <v>43949.0</v>
      </c>
      <c r="L3" s="8">
        <v>43853.0</v>
      </c>
    </row>
    <row r="4">
      <c r="A4" s="7">
        <v>2.0</v>
      </c>
      <c r="B4" s="3" t="s">
        <v>3482</v>
      </c>
      <c r="C4" s="3">
        <v>0.3076923076923077</v>
      </c>
      <c r="D4" s="3" t="s">
        <v>7771</v>
      </c>
      <c r="E4" s="3" t="s">
        <v>7772</v>
      </c>
      <c r="F4" s="3" t="s">
        <v>7773</v>
      </c>
      <c r="G4" s="3" t="s">
        <v>3486</v>
      </c>
      <c r="H4" s="3" t="s">
        <v>3487</v>
      </c>
      <c r="I4" s="3" t="s">
        <v>3845</v>
      </c>
      <c r="J4" s="3" t="s">
        <v>7774</v>
      </c>
      <c r="K4" s="8">
        <v>44007.0</v>
      </c>
      <c r="L4" s="8">
        <v>43951.0</v>
      </c>
    </row>
    <row r="5">
      <c r="A5" s="7">
        <v>3.0</v>
      </c>
      <c r="B5" s="3" t="s">
        <v>3490</v>
      </c>
      <c r="C5" s="3">
        <v>0.3846153846153846</v>
      </c>
      <c r="D5" s="3" t="s">
        <v>7775</v>
      </c>
      <c r="E5" s="3" t="s">
        <v>7776</v>
      </c>
      <c r="F5" s="3" t="s">
        <v>7777</v>
      </c>
      <c r="G5" s="3" t="s">
        <v>3494</v>
      </c>
      <c r="H5" s="3" t="s">
        <v>3495</v>
      </c>
      <c r="I5" s="3" t="s">
        <v>3845</v>
      </c>
      <c r="J5" s="3" t="s">
        <v>3776</v>
      </c>
      <c r="K5" s="8">
        <v>44007.0</v>
      </c>
      <c r="L5" s="8">
        <v>43951.0</v>
      </c>
    </row>
    <row r="6">
      <c r="A6" s="7">
        <v>4.0</v>
      </c>
      <c r="B6" s="3" t="s">
        <v>33</v>
      </c>
      <c r="C6" s="3">
        <v>0.5</v>
      </c>
      <c r="D6" s="3" t="s">
        <v>7778</v>
      </c>
      <c r="E6" s="3" t="s">
        <v>7779</v>
      </c>
      <c r="F6" s="3" t="s">
        <v>7780</v>
      </c>
      <c r="G6" s="3" t="s">
        <v>7781</v>
      </c>
      <c r="H6" s="3" t="s">
        <v>7782</v>
      </c>
      <c r="I6" s="3" t="s">
        <v>3514</v>
      </c>
      <c r="J6" s="3" t="s">
        <v>7783</v>
      </c>
      <c r="K6" s="8">
        <v>43978.0</v>
      </c>
      <c r="L6" s="8">
        <v>43889.0</v>
      </c>
    </row>
    <row r="7">
      <c r="A7" s="7">
        <v>5.0</v>
      </c>
      <c r="B7" s="3" t="s">
        <v>38</v>
      </c>
      <c r="C7" s="3">
        <v>0.5</v>
      </c>
      <c r="D7" s="3" t="s">
        <v>7784</v>
      </c>
      <c r="E7" s="3" t="s">
        <v>7785</v>
      </c>
      <c r="F7" s="3" t="s">
        <v>7786</v>
      </c>
      <c r="G7" s="3" t="s">
        <v>7787</v>
      </c>
      <c r="H7" s="3" t="s">
        <v>7788</v>
      </c>
      <c r="I7" s="3" t="s">
        <v>3514</v>
      </c>
      <c r="J7" s="3" t="s">
        <v>7789</v>
      </c>
      <c r="K7" s="8">
        <v>43978.0</v>
      </c>
      <c r="L7" s="8">
        <v>43889.0</v>
      </c>
    </row>
    <row r="8">
      <c r="A8" s="7">
        <v>6.0</v>
      </c>
      <c r="B8" s="3" t="s">
        <v>108</v>
      </c>
      <c r="C8" s="3">
        <v>0.4615384615384616</v>
      </c>
      <c r="D8" s="3" t="s">
        <v>7790</v>
      </c>
      <c r="E8" s="3" t="s">
        <v>7791</v>
      </c>
      <c r="F8" s="3" t="s">
        <v>7792</v>
      </c>
      <c r="G8" s="3" t="s">
        <v>3512</v>
      </c>
      <c r="H8" s="3" t="s">
        <v>3513</v>
      </c>
      <c r="I8" s="3" t="s">
        <v>3845</v>
      </c>
      <c r="J8" s="3" t="s">
        <v>7793</v>
      </c>
      <c r="K8" s="8">
        <v>44012.0</v>
      </c>
      <c r="L8" s="8">
        <v>43991.0</v>
      </c>
    </row>
    <row r="9">
      <c r="A9" s="7">
        <v>7.0</v>
      </c>
      <c r="B9" s="3" t="s">
        <v>111</v>
      </c>
      <c r="C9" s="3">
        <v>0.4615384615384616</v>
      </c>
      <c r="D9" s="3" t="s">
        <v>7794</v>
      </c>
      <c r="E9" s="3" t="s">
        <v>7795</v>
      </c>
      <c r="F9" s="3" t="s">
        <v>7796</v>
      </c>
      <c r="G9" s="3" t="s">
        <v>3519</v>
      </c>
      <c r="H9" s="3" t="s">
        <v>3520</v>
      </c>
      <c r="I9" s="3" t="s">
        <v>3845</v>
      </c>
      <c r="J9" s="3" t="s">
        <v>7797</v>
      </c>
      <c r="K9" s="8">
        <v>44012.0</v>
      </c>
      <c r="L9" s="8">
        <v>43991.0</v>
      </c>
    </row>
    <row r="10">
      <c r="A10" s="7">
        <v>8.0</v>
      </c>
      <c r="B10" s="3" t="s">
        <v>201</v>
      </c>
      <c r="C10" s="3">
        <v>0.7142857142857143</v>
      </c>
      <c r="D10" s="3" t="s">
        <v>7798</v>
      </c>
      <c r="E10" s="3" t="s">
        <v>7799</v>
      </c>
      <c r="F10" s="3" t="s">
        <v>7800</v>
      </c>
      <c r="G10" s="3" t="s">
        <v>7801</v>
      </c>
      <c r="H10" s="3" t="s">
        <v>7802</v>
      </c>
      <c r="I10" s="3" t="s">
        <v>3488</v>
      </c>
      <c r="J10" s="3" t="s">
        <v>7803</v>
      </c>
      <c r="K10" s="8">
        <v>43948.0</v>
      </c>
      <c r="L10" s="8">
        <v>43874.0</v>
      </c>
    </row>
    <row r="11">
      <c r="A11" s="7">
        <v>9.0</v>
      </c>
      <c r="B11" s="3" t="s">
        <v>205</v>
      </c>
      <c r="C11" s="3">
        <v>0.75</v>
      </c>
      <c r="D11" s="3" t="s">
        <v>7804</v>
      </c>
      <c r="E11" s="3" t="s">
        <v>7805</v>
      </c>
      <c r="F11" s="3" t="s">
        <v>7806</v>
      </c>
      <c r="G11" s="3" t="s">
        <v>7807</v>
      </c>
      <c r="H11" s="3" t="s">
        <v>7808</v>
      </c>
      <c r="I11" s="3" t="s">
        <v>3562</v>
      </c>
      <c r="J11" s="3" t="s">
        <v>7809</v>
      </c>
      <c r="K11" s="8">
        <v>43948.0</v>
      </c>
      <c r="L11" s="8">
        <v>43874.0</v>
      </c>
    </row>
    <row r="12">
      <c r="A12" s="7">
        <v>10.0</v>
      </c>
      <c r="B12" s="3" t="s">
        <v>282</v>
      </c>
      <c r="C12" s="3">
        <v>0.4666666666666667</v>
      </c>
      <c r="D12" s="3" t="s">
        <v>7810</v>
      </c>
      <c r="E12" s="3" t="s">
        <v>7811</v>
      </c>
      <c r="F12" s="3" t="s">
        <v>7812</v>
      </c>
      <c r="G12" s="3" t="s">
        <v>3548</v>
      </c>
      <c r="H12" s="3" t="s">
        <v>7813</v>
      </c>
      <c r="I12" s="3" t="s">
        <v>6055</v>
      </c>
      <c r="J12" s="3" t="s">
        <v>7814</v>
      </c>
      <c r="K12" s="8">
        <v>44027.0</v>
      </c>
      <c r="L12" s="8">
        <v>44013.0</v>
      </c>
    </row>
    <row r="13">
      <c r="A13" s="7">
        <v>11.0</v>
      </c>
      <c r="B13" s="3" t="s">
        <v>287</v>
      </c>
      <c r="C13" s="3">
        <v>0.4666666666666667</v>
      </c>
      <c r="D13" s="3" t="s">
        <v>7815</v>
      </c>
      <c r="E13" s="3" t="s">
        <v>7816</v>
      </c>
      <c r="F13" s="3" t="s">
        <v>7817</v>
      </c>
      <c r="G13" s="3" t="s">
        <v>3554</v>
      </c>
      <c r="H13" s="3" t="s">
        <v>7818</v>
      </c>
      <c r="I13" s="3" t="s">
        <v>6055</v>
      </c>
      <c r="J13" s="3" t="s">
        <v>7819</v>
      </c>
      <c r="K13" s="8">
        <v>44027.0</v>
      </c>
      <c r="L13" s="8">
        <v>44013.0</v>
      </c>
    </row>
    <row r="14">
      <c r="A14" s="7">
        <v>12.0</v>
      </c>
      <c r="B14" s="3" t="s">
        <v>310</v>
      </c>
      <c r="C14" s="3">
        <v>0.4375</v>
      </c>
      <c r="D14" s="3" t="s">
        <v>7820</v>
      </c>
      <c r="E14" s="3" t="s">
        <v>7821</v>
      </c>
      <c r="F14" s="3" t="s">
        <v>7822</v>
      </c>
      <c r="G14" s="3" t="s">
        <v>7823</v>
      </c>
      <c r="H14" s="3" t="s">
        <v>6080</v>
      </c>
      <c r="I14" s="3" t="s">
        <v>6062</v>
      </c>
      <c r="J14" s="3" t="s">
        <v>7824</v>
      </c>
      <c r="K14" s="8">
        <v>44039.0</v>
      </c>
      <c r="L14" s="8">
        <v>44011.0</v>
      </c>
    </row>
    <row r="15">
      <c r="A15" s="7">
        <v>13.0</v>
      </c>
      <c r="B15" s="3" t="s">
        <v>314</v>
      </c>
      <c r="C15" s="3">
        <v>0.4375</v>
      </c>
      <c r="D15" s="3" t="s">
        <v>7825</v>
      </c>
      <c r="E15" s="3" t="s">
        <v>7826</v>
      </c>
      <c r="F15" s="3" t="s">
        <v>7827</v>
      </c>
      <c r="G15" s="3" t="s">
        <v>7828</v>
      </c>
      <c r="H15" s="3" t="s">
        <v>6087</v>
      </c>
      <c r="I15" s="3" t="s">
        <v>6062</v>
      </c>
      <c r="J15" s="3" t="s">
        <v>7829</v>
      </c>
      <c r="K15" s="8">
        <v>44039.0</v>
      </c>
      <c r="L15" s="8">
        <v>44011.0</v>
      </c>
    </row>
    <row r="16">
      <c r="A16" s="7">
        <v>14.0</v>
      </c>
      <c r="B16" s="3" t="s">
        <v>338</v>
      </c>
      <c r="C16" s="3">
        <v>0.2222222222222222</v>
      </c>
      <c r="D16" s="3" t="s">
        <v>7830</v>
      </c>
      <c r="E16" s="3" t="s">
        <v>7831</v>
      </c>
      <c r="F16" s="3" t="s">
        <v>7832</v>
      </c>
      <c r="G16" s="3" t="s">
        <v>7833</v>
      </c>
      <c r="H16" s="3" t="s">
        <v>3573</v>
      </c>
      <c r="I16" s="3" t="s">
        <v>3675</v>
      </c>
      <c r="J16" s="3" t="s">
        <v>7834</v>
      </c>
      <c r="K16" s="8">
        <v>43930.0</v>
      </c>
      <c r="L16" s="8">
        <v>43853.0</v>
      </c>
    </row>
    <row r="17">
      <c r="A17" s="7">
        <v>15.0</v>
      </c>
      <c r="B17" s="3" t="s">
        <v>343</v>
      </c>
      <c r="C17" s="3">
        <v>0.2</v>
      </c>
      <c r="D17" s="3" t="s">
        <v>7835</v>
      </c>
      <c r="E17" s="3" t="s">
        <v>7836</v>
      </c>
      <c r="F17" s="3" t="s">
        <v>7837</v>
      </c>
      <c r="G17" s="3" t="s">
        <v>7838</v>
      </c>
      <c r="H17" s="3" t="s">
        <v>3578</v>
      </c>
      <c r="I17" s="3" t="s">
        <v>3514</v>
      </c>
      <c r="J17" s="3" t="s">
        <v>7839</v>
      </c>
      <c r="K17" s="8">
        <v>43930.0</v>
      </c>
      <c r="L17" s="8">
        <v>43853.0</v>
      </c>
    </row>
    <row r="18">
      <c r="A18" s="7">
        <v>16.0</v>
      </c>
      <c r="B18" s="3" t="s">
        <v>353</v>
      </c>
      <c r="C18" s="3">
        <v>0.2105263157894737</v>
      </c>
      <c r="D18" s="3" t="s">
        <v>7840</v>
      </c>
      <c r="E18" s="3" t="s">
        <v>7841</v>
      </c>
      <c r="F18" s="3" t="s">
        <v>7842</v>
      </c>
      <c r="G18" s="3" t="s">
        <v>7843</v>
      </c>
      <c r="H18" s="3" t="s">
        <v>3584</v>
      </c>
      <c r="I18" s="3" t="s">
        <v>6139</v>
      </c>
      <c r="J18" s="3" t="s">
        <v>7844</v>
      </c>
      <c r="K18" s="8">
        <v>43945.0</v>
      </c>
      <c r="L18" s="8">
        <v>43902.0</v>
      </c>
    </row>
    <row r="19">
      <c r="A19" s="7">
        <v>17.0</v>
      </c>
      <c r="B19" s="3" t="s">
        <v>356</v>
      </c>
      <c r="C19" s="3">
        <v>0.2105263157894737</v>
      </c>
      <c r="D19" s="3" t="s">
        <v>7845</v>
      </c>
      <c r="E19" s="3" t="s">
        <v>7846</v>
      </c>
      <c r="F19" s="3" t="s">
        <v>7847</v>
      </c>
      <c r="G19" s="3" t="s">
        <v>7848</v>
      </c>
      <c r="H19" s="3" t="s">
        <v>3590</v>
      </c>
      <c r="I19" s="3" t="s">
        <v>6139</v>
      </c>
      <c r="J19" s="3" t="s">
        <v>7849</v>
      </c>
      <c r="K19" s="8">
        <v>43945.0</v>
      </c>
      <c r="L19" s="8">
        <v>43902.0</v>
      </c>
    </row>
    <row r="20">
      <c r="A20" s="7">
        <v>18.0</v>
      </c>
      <c r="B20" s="3" t="s">
        <v>367</v>
      </c>
      <c r="C20" s="3">
        <v>0.2727272727272727</v>
      </c>
      <c r="D20" s="3" t="s">
        <v>7850</v>
      </c>
      <c r="E20" s="3" t="s">
        <v>7851</v>
      </c>
      <c r="F20" s="3" t="s">
        <v>7852</v>
      </c>
      <c r="G20" s="3" t="s">
        <v>7853</v>
      </c>
      <c r="H20" s="3" t="s">
        <v>3596</v>
      </c>
      <c r="I20" s="3" t="s">
        <v>3527</v>
      </c>
      <c r="J20" s="3" t="s">
        <v>7854</v>
      </c>
      <c r="K20" s="8">
        <v>43971.0</v>
      </c>
      <c r="L20" s="8">
        <v>44040.0</v>
      </c>
    </row>
    <row r="21">
      <c r="A21" s="7">
        <v>19.0</v>
      </c>
      <c r="B21" s="3" t="s">
        <v>372</v>
      </c>
      <c r="C21" s="3">
        <v>0.2727272727272727</v>
      </c>
      <c r="D21" s="3" t="s">
        <v>7855</v>
      </c>
      <c r="E21" s="3" t="s">
        <v>7856</v>
      </c>
      <c r="F21" s="3" t="s">
        <v>7857</v>
      </c>
      <c r="G21" s="3" t="s">
        <v>7858</v>
      </c>
      <c r="H21" s="3" t="s">
        <v>3603</v>
      </c>
      <c r="I21" s="3" t="s">
        <v>3527</v>
      </c>
      <c r="J21" s="3" t="s">
        <v>7859</v>
      </c>
      <c r="K21" s="8">
        <v>43971.0</v>
      </c>
      <c r="L21" s="8">
        <v>44040.0</v>
      </c>
    </row>
    <row r="22">
      <c r="A22" s="7">
        <v>20.0</v>
      </c>
      <c r="B22" s="3" t="s">
        <v>381</v>
      </c>
      <c r="C22" s="3">
        <v>0.1818181818181818</v>
      </c>
      <c r="D22" s="3" t="s">
        <v>7860</v>
      </c>
      <c r="E22" s="3" t="s">
        <v>7861</v>
      </c>
      <c r="F22" s="3" t="s">
        <v>7862</v>
      </c>
      <c r="G22" s="3" t="s">
        <v>7863</v>
      </c>
      <c r="H22" s="3" t="s">
        <v>3608</v>
      </c>
      <c r="I22" s="3" t="s">
        <v>3527</v>
      </c>
      <c r="J22" s="3" t="s">
        <v>7864</v>
      </c>
      <c r="K22" s="8">
        <v>43938.0</v>
      </c>
      <c r="L22" s="8">
        <v>44040.0</v>
      </c>
    </row>
    <row r="23">
      <c r="A23" s="7">
        <v>21.0</v>
      </c>
      <c r="B23" s="3" t="s">
        <v>386</v>
      </c>
      <c r="C23" s="3">
        <v>0.1818181818181818</v>
      </c>
      <c r="D23" s="3" t="s">
        <v>7865</v>
      </c>
      <c r="E23" s="3" t="s">
        <v>7866</v>
      </c>
      <c r="F23" s="3" t="s">
        <v>7867</v>
      </c>
      <c r="G23" s="3" t="s">
        <v>7868</v>
      </c>
      <c r="H23" s="3" t="s">
        <v>3613</v>
      </c>
      <c r="I23" s="3" t="s">
        <v>3527</v>
      </c>
      <c r="J23" s="3" t="s">
        <v>7869</v>
      </c>
      <c r="K23" s="8">
        <v>43938.0</v>
      </c>
      <c r="L23" s="8">
        <v>44040.0</v>
      </c>
    </row>
    <row r="24">
      <c r="A24" s="7">
        <v>22.0</v>
      </c>
      <c r="B24" s="3" t="s">
        <v>449</v>
      </c>
      <c r="C24" s="3">
        <v>0.4615384615384616</v>
      </c>
      <c r="D24" s="3" t="s">
        <v>7870</v>
      </c>
      <c r="E24" s="3" t="s">
        <v>7871</v>
      </c>
      <c r="F24" s="3" t="s">
        <v>7872</v>
      </c>
      <c r="G24" s="3" t="s">
        <v>7873</v>
      </c>
      <c r="H24" s="3" t="s">
        <v>6138</v>
      </c>
      <c r="I24" s="3" t="s">
        <v>3845</v>
      </c>
      <c r="J24" s="3" t="s">
        <v>7874</v>
      </c>
      <c r="K24" s="8">
        <v>43971.0</v>
      </c>
      <c r="L24" s="8">
        <v>43894.0</v>
      </c>
    </row>
    <row r="25">
      <c r="A25" s="7">
        <v>23.0</v>
      </c>
      <c r="B25" s="3" t="s">
        <v>452</v>
      </c>
      <c r="C25" s="3">
        <v>0.3846153846153846</v>
      </c>
      <c r="D25" s="3" t="s">
        <v>7875</v>
      </c>
      <c r="E25" s="3" t="s">
        <v>7876</v>
      </c>
      <c r="F25" s="3" t="s">
        <v>7877</v>
      </c>
      <c r="G25" s="3" t="s">
        <v>7878</v>
      </c>
      <c r="H25" s="3" t="s">
        <v>6145</v>
      </c>
      <c r="I25" s="3" t="s">
        <v>3845</v>
      </c>
      <c r="J25" s="3" t="s">
        <v>7879</v>
      </c>
      <c r="K25" s="8">
        <v>43971.0</v>
      </c>
      <c r="L25" s="8">
        <v>43894.0</v>
      </c>
    </row>
    <row r="26">
      <c r="A26" s="7">
        <v>24.0</v>
      </c>
      <c r="B26" s="3" t="s">
        <v>464</v>
      </c>
      <c r="C26" s="3">
        <v>0.4</v>
      </c>
      <c r="D26" s="3" t="s">
        <v>7880</v>
      </c>
      <c r="E26" s="3" t="s">
        <v>7881</v>
      </c>
      <c r="F26" s="3" t="s">
        <v>7882</v>
      </c>
      <c r="G26" s="3" t="s">
        <v>7883</v>
      </c>
      <c r="H26" s="3" t="s">
        <v>6151</v>
      </c>
      <c r="I26" s="3" t="s">
        <v>6055</v>
      </c>
      <c r="J26" s="3" t="s">
        <v>7884</v>
      </c>
      <c r="K26" s="8">
        <v>43979.0</v>
      </c>
      <c r="L26" s="8">
        <v>43971.0</v>
      </c>
    </row>
    <row r="27">
      <c r="A27" s="7">
        <v>25.0</v>
      </c>
      <c r="B27" s="3" t="s">
        <v>467</v>
      </c>
      <c r="C27" s="3">
        <v>0.3888888888888889</v>
      </c>
      <c r="D27" s="3" t="s">
        <v>7885</v>
      </c>
      <c r="E27" s="3" t="s">
        <v>7886</v>
      </c>
      <c r="F27" s="3" t="s">
        <v>7887</v>
      </c>
      <c r="G27" s="3" t="s">
        <v>7888</v>
      </c>
      <c r="H27" s="3" t="s">
        <v>6157</v>
      </c>
      <c r="I27" s="3" t="s">
        <v>6545</v>
      </c>
      <c r="J27" s="3" t="s">
        <v>7889</v>
      </c>
      <c r="K27" s="8">
        <v>43979.0</v>
      </c>
      <c r="L27" s="8">
        <v>43971.0</v>
      </c>
    </row>
    <row r="28">
      <c r="A28" s="7">
        <v>26.0</v>
      </c>
      <c r="B28" s="3" t="s">
        <v>496</v>
      </c>
      <c r="C28" s="3">
        <v>0.5</v>
      </c>
      <c r="D28" s="3" t="s">
        <v>7890</v>
      </c>
      <c r="E28" s="3" t="s">
        <v>7891</v>
      </c>
      <c r="F28" s="3" t="s">
        <v>7892</v>
      </c>
      <c r="G28" s="3" t="s">
        <v>3642</v>
      </c>
      <c r="H28" s="3" t="s">
        <v>7893</v>
      </c>
      <c r="I28" s="3" t="s">
        <v>3562</v>
      </c>
      <c r="J28" s="3" t="s">
        <v>7894</v>
      </c>
      <c r="K28" s="8">
        <v>43950.0</v>
      </c>
      <c r="L28" s="8">
        <v>43886.0</v>
      </c>
    </row>
    <row r="29">
      <c r="A29" s="7">
        <v>27.0</v>
      </c>
      <c r="B29" s="3" t="s">
        <v>640</v>
      </c>
      <c r="C29" s="3">
        <v>0.5</v>
      </c>
      <c r="D29" s="3" t="s">
        <v>7895</v>
      </c>
      <c r="E29" s="3" t="s">
        <v>7896</v>
      </c>
      <c r="F29" s="3" t="s">
        <v>7897</v>
      </c>
      <c r="G29" s="3" t="s">
        <v>3661</v>
      </c>
      <c r="H29" s="3" t="s">
        <v>7898</v>
      </c>
      <c r="I29" s="3" t="s">
        <v>3852</v>
      </c>
      <c r="J29" s="3" t="s">
        <v>7899</v>
      </c>
      <c r="K29" s="8">
        <v>44015.0</v>
      </c>
      <c r="L29" s="8">
        <v>44005.0</v>
      </c>
    </row>
    <row r="30">
      <c r="A30" s="7">
        <v>28.0</v>
      </c>
      <c r="B30" s="3" t="s">
        <v>643</v>
      </c>
      <c r="C30" s="3">
        <v>0.6363636363636364</v>
      </c>
      <c r="D30" s="3" t="s">
        <v>7900</v>
      </c>
      <c r="E30" s="3" t="s">
        <v>7901</v>
      </c>
      <c r="F30" s="3" t="s">
        <v>7902</v>
      </c>
      <c r="G30" s="3" t="s">
        <v>3667</v>
      </c>
      <c r="H30" s="3" t="s">
        <v>7903</v>
      </c>
      <c r="I30" s="3" t="s">
        <v>3527</v>
      </c>
      <c r="J30" s="3" t="s">
        <v>7904</v>
      </c>
      <c r="K30" s="8">
        <v>44015.0</v>
      </c>
      <c r="L30" s="8">
        <v>44005.0</v>
      </c>
    </row>
    <row r="31">
      <c r="A31" s="7">
        <v>29.0</v>
      </c>
      <c r="B31" s="3" t="s">
        <v>666</v>
      </c>
      <c r="C31" s="3">
        <v>0.1333333333333333</v>
      </c>
      <c r="D31" s="3" t="s">
        <v>7905</v>
      </c>
      <c r="E31" s="3" t="s">
        <v>7906</v>
      </c>
      <c r="F31" s="3" t="s">
        <v>7907</v>
      </c>
      <c r="G31" s="3" t="s">
        <v>7199</v>
      </c>
      <c r="H31" s="3" t="s">
        <v>7200</v>
      </c>
      <c r="I31" s="3" t="s">
        <v>6055</v>
      </c>
      <c r="J31" s="3" t="s">
        <v>7908</v>
      </c>
      <c r="K31" s="8">
        <v>44032.0</v>
      </c>
      <c r="L31" s="8">
        <v>44028.0</v>
      </c>
    </row>
    <row r="32">
      <c r="A32" s="7">
        <v>30.0</v>
      </c>
      <c r="B32" s="3" t="s">
        <v>669</v>
      </c>
      <c r="C32" s="3">
        <v>0.1428571428571428</v>
      </c>
      <c r="D32" s="3" t="s">
        <v>7909</v>
      </c>
      <c r="E32" s="3" t="s">
        <v>7203</v>
      </c>
      <c r="F32" s="3" t="s">
        <v>7910</v>
      </c>
      <c r="G32" s="3" t="s">
        <v>7205</v>
      </c>
      <c r="H32" s="3" t="s">
        <v>7911</v>
      </c>
      <c r="I32" s="3" t="s">
        <v>7912</v>
      </c>
      <c r="J32" s="3" t="s">
        <v>7913</v>
      </c>
      <c r="K32" s="8">
        <v>44032.0</v>
      </c>
      <c r="L32" s="8">
        <v>44028.0</v>
      </c>
    </row>
    <row r="33">
      <c r="A33" s="7">
        <v>31.0</v>
      </c>
      <c r="B33" s="3" t="s">
        <v>704</v>
      </c>
      <c r="C33" s="3">
        <v>0.3</v>
      </c>
      <c r="D33" s="3" t="s">
        <v>7914</v>
      </c>
      <c r="E33" s="3" t="s">
        <v>7915</v>
      </c>
      <c r="F33" s="3" t="s">
        <v>7916</v>
      </c>
      <c r="G33" s="3" t="s">
        <v>3686</v>
      </c>
      <c r="H33" s="3" t="s">
        <v>5396</v>
      </c>
      <c r="I33" s="3" t="s">
        <v>3514</v>
      </c>
      <c r="J33" s="3" t="s">
        <v>7917</v>
      </c>
      <c r="K33" s="8">
        <v>44033.0</v>
      </c>
      <c r="L33" s="8">
        <v>44039.0</v>
      </c>
    </row>
    <row r="34">
      <c r="A34" s="7">
        <v>32.0</v>
      </c>
      <c r="B34" s="3" t="s">
        <v>712</v>
      </c>
      <c r="C34" s="3">
        <v>0.6</v>
      </c>
      <c r="D34" s="3" t="s">
        <v>7918</v>
      </c>
      <c r="E34" s="3" t="s">
        <v>7919</v>
      </c>
      <c r="F34" s="3" t="s">
        <v>7920</v>
      </c>
      <c r="G34" s="3" t="s">
        <v>3692</v>
      </c>
      <c r="H34" s="3" t="s">
        <v>7921</v>
      </c>
      <c r="I34" s="3" t="s">
        <v>3597</v>
      </c>
      <c r="J34" s="3" t="s">
        <v>7922</v>
      </c>
      <c r="K34" s="8">
        <v>43972.0</v>
      </c>
      <c r="L34" s="8">
        <v>43892.0</v>
      </c>
    </row>
    <row r="35">
      <c r="A35" s="7">
        <v>33.0</v>
      </c>
      <c r="B35" s="3" t="s">
        <v>715</v>
      </c>
      <c r="C35" s="3">
        <v>0.6</v>
      </c>
      <c r="D35" s="3" t="s">
        <v>7923</v>
      </c>
      <c r="E35" s="3" t="s">
        <v>7924</v>
      </c>
      <c r="F35" s="3" t="s">
        <v>7925</v>
      </c>
      <c r="G35" s="3" t="s">
        <v>3697</v>
      </c>
      <c r="H35" s="3" t="s">
        <v>3696</v>
      </c>
      <c r="I35" s="3" t="s">
        <v>3597</v>
      </c>
      <c r="J35" s="3" t="s">
        <v>7926</v>
      </c>
      <c r="K35" s="8">
        <v>43972.0</v>
      </c>
      <c r="L35" s="8">
        <v>43892.0</v>
      </c>
    </row>
    <row r="36">
      <c r="A36" s="7">
        <v>34.0</v>
      </c>
      <c r="B36" s="3" t="s">
        <v>737</v>
      </c>
      <c r="C36" s="3">
        <v>0.4285714285714285</v>
      </c>
      <c r="D36" s="3" t="s">
        <v>7927</v>
      </c>
      <c r="E36" s="3" t="s">
        <v>7928</v>
      </c>
      <c r="F36" s="3" t="s">
        <v>7929</v>
      </c>
      <c r="G36" s="3" t="s">
        <v>6197</v>
      </c>
      <c r="H36" s="3" t="s">
        <v>7930</v>
      </c>
      <c r="I36" s="3" t="s">
        <v>3488</v>
      </c>
      <c r="J36" s="3" t="s">
        <v>7931</v>
      </c>
      <c r="K36" s="8">
        <v>43956.0</v>
      </c>
      <c r="L36" s="8">
        <v>43902.0</v>
      </c>
    </row>
    <row r="37">
      <c r="A37" s="7">
        <v>35.0</v>
      </c>
      <c r="B37" s="3" t="s">
        <v>740</v>
      </c>
      <c r="C37" s="3">
        <v>0.4285714285714285</v>
      </c>
      <c r="D37" s="3" t="s">
        <v>7932</v>
      </c>
      <c r="E37" s="3" t="s">
        <v>7933</v>
      </c>
      <c r="F37" s="3" t="s">
        <v>7934</v>
      </c>
      <c r="G37" s="3" t="s">
        <v>6203</v>
      </c>
      <c r="H37" s="3" t="s">
        <v>7935</v>
      </c>
      <c r="I37" s="3" t="s">
        <v>3488</v>
      </c>
      <c r="J37" s="3" t="s">
        <v>7936</v>
      </c>
      <c r="K37" s="8">
        <v>43956.0</v>
      </c>
      <c r="L37" s="8">
        <v>43902.0</v>
      </c>
    </row>
    <row r="38">
      <c r="A38" s="7">
        <v>36.0</v>
      </c>
      <c r="B38" s="3" t="s">
        <v>758</v>
      </c>
      <c r="C38" s="3">
        <v>0.4</v>
      </c>
      <c r="D38" s="3" t="s">
        <v>7937</v>
      </c>
      <c r="E38" s="3" t="s">
        <v>7938</v>
      </c>
      <c r="F38" s="3" t="s">
        <v>7939</v>
      </c>
      <c r="G38" s="3" t="s">
        <v>3721</v>
      </c>
      <c r="H38" s="3" t="s">
        <v>3722</v>
      </c>
      <c r="I38" s="3" t="s">
        <v>6055</v>
      </c>
      <c r="J38" s="3" t="s">
        <v>7940</v>
      </c>
      <c r="K38" s="8">
        <v>43992.0</v>
      </c>
      <c r="L38" s="8">
        <v>43980.0</v>
      </c>
    </row>
    <row r="39">
      <c r="A39" s="7">
        <v>37.0</v>
      </c>
      <c r="B39" s="3" t="s">
        <v>761</v>
      </c>
      <c r="C39" s="3">
        <v>0.375</v>
      </c>
      <c r="D39" s="3" t="s">
        <v>7941</v>
      </c>
      <c r="E39" s="3" t="s">
        <v>7942</v>
      </c>
      <c r="F39" s="3" t="s">
        <v>7943</v>
      </c>
      <c r="G39" s="3" t="s">
        <v>3727</v>
      </c>
      <c r="H39" s="3" t="s">
        <v>3728</v>
      </c>
      <c r="I39" s="3" t="s">
        <v>6062</v>
      </c>
      <c r="J39" s="3" t="s">
        <v>7944</v>
      </c>
      <c r="K39" s="8">
        <v>43992.0</v>
      </c>
      <c r="L39" s="8">
        <v>43980.0</v>
      </c>
    </row>
    <row r="40">
      <c r="A40" s="7">
        <v>38.0</v>
      </c>
      <c r="B40" s="3" t="s">
        <v>775</v>
      </c>
      <c r="C40" s="3">
        <v>0.4</v>
      </c>
      <c r="D40" s="3" t="s">
        <v>7945</v>
      </c>
      <c r="E40" s="3" t="s">
        <v>7946</v>
      </c>
      <c r="F40" s="3" t="s">
        <v>7947</v>
      </c>
      <c r="G40" s="3" t="s">
        <v>3733</v>
      </c>
      <c r="H40" s="3" t="s">
        <v>3734</v>
      </c>
      <c r="I40" s="3" t="s">
        <v>3514</v>
      </c>
      <c r="J40" s="3" t="s">
        <v>7948</v>
      </c>
      <c r="K40" s="8">
        <v>43983.0</v>
      </c>
      <c r="L40" s="8">
        <v>43970.0</v>
      </c>
    </row>
    <row r="41">
      <c r="A41" s="7">
        <v>39.0</v>
      </c>
      <c r="B41" s="3" t="s">
        <v>778</v>
      </c>
      <c r="C41" s="3">
        <v>0.5</v>
      </c>
      <c r="D41" s="3" t="s">
        <v>7949</v>
      </c>
      <c r="E41" s="3" t="s">
        <v>7950</v>
      </c>
      <c r="F41" s="3" t="s">
        <v>7951</v>
      </c>
      <c r="G41" s="3" t="s">
        <v>3739</v>
      </c>
      <c r="H41" s="3" t="s">
        <v>3740</v>
      </c>
      <c r="I41" s="3" t="s">
        <v>3514</v>
      </c>
      <c r="J41" s="3" t="s">
        <v>7952</v>
      </c>
      <c r="K41" s="8">
        <v>43983.0</v>
      </c>
      <c r="L41" s="8">
        <v>43970.0</v>
      </c>
    </row>
    <row r="42">
      <c r="A42" s="7">
        <v>40.0</v>
      </c>
      <c r="B42" s="3" t="s">
        <v>818</v>
      </c>
      <c r="C42" s="3">
        <v>0.3</v>
      </c>
      <c r="D42" s="3" t="s">
        <v>7953</v>
      </c>
      <c r="E42" s="3" t="s">
        <v>7954</v>
      </c>
      <c r="F42" s="3" t="s">
        <v>7955</v>
      </c>
      <c r="G42" s="3" t="s">
        <v>3745</v>
      </c>
      <c r="H42" s="3" t="s">
        <v>5422</v>
      </c>
      <c r="I42" s="3" t="s">
        <v>3514</v>
      </c>
      <c r="J42" s="3" t="s">
        <v>7956</v>
      </c>
      <c r="K42" s="8">
        <v>44033.0</v>
      </c>
      <c r="L42" s="8">
        <v>44039.0</v>
      </c>
    </row>
    <row r="43">
      <c r="A43" s="7">
        <v>41.0</v>
      </c>
      <c r="B43" s="3" t="s">
        <v>825</v>
      </c>
      <c r="C43" s="3">
        <v>0.3571428571428572</v>
      </c>
      <c r="D43" s="3" t="s">
        <v>7957</v>
      </c>
      <c r="E43" s="3" t="s">
        <v>7958</v>
      </c>
      <c r="F43" s="3" t="s">
        <v>7959</v>
      </c>
      <c r="G43" s="3" t="s">
        <v>3751</v>
      </c>
      <c r="H43" s="3" t="s">
        <v>3752</v>
      </c>
      <c r="I43" s="3" t="s">
        <v>7912</v>
      </c>
      <c r="J43" s="3" t="s">
        <v>7960</v>
      </c>
      <c r="K43" s="8">
        <v>44032.0</v>
      </c>
      <c r="L43" s="8">
        <v>43972.0</v>
      </c>
    </row>
    <row r="44">
      <c r="A44" s="7">
        <v>42.0</v>
      </c>
      <c r="B44" s="3" t="s">
        <v>828</v>
      </c>
      <c r="C44" s="3">
        <v>0.4285714285714285</v>
      </c>
      <c r="D44" s="3" t="s">
        <v>7961</v>
      </c>
      <c r="E44" s="3" t="s">
        <v>7962</v>
      </c>
      <c r="F44" s="3" t="s">
        <v>7963</v>
      </c>
      <c r="G44" s="3" t="s">
        <v>3757</v>
      </c>
      <c r="H44" s="3" t="s">
        <v>3758</v>
      </c>
      <c r="I44" s="3" t="s">
        <v>7912</v>
      </c>
      <c r="J44" s="3" t="s">
        <v>7964</v>
      </c>
      <c r="K44" s="8">
        <v>44032.0</v>
      </c>
      <c r="L44" s="8">
        <v>43972.0</v>
      </c>
    </row>
    <row r="45">
      <c r="A45" s="7">
        <v>43.0</v>
      </c>
      <c r="B45" s="3" t="s">
        <v>869</v>
      </c>
      <c r="C45" s="3">
        <v>0.3333333333333333</v>
      </c>
      <c r="D45" s="3" t="s">
        <v>7965</v>
      </c>
      <c r="E45" s="3" t="s">
        <v>7966</v>
      </c>
      <c r="F45" s="3" t="s">
        <v>7967</v>
      </c>
      <c r="G45" s="3" t="s">
        <v>7968</v>
      </c>
      <c r="H45" s="3" t="s">
        <v>7969</v>
      </c>
      <c r="I45" s="3" t="s">
        <v>3852</v>
      </c>
      <c r="J45" s="3" t="s">
        <v>7970</v>
      </c>
      <c r="K45" s="8">
        <v>43934.0</v>
      </c>
      <c r="L45" s="8">
        <v>43899.0</v>
      </c>
    </row>
    <row r="46">
      <c r="A46" s="7">
        <v>44.0</v>
      </c>
      <c r="B46" s="3" t="s">
        <v>872</v>
      </c>
      <c r="C46" s="3">
        <v>0.4</v>
      </c>
      <c r="D46" s="3" t="s">
        <v>7971</v>
      </c>
      <c r="E46" s="3" t="s">
        <v>7972</v>
      </c>
      <c r="F46" s="3" t="s">
        <v>7973</v>
      </c>
      <c r="G46" s="3" t="s">
        <v>7974</v>
      </c>
      <c r="H46" s="3" t="s">
        <v>7975</v>
      </c>
      <c r="I46" s="3" t="s">
        <v>3514</v>
      </c>
      <c r="J46" s="3" t="s">
        <v>7976</v>
      </c>
      <c r="K46" s="8">
        <v>43934.0</v>
      </c>
      <c r="L46" s="8">
        <v>43899.0</v>
      </c>
    </row>
    <row r="47">
      <c r="A47" s="7">
        <v>45.0</v>
      </c>
      <c r="B47" s="3" t="s">
        <v>874</v>
      </c>
      <c r="C47" s="3">
        <v>0.1538461538461539</v>
      </c>
      <c r="D47" s="3" t="s">
        <v>7977</v>
      </c>
      <c r="E47" s="3" t="s">
        <v>7978</v>
      </c>
      <c r="F47" s="3" t="s">
        <v>7979</v>
      </c>
      <c r="G47" s="3" t="s">
        <v>7980</v>
      </c>
      <c r="H47" s="3" t="s">
        <v>3775</v>
      </c>
      <c r="I47" s="3" t="s">
        <v>3845</v>
      </c>
      <c r="J47" s="3" t="s">
        <v>7981</v>
      </c>
      <c r="K47" s="8">
        <v>43944.0</v>
      </c>
      <c r="L47" s="8">
        <v>43838.0</v>
      </c>
    </row>
    <row r="48">
      <c r="A48" s="7">
        <v>46.0</v>
      </c>
      <c r="B48" s="3" t="s">
        <v>877</v>
      </c>
      <c r="C48" s="3">
        <v>0.1538461538461539</v>
      </c>
      <c r="D48" s="3" t="s">
        <v>7982</v>
      </c>
      <c r="E48" s="3" t="s">
        <v>7983</v>
      </c>
      <c r="F48" s="3" t="s">
        <v>7984</v>
      </c>
      <c r="G48" s="3" t="s">
        <v>7985</v>
      </c>
      <c r="H48" s="3" t="s">
        <v>3780</v>
      </c>
      <c r="I48" s="3" t="s">
        <v>3845</v>
      </c>
      <c r="J48" s="3" t="s">
        <v>7986</v>
      </c>
      <c r="K48" s="8">
        <v>43944.0</v>
      </c>
      <c r="L48" s="8">
        <v>43838.0</v>
      </c>
    </row>
    <row r="49">
      <c r="A49" s="7">
        <v>47.0</v>
      </c>
      <c r="B49" s="3" t="s">
        <v>880</v>
      </c>
      <c r="C49" s="3">
        <v>0.3</v>
      </c>
      <c r="D49" s="3" t="s">
        <v>7987</v>
      </c>
      <c r="E49" s="3" t="s">
        <v>7988</v>
      </c>
      <c r="F49" s="3" t="s">
        <v>7989</v>
      </c>
      <c r="G49" s="3" t="s">
        <v>7251</v>
      </c>
      <c r="H49" s="3" t="s">
        <v>3786</v>
      </c>
      <c r="I49" s="3" t="s">
        <v>3514</v>
      </c>
      <c r="J49" s="3" t="s">
        <v>7990</v>
      </c>
      <c r="K49" s="8">
        <v>43945.0</v>
      </c>
      <c r="L49" s="8">
        <v>43861.0</v>
      </c>
    </row>
    <row r="50">
      <c r="A50" s="7">
        <v>48.0</v>
      </c>
      <c r="B50" s="3" t="s">
        <v>883</v>
      </c>
      <c r="C50" s="3">
        <v>0.3</v>
      </c>
      <c r="D50" s="3" t="s">
        <v>7991</v>
      </c>
      <c r="E50" s="3" t="s">
        <v>7992</v>
      </c>
      <c r="F50" s="3" t="s">
        <v>7993</v>
      </c>
      <c r="G50" s="3" t="s">
        <v>7255</v>
      </c>
      <c r="H50" s="3" t="s">
        <v>3792</v>
      </c>
      <c r="I50" s="3" t="s">
        <v>3514</v>
      </c>
      <c r="J50" s="3" t="s">
        <v>5577</v>
      </c>
      <c r="K50" s="8">
        <v>43945.0</v>
      </c>
      <c r="L50" s="8">
        <v>43861.0</v>
      </c>
    </row>
    <row r="51">
      <c r="A51" s="7">
        <v>49.0</v>
      </c>
      <c r="B51" s="3" t="s">
        <v>911</v>
      </c>
      <c r="C51" s="3">
        <v>0.2857142857142857</v>
      </c>
      <c r="D51" s="3" t="s">
        <v>7994</v>
      </c>
      <c r="E51" s="3" t="s">
        <v>7995</v>
      </c>
      <c r="F51" s="3" t="s">
        <v>6267</v>
      </c>
      <c r="G51" s="3" t="s">
        <v>3809</v>
      </c>
      <c r="H51" s="3" t="s">
        <v>6268</v>
      </c>
      <c r="I51" s="3" t="s">
        <v>3488</v>
      </c>
      <c r="J51" s="3" t="s">
        <v>7996</v>
      </c>
      <c r="K51" s="8">
        <v>43972.0</v>
      </c>
      <c r="L51" s="8">
        <v>43892.0</v>
      </c>
    </row>
    <row r="52">
      <c r="A52" s="7">
        <v>50.0</v>
      </c>
      <c r="B52" s="3" t="s">
        <v>926</v>
      </c>
      <c r="C52" s="3">
        <v>0.3333333333333333</v>
      </c>
      <c r="D52" s="3" t="s">
        <v>7997</v>
      </c>
      <c r="E52" s="3" t="s">
        <v>7998</v>
      </c>
      <c r="F52" s="3" t="s">
        <v>7999</v>
      </c>
      <c r="G52" s="3" t="s">
        <v>8000</v>
      </c>
      <c r="H52" s="3" t="s">
        <v>8001</v>
      </c>
      <c r="I52" s="3" t="s">
        <v>3644</v>
      </c>
      <c r="J52" s="3" t="s">
        <v>8002</v>
      </c>
      <c r="K52" s="8">
        <v>43984.0</v>
      </c>
      <c r="L52" s="8">
        <v>43886.0</v>
      </c>
    </row>
    <row r="53">
      <c r="A53" s="7">
        <v>51.0</v>
      </c>
      <c r="B53" s="3" t="s">
        <v>931</v>
      </c>
      <c r="C53" s="3">
        <v>0.3333333333333333</v>
      </c>
      <c r="D53" s="3" t="s">
        <v>8003</v>
      </c>
      <c r="E53" s="3" t="s">
        <v>8004</v>
      </c>
      <c r="F53" s="3" t="s">
        <v>8005</v>
      </c>
      <c r="G53" s="3" t="s">
        <v>8006</v>
      </c>
      <c r="H53" s="3" t="s">
        <v>8007</v>
      </c>
      <c r="I53" s="3" t="s">
        <v>3644</v>
      </c>
      <c r="J53" s="3" t="s">
        <v>8002</v>
      </c>
      <c r="K53" s="8">
        <v>43984.0</v>
      </c>
      <c r="L53" s="8">
        <v>43886.0</v>
      </c>
    </row>
    <row r="54">
      <c r="A54" s="7">
        <v>52.0</v>
      </c>
      <c r="B54" s="3" t="s">
        <v>934</v>
      </c>
      <c r="C54" s="3">
        <v>0.6666666666666666</v>
      </c>
      <c r="D54" s="3" t="s">
        <v>8008</v>
      </c>
      <c r="E54" s="3" t="s">
        <v>8009</v>
      </c>
      <c r="F54" s="3" t="s">
        <v>8010</v>
      </c>
      <c r="G54" s="3" t="s">
        <v>3823</v>
      </c>
      <c r="H54" s="3" t="s">
        <v>8011</v>
      </c>
      <c r="I54" s="3" t="s">
        <v>3644</v>
      </c>
      <c r="J54" s="3" t="s">
        <v>8012</v>
      </c>
      <c r="K54" s="8">
        <v>43957.0</v>
      </c>
      <c r="L54" s="8">
        <v>43901.0</v>
      </c>
    </row>
    <row r="55">
      <c r="A55" s="7">
        <v>53.0</v>
      </c>
      <c r="B55" s="3" t="s">
        <v>937</v>
      </c>
      <c r="C55" s="3">
        <v>0.6666666666666666</v>
      </c>
      <c r="D55" s="3" t="s">
        <v>8013</v>
      </c>
      <c r="E55" s="3" t="s">
        <v>8014</v>
      </c>
      <c r="F55" s="3" t="s">
        <v>8015</v>
      </c>
      <c r="G55" s="3" t="s">
        <v>3826</v>
      </c>
      <c r="H55" s="3" t="s">
        <v>8016</v>
      </c>
      <c r="I55" s="3" t="s">
        <v>3644</v>
      </c>
      <c r="J55" s="3" t="s">
        <v>8017</v>
      </c>
      <c r="K55" s="8">
        <v>43957.0</v>
      </c>
      <c r="L55" s="8">
        <v>43899.0</v>
      </c>
    </row>
    <row r="56">
      <c r="A56" s="7">
        <v>54.0</v>
      </c>
      <c r="B56" s="3" t="s">
        <v>943</v>
      </c>
      <c r="C56" s="3">
        <v>0.5</v>
      </c>
      <c r="D56" s="3" t="s">
        <v>8018</v>
      </c>
      <c r="E56" s="3" t="s">
        <v>8019</v>
      </c>
      <c r="F56" s="3" t="s">
        <v>8020</v>
      </c>
      <c r="G56" s="3" t="s">
        <v>3831</v>
      </c>
      <c r="H56" s="3" t="s">
        <v>6298</v>
      </c>
      <c r="I56" s="3" t="s">
        <v>3514</v>
      </c>
      <c r="J56" s="3" t="s">
        <v>8021</v>
      </c>
      <c r="K56" s="8">
        <v>43942.0</v>
      </c>
      <c r="L56" s="8">
        <v>43979.0</v>
      </c>
    </row>
    <row r="57">
      <c r="A57" s="7">
        <v>55.0</v>
      </c>
      <c r="B57" s="3" t="s">
        <v>946</v>
      </c>
      <c r="C57" s="3">
        <v>0.5454545454545454</v>
      </c>
      <c r="D57" s="3" t="s">
        <v>8022</v>
      </c>
      <c r="E57" s="3" t="s">
        <v>8023</v>
      </c>
      <c r="F57" s="3" t="s">
        <v>8024</v>
      </c>
      <c r="G57" s="3" t="s">
        <v>3837</v>
      </c>
      <c r="H57" s="3" t="s">
        <v>6304</v>
      </c>
      <c r="I57" s="3" t="s">
        <v>3527</v>
      </c>
      <c r="J57" s="3" t="s">
        <v>8025</v>
      </c>
      <c r="K57" s="8">
        <v>43942.0</v>
      </c>
      <c r="L57" s="8">
        <v>43979.0</v>
      </c>
    </row>
    <row r="58">
      <c r="A58" s="7">
        <v>56.0</v>
      </c>
      <c r="B58" s="3" t="s">
        <v>975</v>
      </c>
      <c r="C58" s="3">
        <v>0.2380952380952381</v>
      </c>
      <c r="D58" s="3" t="s">
        <v>8026</v>
      </c>
      <c r="E58" s="3" t="s">
        <v>8027</v>
      </c>
      <c r="F58" s="3" t="s">
        <v>8028</v>
      </c>
      <c r="G58" s="3" t="s">
        <v>3843</v>
      </c>
      <c r="H58" s="3" t="s">
        <v>3844</v>
      </c>
      <c r="I58" s="3" t="s">
        <v>6275</v>
      </c>
      <c r="J58" s="3" t="s">
        <v>8029</v>
      </c>
      <c r="K58" s="8">
        <v>44013.0</v>
      </c>
      <c r="L58" s="8">
        <v>44007.0</v>
      </c>
    </row>
    <row r="59">
      <c r="A59" s="7">
        <v>57.0</v>
      </c>
      <c r="B59" s="3" t="s">
        <v>978</v>
      </c>
      <c r="C59" s="3">
        <v>0.2380952380952381</v>
      </c>
      <c r="D59" s="3" t="s">
        <v>8030</v>
      </c>
      <c r="E59" s="3" t="s">
        <v>8031</v>
      </c>
      <c r="F59" s="3" t="s">
        <v>8032</v>
      </c>
      <c r="G59" s="3" t="s">
        <v>3850</v>
      </c>
      <c r="H59" s="3" t="s">
        <v>3851</v>
      </c>
      <c r="I59" s="3" t="s">
        <v>6275</v>
      </c>
      <c r="J59" s="3" t="s">
        <v>7661</v>
      </c>
      <c r="K59" s="8">
        <v>44013.0</v>
      </c>
      <c r="L59" s="8">
        <v>44007.0</v>
      </c>
    </row>
    <row r="60">
      <c r="A60" s="7">
        <v>58.0</v>
      </c>
      <c r="B60" s="3" t="s">
        <v>1012</v>
      </c>
      <c r="C60" s="3">
        <v>0.5</v>
      </c>
      <c r="D60" s="3" t="s">
        <v>8033</v>
      </c>
      <c r="E60" s="3" t="s">
        <v>8034</v>
      </c>
      <c r="F60" s="3" t="s">
        <v>8035</v>
      </c>
      <c r="G60" s="3" t="s">
        <v>8036</v>
      </c>
      <c r="H60" s="3" t="s">
        <v>3858</v>
      </c>
      <c r="I60" s="3" t="s">
        <v>3644</v>
      </c>
      <c r="J60" s="3" t="s">
        <v>8037</v>
      </c>
      <c r="K60" s="8">
        <v>43958.0</v>
      </c>
      <c r="L60" s="8">
        <v>43899.0</v>
      </c>
    </row>
    <row r="61">
      <c r="A61" s="7">
        <v>59.0</v>
      </c>
      <c r="B61" s="3" t="s">
        <v>1017</v>
      </c>
      <c r="C61" s="3">
        <v>0.5</v>
      </c>
      <c r="D61" s="3" t="s">
        <v>8038</v>
      </c>
      <c r="E61" s="3" t="s">
        <v>8039</v>
      </c>
      <c r="F61" s="3" t="s">
        <v>8040</v>
      </c>
      <c r="G61" s="3" t="s">
        <v>8041</v>
      </c>
      <c r="H61" s="3" t="s">
        <v>3864</v>
      </c>
      <c r="I61" s="3" t="s">
        <v>3644</v>
      </c>
      <c r="J61" s="3" t="s">
        <v>8042</v>
      </c>
      <c r="K61" s="8">
        <v>43958.0</v>
      </c>
      <c r="L61" s="8">
        <v>43901.0</v>
      </c>
    </row>
    <row r="62">
      <c r="A62" s="7">
        <v>60.0</v>
      </c>
      <c r="B62" s="3" t="s">
        <v>1026</v>
      </c>
      <c r="C62" s="3">
        <v>0.125</v>
      </c>
      <c r="D62" s="3" t="s">
        <v>8043</v>
      </c>
      <c r="E62" s="3" t="s">
        <v>8044</v>
      </c>
      <c r="F62" s="3" t="s">
        <v>8045</v>
      </c>
      <c r="G62" s="3" t="s">
        <v>3869</v>
      </c>
      <c r="H62" s="3" t="s">
        <v>3870</v>
      </c>
      <c r="I62" s="3" t="s">
        <v>6062</v>
      </c>
      <c r="J62" s="3" t="s">
        <v>8046</v>
      </c>
      <c r="K62" s="8">
        <v>43980.0</v>
      </c>
      <c r="L62" s="8">
        <v>43899.0</v>
      </c>
    </row>
    <row r="63">
      <c r="A63" s="7">
        <v>61.0</v>
      </c>
      <c r="B63" s="3" t="s">
        <v>1029</v>
      </c>
      <c r="C63" s="3">
        <v>0.125</v>
      </c>
      <c r="D63" s="3" t="s">
        <v>8047</v>
      </c>
      <c r="E63" s="3" t="s">
        <v>8048</v>
      </c>
      <c r="F63" s="3" t="s">
        <v>8049</v>
      </c>
      <c r="G63" s="3" t="s">
        <v>3875</v>
      </c>
      <c r="H63" s="3" t="s">
        <v>3876</v>
      </c>
      <c r="I63" s="3" t="s">
        <v>6062</v>
      </c>
      <c r="J63" s="3" t="s">
        <v>8050</v>
      </c>
      <c r="K63" s="8">
        <v>43980.0</v>
      </c>
      <c r="L63" s="8">
        <v>43899.0</v>
      </c>
    </row>
    <row r="64">
      <c r="A64" s="7">
        <v>62.0</v>
      </c>
      <c r="B64" s="3" t="s">
        <v>1059</v>
      </c>
      <c r="C64" s="3">
        <v>0.4285714285714285</v>
      </c>
      <c r="D64" s="3" t="s">
        <v>8051</v>
      </c>
      <c r="E64" s="3" t="s">
        <v>8052</v>
      </c>
      <c r="F64" s="3" t="s">
        <v>8053</v>
      </c>
      <c r="G64" s="3" t="s">
        <v>8054</v>
      </c>
      <c r="H64" s="3" t="s">
        <v>3882</v>
      </c>
      <c r="I64" s="3" t="s">
        <v>7912</v>
      </c>
      <c r="J64" s="3" t="s">
        <v>8055</v>
      </c>
      <c r="K64" s="8">
        <v>44018.0</v>
      </c>
      <c r="L64" s="8">
        <v>44007.0</v>
      </c>
    </row>
    <row r="65">
      <c r="A65" s="7">
        <v>63.0</v>
      </c>
      <c r="B65" s="3" t="s">
        <v>1062</v>
      </c>
      <c r="C65" s="3">
        <v>0.5</v>
      </c>
      <c r="D65" s="3" t="s">
        <v>8056</v>
      </c>
      <c r="E65" s="3" t="s">
        <v>8057</v>
      </c>
      <c r="F65" s="3" t="s">
        <v>8058</v>
      </c>
      <c r="G65" s="3" t="s">
        <v>8059</v>
      </c>
      <c r="H65" s="3" t="s">
        <v>3888</v>
      </c>
      <c r="I65" s="3" t="s">
        <v>3852</v>
      </c>
      <c r="J65" s="3" t="s">
        <v>8060</v>
      </c>
      <c r="K65" s="8">
        <v>44018.0</v>
      </c>
      <c r="L65" s="8">
        <v>43997.0</v>
      </c>
    </row>
    <row r="66">
      <c r="A66" s="7">
        <v>64.0</v>
      </c>
      <c r="B66" s="3" t="s">
        <v>1150</v>
      </c>
      <c r="C66" s="3">
        <v>0.25</v>
      </c>
      <c r="D66" s="3" t="s">
        <v>8061</v>
      </c>
      <c r="E66" s="3" t="s">
        <v>8062</v>
      </c>
      <c r="F66" s="3" t="s">
        <v>8063</v>
      </c>
      <c r="G66" s="3" t="s">
        <v>8064</v>
      </c>
      <c r="H66" s="3" t="s">
        <v>8065</v>
      </c>
      <c r="I66" s="3" t="s">
        <v>3852</v>
      </c>
      <c r="J66" s="3" t="s">
        <v>8066</v>
      </c>
      <c r="K66" s="8">
        <v>43990.0</v>
      </c>
      <c r="L66" s="8">
        <v>43972.0</v>
      </c>
    </row>
    <row r="67">
      <c r="A67" s="7">
        <v>65.0</v>
      </c>
      <c r="B67" s="3" t="s">
        <v>1162</v>
      </c>
      <c r="C67" s="3">
        <v>0.25</v>
      </c>
      <c r="D67" s="3" t="s">
        <v>8067</v>
      </c>
      <c r="E67" s="3" t="s">
        <v>8068</v>
      </c>
      <c r="F67" s="3" t="s">
        <v>8069</v>
      </c>
      <c r="G67" s="3" t="s">
        <v>8070</v>
      </c>
      <c r="H67" s="3" t="s">
        <v>8071</v>
      </c>
      <c r="I67" s="3" t="s">
        <v>3852</v>
      </c>
      <c r="J67" s="3" t="s">
        <v>8072</v>
      </c>
      <c r="K67" s="8">
        <v>43990.0</v>
      </c>
      <c r="L67" s="8">
        <v>43973.0</v>
      </c>
    </row>
    <row r="68">
      <c r="A68" s="7">
        <v>66.0</v>
      </c>
      <c r="B68" s="3" t="s">
        <v>1201</v>
      </c>
      <c r="C68" s="3">
        <v>0.2307692307692308</v>
      </c>
      <c r="D68" s="3" t="s">
        <v>8073</v>
      </c>
      <c r="E68" s="3" t="s">
        <v>8074</v>
      </c>
      <c r="F68" s="3" t="s">
        <v>8075</v>
      </c>
      <c r="G68" s="3" t="s">
        <v>8076</v>
      </c>
      <c r="H68" s="3" t="s">
        <v>6372</v>
      </c>
      <c r="I68" s="3" t="s">
        <v>3845</v>
      </c>
      <c r="J68" s="3" t="s">
        <v>8077</v>
      </c>
      <c r="K68" s="8">
        <v>43999.0</v>
      </c>
      <c r="L68" s="8">
        <v>43997.0</v>
      </c>
    </row>
    <row r="69">
      <c r="A69" s="7">
        <v>67.0</v>
      </c>
      <c r="B69" s="3" t="s">
        <v>1204</v>
      </c>
      <c r="C69" s="3">
        <v>0.2142857142857143</v>
      </c>
      <c r="D69" s="3" t="s">
        <v>8078</v>
      </c>
      <c r="E69" s="3" t="s">
        <v>8079</v>
      </c>
      <c r="F69" s="3" t="s">
        <v>8080</v>
      </c>
      <c r="G69" s="3" t="s">
        <v>8081</v>
      </c>
      <c r="H69" s="3" t="s">
        <v>6378</v>
      </c>
      <c r="I69" s="3" t="s">
        <v>7912</v>
      </c>
      <c r="J69" s="3" t="s">
        <v>8082</v>
      </c>
      <c r="K69" s="8">
        <v>43999.0</v>
      </c>
      <c r="L69" s="8">
        <v>43997.0</v>
      </c>
    </row>
    <row r="70">
      <c r="A70" s="7">
        <v>68.0</v>
      </c>
      <c r="B70" s="3" t="s">
        <v>1208</v>
      </c>
      <c r="C70" s="3">
        <v>0.2</v>
      </c>
      <c r="D70" s="3" t="s">
        <v>8083</v>
      </c>
      <c r="E70" s="3" t="s">
        <v>8084</v>
      </c>
      <c r="F70" s="3" t="s">
        <v>8085</v>
      </c>
      <c r="G70" s="3" t="s">
        <v>3929</v>
      </c>
      <c r="H70" s="3" t="s">
        <v>3930</v>
      </c>
      <c r="I70" s="3" t="s">
        <v>3514</v>
      </c>
      <c r="J70" s="3" t="s">
        <v>8086</v>
      </c>
      <c r="K70" s="8">
        <v>44000.0</v>
      </c>
      <c r="L70" s="8">
        <v>43999.0</v>
      </c>
    </row>
    <row r="71">
      <c r="A71" s="7">
        <v>69.0</v>
      </c>
      <c r="B71" s="3" t="s">
        <v>1211</v>
      </c>
      <c r="C71" s="3">
        <v>0.2222222222222222</v>
      </c>
      <c r="D71" s="3" t="s">
        <v>8087</v>
      </c>
      <c r="E71" s="3" t="s">
        <v>8088</v>
      </c>
      <c r="F71" s="3" t="s">
        <v>8089</v>
      </c>
      <c r="G71" s="3" t="s">
        <v>3935</v>
      </c>
      <c r="H71" s="3" t="s">
        <v>3936</v>
      </c>
      <c r="I71" s="3" t="s">
        <v>3675</v>
      </c>
      <c r="J71" s="3" t="s">
        <v>8090</v>
      </c>
      <c r="K71" s="8">
        <v>44000.0</v>
      </c>
      <c r="L71" s="8">
        <v>43999.0</v>
      </c>
    </row>
    <row r="72">
      <c r="A72" s="7">
        <v>70.0</v>
      </c>
      <c r="B72" s="3" t="s">
        <v>1242</v>
      </c>
      <c r="C72" s="3">
        <v>0.2727272727272727</v>
      </c>
      <c r="D72" s="3" t="s">
        <v>8091</v>
      </c>
      <c r="E72" s="3" t="s">
        <v>8092</v>
      </c>
      <c r="F72" s="3" t="s">
        <v>8093</v>
      </c>
      <c r="G72" s="3" t="s">
        <v>3941</v>
      </c>
      <c r="H72" s="3" t="s">
        <v>8094</v>
      </c>
      <c r="I72" s="3" t="s">
        <v>3527</v>
      </c>
      <c r="J72" s="3" t="s">
        <v>8095</v>
      </c>
      <c r="K72" s="8">
        <v>44035.0</v>
      </c>
      <c r="L72" s="8">
        <v>44034.0</v>
      </c>
    </row>
    <row r="73">
      <c r="A73" s="7">
        <v>71.0</v>
      </c>
      <c r="B73" s="3" t="s">
        <v>1245</v>
      </c>
      <c r="C73" s="3">
        <v>0.2727272727272727</v>
      </c>
      <c r="D73" s="3" t="s">
        <v>8096</v>
      </c>
      <c r="E73" s="3" t="s">
        <v>8097</v>
      </c>
      <c r="F73" s="3" t="s">
        <v>8098</v>
      </c>
      <c r="G73" s="3" t="s">
        <v>3947</v>
      </c>
      <c r="H73" s="3" t="s">
        <v>8099</v>
      </c>
      <c r="I73" s="3" t="s">
        <v>3527</v>
      </c>
      <c r="J73" s="3" t="s">
        <v>8100</v>
      </c>
      <c r="K73" s="8">
        <v>44035.0</v>
      </c>
      <c r="L73" s="8">
        <v>44034.0</v>
      </c>
    </row>
    <row r="74">
      <c r="A74" s="7">
        <v>72.0</v>
      </c>
      <c r="B74" s="3" t="s">
        <v>1255</v>
      </c>
      <c r="C74" s="3">
        <v>0.6666666666666666</v>
      </c>
      <c r="D74" s="3" t="s">
        <v>8101</v>
      </c>
      <c r="E74" s="3" t="s">
        <v>8102</v>
      </c>
      <c r="F74" s="3" t="s">
        <v>8103</v>
      </c>
      <c r="G74" s="3" t="s">
        <v>8104</v>
      </c>
      <c r="H74" s="3" t="s">
        <v>8105</v>
      </c>
      <c r="I74" s="3" t="s">
        <v>3675</v>
      </c>
      <c r="J74" s="3" t="s">
        <v>8106</v>
      </c>
      <c r="K74" s="8">
        <v>43984.0</v>
      </c>
      <c r="L74" s="8">
        <v>43894.0</v>
      </c>
    </row>
    <row r="75">
      <c r="A75" s="7">
        <v>73.0</v>
      </c>
      <c r="B75" s="3" t="s">
        <v>1258</v>
      </c>
      <c r="C75" s="3">
        <v>0.75</v>
      </c>
      <c r="D75" s="3" t="s">
        <v>8107</v>
      </c>
      <c r="E75" s="3" t="s">
        <v>8108</v>
      </c>
      <c r="F75" s="3" t="s">
        <v>8109</v>
      </c>
      <c r="G75" s="3" t="s">
        <v>3958</v>
      </c>
      <c r="H75" s="3" t="s">
        <v>8110</v>
      </c>
      <c r="I75" s="3" t="s">
        <v>3562</v>
      </c>
      <c r="J75" s="3" t="s">
        <v>8111</v>
      </c>
      <c r="K75" s="8">
        <v>43984.0</v>
      </c>
      <c r="L75" s="8">
        <v>43894.0</v>
      </c>
    </row>
    <row r="76">
      <c r="A76" s="7">
        <v>74.0</v>
      </c>
      <c r="B76" s="3" t="s">
        <v>1396</v>
      </c>
      <c r="C76" s="3">
        <v>0.3333333333333333</v>
      </c>
      <c r="D76" s="3" t="s">
        <v>8112</v>
      </c>
      <c r="E76" s="3" t="s">
        <v>8113</v>
      </c>
      <c r="F76" s="3" t="s">
        <v>8114</v>
      </c>
      <c r="G76" s="3" t="s">
        <v>3964</v>
      </c>
      <c r="H76" s="3" t="s">
        <v>8115</v>
      </c>
      <c r="I76" s="3" t="s">
        <v>3675</v>
      </c>
      <c r="J76" s="3" t="s">
        <v>8116</v>
      </c>
      <c r="K76" s="8">
        <v>43966.0</v>
      </c>
      <c r="L76" s="8">
        <v>43963.0</v>
      </c>
    </row>
    <row r="77">
      <c r="A77" s="7">
        <v>75.0</v>
      </c>
      <c r="B77" s="3" t="s">
        <v>1399</v>
      </c>
      <c r="C77" s="3">
        <v>0.3333333333333333</v>
      </c>
      <c r="D77" s="3" t="s">
        <v>8117</v>
      </c>
      <c r="E77" s="3" t="s">
        <v>8118</v>
      </c>
      <c r="F77" s="3" t="s">
        <v>8119</v>
      </c>
      <c r="G77" s="3" t="s">
        <v>3970</v>
      </c>
      <c r="H77" s="3" t="s">
        <v>8120</v>
      </c>
      <c r="I77" s="3" t="s">
        <v>3675</v>
      </c>
      <c r="J77" s="3" t="s">
        <v>8121</v>
      </c>
      <c r="K77" s="8">
        <v>43966.0</v>
      </c>
      <c r="L77" s="8">
        <v>43963.0</v>
      </c>
    </row>
    <row r="78">
      <c r="A78" s="7">
        <v>76.0</v>
      </c>
      <c r="B78" s="3" t="s">
        <v>1406</v>
      </c>
      <c r="C78" s="3">
        <v>0.6666666666666666</v>
      </c>
      <c r="D78" s="3" t="s">
        <v>8122</v>
      </c>
      <c r="E78" s="3" t="s">
        <v>8123</v>
      </c>
      <c r="F78" s="3" t="s">
        <v>8124</v>
      </c>
      <c r="G78" s="3" t="s">
        <v>8125</v>
      </c>
      <c r="H78" s="3" t="s">
        <v>6423</v>
      </c>
      <c r="I78" s="3" t="s">
        <v>3644</v>
      </c>
      <c r="J78" s="3" t="s">
        <v>8126</v>
      </c>
      <c r="K78" s="8">
        <v>43944.0</v>
      </c>
      <c r="L78" s="8">
        <v>43885.0</v>
      </c>
    </row>
    <row r="79">
      <c r="A79" s="7">
        <v>77.0</v>
      </c>
      <c r="B79" s="3" t="s">
        <v>1409</v>
      </c>
      <c r="C79" s="3">
        <v>0.6666666666666666</v>
      </c>
      <c r="D79" s="3" t="s">
        <v>8127</v>
      </c>
      <c r="E79" s="3" t="s">
        <v>8128</v>
      </c>
      <c r="F79" s="3" t="s">
        <v>8129</v>
      </c>
      <c r="G79" s="3" t="s">
        <v>8130</v>
      </c>
      <c r="H79" s="3" t="s">
        <v>6428</v>
      </c>
      <c r="I79" s="3" t="s">
        <v>3644</v>
      </c>
      <c r="J79" s="3" t="s">
        <v>8131</v>
      </c>
      <c r="K79" s="8">
        <v>43944.0</v>
      </c>
      <c r="L79" s="8">
        <v>43885.0</v>
      </c>
    </row>
    <row r="80">
      <c r="A80" s="7">
        <v>78.0</v>
      </c>
      <c r="B80" s="3" t="s">
        <v>1432</v>
      </c>
      <c r="C80" s="3">
        <v>0.3333333333333333</v>
      </c>
      <c r="D80" s="3" t="s">
        <v>8132</v>
      </c>
      <c r="E80" s="3" t="s">
        <v>8133</v>
      </c>
      <c r="F80" s="3" t="s">
        <v>8134</v>
      </c>
      <c r="G80" s="3" t="s">
        <v>7349</v>
      </c>
      <c r="H80" s="3" t="s">
        <v>3982</v>
      </c>
      <c r="I80" s="3" t="s">
        <v>3644</v>
      </c>
      <c r="J80" s="3" t="s">
        <v>5557</v>
      </c>
      <c r="K80" s="8">
        <v>43949.0</v>
      </c>
      <c r="L80" s="8">
        <v>43889.0</v>
      </c>
    </row>
    <row r="81">
      <c r="A81" s="7">
        <v>79.0</v>
      </c>
      <c r="B81" s="3" t="s">
        <v>1436</v>
      </c>
      <c r="C81" s="3">
        <v>0.3333333333333333</v>
      </c>
      <c r="D81" s="3" t="s">
        <v>8135</v>
      </c>
      <c r="E81" s="3" t="s">
        <v>8136</v>
      </c>
      <c r="F81" s="3" t="s">
        <v>8137</v>
      </c>
      <c r="G81" s="3" t="s">
        <v>7352</v>
      </c>
      <c r="H81" s="3" t="s">
        <v>3987</v>
      </c>
      <c r="I81" s="3" t="s">
        <v>3644</v>
      </c>
      <c r="J81" s="3" t="s">
        <v>8138</v>
      </c>
      <c r="K81" s="8">
        <v>43949.0</v>
      </c>
      <c r="L81" s="8">
        <v>43889.0</v>
      </c>
    </row>
    <row r="82">
      <c r="A82" s="7">
        <v>80.0</v>
      </c>
      <c r="B82" s="3" t="s">
        <v>1441</v>
      </c>
      <c r="C82" s="3">
        <v>0.4444444444444444</v>
      </c>
      <c r="D82" s="3" t="s">
        <v>8139</v>
      </c>
      <c r="E82" s="3" t="s">
        <v>8140</v>
      </c>
      <c r="F82" s="3" t="s">
        <v>8141</v>
      </c>
      <c r="G82" s="3" t="s">
        <v>3992</v>
      </c>
      <c r="H82" s="3" t="s">
        <v>8142</v>
      </c>
      <c r="I82" s="3" t="s">
        <v>3675</v>
      </c>
      <c r="J82" s="3" t="s">
        <v>8143</v>
      </c>
      <c r="K82" s="8">
        <v>44029.0</v>
      </c>
      <c r="L82" s="8">
        <v>44040.0</v>
      </c>
    </row>
    <row r="83">
      <c r="A83" s="7">
        <v>81.0</v>
      </c>
      <c r="B83" s="3" t="s">
        <v>1444</v>
      </c>
      <c r="C83" s="3">
        <v>0.5</v>
      </c>
      <c r="D83" s="3" t="s">
        <v>8144</v>
      </c>
      <c r="E83" s="3" t="s">
        <v>8145</v>
      </c>
      <c r="F83" s="3" t="s">
        <v>8146</v>
      </c>
      <c r="G83" s="3" t="s">
        <v>3998</v>
      </c>
      <c r="H83" s="3" t="s">
        <v>6448</v>
      </c>
      <c r="I83" s="3" t="s">
        <v>3562</v>
      </c>
      <c r="J83" s="3" t="s">
        <v>8147</v>
      </c>
      <c r="K83" s="8">
        <v>44029.0</v>
      </c>
      <c r="L83" s="8">
        <v>44040.0</v>
      </c>
    </row>
    <row r="84">
      <c r="A84" s="7">
        <v>82.0</v>
      </c>
      <c r="B84" s="3" t="s">
        <v>1459</v>
      </c>
      <c r="C84" s="3">
        <v>0.4615384615384616</v>
      </c>
      <c r="D84" s="3" t="s">
        <v>8148</v>
      </c>
      <c r="E84" s="3" t="s">
        <v>8149</v>
      </c>
      <c r="F84" s="3" t="s">
        <v>8150</v>
      </c>
      <c r="G84" s="3" t="s">
        <v>4004</v>
      </c>
      <c r="H84" s="3" t="s">
        <v>6454</v>
      </c>
      <c r="I84" s="3" t="s">
        <v>3845</v>
      </c>
      <c r="J84" s="3" t="s">
        <v>8151</v>
      </c>
      <c r="K84" s="8">
        <v>44018.0</v>
      </c>
      <c r="L84" s="8">
        <v>44012.0</v>
      </c>
    </row>
    <row r="85">
      <c r="A85" s="7">
        <v>83.0</v>
      </c>
      <c r="B85" s="3" t="s">
        <v>1462</v>
      </c>
      <c r="C85" s="3">
        <v>0.4285714285714285</v>
      </c>
      <c r="D85" s="3" t="s">
        <v>8152</v>
      </c>
      <c r="E85" s="3" t="s">
        <v>8153</v>
      </c>
      <c r="F85" s="3" t="s">
        <v>8154</v>
      </c>
      <c r="G85" s="3" t="s">
        <v>4010</v>
      </c>
      <c r="H85" s="3" t="s">
        <v>6460</v>
      </c>
      <c r="I85" s="3" t="s">
        <v>7912</v>
      </c>
      <c r="J85" s="3" t="s">
        <v>8155</v>
      </c>
      <c r="K85" s="8">
        <v>44018.0</v>
      </c>
      <c r="L85" s="8">
        <v>44012.0</v>
      </c>
    </row>
    <row r="86">
      <c r="A86" s="7">
        <v>84.0</v>
      </c>
      <c r="B86" s="3" t="s">
        <v>1472</v>
      </c>
      <c r="C86" s="3">
        <v>0.2857142857142857</v>
      </c>
      <c r="D86" s="3" t="s">
        <v>8156</v>
      </c>
      <c r="E86" s="3" t="s">
        <v>8157</v>
      </c>
      <c r="F86" s="3" t="s">
        <v>8158</v>
      </c>
      <c r="G86" s="3" t="s">
        <v>8159</v>
      </c>
      <c r="H86" s="3" t="s">
        <v>4017</v>
      </c>
      <c r="I86" s="3" t="s">
        <v>3488</v>
      </c>
      <c r="J86" s="3" t="s">
        <v>8160</v>
      </c>
      <c r="K86" s="8">
        <v>43971.0</v>
      </c>
      <c r="L86" s="8">
        <v>43964.0</v>
      </c>
    </row>
    <row r="87">
      <c r="A87" s="7">
        <v>85.0</v>
      </c>
      <c r="B87" s="3" t="s">
        <v>1477</v>
      </c>
      <c r="C87" s="3">
        <v>0.2857142857142857</v>
      </c>
      <c r="D87" s="3" t="s">
        <v>8161</v>
      </c>
      <c r="E87" s="3" t="s">
        <v>8162</v>
      </c>
      <c r="F87" s="3" t="s">
        <v>8163</v>
      </c>
      <c r="G87" s="3" t="s">
        <v>8164</v>
      </c>
      <c r="H87" s="3" t="s">
        <v>6469</v>
      </c>
      <c r="I87" s="3" t="s">
        <v>3488</v>
      </c>
      <c r="J87" s="3" t="s">
        <v>8165</v>
      </c>
      <c r="K87" s="8">
        <v>43971.0</v>
      </c>
      <c r="L87" s="8">
        <v>43964.0</v>
      </c>
    </row>
    <row r="88">
      <c r="A88" s="7">
        <v>86.0</v>
      </c>
      <c r="B88" s="3" t="s">
        <v>1497</v>
      </c>
      <c r="C88" s="3">
        <v>0.3846153846153846</v>
      </c>
      <c r="D88" s="3" t="s">
        <v>8166</v>
      </c>
      <c r="E88" s="3" t="s">
        <v>8167</v>
      </c>
      <c r="F88" s="3" t="s">
        <v>8168</v>
      </c>
      <c r="G88" s="3" t="s">
        <v>8169</v>
      </c>
      <c r="H88" s="3" t="s">
        <v>8170</v>
      </c>
      <c r="I88" s="3" t="s">
        <v>3845</v>
      </c>
      <c r="J88" s="3" t="s">
        <v>8171</v>
      </c>
      <c r="K88" s="8">
        <v>43977.0</v>
      </c>
      <c r="L88" s="8">
        <v>43899.0</v>
      </c>
    </row>
    <row r="89">
      <c r="A89" s="7">
        <v>87.0</v>
      </c>
      <c r="B89" s="3" t="s">
        <v>1500</v>
      </c>
      <c r="C89" s="3">
        <v>0.4166666666666667</v>
      </c>
      <c r="D89" s="3" t="s">
        <v>8172</v>
      </c>
      <c r="E89" s="3" t="s">
        <v>8173</v>
      </c>
      <c r="F89" s="3" t="s">
        <v>8174</v>
      </c>
      <c r="G89" s="3" t="s">
        <v>8175</v>
      </c>
      <c r="H89" s="3" t="s">
        <v>8176</v>
      </c>
      <c r="I89" s="3" t="s">
        <v>3852</v>
      </c>
      <c r="J89" s="3" t="s">
        <v>8177</v>
      </c>
      <c r="K89" s="8">
        <v>43977.0</v>
      </c>
      <c r="L89" s="8">
        <v>43899.0</v>
      </c>
    </row>
    <row r="90">
      <c r="A90" s="7">
        <v>88.0</v>
      </c>
      <c r="B90" s="3" t="s">
        <v>1541</v>
      </c>
      <c r="C90" s="3">
        <v>0.4</v>
      </c>
      <c r="D90" s="3" t="s">
        <v>8178</v>
      </c>
      <c r="E90" s="3" t="s">
        <v>8179</v>
      </c>
      <c r="F90" s="3" t="s">
        <v>8180</v>
      </c>
      <c r="G90" s="3" t="s">
        <v>4052</v>
      </c>
      <c r="H90" s="3" t="s">
        <v>8181</v>
      </c>
      <c r="I90" s="3" t="s">
        <v>3514</v>
      </c>
      <c r="J90" s="3" t="s">
        <v>7234</v>
      </c>
      <c r="K90" s="8">
        <v>43990.0</v>
      </c>
      <c r="L90" s="8">
        <v>43892.0</v>
      </c>
    </row>
    <row r="91">
      <c r="A91" s="7">
        <v>89.0</v>
      </c>
      <c r="B91" s="3" t="s">
        <v>1544</v>
      </c>
      <c r="C91" s="3">
        <v>0.3636363636363636</v>
      </c>
      <c r="D91" s="3" t="s">
        <v>8182</v>
      </c>
      <c r="E91" s="3" t="s">
        <v>8183</v>
      </c>
      <c r="F91" s="3" t="s">
        <v>8184</v>
      </c>
      <c r="G91" s="3" t="s">
        <v>4057</v>
      </c>
      <c r="H91" s="3" t="s">
        <v>8185</v>
      </c>
      <c r="I91" s="3" t="s">
        <v>3527</v>
      </c>
      <c r="J91" s="3" t="s">
        <v>8186</v>
      </c>
      <c r="K91" s="8">
        <v>43990.0</v>
      </c>
      <c r="L91" s="8">
        <v>43889.0</v>
      </c>
    </row>
    <row r="92">
      <c r="A92" s="7">
        <v>90.0</v>
      </c>
      <c r="B92" s="3" t="s">
        <v>1564</v>
      </c>
      <c r="C92" s="3">
        <v>0.3333333333333333</v>
      </c>
      <c r="D92" s="3" t="s">
        <v>8187</v>
      </c>
      <c r="E92" s="3" t="s">
        <v>4072</v>
      </c>
      <c r="F92" s="3" t="s">
        <v>8188</v>
      </c>
      <c r="G92" s="3" t="s">
        <v>4074</v>
      </c>
      <c r="H92" s="3" t="s">
        <v>4075</v>
      </c>
      <c r="I92" s="3" t="s">
        <v>3675</v>
      </c>
      <c r="J92" s="3" t="s">
        <v>8189</v>
      </c>
      <c r="K92" s="8">
        <v>44039.0</v>
      </c>
      <c r="L92" s="8">
        <v>44013.0</v>
      </c>
    </row>
    <row r="93">
      <c r="A93" s="7">
        <v>91.0</v>
      </c>
      <c r="B93" s="3" t="s">
        <v>1664</v>
      </c>
      <c r="C93" s="3">
        <v>0.2222222222222222</v>
      </c>
      <c r="D93" s="3" t="s">
        <v>8190</v>
      </c>
      <c r="E93" s="3" t="s">
        <v>8191</v>
      </c>
      <c r="F93" s="3" t="s">
        <v>8192</v>
      </c>
      <c r="G93" s="3" t="s">
        <v>8193</v>
      </c>
      <c r="H93" s="3" t="s">
        <v>4081</v>
      </c>
      <c r="I93" s="3" t="s">
        <v>3675</v>
      </c>
      <c r="J93" s="3" t="s">
        <v>8194</v>
      </c>
      <c r="K93" s="8">
        <v>43964.0</v>
      </c>
      <c r="L93" s="8">
        <v>43887.0</v>
      </c>
    </row>
    <row r="94">
      <c r="A94" s="7">
        <v>92.0</v>
      </c>
      <c r="B94" s="3" t="s">
        <v>1676</v>
      </c>
      <c r="C94" s="3">
        <v>0.2</v>
      </c>
      <c r="D94" s="3" t="s">
        <v>8195</v>
      </c>
      <c r="E94" s="3" t="s">
        <v>8196</v>
      </c>
      <c r="F94" s="3" t="s">
        <v>8197</v>
      </c>
      <c r="G94" s="3" t="s">
        <v>8198</v>
      </c>
      <c r="H94" s="3" t="s">
        <v>4087</v>
      </c>
      <c r="I94" s="3" t="s">
        <v>3514</v>
      </c>
      <c r="J94" s="3" t="s">
        <v>8199</v>
      </c>
      <c r="K94" s="8">
        <v>43964.0</v>
      </c>
      <c r="L94" s="8">
        <v>43887.0</v>
      </c>
    </row>
    <row r="95">
      <c r="A95" s="7">
        <v>93.0</v>
      </c>
      <c r="B95" s="3" t="s">
        <v>1678</v>
      </c>
      <c r="C95" s="3">
        <v>0.375</v>
      </c>
      <c r="D95" s="3" t="s">
        <v>8200</v>
      </c>
      <c r="E95" s="3" t="s">
        <v>8201</v>
      </c>
      <c r="F95" s="3" t="s">
        <v>8202</v>
      </c>
      <c r="G95" s="3" t="s">
        <v>8203</v>
      </c>
      <c r="H95" s="3" t="s">
        <v>6514</v>
      </c>
      <c r="I95" s="3" t="s">
        <v>3562</v>
      </c>
      <c r="J95" s="3" t="s">
        <v>8204</v>
      </c>
      <c r="K95" s="8">
        <v>43948.0</v>
      </c>
      <c r="L95" s="8">
        <v>43903.0</v>
      </c>
    </row>
    <row r="96">
      <c r="A96" s="7">
        <v>94.0</v>
      </c>
      <c r="B96" s="3" t="s">
        <v>1684</v>
      </c>
      <c r="C96" s="3">
        <v>0.25</v>
      </c>
      <c r="D96" s="3" t="s">
        <v>8205</v>
      </c>
      <c r="E96" s="3" t="s">
        <v>8206</v>
      </c>
      <c r="F96" s="3" t="s">
        <v>8207</v>
      </c>
      <c r="G96" s="3" t="s">
        <v>6519</v>
      </c>
      <c r="H96" s="3" t="s">
        <v>6520</v>
      </c>
      <c r="I96" s="3" t="s">
        <v>3852</v>
      </c>
      <c r="J96" s="3" t="s">
        <v>6177</v>
      </c>
      <c r="K96" s="8">
        <v>44000.0</v>
      </c>
      <c r="L96" s="8">
        <v>43999.0</v>
      </c>
    </row>
    <row r="97">
      <c r="A97" s="7">
        <v>95.0</v>
      </c>
      <c r="B97" s="3" t="s">
        <v>1693</v>
      </c>
      <c r="C97" s="3">
        <v>0.25</v>
      </c>
      <c r="D97" s="3" t="s">
        <v>8208</v>
      </c>
      <c r="E97" s="3" t="s">
        <v>8209</v>
      </c>
      <c r="F97" s="3" t="s">
        <v>8210</v>
      </c>
      <c r="G97" s="3" t="s">
        <v>4101</v>
      </c>
      <c r="H97" s="3" t="s">
        <v>4102</v>
      </c>
      <c r="I97" s="3" t="s">
        <v>3852</v>
      </c>
      <c r="J97" s="3" t="s">
        <v>8211</v>
      </c>
      <c r="K97" s="8">
        <v>44000.0</v>
      </c>
      <c r="L97" s="8">
        <v>43998.0</v>
      </c>
    </row>
    <row r="98">
      <c r="A98" s="7">
        <v>96.0</v>
      </c>
      <c r="B98" s="3" t="s">
        <v>1704</v>
      </c>
      <c r="C98" s="3">
        <v>0.0</v>
      </c>
      <c r="D98" s="3" t="s">
        <v>5611</v>
      </c>
      <c r="E98" s="3" t="s">
        <v>3537</v>
      </c>
      <c r="F98" s="3" t="s">
        <v>8212</v>
      </c>
      <c r="G98" s="3" t="s">
        <v>3539</v>
      </c>
      <c r="H98" s="3" t="s">
        <v>8213</v>
      </c>
      <c r="I98" s="3" t="s">
        <v>3644</v>
      </c>
      <c r="J98" s="3" t="s">
        <v>8214</v>
      </c>
      <c r="K98" s="8">
        <v>43990.0</v>
      </c>
      <c r="L98" s="8">
        <v>43887.0</v>
      </c>
    </row>
    <row r="99">
      <c r="A99" s="7">
        <v>97.0</v>
      </c>
      <c r="B99" s="3" t="s">
        <v>1707</v>
      </c>
      <c r="C99" s="3">
        <v>0.0</v>
      </c>
      <c r="D99" s="3" t="s">
        <v>5611</v>
      </c>
      <c r="E99" s="3" t="s">
        <v>3537</v>
      </c>
      <c r="F99" s="3" t="s">
        <v>8215</v>
      </c>
      <c r="G99" s="3" t="s">
        <v>3539</v>
      </c>
      <c r="H99" s="3" t="s">
        <v>6530</v>
      </c>
      <c r="I99" s="3" t="s">
        <v>3488</v>
      </c>
      <c r="J99" s="3" t="s">
        <v>8216</v>
      </c>
      <c r="K99" s="8">
        <v>43990.0</v>
      </c>
      <c r="L99" s="8">
        <v>43887.0</v>
      </c>
    </row>
    <row r="100">
      <c r="A100" s="7">
        <v>98.0</v>
      </c>
      <c r="B100" s="3" t="s">
        <v>1719</v>
      </c>
      <c r="C100" s="3">
        <v>0.6666666666666666</v>
      </c>
      <c r="D100" s="3" t="s">
        <v>8217</v>
      </c>
      <c r="E100" s="3" t="s">
        <v>8218</v>
      </c>
      <c r="F100" s="3" t="s">
        <v>8219</v>
      </c>
      <c r="G100" s="3" t="s">
        <v>5618</v>
      </c>
      <c r="H100" s="3" t="s">
        <v>8220</v>
      </c>
      <c r="I100" s="3" t="s">
        <v>3675</v>
      </c>
      <c r="J100" s="3" t="s">
        <v>8221</v>
      </c>
      <c r="K100" s="8">
        <v>44040.0</v>
      </c>
      <c r="L100" s="8">
        <v>44027.0</v>
      </c>
    </row>
    <row r="101">
      <c r="A101" s="7">
        <v>99.0</v>
      </c>
      <c r="B101" s="3" t="s">
        <v>1722</v>
      </c>
      <c r="C101" s="3">
        <v>0.1428571428571428</v>
      </c>
      <c r="D101" s="3" t="s">
        <v>8222</v>
      </c>
      <c r="E101" s="3" t="s">
        <v>8223</v>
      </c>
      <c r="F101" s="3" t="s">
        <v>8224</v>
      </c>
      <c r="G101" s="3" t="s">
        <v>8223</v>
      </c>
      <c r="H101" s="3" t="s">
        <v>4107</v>
      </c>
      <c r="I101" s="3" t="s">
        <v>3488</v>
      </c>
      <c r="J101" s="3" t="s">
        <v>8225</v>
      </c>
      <c r="K101" s="8">
        <v>43980.0</v>
      </c>
      <c r="L101" s="8">
        <v>43945.0</v>
      </c>
    </row>
    <row r="102">
      <c r="A102" s="7">
        <v>100.0</v>
      </c>
      <c r="B102" s="3" t="s">
        <v>1725</v>
      </c>
      <c r="C102" s="3">
        <v>0.1666666666666667</v>
      </c>
      <c r="D102" s="3" t="s">
        <v>8226</v>
      </c>
      <c r="E102" s="3" t="s">
        <v>8227</v>
      </c>
      <c r="F102" s="3" t="s">
        <v>8228</v>
      </c>
      <c r="G102" s="3" t="s">
        <v>8227</v>
      </c>
      <c r="H102" s="3" t="s">
        <v>4112</v>
      </c>
      <c r="I102" s="3" t="s">
        <v>3644</v>
      </c>
      <c r="J102" s="3" t="s">
        <v>4625</v>
      </c>
      <c r="K102" s="8">
        <v>43980.0</v>
      </c>
      <c r="L102" s="8">
        <v>43942.0</v>
      </c>
    </row>
    <row r="103">
      <c r="A103" s="7">
        <v>101.0</v>
      </c>
      <c r="B103" s="3" t="s">
        <v>1727</v>
      </c>
      <c r="C103" s="3">
        <v>0.6</v>
      </c>
      <c r="D103" s="3" t="s">
        <v>8229</v>
      </c>
      <c r="E103" s="3" t="s">
        <v>6548</v>
      </c>
      <c r="F103" s="3" t="s">
        <v>8230</v>
      </c>
      <c r="G103" s="3" t="s">
        <v>5629</v>
      </c>
      <c r="H103" s="3" t="s">
        <v>8231</v>
      </c>
      <c r="I103" s="3" t="s">
        <v>3514</v>
      </c>
      <c r="J103" s="3" t="s">
        <v>8232</v>
      </c>
      <c r="K103" s="8">
        <v>44040.0</v>
      </c>
      <c r="L103" s="8">
        <v>44027.0</v>
      </c>
    </row>
    <row r="104">
      <c r="A104" s="7">
        <v>102.0</v>
      </c>
      <c r="B104" s="3" t="s">
        <v>1729</v>
      </c>
      <c r="C104" s="3">
        <v>0.3636363636363636</v>
      </c>
      <c r="D104" s="3" t="s">
        <v>8233</v>
      </c>
      <c r="E104" s="3" t="s">
        <v>8234</v>
      </c>
      <c r="F104" s="3" t="s">
        <v>8235</v>
      </c>
      <c r="G104" s="3" t="s">
        <v>8236</v>
      </c>
      <c r="H104" s="3" t="s">
        <v>4118</v>
      </c>
      <c r="I104" s="3" t="s">
        <v>3527</v>
      </c>
      <c r="J104" s="3" t="s">
        <v>8237</v>
      </c>
      <c r="K104" s="8">
        <v>43978.0</v>
      </c>
      <c r="L104" s="8">
        <v>43977.0</v>
      </c>
    </row>
    <row r="105">
      <c r="A105" s="7">
        <v>103.0</v>
      </c>
      <c r="B105" s="3" t="s">
        <v>1733</v>
      </c>
      <c r="C105" s="3">
        <v>0.3333333333333333</v>
      </c>
      <c r="D105" s="3" t="s">
        <v>8238</v>
      </c>
      <c r="E105" s="3" t="s">
        <v>8239</v>
      </c>
      <c r="F105" s="3" t="s">
        <v>8240</v>
      </c>
      <c r="G105" s="3" t="s">
        <v>8241</v>
      </c>
      <c r="H105" s="3" t="s">
        <v>4124</v>
      </c>
      <c r="I105" s="3" t="s">
        <v>3852</v>
      </c>
      <c r="J105" s="3" t="s">
        <v>8242</v>
      </c>
      <c r="K105" s="8">
        <v>43978.0</v>
      </c>
      <c r="L105" s="8">
        <v>43977.0</v>
      </c>
    </row>
    <row r="106">
      <c r="A106" s="7">
        <v>104.0</v>
      </c>
      <c r="B106" s="3" t="s">
        <v>1756</v>
      </c>
      <c r="C106" s="3">
        <v>0.6666666666666666</v>
      </c>
      <c r="D106" s="3" t="s">
        <v>8243</v>
      </c>
      <c r="E106" s="3" t="s">
        <v>8244</v>
      </c>
      <c r="F106" s="3" t="s">
        <v>8245</v>
      </c>
      <c r="G106" s="3" t="s">
        <v>8246</v>
      </c>
      <c r="H106" s="3" t="s">
        <v>4128</v>
      </c>
      <c r="I106" s="3" t="s">
        <v>3644</v>
      </c>
      <c r="J106" s="3" t="s">
        <v>8247</v>
      </c>
      <c r="K106" s="8">
        <v>43986.0</v>
      </c>
      <c r="L106" s="8">
        <v>43899.0</v>
      </c>
    </row>
    <row r="107">
      <c r="A107" s="7">
        <v>105.0</v>
      </c>
      <c r="B107" s="3" t="s">
        <v>1759</v>
      </c>
      <c r="C107" s="3">
        <v>0.6666666666666666</v>
      </c>
      <c r="D107" s="3" t="s">
        <v>8248</v>
      </c>
      <c r="E107" s="3" t="s">
        <v>8249</v>
      </c>
      <c r="F107" s="3" t="s">
        <v>8250</v>
      </c>
      <c r="G107" s="3" t="s">
        <v>8251</v>
      </c>
      <c r="H107" s="3" t="s">
        <v>4133</v>
      </c>
      <c r="I107" s="3" t="s">
        <v>3644</v>
      </c>
      <c r="J107" s="3" t="s">
        <v>7752</v>
      </c>
      <c r="K107" s="8">
        <v>43986.0</v>
      </c>
      <c r="L107" s="8">
        <v>43902.0</v>
      </c>
    </row>
    <row r="108">
      <c r="A108" s="7">
        <v>106.0</v>
      </c>
      <c r="B108" s="3" t="s">
        <v>1761</v>
      </c>
      <c r="C108" s="3">
        <v>0.3333333333333333</v>
      </c>
      <c r="D108" s="3" t="s">
        <v>8252</v>
      </c>
      <c r="E108" s="3" t="s">
        <v>8253</v>
      </c>
      <c r="F108" s="3" t="s">
        <v>8254</v>
      </c>
      <c r="G108" s="3" t="s">
        <v>4139</v>
      </c>
      <c r="H108" s="3" t="s">
        <v>8255</v>
      </c>
      <c r="I108" s="3" t="s">
        <v>3852</v>
      </c>
      <c r="J108" s="3" t="s">
        <v>8256</v>
      </c>
      <c r="K108" s="8">
        <v>43941.0</v>
      </c>
      <c r="L108" s="8">
        <v>43908.0</v>
      </c>
    </row>
    <row r="109">
      <c r="A109" s="7">
        <v>107.0</v>
      </c>
      <c r="B109" s="3" t="s">
        <v>1764</v>
      </c>
      <c r="C109" s="3">
        <v>0.25</v>
      </c>
      <c r="D109" s="3" t="s">
        <v>8257</v>
      </c>
      <c r="E109" s="3" t="s">
        <v>8258</v>
      </c>
      <c r="F109" s="3" t="s">
        <v>8259</v>
      </c>
      <c r="G109" s="3" t="s">
        <v>4145</v>
      </c>
      <c r="H109" s="3" t="s">
        <v>8260</v>
      </c>
      <c r="I109" s="3" t="s">
        <v>3852</v>
      </c>
      <c r="J109" s="3" t="s">
        <v>8261</v>
      </c>
      <c r="K109" s="8">
        <v>43941.0</v>
      </c>
      <c r="L109" s="8">
        <v>43908.0</v>
      </c>
    </row>
    <row r="110">
      <c r="A110" s="7">
        <v>108.0</v>
      </c>
      <c r="B110" s="3" t="s">
        <v>1802</v>
      </c>
      <c r="C110" s="3">
        <v>0.1333333333333333</v>
      </c>
      <c r="D110" s="3" t="s">
        <v>8262</v>
      </c>
      <c r="E110" s="3" t="s">
        <v>8263</v>
      </c>
      <c r="F110" s="3" t="s">
        <v>8264</v>
      </c>
      <c r="G110" s="3" t="s">
        <v>4151</v>
      </c>
      <c r="H110" s="3" t="s">
        <v>4152</v>
      </c>
      <c r="I110" s="3" t="s">
        <v>6055</v>
      </c>
      <c r="J110" s="3" t="s">
        <v>8265</v>
      </c>
      <c r="K110" s="8">
        <v>43984.0</v>
      </c>
      <c r="L110" s="8">
        <v>43894.0</v>
      </c>
    </row>
    <row r="111">
      <c r="A111" s="7">
        <v>109.0</v>
      </c>
      <c r="B111" s="3" t="s">
        <v>1805</v>
      </c>
      <c r="C111" s="3">
        <v>0.1428571428571428</v>
      </c>
      <c r="D111" s="3" t="s">
        <v>8266</v>
      </c>
      <c r="E111" s="3" t="s">
        <v>8267</v>
      </c>
      <c r="F111" s="3" t="s">
        <v>8268</v>
      </c>
      <c r="G111" s="3" t="s">
        <v>4157</v>
      </c>
      <c r="H111" s="3" t="s">
        <v>8269</v>
      </c>
      <c r="I111" s="3" t="s">
        <v>7912</v>
      </c>
      <c r="J111" s="3" t="s">
        <v>8270</v>
      </c>
      <c r="K111" s="8">
        <v>43984.0</v>
      </c>
      <c r="L111" s="8">
        <v>43894.0</v>
      </c>
    </row>
    <row r="112">
      <c r="A112" s="7">
        <v>110.0</v>
      </c>
      <c r="B112" s="3" t="s">
        <v>1823</v>
      </c>
      <c r="C112" s="3">
        <v>0.25</v>
      </c>
      <c r="D112" s="3" t="s">
        <v>8271</v>
      </c>
      <c r="E112" s="3" t="s">
        <v>8272</v>
      </c>
      <c r="F112" s="3" t="s">
        <v>8273</v>
      </c>
      <c r="G112" s="3" t="s">
        <v>8274</v>
      </c>
      <c r="H112" s="3" t="s">
        <v>6600</v>
      </c>
      <c r="I112" s="3" t="s">
        <v>3562</v>
      </c>
      <c r="J112" s="3" t="s">
        <v>8275</v>
      </c>
      <c r="K112" s="8">
        <v>43979.0</v>
      </c>
      <c r="L112" s="8">
        <v>43872.0</v>
      </c>
    </row>
    <row r="113">
      <c r="A113" s="7">
        <v>111.0</v>
      </c>
      <c r="B113" s="3" t="s">
        <v>1829</v>
      </c>
      <c r="C113" s="3">
        <v>0.25</v>
      </c>
      <c r="D113" s="3" t="s">
        <v>8276</v>
      </c>
      <c r="E113" s="3" t="s">
        <v>8277</v>
      </c>
      <c r="F113" s="3" t="s">
        <v>8278</v>
      </c>
      <c r="G113" s="3" t="s">
        <v>8279</v>
      </c>
      <c r="H113" s="3" t="s">
        <v>6605</v>
      </c>
      <c r="I113" s="3" t="s">
        <v>3562</v>
      </c>
      <c r="J113" s="3" t="s">
        <v>8280</v>
      </c>
      <c r="K113" s="8">
        <v>43979.0</v>
      </c>
      <c r="L113" s="8">
        <v>43872.0</v>
      </c>
    </row>
    <row r="114">
      <c r="A114" s="7">
        <v>112.0</v>
      </c>
      <c r="B114" s="3" t="s">
        <v>1844</v>
      </c>
      <c r="C114" s="3">
        <v>0.5714285714285714</v>
      </c>
      <c r="D114" s="3" t="s">
        <v>8281</v>
      </c>
      <c r="E114" s="3" t="s">
        <v>8282</v>
      </c>
      <c r="F114" s="3" t="s">
        <v>8283</v>
      </c>
      <c r="G114" s="3" t="s">
        <v>8284</v>
      </c>
      <c r="H114" s="3" t="s">
        <v>6610</v>
      </c>
      <c r="I114" s="3" t="s">
        <v>3488</v>
      </c>
      <c r="J114" s="3" t="s">
        <v>8285</v>
      </c>
      <c r="K114" s="8">
        <v>43962.0</v>
      </c>
      <c r="L114" s="8">
        <v>43892.0</v>
      </c>
    </row>
    <row r="115">
      <c r="A115" s="7">
        <v>113.0</v>
      </c>
      <c r="B115" s="3" t="s">
        <v>1850</v>
      </c>
      <c r="C115" s="3">
        <v>0.5714285714285714</v>
      </c>
      <c r="D115" s="3" t="s">
        <v>8286</v>
      </c>
      <c r="E115" s="3" t="s">
        <v>8287</v>
      </c>
      <c r="F115" s="3" t="s">
        <v>8288</v>
      </c>
      <c r="G115" s="3" t="s">
        <v>8289</v>
      </c>
      <c r="H115" s="3" t="s">
        <v>6615</v>
      </c>
      <c r="I115" s="3" t="s">
        <v>3488</v>
      </c>
      <c r="J115" s="3" t="s">
        <v>3614</v>
      </c>
      <c r="K115" s="8">
        <v>43962.0</v>
      </c>
      <c r="L115" s="8">
        <v>43892.0</v>
      </c>
    </row>
    <row r="116">
      <c r="A116" s="7">
        <v>114.0</v>
      </c>
      <c r="B116" s="3" t="s">
        <v>1859</v>
      </c>
      <c r="C116" s="3">
        <v>0.4545454545454545</v>
      </c>
      <c r="D116" s="3" t="s">
        <v>8290</v>
      </c>
      <c r="E116" s="3" t="s">
        <v>8291</v>
      </c>
      <c r="F116" s="3" t="s">
        <v>8292</v>
      </c>
      <c r="G116" s="3" t="s">
        <v>6620</v>
      </c>
      <c r="H116" s="3" t="s">
        <v>8293</v>
      </c>
      <c r="I116" s="3" t="s">
        <v>3527</v>
      </c>
      <c r="J116" s="3" t="s">
        <v>8294</v>
      </c>
      <c r="K116" s="8">
        <v>43941.0</v>
      </c>
      <c r="L116" s="8">
        <v>43901.0</v>
      </c>
    </row>
    <row r="117">
      <c r="A117" s="7">
        <v>115.0</v>
      </c>
      <c r="B117" s="3" t="s">
        <v>1862</v>
      </c>
      <c r="C117" s="3">
        <v>0.4166666666666667</v>
      </c>
      <c r="D117" s="3" t="s">
        <v>8295</v>
      </c>
      <c r="E117" s="3" t="s">
        <v>8296</v>
      </c>
      <c r="F117" s="3" t="s">
        <v>8297</v>
      </c>
      <c r="G117" s="3" t="s">
        <v>6626</v>
      </c>
      <c r="H117" s="3" t="s">
        <v>8298</v>
      </c>
      <c r="I117" s="3" t="s">
        <v>3852</v>
      </c>
      <c r="J117" s="3" t="s">
        <v>8299</v>
      </c>
      <c r="K117" s="8">
        <v>43941.0</v>
      </c>
      <c r="L117" s="8">
        <v>43902.0</v>
      </c>
    </row>
    <row r="118">
      <c r="A118" s="7">
        <v>116.0</v>
      </c>
      <c r="B118" s="3" t="s">
        <v>1876</v>
      </c>
      <c r="C118" s="3">
        <v>0.5</v>
      </c>
      <c r="D118" s="3" t="s">
        <v>8300</v>
      </c>
      <c r="E118" s="3" t="s">
        <v>8301</v>
      </c>
      <c r="F118" s="3" t="s">
        <v>8302</v>
      </c>
      <c r="G118" s="3" t="s">
        <v>8303</v>
      </c>
      <c r="H118" s="3" t="s">
        <v>6633</v>
      </c>
      <c r="I118" s="3" t="s">
        <v>3562</v>
      </c>
      <c r="J118" s="3" t="s">
        <v>8304</v>
      </c>
      <c r="K118" s="8">
        <v>44029.0</v>
      </c>
      <c r="L118" s="8">
        <v>44026.0</v>
      </c>
    </row>
    <row r="119">
      <c r="A119" s="7">
        <v>117.0</v>
      </c>
      <c r="B119" s="3" t="s">
        <v>1879</v>
      </c>
      <c r="C119" s="3">
        <v>0.5</v>
      </c>
      <c r="D119" s="3" t="s">
        <v>8305</v>
      </c>
      <c r="E119" s="3" t="s">
        <v>8306</v>
      </c>
      <c r="F119" s="3" t="s">
        <v>8307</v>
      </c>
      <c r="G119" s="3" t="s">
        <v>8308</v>
      </c>
      <c r="H119" s="3" t="s">
        <v>6639</v>
      </c>
      <c r="I119" s="3" t="s">
        <v>3562</v>
      </c>
      <c r="J119" s="3" t="s">
        <v>8309</v>
      </c>
      <c r="K119" s="8">
        <v>44029.0</v>
      </c>
      <c r="L119" s="8">
        <v>44026.0</v>
      </c>
    </row>
    <row r="120">
      <c r="A120" s="7">
        <v>118.0</v>
      </c>
      <c r="B120" s="3" t="s">
        <v>1880</v>
      </c>
      <c r="C120" s="3">
        <v>0.3333333333333333</v>
      </c>
      <c r="D120" s="3" t="s">
        <v>8310</v>
      </c>
      <c r="E120" s="3" t="s">
        <v>8311</v>
      </c>
      <c r="F120" s="3" t="s">
        <v>8312</v>
      </c>
      <c r="G120" s="3" t="s">
        <v>8313</v>
      </c>
      <c r="H120" s="3" t="s">
        <v>6644</v>
      </c>
      <c r="I120" s="3" t="s">
        <v>3644</v>
      </c>
      <c r="J120" s="3" t="s">
        <v>8314</v>
      </c>
      <c r="K120" s="8">
        <v>43964.0</v>
      </c>
      <c r="L120" s="8">
        <v>43889.0</v>
      </c>
    </row>
    <row r="121">
      <c r="A121" s="7">
        <v>119.0</v>
      </c>
      <c r="B121" s="3" t="s">
        <v>1883</v>
      </c>
      <c r="C121" s="3">
        <v>0.3333333333333333</v>
      </c>
      <c r="D121" s="3" t="s">
        <v>8315</v>
      </c>
      <c r="E121" s="3" t="s">
        <v>8316</v>
      </c>
      <c r="F121" s="3" t="s">
        <v>8317</v>
      </c>
      <c r="G121" s="3" t="s">
        <v>8318</v>
      </c>
      <c r="H121" s="3" t="s">
        <v>4205</v>
      </c>
      <c r="I121" s="3" t="s">
        <v>3644</v>
      </c>
      <c r="J121" s="3" t="s">
        <v>8319</v>
      </c>
      <c r="K121" s="8">
        <v>43964.0</v>
      </c>
      <c r="L121" s="8">
        <v>43889.0</v>
      </c>
    </row>
    <row r="122">
      <c r="A122" s="7">
        <v>120.0</v>
      </c>
      <c r="B122" s="3" t="s">
        <v>1887</v>
      </c>
      <c r="C122" s="3">
        <v>0.1666666666666667</v>
      </c>
      <c r="D122" s="3" t="s">
        <v>8320</v>
      </c>
      <c r="E122" s="3" t="s">
        <v>5691</v>
      </c>
      <c r="F122" s="3" t="s">
        <v>8321</v>
      </c>
      <c r="G122" s="3" t="s">
        <v>4210</v>
      </c>
      <c r="H122" s="3" t="s">
        <v>8322</v>
      </c>
      <c r="I122" s="3" t="s">
        <v>3852</v>
      </c>
      <c r="J122" s="3" t="s">
        <v>8323</v>
      </c>
      <c r="K122" s="8">
        <v>44029.0</v>
      </c>
      <c r="L122" s="8">
        <v>44020.0</v>
      </c>
    </row>
    <row r="123">
      <c r="A123" s="7">
        <v>121.0</v>
      </c>
      <c r="B123" s="3" t="s">
        <v>1891</v>
      </c>
      <c r="C123" s="3">
        <v>0.1666666666666667</v>
      </c>
      <c r="D123" s="3" t="s">
        <v>8324</v>
      </c>
      <c r="E123" s="3" t="s">
        <v>5695</v>
      </c>
      <c r="F123" s="3" t="s">
        <v>8325</v>
      </c>
      <c r="G123" s="3" t="s">
        <v>4216</v>
      </c>
      <c r="H123" s="3" t="s">
        <v>8326</v>
      </c>
      <c r="I123" s="3" t="s">
        <v>3852</v>
      </c>
      <c r="J123" s="3" t="s">
        <v>8327</v>
      </c>
      <c r="K123" s="8">
        <v>44029.0</v>
      </c>
      <c r="L123" s="8">
        <v>44020.0</v>
      </c>
    </row>
    <row r="124">
      <c r="A124" s="7">
        <v>122.0</v>
      </c>
      <c r="B124" s="3" t="s">
        <v>1893</v>
      </c>
      <c r="C124" s="3">
        <v>0.2857142857142857</v>
      </c>
      <c r="D124" s="3" t="s">
        <v>8328</v>
      </c>
      <c r="E124" s="3" t="s">
        <v>8329</v>
      </c>
      <c r="F124" s="3" t="s">
        <v>8330</v>
      </c>
      <c r="G124" s="3" t="s">
        <v>4222</v>
      </c>
      <c r="H124" s="3" t="s">
        <v>6664</v>
      </c>
      <c r="I124" s="3" t="s">
        <v>3488</v>
      </c>
      <c r="J124" s="3" t="s">
        <v>8331</v>
      </c>
      <c r="K124" s="8">
        <v>43983.0</v>
      </c>
      <c r="L124" s="8">
        <v>43888.0</v>
      </c>
    </row>
    <row r="125">
      <c r="A125" s="7">
        <v>123.0</v>
      </c>
      <c r="B125" s="3" t="s">
        <v>1896</v>
      </c>
      <c r="C125" s="3">
        <v>0.25</v>
      </c>
      <c r="D125" s="3" t="s">
        <v>8332</v>
      </c>
      <c r="E125" s="3" t="s">
        <v>8333</v>
      </c>
      <c r="F125" s="3" t="s">
        <v>8334</v>
      </c>
      <c r="G125" s="3" t="s">
        <v>4228</v>
      </c>
      <c r="H125" s="3" t="s">
        <v>6668</v>
      </c>
      <c r="I125" s="3" t="s">
        <v>3562</v>
      </c>
      <c r="J125" s="3" t="s">
        <v>8335</v>
      </c>
      <c r="K125" s="8">
        <v>43983.0</v>
      </c>
      <c r="L125" s="8">
        <v>43888.0</v>
      </c>
    </row>
    <row r="126">
      <c r="A126" s="7">
        <v>124.0</v>
      </c>
      <c r="B126" s="3" t="s">
        <v>1901</v>
      </c>
      <c r="C126" s="3">
        <v>0.3333333333333333</v>
      </c>
      <c r="D126" s="3" t="s">
        <v>8336</v>
      </c>
      <c r="E126" s="3" t="s">
        <v>7495</v>
      </c>
      <c r="F126" s="3" t="s">
        <v>8337</v>
      </c>
      <c r="G126" s="3" t="s">
        <v>7496</v>
      </c>
      <c r="H126" s="3" t="s">
        <v>4233</v>
      </c>
      <c r="I126" s="3" t="s">
        <v>3644</v>
      </c>
      <c r="J126" s="3" t="s">
        <v>8338</v>
      </c>
      <c r="K126" s="8">
        <v>43950.0</v>
      </c>
      <c r="L126" s="8">
        <v>43889.0</v>
      </c>
    </row>
    <row r="127">
      <c r="A127" s="7">
        <v>125.0</v>
      </c>
      <c r="B127" s="3" t="s">
        <v>1904</v>
      </c>
      <c r="C127" s="3">
        <v>0.5</v>
      </c>
      <c r="D127" s="3" t="s">
        <v>8339</v>
      </c>
      <c r="E127" s="3" t="s">
        <v>8340</v>
      </c>
      <c r="F127" s="3" t="s">
        <v>8341</v>
      </c>
      <c r="G127" s="3" t="s">
        <v>7500</v>
      </c>
      <c r="H127" s="3" t="s">
        <v>8342</v>
      </c>
      <c r="I127" s="3" t="s">
        <v>3644</v>
      </c>
      <c r="J127" s="3" t="s">
        <v>8343</v>
      </c>
      <c r="K127" s="8">
        <v>43950.0</v>
      </c>
      <c r="L127" s="8">
        <v>43889.0</v>
      </c>
    </row>
    <row r="128">
      <c r="A128" s="7">
        <v>126.0</v>
      </c>
      <c r="B128" s="3" t="s">
        <v>1916</v>
      </c>
      <c r="C128" s="3">
        <v>0.2857142857142857</v>
      </c>
      <c r="D128" s="3" t="s">
        <v>8344</v>
      </c>
      <c r="E128" s="3" t="s">
        <v>8345</v>
      </c>
      <c r="F128" s="3" t="s">
        <v>8346</v>
      </c>
      <c r="G128" s="3" t="s">
        <v>8347</v>
      </c>
      <c r="H128" s="3" t="s">
        <v>4245</v>
      </c>
      <c r="I128" s="3" t="s">
        <v>3488</v>
      </c>
      <c r="J128" s="3" t="s">
        <v>8348</v>
      </c>
      <c r="K128" s="8">
        <v>43987.0</v>
      </c>
      <c r="L128" s="8">
        <v>43873.0</v>
      </c>
    </row>
    <row r="129">
      <c r="A129" s="7">
        <v>127.0</v>
      </c>
      <c r="B129" s="3" t="s">
        <v>1921</v>
      </c>
      <c r="C129" s="3">
        <v>0.2857142857142857</v>
      </c>
      <c r="D129" s="3" t="s">
        <v>8349</v>
      </c>
      <c r="E129" s="3" t="s">
        <v>8350</v>
      </c>
      <c r="F129" s="3" t="s">
        <v>8351</v>
      </c>
      <c r="G129" s="3" t="s">
        <v>8352</v>
      </c>
      <c r="H129" s="3" t="s">
        <v>4251</v>
      </c>
      <c r="I129" s="3" t="s">
        <v>3488</v>
      </c>
      <c r="J129" s="3" t="s">
        <v>8353</v>
      </c>
      <c r="K129" s="8">
        <v>43987.0</v>
      </c>
      <c r="L129" s="8">
        <v>43873.0</v>
      </c>
    </row>
    <row r="130">
      <c r="A130" s="7">
        <v>128.0</v>
      </c>
      <c r="B130" s="3" t="s">
        <v>1959</v>
      </c>
      <c r="C130" s="3">
        <v>0.2</v>
      </c>
      <c r="D130" s="3" t="s">
        <v>8354</v>
      </c>
      <c r="E130" s="3" t="s">
        <v>8355</v>
      </c>
      <c r="F130" s="3" t="s">
        <v>8356</v>
      </c>
      <c r="G130" s="3" t="s">
        <v>8357</v>
      </c>
      <c r="H130" s="3" t="s">
        <v>8358</v>
      </c>
      <c r="I130" s="3" t="s">
        <v>6055</v>
      </c>
      <c r="J130" s="3" t="s">
        <v>8359</v>
      </c>
      <c r="K130" s="8">
        <v>43948.0</v>
      </c>
      <c r="L130" s="8">
        <v>43895.0</v>
      </c>
    </row>
    <row r="131">
      <c r="A131" s="7">
        <v>129.0</v>
      </c>
      <c r="B131" s="3" t="s">
        <v>1962</v>
      </c>
      <c r="C131" s="3">
        <v>0.1875</v>
      </c>
      <c r="D131" s="3" t="s">
        <v>8360</v>
      </c>
      <c r="E131" s="3" t="s">
        <v>8361</v>
      </c>
      <c r="F131" s="3" t="s">
        <v>8362</v>
      </c>
      <c r="G131" s="3" t="s">
        <v>8363</v>
      </c>
      <c r="H131" s="3" t="s">
        <v>8364</v>
      </c>
      <c r="I131" s="3" t="s">
        <v>6062</v>
      </c>
      <c r="J131" s="3" t="s">
        <v>8365</v>
      </c>
      <c r="K131" s="8">
        <v>43948.0</v>
      </c>
      <c r="L131" s="8">
        <v>43895.0</v>
      </c>
    </row>
    <row r="132">
      <c r="A132" s="7">
        <v>130.0</v>
      </c>
      <c r="B132" s="3" t="s">
        <v>1964</v>
      </c>
      <c r="C132" s="3">
        <v>0.3333333333333333</v>
      </c>
      <c r="D132" s="3" t="s">
        <v>8366</v>
      </c>
      <c r="E132" s="3" t="s">
        <v>8367</v>
      </c>
      <c r="F132" s="3" t="s">
        <v>4267</v>
      </c>
      <c r="G132" s="3" t="s">
        <v>4268</v>
      </c>
      <c r="H132" s="3" t="s">
        <v>4269</v>
      </c>
      <c r="I132" s="3" t="s">
        <v>3644</v>
      </c>
      <c r="J132" s="3" t="s">
        <v>8368</v>
      </c>
      <c r="K132" s="8">
        <v>44015.0</v>
      </c>
      <c r="L132" s="8">
        <v>44013.0</v>
      </c>
    </row>
    <row r="133">
      <c r="A133" s="7">
        <v>131.0</v>
      </c>
      <c r="B133" s="3" t="s">
        <v>1967</v>
      </c>
      <c r="C133" s="3">
        <v>0.3571428571428572</v>
      </c>
      <c r="D133" s="3" t="s">
        <v>8369</v>
      </c>
      <c r="E133" s="3" t="s">
        <v>8370</v>
      </c>
      <c r="F133" s="3" t="s">
        <v>8371</v>
      </c>
      <c r="G133" s="3" t="s">
        <v>8372</v>
      </c>
      <c r="H133" s="3" t="s">
        <v>6701</v>
      </c>
      <c r="I133" s="3" t="s">
        <v>7912</v>
      </c>
      <c r="J133" s="3" t="s">
        <v>8373</v>
      </c>
      <c r="K133" s="8">
        <v>43934.0</v>
      </c>
      <c r="L133" s="8">
        <v>43906.0</v>
      </c>
    </row>
    <row r="134">
      <c r="A134" s="7">
        <v>132.0</v>
      </c>
      <c r="B134" s="3" t="s">
        <v>1972</v>
      </c>
      <c r="C134" s="3">
        <v>0.3571428571428572</v>
      </c>
      <c r="D134" s="3" t="s">
        <v>8374</v>
      </c>
      <c r="E134" s="3" t="s">
        <v>8375</v>
      </c>
      <c r="F134" s="3" t="s">
        <v>8376</v>
      </c>
      <c r="G134" s="3" t="s">
        <v>8377</v>
      </c>
      <c r="H134" s="3" t="s">
        <v>6706</v>
      </c>
      <c r="I134" s="3" t="s">
        <v>7912</v>
      </c>
      <c r="J134" s="3" t="s">
        <v>8378</v>
      </c>
      <c r="K134" s="8">
        <v>43934.0</v>
      </c>
      <c r="L134" s="8">
        <v>43906.0</v>
      </c>
    </row>
    <row r="135">
      <c r="A135" s="7">
        <v>133.0</v>
      </c>
      <c r="B135" s="3" t="s">
        <v>1979</v>
      </c>
      <c r="C135" s="3">
        <v>0.4</v>
      </c>
      <c r="D135" s="3" t="s">
        <v>8379</v>
      </c>
      <c r="E135" s="3" t="s">
        <v>5736</v>
      </c>
      <c r="F135" s="3" t="s">
        <v>8380</v>
      </c>
      <c r="G135" s="3" t="s">
        <v>5737</v>
      </c>
      <c r="H135" s="3" t="s">
        <v>8381</v>
      </c>
      <c r="I135" s="3" t="s">
        <v>3597</v>
      </c>
      <c r="J135" s="3" t="s">
        <v>8382</v>
      </c>
      <c r="K135" s="8">
        <v>44004.0</v>
      </c>
      <c r="L135" s="8">
        <v>43878.0</v>
      </c>
    </row>
    <row r="136">
      <c r="A136" s="7">
        <v>134.0</v>
      </c>
      <c r="B136" s="3" t="s">
        <v>1982</v>
      </c>
      <c r="C136" s="3">
        <v>0.4</v>
      </c>
      <c r="D136" s="3" t="s">
        <v>8383</v>
      </c>
      <c r="E136" s="3" t="s">
        <v>7532</v>
      </c>
      <c r="F136" s="3" t="s">
        <v>8384</v>
      </c>
      <c r="G136" s="3" t="s">
        <v>7533</v>
      </c>
      <c r="H136" s="3" t="s">
        <v>8385</v>
      </c>
      <c r="I136" s="3" t="s">
        <v>3597</v>
      </c>
      <c r="J136" s="3" t="s">
        <v>8386</v>
      </c>
      <c r="K136" s="8">
        <v>44004.0</v>
      </c>
      <c r="L136" s="8">
        <v>43878.0</v>
      </c>
    </row>
    <row r="137">
      <c r="A137" s="7">
        <v>135.0</v>
      </c>
      <c r="B137" s="3" t="s">
        <v>1995</v>
      </c>
      <c r="C137" s="3">
        <v>0.4444444444444444</v>
      </c>
      <c r="D137" s="3" t="s">
        <v>8387</v>
      </c>
      <c r="E137" s="3" t="s">
        <v>8388</v>
      </c>
      <c r="F137" s="3" t="s">
        <v>8389</v>
      </c>
      <c r="G137" s="3" t="s">
        <v>4292</v>
      </c>
      <c r="H137" s="3" t="s">
        <v>4293</v>
      </c>
      <c r="I137" s="3" t="s">
        <v>3675</v>
      </c>
      <c r="J137" s="3" t="s">
        <v>8390</v>
      </c>
      <c r="K137" s="8">
        <v>44018.0</v>
      </c>
      <c r="L137" s="8">
        <v>44014.0</v>
      </c>
    </row>
    <row r="138">
      <c r="A138" s="7">
        <v>136.0</v>
      </c>
      <c r="B138" s="3" t="s">
        <v>2004</v>
      </c>
      <c r="C138" s="3">
        <v>0.2857142857142857</v>
      </c>
      <c r="D138" s="3" t="s">
        <v>8391</v>
      </c>
      <c r="E138" s="3" t="s">
        <v>8392</v>
      </c>
      <c r="F138" s="3" t="s">
        <v>8393</v>
      </c>
      <c r="G138" s="3" t="s">
        <v>8394</v>
      </c>
      <c r="H138" s="3" t="s">
        <v>8395</v>
      </c>
      <c r="I138" s="3" t="s">
        <v>3488</v>
      </c>
      <c r="J138" s="3" t="s">
        <v>8396</v>
      </c>
      <c r="K138" s="8">
        <v>43938.0</v>
      </c>
      <c r="L138" s="8">
        <v>43892.0</v>
      </c>
    </row>
    <row r="139">
      <c r="A139" s="7">
        <v>137.0</v>
      </c>
      <c r="B139" s="3" t="s">
        <v>2007</v>
      </c>
      <c r="C139" s="3">
        <v>0.2857142857142857</v>
      </c>
      <c r="D139" s="3" t="s">
        <v>8397</v>
      </c>
      <c r="E139" s="3" t="s">
        <v>8398</v>
      </c>
      <c r="F139" s="3" t="s">
        <v>8399</v>
      </c>
      <c r="G139" s="3" t="s">
        <v>8400</v>
      </c>
      <c r="H139" s="3" t="s">
        <v>8401</v>
      </c>
      <c r="I139" s="3" t="s">
        <v>3488</v>
      </c>
      <c r="J139" s="3" t="s">
        <v>8402</v>
      </c>
      <c r="K139" s="8">
        <v>43938.0</v>
      </c>
      <c r="L139" s="8">
        <v>43892.0</v>
      </c>
    </row>
    <row r="140">
      <c r="A140" s="7">
        <v>138.0</v>
      </c>
      <c r="B140" s="3" t="s">
        <v>2021</v>
      </c>
      <c r="C140" s="3">
        <v>0.4</v>
      </c>
      <c r="D140" s="3" t="s">
        <v>8403</v>
      </c>
      <c r="E140" s="3" t="s">
        <v>8404</v>
      </c>
      <c r="F140" s="3" t="s">
        <v>8405</v>
      </c>
      <c r="G140" s="3" t="s">
        <v>8406</v>
      </c>
      <c r="H140" s="3" t="s">
        <v>8407</v>
      </c>
      <c r="I140" s="3" t="s">
        <v>3514</v>
      </c>
      <c r="J140" s="3" t="s">
        <v>8408</v>
      </c>
      <c r="K140" s="8">
        <v>43979.0</v>
      </c>
      <c r="L140" s="8">
        <v>43971.0</v>
      </c>
    </row>
    <row r="141">
      <c r="A141" s="7">
        <v>139.0</v>
      </c>
      <c r="B141" s="3" t="s">
        <v>2024</v>
      </c>
      <c r="C141" s="3">
        <v>0.4</v>
      </c>
      <c r="D141" s="3" t="s">
        <v>8409</v>
      </c>
      <c r="E141" s="3" t="s">
        <v>8410</v>
      </c>
      <c r="F141" s="3" t="s">
        <v>8411</v>
      </c>
      <c r="G141" s="3" t="s">
        <v>8412</v>
      </c>
      <c r="H141" s="3" t="s">
        <v>6743</v>
      </c>
      <c r="I141" s="3" t="s">
        <v>3514</v>
      </c>
      <c r="J141" s="3" t="s">
        <v>8413</v>
      </c>
      <c r="K141" s="8">
        <v>43979.0</v>
      </c>
      <c r="L141" s="8">
        <v>43971.0</v>
      </c>
    </row>
    <row r="142">
      <c r="A142" s="7">
        <v>140.0</v>
      </c>
      <c r="B142" s="3" t="s">
        <v>2065</v>
      </c>
      <c r="C142" s="3">
        <v>0.1428571428571428</v>
      </c>
      <c r="D142" s="3" t="s">
        <v>8414</v>
      </c>
      <c r="E142" s="3" t="s">
        <v>6746</v>
      </c>
      <c r="F142" s="3" t="s">
        <v>8415</v>
      </c>
      <c r="G142" s="3" t="s">
        <v>5761</v>
      </c>
      <c r="H142" s="3" t="s">
        <v>6748</v>
      </c>
      <c r="I142" s="3" t="s">
        <v>7912</v>
      </c>
      <c r="J142" s="3" t="s">
        <v>8416</v>
      </c>
      <c r="K142" s="8">
        <v>44035.0</v>
      </c>
      <c r="L142" s="8">
        <v>44034.0</v>
      </c>
    </row>
    <row r="143">
      <c r="A143" s="7">
        <v>141.0</v>
      </c>
      <c r="B143" s="3" t="s">
        <v>2070</v>
      </c>
      <c r="C143" s="3">
        <v>0.1428571428571428</v>
      </c>
      <c r="D143" s="3" t="s">
        <v>8417</v>
      </c>
      <c r="E143" s="3" t="s">
        <v>6751</v>
      </c>
      <c r="F143" s="3" t="s">
        <v>8418</v>
      </c>
      <c r="G143" s="3" t="s">
        <v>5766</v>
      </c>
      <c r="H143" s="3" t="s">
        <v>5768</v>
      </c>
      <c r="I143" s="3" t="s">
        <v>7912</v>
      </c>
      <c r="J143" s="3" t="s">
        <v>8419</v>
      </c>
      <c r="K143" s="8">
        <v>44035.0</v>
      </c>
      <c r="L143" s="8">
        <v>44034.0</v>
      </c>
    </row>
    <row r="144">
      <c r="A144" s="7">
        <v>142.0</v>
      </c>
      <c r="B144" s="3" t="s">
        <v>2091</v>
      </c>
      <c r="C144" s="3">
        <v>0.4545454545454545</v>
      </c>
      <c r="D144" s="3" t="s">
        <v>8420</v>
      </c>
      <c r="E144" s="3" t="s">
        <v>8421</v>
      </c>
      <c r="F144" s="3" t="s">
        <v>8422</v>
      </c>
      <c r="G144" s="3" t="s">
        <v>8423</v>
      </c>
      <c r="H144" s="3" t="s">
        <v>8424</v>
      </c>
      <c r="I144" s="3" t="s">
        <v>3527</v>
      </c>
      <c r="J144" s="3" t="s">
        <v>8425</v>
      </c>
      <c r="K144" s="8">
        <v>43936.0</v>
      </c>
      <c r="L144" s="8">
        <v>43901.0</v>
      </c>
    </row>
    <row r="145">
      <c r="A145" s="7">
        <v>143.0</v>
      </c>
      <c r="B145" s="3" t="s">
        <v>2094</v>
      </c>
      <c r="C145" s="3">
        <v>0.2857142857142857</v>
      </c>
      <c r="D145" s="3" t="s">
        <v>8426</v>
      </c>
      <c r="E145" s="3" t="s">
        <v>8427</v>
      </c>
      <c r="F145" s="3" t="s">
        <v>8428</v>
      </c>
      <c r="G145" s="3" t="s">
        <v>8429</v>
      </c>
      <c r="H145" s="3" t="s">
        <v>4332</v>
      </c>
      <c r="I145" s="3" t="s">
        <v>7912</v>
      </c>
      <c r="J145" s="3" t="s">
        <v>8430</v>
      </c>
      <c r="K145" s="8">
        <v>43963.0</v>
      </c>
      <c r="L145" s="8">
        <v>43899.0</v>
      </c>
    </row>
    <row r="146">
      <c r="A146" s="7">
        <v>144.0</v>
      </c>
      <c r="B146" s="3" t="s">
        <v>2097</v>
      </c>
      <c r="C146" s="3">
        <v>0.4166666666666667</v>
      </c>
      <c r="D146" s="3" t="s">
        <v>8431</v>
      </c>
      <c r="E146" s="3" t="s">
        <v>8432</v>
      </c>
      <c r="F146" s="3" t="s">
        <v>8433</v>
      </c>
      <c r="G146" s="3" t="s">
        <v>8434</v>
      </c>
      <c r="H146" s="3" t="s">
        <v>8435</v>
      </c>
      <c r="I146" s="3" t="s">
        <v>3852</v>
      </c>
      <c r="J146" s="3" t="s">
        <v>8436</v>
      </c>
      <c r="K146" s="8">
        <v>43936.0</v>
      </c>
      <c r="L146" s="8">
        <v>43901.0</v>
      </c>
    </row>
    <row r="147">
      <c r="A147" s="7">
        <v>145.0</v>
      </c>
      <c r="B147" s="3" t="s">
        <v>2104</v>
      </c>
      <c r="C147" s="3">
        <v>0.1666666666666667</v>
      </c>
      <c r="D147" s="3" t="s">
        <v>8437</v>
      </c>
      <c r="E147" s="3" t="s">
        <v>4345</v>
      </c>
      <c r="F147" s="3" t="s">
        <v>8438</v>
      </c>
      <c r="G147" s="3" t="s">
        <v>4345</v>
      </c>
      <c r="H147" s="3" t="s">
        <v>4347</v>
      </c>
      <c r="I147" s="3" t="s">
        <v>3644</v>
      </c>
      <c r="J147" s="3" t="s">
        <v>8439</v>
      </c>
      <c r="K147" s="8">
        <v>44032.0</v>
      </c>
      <c r="L147" s="8">
        <v>44036.0</v>
      </c>
    </row>
    <row r="148">
      <c r="A148" s="7">
        <v>146.0</v>
      </c>
      <c r="B148" s="3" t="s">
        <v>2176</v>
      </c>
      <c r="C148" s="3">
        <v>0.6</v>
      </c>
      <c r="D148" s="3" t="s">
        <v>8440</v>
      </c>
      <c r="E148" s="3" t="s">
        <v>8441</v>
      </c>
      <c r="F148" s="3" t="s">
        <v>8442</v>
      </c>
      <c r="G148" s="3" t="s">
        <v>8443</v>
      </c>
      <c r="H148" s="3" t="s">
        <v>8444</v>
      </c>
      <c r="I148" s="3" t="s">
        <v>3597</v>
      </c>
      <c r="J148" s="3" t="s">
        <v>8445</v>
      </c>
      <c r="K148" s="8">
        <v>43978.0</v>
      </c>
      <c r="L148" s="8">
        <v>43892.0</v>
      </c>
    </row>
    <row r="149">
      <c r="A149" s="7">
        <v>147.0</v>
      </c>
      <c r="B149" s="3" t="s">
        <v>2193</v>
      </c>
      <c r="C149" s="3">
        <v>0.2142857142857143</v>
      </c>
      <c r="D149" s="3" t="s">
        <v>8446</v>
      </c>
      <c r="E149" s="3" t="s">
        <v>8447</v>
      </c>
      <c r="F149" s="3" t="s">
        <v>8448</v>
      </c>
      <c r="G149" s="3" t="s">
        <v>8449</v>
      </c>
      <c r="H149" s="3" t="s">
        <v>6784</v>
      </c>
      <c r="I149" s="3" t="s">
        <v>7912</v>
      </c>
      <c r="J149" s="3" t="s">
        <v>8450</v>
      </c>
      <c r="K149" s="8">
        <v>43970.0</v>
      </c>
      <c r="L149" s="8">
        <v>43902.0</v>
      </c>
    </row>
    <row r="150">
      <c r="A150" s="7">
        <v>148.0</v>
      </c>
      <c r="B150" s="3" t="s">
        <v>2201</v>
      </c>
      <c r="C150" s="3">
        <v>0.3</v>
      </c>
      <c r="D150" s="3" t="s">
        <v>8451</v>
      </c>
      <c r="E150" s="3" t="s">
        <v>8452</v>
      </c>
      <c r="F150" s="3" t="s">
        <v>8453</v>
      </c>
      <c r="G150" s="3" t="s">
        <v>8454</v>
      </c>
      <c r="H150" s="3" t="s">
        <v>4362</v>
      </c>
      <c r="I150" s="3" t="s">
        <v>3514</v>
      </c>
      <c r="J150" s="3" t="s">
        <v>8455</v>
      </c>
      <c r="K150" s="8">
        <v>43985.0</v>
      </c>
      <c r="L150" s="8">
        <v>43899.0</v>
      </c>
    </row>
    <row r="151">
      <c r="A151" s="7">
        <v>149.0</v>
      </c>
      <c r="B151" s="3" t="s">
        <v>2208</v>
      </c>
      <c r="C151" s="3">
        <v>0.3333333333333333</v>
      </c>
      <c r="D151" s="3" t="s">
        <v>8456</v>
      </c>
      <c r="E151" s="3" t="s">
        <v>8457</v>
      </c>
      <c r="F151" s="3" t="s">
        <v>8458</v>
      </c>
      <c r="G151" s="3" t="s">
        <v>8459</v>
      </c>
      <c r="H151" s="3" t="s">
        <v>4367</v>
      </c>
      <c r="I151" s="3" t="s">
        <v>3675</v>
      </c>
      <c r="J151" s="3" t="s">
        <v>8460</v>
      </c>
      <c r="K151" s="8">
        <v>43984.0</v>
      </c>
      <c r="L151" s="8">
        <v>43901.0</v>
      </c>
    </row>
    <row r="152">
      <c r="A152" s="7">
        <v>150.0</v>
      </c>
      <c r="B152" s="3" t="s">
        <v>2210</v>
      </c>
      <c r="C152" s="3">
        <v>0.2857142857142857</v>
      </c>
      <c r="D152" s="3" t="s">
        <v>8461</v>
      </c>
      <c r="E152" s="3" t="s">
        <v>8462</v>
      </c>
      <c r="F152" s="3" t="s">
        <v>8463</v>
      </c>
      <c r="G152" s="3" t="s">
        <v>8464</v>
      </c>
      <c r="H152" s="3" t="s">
        <v>6801</v>
      </c>
      <c r="I152" s="3" t="s">
        <v>3488</v>
      </c>
      <c r="J152" s="3" t="s">
        <v>8465</v>
      </c>
      <c r="K152" s="8">
        <v>43992.0</v>
      </c>
      <c r="L152" s="8">
        <v>43892.0</v>
      </c>
    </row>
    <row r="153">
      <c r="A153" s="7">
        <v>151.0</v>
      </c>
      <c r="B153" s="3" t="s">
        <v>2229</v>
      </c>
      <c r="C153" s="3">
        <v>0.2222222222222222</v>
      </c>
      <c r="D153" s="3" t="s">
        <v>8466</v>
      </c>
      <c r="E153" s="3" t="s">
        <v>7591</v>
      </c>
      <c r="F153" s="3" t="s">
        <v>8467</v>
      </c>
      <c r="G153" s="3" t="s">
        <v>7592</v>
      </c>
      <c r="H153" s="3" t="s">
        <v>6807</v>
      </c>
      <c r="I153" s="3" t="s">
        <v>3675</v>
      </c>
      <c r="J153" s="3" t="s">
        <v>8468</v>
      </c>
      <c r="K153" s="8">
        <v>43992.0</v>
      </c>
      <c r="L153" s="8">
        <v>43892.0</v>
      </c>
    </row>
    <row r="154">
      <c r="A154" s="7">
        <v>152.0</v>
      </c>
      <c r="B154" s="3" t="s">
        <v>2269</v>
      </c>
      <c r="C154" s="3">
        <v>0.2</v>
      </c>
      <c r="D154" s="3" t="s">
        <v>8469</v>
      </c>
      <c r="E154" s="3" t="s">
        <v>8470</v>
      </c>
      <c r="F154" s="3" t="s">
        <v>8471</v>
      </c>
      <c r="G154" s="3" t="s">
        <v>4385</v>
      </c>
      <c r="H154" s="3" t="s">
        <v>8472</v>
      </c>
      <c r="I154" s="3" t="s">
        <v>3514</v>
      </c>
      <c r="J154" s="3" t="s">
        <v>8473</v>
      </c>
      <c r="K154" s="8">
        <v>44029.0</v>
      </c>
      <c r="L154" s="8">
        <v>44028.0</v>
      </c>
    </row>
    <row r="155">
      <c r="A155" s="7">
        <v>153.0</v>
      </c>
      <c r="B155" s="3" t="s">
        <v>2272</v>
      </c>
      <c r="C155" s="3">
        <v>0.2</v>
      </c>
      <c r="D155" s="3" t="s">
        <v>8474</v>
      </c>
      <c r="E155" s="3" t="s">
        <v>8475</v>
      </c>
      <c r="F155" s="3" t="s">
        <v>8476</v>
      </c>
      <c r="G155" s="3" t="s">
        <v>4391</v>
      </c>
      <c r="H155" s="3" t="s">
        <v>8477</v>
      </c>
      <c r="I155" s="3" t="s">
        <v>3514</v>
      </c>
      <c r="J155" s="3" t="s">
        <v>8478</v>
      </c>
      <c r="K155" s="8">
        <v>44029.0</v>
      </c>
      <c r="L155" s="8">
        <v>44028.0</v>
      </c>
    </row>
    <row r="156">
      <c r="A156" s="7">
        <v>154.0</v>
      </c>
      <c r="B156" s="3" t="s">
        <v>2291</v>
      </c>
      <c r="C156" s="3">
        <v>0.4444444444444444</v>
      </c>
      <c r="D156" s="3" t="s">
        <v>8479</v>
      </c>
      <c r="E156" s="3" t="s">
        <v>8480</v>
      </c>
      <c r="F156" s="3" t="s">
        <v>8481</v>
      </c>
      <c r="G156" s="3" t="s">
        <v>4397</v>
      </c>
      <c r="H156" s="3" t="s">
        <v>6824</v>
      </c>
      <c r="I156" s="3" t="s">
        <v>3675</v>
      </c>
      <c r="J156" s="3" t="s">
        <v>8482</v>
      </c>
      <c r="K156" s="8">
        <v>44015.0</v>
      </c>
      <c r="L156" s="8">
        <v>44014.0</v>
      </c>
    </row>
    <row r="157">
      <c r="A157" s="7">
        <v>155.0</v>
      </c>
      <c r="B157" s="3" t="s">
        <v>2330</v>
      </c>
      <c r="C157" s="3">
        <v>0.4</v>
      </c>
      <c r="D157" s="3" t="s">
        <v>8483</v>
      </c>
      <c r="E157" s="3" t="s">
        <v>8484</v>
      </c>
      <c r="F157" s="3" t="s">
        <v>8485</v>
      </c>
      <c r="G157" s="3" t="s">
        <v>4403</v>
      </c>
      <c r="H157" s="3" t="s">
        <v>4404</v>
      </c>
      <c r="I157" s="3" t="s">
        <v>3514</v>
      </c>
      <c r="J157" s="3" t="s">
        <v>8486</v>
      </c>
      <c r="K157" s="8">
        <v>44028.0</v>
      </c>
      <c r="L157" s="8">
        <v>44035.0</v>
      </c>
    </row>
    <row r="158">
      <c r="A158" s="7">
        <v>156.0</v>
      </c>
      <c r="B158" s="3" t="s">
        <v>2333</v>
      </c>
      <c r="C158" s="3">
        <v>0.3636363636363636</v>
      </c>
      <c r="D158" s="3" t="s">
        <v>8487</v>
      </c>
      <c r="E158" s="3" t="s">
        <v>8488</v>
      </c>
      <c r="F158" s="3" t="s">
        <v>8489</v>
      </c>
      <c r="G158" s="3" t="s">
        <v>4409</v>
      </c>
      <c r="H158" s="3" t="s">
        <v>8490</v>
      </c>
      <c r="I158" s="3" t="s">
        <v>3527</v>
      </c>
      <c r="J158" s="3" t="s">
        <v>8491</v>
      </c>
      <c r="K158" s="8">
        <v>44028.0</v>
      </c>
      <c r="L158" s="8">
        <v>44035.0</v>
      </c>
    </row>
    <row r="159">
      <c r="A159" s="7">
        <v>157.0</v>
      </c>
      <c r="B159" s="3" t="s">
        <v>2360</v>
      </c>
      <c r="C159" s="3">
        <v>0.5</v>
      </c>
      <c r="D159" s="3" t="s">
        <v>8492</v>
      </c>
      <c r="E159" s="3" t="s">
        <v>8493</v>
      </c>
      <c r="F159" s="3" t="s">
        <v>8494</v>
      </c>
      <c r="G159" s="3" t="s">
        <v>8495</v>
      </c>
      <c r="H159" s="3" t="s">
        <v>8496</v>
      </c>
      <c r="I159" s="3" t="s">
        <v>3644</v>
      </c>
      <c r="J159" s="3" t="s">
        <v>8497</v>
      </c>
      <c r="K159" s="8">
        <v>43979.0</v>
      </c>
      <c r="L159" s="8">
        <v>43902.0</v>
      </c>
    </row>
    <row r="160">
      <c r="A160" s="7">
        <v>158.0</v>
      </c>
      <c r="B160" s="3" t="s">
        <v>2369</v>
      </c>
      <c r="C160" s="3">
        <v>0.5</v>
      </c>
      <c r="D160" s="3" t="s">
        <v>8498</v>
      </c>
      <c r="E160" s="3" t="s">
        <v>8499</v>
      </c>
      <c r="F160" s="3" t="s">
        <v>8500</v>
      </c>
      <c r="G160" s="3" t="s">
        <v>8501</v>
      </c>
      <c r="H160" s="3" t="s">
        <v>6840</v>
      </c>
      <c r="I160" s="3" t="s">
        <v>3562</v>
      </c>
      <c r="J160" s="3" t="s">
        <v>8502</v>
      </c>
      <c r="K160" s="8">
        <v>43957.0</v>
      </c>
      <c r="L160" s="8">
        <v>43889.0</v>
      </c>
    </row>
    <row r="161">
      <c r="A161" s="7">
        <v>159.0</v>
      </c>
      <c r="B161" s="3" t="s">
        <v>2401</v>
      </c>
      <c r="C161" s="3">
        <v>0.4444444444444444</v>
      </c>
      <c r="D161" s="3" t="s">
        <v>8503</v>
      </c>
      <c r="E161" s="3" t="s">
        <v>8504</v>
      </c>
      <c r="F161" s="3" t="s">
        <v>8505</v>
      </c>
      <c r="G161" s="3" t="s">
        <v>4425</v>
      </c>
      <c r="H161" s="3" t="s">
        <v>6845</v>
      </c>
      <c r="I161" s="3" t="s">
        <v>3675</v>
      </c>
      <c r="J161" s="3" t="s">
        <v>8506</v>
      </c>
      <c r="K161" s="8">
        <v>43958.0</v>
      </c>
      <c r="L161" s="8">
        <v>43889.0</v>
      </c>
    </row>
    <row r="162">
      <c r="A162" s="7">
        <v>160.0</v>
      </c>
      <c r="B162" s="3" t="s">
        <v>2510</v>
      </c>
      <c r="C162" s="3">
        <v>0.3</v>
      </c>
      <c r="D162" s="3" t="s">
        <v>8507</v>
      </c>
      <c r="E162" s="3" t="s">
        <v>8508</v>
      </c>
      <c r="F162" s="3" t="s">
        <v>8509</v>
      </c>
      <c r="G162" s="3" t="s">
        <v>8510</v>
      </c>
      <c r="H162" s="3" t="s">
        <v>6851</v>
      </c>
      <c r="I162" s="3" t="s">
        <v>3514</v>
      </c>
      <c r="J162" s="3" t="s">
        <v>7304</v>
      </c>
      <c r="K162" s="8">
        <v>43990.0</v>
      </c>
      <c r="L162" s="8">
        <v>44040.0</v>
      </c>
    </row>
    <row r="163">
      <c r="A163" s="7">
        <v>161.0</v>
      </c>
      <c r="B163" s="3" t="s">
        <v>2523</v>
      </c>
      <c r="C163" s="3">
        <v>0.3</v>
      </c>
      <c r="D163" s="3" t="s">
        <v>8511</v>
      </c>
      <c r="E163" s="3" t="s">
        <v>8512</v>
      </c>
      <c r="F163" s="3" t="s">
        <v>8513</v>
      </c>
      <c r="G163" s="3" t="s">
        <v>8514</v>
      </c>
      <c r="H163" s="3" t="s">
        <v>6857</v>
      </c>
      <c r="I163" s="3" t="s">
        <v>3514</v>
      </c>
      <c r="J163" s="3" t="s">
        <v>8515</v>
      </c>
      <c r="K163" s="8">
        <v>43990.0</v>
      </c>
      <c r="L163" s="8">
        <v>44040.0</v>
      </c>
    </row>
    <row r="164">
      <c r="A164" s="7">
        <v>162.0</v>
      </c>
      <c r="B164" s="3" t="s">
        <v>2578</v>
      </c>
      <c r="C164" s="3">
        <v>0.2857142857142857</v>
      </c>
      <c r="D164" s="3" t="s">
        <v>8516</v>
      </c>
      <c r="E164" s="3" t="s">
        <v>8517</v>
      </c>
      <c r="F164" s="3" t="s">
        <v>8518</v>
      </c>
      <c r="G164" s="3" t="s">
        <v>5834</v>
      </c>
      <c r="H164" s="3" t="s">
        <v>4442</v>
      </c>
      <c r="I164" s="3" t="s">
        <v>3488</v>
      </c>
      <c r="J164" s="3" t="s">
        <v>5777</v>
      </c>
      <c r="K164" s="8">
        <v>44040.0</v>
      </c>
      <c r="L164" s="8">
        <v>43864.0</v>
      </c>
    </row>
    <row r="165">
      <c r="A165" s="7">
        <v>163.0</v>
      </c>
      <c r="B165" s="3" t="s">
        <v>2583</v>
      </c>
      <c r="C165" s="3">
        <v>0.2857142857142857</v>
      </c>
      <c r="D165" s="3" t="s">
        <v>8519</v>
      </c>
      <c r="E165" s="3" t="s">
        <v>8520</v>
      </c>
      <c r="F165" s="3" t="s">
        <v>8521</v>
      </c>
      <c r="G165" s="3" t="s">
        <v>5837</v>
      </c>
      <c r="H165" s="3" t="s">
        <v>8522</v>
      </c>
      <c r="I165" s="3" t="s">
        <v>3488</v>
      </c>
      <c r="J165" s="3" t="s">
        <v>6785</v>
      </c>
      <c r="K165" s="8">
        <v>44040.0</v>
      </c>
      <c r="L165" s="8">
        <v>43864.0</v>
      </c>
    </row>
    <row r="166">
      <c r="A166" s="7">
        <v>164.0</v>
      </c>
      <c r="B166" s="3" t="s">
        <v>2591</v>
      </c>
      <c r="C166" s="3">
        <v>0.3333333333333333</v>
      </c>
      <c r="D166" s="3" t="s">
        <v>8523</v>
      </c>
      <c r="E166" s="3" t="s">
        <v>8524</v>
      </c>
      <c r="F166" s="3" t="s">
        <v>8525</v>
      </c>
      <c r="G166" s="3" t="s">
        <v>4452</v>
      </c>
      <c r="H166" s="3" t="s">
        <v>4453</v>
      </c>
      <c r="I166" s="3" t="s">
        <v>3644</v>
      </c>
      <c r="J166" s="3" t="s">
        <v>8526</v>
      </c>
      <c r="K166" s="8">
        <v>44000.0</v>
      </c>
      <c r="L166" s="8">
        <v>44040.0</v>
      </c>
    </row>
    <row r="167">
      <c r="A167" s="7">
        <v>165.0</v>
      </c>
      <c r="B167" s="3" t="s">
        <v>2594</v>
      </c>
      <c r="C167" s="3">
        <v>0.3333333333333333</v>
      </c>
      <c r="D167" s="3" t="s">
        <v>8527</v>
      </c>
      <c r="E167" s="3" t="s">
        <v>8528</v>
      </c>
      <c r="F167" s="3" t="s">
        <v>8529</v>
      </c>
      <c r="G167" s="3" t="s">
        <v>5844</v>
      </c>
      <c r="H167" s="3" t="s">
        <v>4457</v>
      </c>
      <c r="I167" s="3" t="s">
        <v>3644</v>
      </c>
      <c r="J167" s="3" t="s">
        <v>8530</v>
      </c>
      <c r="K167" s="8">
        <v>44000.0</v>
      </c>
      <c r="L167" s="8">
        <v>44040.0</v>
      </c>
    </row>
    <row r="168">
      <c r="A168" s="7">
        <v>166.0</v>
      </c>
      <c r="B168" s="3" t="s">
        <v>2615</v>
      </c>
      <c r="C168" s="3">
        <v>0.4</v>
      </c>
      <c r="D168" s="3" t="s">
        <v>8531</v>
      </c>
      <c r="E168" s="3" t="s">
        <v>8532</v>
      </c>
      <c r="F168" s="3" t="s">
        <v>8533</v>
      </c>
      <c r="G168" s="3" t="s">
        <v>8534</v>
      </c>
      <c r="H168" s="3" t="s">
        <v>6884</v>
      </c>
      <c r="I168" s="3" t="s">
        <v>3597</v>
      </c>
      <c r="J168" s="3" t="s">
        <v>8535</v>
      </c>
      <c r="K168" s="8">
        <v>43957.0</v>
      </c>
      <c r="L168" s="8">
        <v>43902.0</v>
      </c>
    </row>
    <row r="169">
      <c r="A169" s="7">
        <v>167.0</v>
      </c>
      <c r="B169" s="3" t="s">
        <v>2620</v>
      </c>
      <c r="C169" s="3">
        <v>0.3333333333333333</v>
      </c>
      <c r="D169" s="3" t="s">
        <v>8536</v>
      </c>
      <c r="E169" s="3" t="s">
        <v>8537</v>
      </c>
      <c r="F169" s="3" t="s">
        <v>8538</v>
      </c>
      <c r="G169" s="3" t="s">
        <v>8539</v>
      </c>
      <c r="H169" s="3" t="s">
        <v>6889</v>
      </c>
      <c r="I169" s="3" t="s">
        <v>3644</v>
      </c>
      <c r="J169" s="3" t="s">
        <v>8540</v>
      </c>
      <c r="K169" s="8">
        <v>43957.0</v>
      </c>
      <c r="L169" s="8">
        <v>43902.0</v>
      </c>
    </row>
    <row r="170">
      <c r="A170" s="7">
        <v>168.0</v>
      </c>
      <c r="B170" s="3" t="s">
        <v>2622</v>
      </c>
      <c r="C170" s="3">
        <v>0.1428571428571428</v>
      </c>
      <c r="D170" s="3" t="s">
        <v>8541</v>
      </c>
      <c r="E170" s="3" t="s">
        <v>8542</v>
      </c>
      <c r="F170" s="3" t="s">
        <v>8543</v>
      </c>
      <c r="G170" s="3" t="s">
        <v>8544</v>
      </c>
      <c r="H170" s="3" t="s">
        <v>4474</v>
      </c>
      <c r="I170" s="3" t="s">
        <v>7912</v>
      </c>
      <c r="J170" s="3" t="s">
        <v>8545</v>
      </c>
      <c r="K170" s="8">
        <v>43949.0</v>
      </c>
      <c r="L170" s="8">
        <v>43865.0</v>
      </c>
    </row>
    <row r="171">
      <c r="A171" s="7">
        <v>169.0</v>
      </c>
      <c r="B171" s="3" t="s">
        <v>2625</v>
      </c>
      <c r="C171" s="3">
        <v>0.1333333333333333</v>
      </c>
      <c r="D171" s="3" t="s">
        <v>8546</v>
      </c>
      <c r="E171" s="3" t="s">
        <v>8547</v>
      </c>
      <c r="F171" s="3" t="s">
        <v>8548</v>
      </c>
      <c r="G171" s="3" t="s">
        <v>8549</v>
      </c>
      <c r="H171" s="3" t="s">
        <v>4480</v>
      </c>
      <c r="I171" s="3" t="s">
        <v>6055</v>
      </c>
      <c r="J171" s="3" t="s">
        <v>8550</v>
      </c>
      <c r="K171" s="8">
        <v>43949.0</v>
      </c>
      <c r="L171" s="8">
        <v>43865.0</v>
      </c>
    </row>
    <row r="172">
      <c r="A172" s="7">
        <v>170.0</v>
      </c>
      <c r="B172" s="3" t="s">
        <v>2685</v>
      </c>
      <c r="C172" s="3">
        <v>0.375</v>
      </c>
      <c r="D172" s="3" t="s">
        <v>8551</v>
      </c>
      <c r="E172" s="3" t="s">
        <v>8552</v>
      </c>
      <c r="F172" s="3" t="s">
        <v>8553</v>
      </c>
      <c r="G172" s="3" t="s">
        <v>8554</v>
      </c>
      <c r="H172" s="3" t="s">
        <v>4491</v>
      </c>
      <c r="I172" s="3" t="s">
        <v>3562</v>
      </c>
      <c r="J172" s="3" t="s">
        <v>8555</v>
      </c>
      <c r="K172" s="8">
        <v>43985.0</v>
      </c>
      <c r="L172" s="8">
        <v>43874.0</v>
      </c>
    </row>
    <row r="173">
      <c r="A173" s="7">
        <v>171.0</v>
      </c>
      <c r="B173" s="3" t="s">
        <v>2688</v>
      </c>
      <c r="C173" s="3">
        <v>0.375</v>
      </c>
      <c r="D173" s="3" t="s">
        <v>8556</v>
      </c>
      <c r="E173" s="3" t="s">
        <v>8557</v>
      </c>
      <c r="F173" s="3" t="s">
        <v>8558</v>
      </c>
      <c r="G173" s="3" t="s">
        <v>8559</v>
      </c>
      <c r="H173" s="3" t="s">
        <v>4497</v>
      </c>
      <c r="I173" s="3" t="s">
        <v>3562</v>
      </c>
      <c r="J173" s="3" t="s">
        <v>8560</v>
      </c>
      <c r="K173" s="8">
        <v>43985.0</v>
      </c>
      <c r="L173" s="8">
        <v>43874.0</v>
      </c>
    </row>
    <row r="174">
      <c r="A174" s="7">
        <v>172.0</v>
      </c>
      <c r="B174" s="3" t="s">
        <v>2719</v>
      </c>
      <c r="C174" s="3">
        <v>0.25</v>
      </c>
      <c r="D174" s="3" t="s">
        <v>8561</v>
      </c>
      <c r="E174" s="3" t="s">
        <v>8562</v>
      </c>
      <c r="F174" s="3" t="s">
        <v>8563</v>
      </c>
      <c r="G174" s="3" t="s">
        <v>8564</v>
      </c>
      <c r="H174" s="3" t="s">
        <v>8565</v>
      </c>
      <c r="I174" s="3" t="s">
        <v>3562</v>
      </c>
      <c r="J174" s="3" t="s">
        <v>8566</v>
      </c>
      <c r="K174" s="8">
        <v>43948.0</v>
      </c>
      <c r="L174" s="8">
        <v>43892.0</v>
      </c>
    </row>
    <row r="175">
      <c r="A175" s="7">
        <v>173.0</v>
      </c>
      <c r="B175" s="3" t="s">
        <v>2722</v>
      </c>
      <c r="C175" s="3">
        <v>0.2857142857142857</v>
      </c>
      <c r="D175" s="3" t="s">
        <v>8567</v>
      </c>
      <c r="E175" s="3" t="s">
        <v>8568</v>
      </c>
      <c r="F175" s="3" t="s">
        <v>8569</v>
      </c>
      <c r="G175" s="3" t="s">
        <v>8570</v>
      </c>
      <c r="H175" s="3" t="s">
        <v>8571</v>
      </c>
      <c r="I175" s="3" t="s">
        <v>3488</v>
      </c>
      <c r="J175" s="3" t="s">
        <v>5678</v>
      </c>
      <c r="K175" s="8">
        <v>43948.0</v>
      </c>
      <c r="L175" s="8">
        <v>43892.0</v>
      </c>
    </row>
    <row r="176">
      <c r="A176" s="7">
        <v>174.0</v>
      </c>
      <c r="B176" s="3" t="s">
        <v>2794</v>
      </c>
      <c r="C176" s="3">
        <v>0.5454545454545454</v>
      </c>
      <c r="D176" s="3" t="s">
        <v>8572</v>
      </c>
      <c r="E176" s="3" t="s">
        <v>8573</v>
      </c>
      <c r="F176" s="3" t="s">
        <v>8574</v>
      </c>
      <c r="G176" s="3" t="s">
        <v>8575</v>
      </c>
      <c r="H176" s="3" t="s">
        <v>6924</v>
      </c>
      <c r="I176" s="3" t="s">
        <v>3527</v>
      </c>
      <c r="J176" s="3" t="s">
        <v>8576</v>
      </c>
      <c r="K176" s="8">
        <v>43950.0</v>
      </c>
      <c r="L176" s="8">
        <v>43888.0</v>
      </c>
    </row>
    <row r="177">
      <c r="A177" s="7">
        <v>175.0</v>
      </c>
      <c r="B177" s="3" t="s">
        <v>2797</v>
      </c>
      <c r="C177" s="3">
        <v>0.6666666666666666</v>
      </c>
      <c r="D177" s="3" t="s">
        <v>8577</v>
      </c>
      <c r="E177" s="3" t="s">
        <v>8578</v>
      </c>
      <c r="F177" s="3" t="s">
        <v>8579</v>
      </c>
      <c r="G177" s="3" t="s">
        <v>8580</v>
      </c>
      <c r="H177" s="3" t="s">
        <v>6929</v>
      </c>
      <c r="I177" s="3" t="s">
        <v>3675</v>
      </c>
      <c r="J177" s="3" t="s">
        <v>8581</v>
      </c>
      <c r="K177" s="8">
        <v>43950.0</v>
      </c>
      <c r="L177" s="8">
        <v>43888.0</v>
      </c>
    </row>
    <row r="178">
      <c r="A178" s="7">
        <v>176.0</v>
      </c>
      <c r="B178" s="3" t="s">
        <v>2804</v>
      </c>
      <c r="C178" s="3">
        <v>0.25</v>
      </c>
      <c r="D178" s="3" t="s">
        <v>8582</v>
      </c>
      <c r="E178" s="3" t="s">
        <v>8583</v>
      </c>
      <c r="F178" s="3" t="s">
        <v>8584</v>
      </c>
      <c r="G178" s="3" t="s">
        <v>8585</v>
      </c>
      <c r="H178" s="3" t="s">
        <v>4527</v>
      </c>
      <c r="I178" s="3" t="s">
        <v>3562</v>
      </c>
      <c r="J178" s="3" t="s">
        <v>8586</v>
      </c>
      <c r="K178" s="8">
        <v>43979.0</v>
      </c>
      <c r="L178" s="8">
        <v>43903.0</v>
      </c>
    </row>
    <row r="179">
      <c r="A179" s="7">
        <v>177.0</v>
      </c>
      <c r="B179" s="3" t="s">
        <v>2807</v>
      </c>
      <c r="C179" s="3">
        <v>0.2857142857142857</v>
      </c>
      <c r="D179" s="3" t="s">
        <v>8587</v>
      </c>
      <c r="E179" s="3" t="s">
        <v>8588</v>
      </c>
      <c r="F179" s="3" t="s">
        <v>8589</v>
      </c>
      <c r="G179" s="3" t="s">
        <v>8590</v>
      </c>
      <c r="H179" s="3" t="s">
        <v>4533</v>
      </c>
      <c r="I179" s="3" t="s">
        <v>3488</v>
      </c>
      <c r="J179" s="3" t="s">
        <v>8591</v>
      </c>
      <c r="K179" s="8">
        <v>43979.0</v>
      </c>
      <c r="L179" s="8">
        <v>43903.0</v>
      </c>
    </row>
    <row r="180">
      <c r="A180" s="7">
        <v>178.0</v>
      </c>
      <c r="B180" s="3" t="s">
        <v>2872</v>
      </c>
      <c r="C180" s="3">
        <v>0.1666666666666667</v>
      </c>
      <c r="D180" s="3" t="s">
        <v>8592</v>
      </c>
      <c r="E180" s="3" t="s">
        <v>5897</v>
      </c>
      <c r="F180" s="3" t="s">
        <v>8593</v>
      </c>
      <c r="G180" s="3" t="s">
        <v>5898</v>
      </c>
      <c r="H180" s="3" t="s">
        <v>6950</v>
      </c>
      <c r="I180" s="3" t="s">
        <v>3852</v>
      </c>
      <c r="J180" s="3" t="s">
        <v>8594</v>
      </c>
      <c r="K180" s="8">
        <v>43950.0</v>
      </c>
      <c r="L180" s="8">
        <v>44039.0</v>
      </c>
    </row>
    <row r="181">
      <c r="A181" s="7">
        <v>179.0</v>
      </c>
      <c r="B181" s="3" t="s">
        <v>2875</v>
      </c>
      <c r="C181" s="3">
        <v>0.1666666666666667</v>
      </c>
      <c r="D181" s="3" t="s">
        <v>8595</v>
      </c>
      <c r="E181" s="3" t="s">
        <v>5901</v>
      </c>
      <c r="F181" s="3" t="s">
        <v>8596</v>
      </c>
      <c r="G181" s="3" t="s">
        <v>5902</v>
      </c>
      <c r="H181" s="3" t="s">
        <v>6956</v>
      </c>
      <c r="I181" s="3" t="s">
        <v>3852</v>
      </c>
      <c r="J181" s="3" t="s">
        <v>8597</v>
      </c>
      <c r="K181" s="8">
        <v>43949.0</v>
      </c>
      <c r="L181" s="8">
        <v>44039.0</v>
      </c>
    </row>
    <row r="182">
      <c r="A182" s="7">
        <v>180.0</v>
      </c>
      <c r="B182" s="3" t="s">
        <v>2945</v>
      </c>
      <c r="C182" s="3">
        <v>0.125</v>
      </c>
      <c r="D182" s="3" t="s">
        <v>8598</v>
      </c>
      <c r="E182" s="3" t="s">
        <v>8599</v>
      </c>
      <c r="F182" s="3" t="s">
        <v>8600</v>
      </c>
      <c r="G182" s="3" t="s">
        <v>8599</v>
      </c>
      <c r="H182" s="3" t="s">
        <v>8601</v>
      </c>
      <c r="I182" s="3" t="s">
        <v>3562</v>
      </c>
      <c r="J182" s="3" t="s">
        <v>8602</v>
      </c>
      <c r="K182" s="8">
        <v>43984.0</v>
      </c>
      <c r="L182" s="8">
        <v>43956.0</v>
      </c>
    </row>
    <row r="183">
      <c r="A183" s="7">
        <v>181.0</v>
      </c>
      <c r="B183" s="3" t="s">
        <v>2950</v>
      </c>
      <c r="C183" s="3">
        <v>0.125</v>
      </c>
      <c r="D183" s="3" t="s">
        <v>8603</v>
      </c>
      <c r="E183" s="3" t="s">
        <v>8604</v>
      </c>
      <c r="F183" s="3" t="s">
        <v>8605</v>
      </c>
      <c r="G183" s="3" t="s">
        <v>8604</v>
      </c>
      <c r="H183" s="3" t="s">
        <v>4560</v>
      </c>
      <c r="I183" s="3" t="s">
        <v>3562</v>
      </c>
      <c r="J183" s="3" t="s">
        <v>8606</v>
      </c>
      <c r="K183" s="8">
        <v>43984.0</v>
      </c>
      <c r="L183" s="8">
        <v>43956.0</v>
      </c>
    </row>
    <row r="184">
      <c r="A184" s="7">
        <v>182.0</v>
      </c>
      <c r="B184" s="3" t="s">
        <v>2952</v>
      </c>
      <c r="C184" s="3">
        <v>0.25</v>
      </c>
      <c r="D184" s="3" t="s">
        <v>8607</v>
      </c>
      <c r="E184" s="3" t="s">
        <v>8608</v>
      </c>
      <c r="F184" s="3" t="s">
        <v>8609</v>
      </c>
      <c r="G184" s="3" t="s">
        <v>5912</v>
      </c>
      <c r="H184" s="3" t="s">
        <v>8610</v>
      </c>
      <c r="I184" s="3" t="s">
        <v>3562</v>
      </c>
      <c r="J184" s="3" t="s">
        <v>8611</v>
      </c>
      <c r="K184" s="8">
        <v>43997.0</v>
      </c>
      <c r="L184" s="8">
        <v>43901.0</v>
      </c>
    </row>
    <row r="185">
      <c r="A185" s="7">
        <v>183.0</v>
      </c>
      <c r="B185" s="3" t="s">
        <v>2958</v>
      </c>
      <c r="C185" s="3">
        <v>0.2857142857142857</v>
      </c>
      <c r="D185" s="3" t="s">
        <v>8612</v>
      </c>
      <c r="E185" s="3" t="s">
        <v>8613</v>
      </c>
      <c r="F185" s="3" t="s">
        <v>8614</v>
      </c>
      <c r="G185" s="3" t="s">
        <v>5917</v>
      </c>
      <c r="H185" s="3" t="s">
        <v>8615</v>
      </c>
      <c r="I185" s="3" t="s">
        <v>3488</v>
      </c>
      <c r="J185" s="3" t="s">
        <v>8616</v>
      </c>
      <c r="K185" s="8">
        <v>43994.0</v>
      </c>
      <c r="L185" s="8">
        <v>43899.0</v>
      </c>
    </row>
    <row r="186">
      <c r="A186" s="7">
        <v>184.0</v>
      </c>
      <c r="B186" s="3" t="s">
        <v>2967</v>
      </c>
      <c r="C186" s="3">
        <v>0.75</v>
      </c>
      <c r="D186" s="3" t="s">
        <v>8617</v>
      </c>
      <c r="E186" s="3" t="s">
        <v>8618</v>
      </c>
      <c r="F186" s="3" t="s">
        <v>4564</v>
      </c>
      <c r="G186" s="3" t="s">
        <v>8619</v>
      </c>
      <c r="H186" s="3" t="s">
        <v>4564</v>
      </c>
      <c r="I186" s="3" t="s">
        <v>3474</v>
      </c>
      <c r="J186" s="3" t="s">
        <v>8620</v>
      </c>
      <c r="K186" s="8">
        <v>43934.0</v>
      </c>
      <c r="L186" s="8">
        <v>43887.0</v>
      </c>
    </row>
    <row r="187">
      <c r="A187" s="7">
        <v>185.0</v>
      </c>
      <c r="B187" s="3" t="s">
        <v>2972</v>
      </c>
      <c r="C187" s="3">
        <v>0.75</v>
      </c>
      <c r="D187" s="3" t="s">
        <v>8621</v>
      </c>
      <c r="E187" s="3" t="s">
        <v>8622</v>
      </c>
      <c r="F187" s="3" t="s">
        <v>4569</v>
      </c>
      <c r="G187" s="3" t="s">
        <v>8623</v>
      </c>
      <c r="H187" s="3" t="s">
        <v>4569</v>
      </c>
      <c r="I187" s="3" t="s">
        <v>3474</v>
      </c>
      <c r="J187" s="3" t="s">
        <v>8624</v>
      </c>
      <c r="K187" s="8">
        <v>43934.0</v>
      </c>
      <c r="L187" s="8">
        <v>43887.0</v>
      </c>
    </row>
    <row r="188">
      <c r="A188" s="7">
        <v>186.0</v>
      </c>
      <c r="B188" s="3" t="s">
        <v>3014</v>
      </c>
      <c r="C188" s="3">
        <v>0.4</v>
      </c>
      <c r="D188" s="3" t="s">
        <v>8625</v>
      </c>
      <c r="E188" s="3" t="s">
        <v>8626</v>
      </c>
      <c r="F188" s="3" t="s">
        <v>8627</v>
      </c>
      <c r="G188" s="3" t="s">
        <v>8628</v>
      </c>
      <c r="H188" s="3" t="s">
        <v>6996</v>
      </c>
      <c r="I188" s="3" t="s">
        <v>3597</v>
      </c>
      <c r="J188" s="3" t="s">
        <v>8237</v>
      </c>
      <c r="K188" s="8">
        <v>43980.0</v>
      </c>
      <c r="L188" s="8">
        <v>43888.0</v>
      </c>
    </row>
    <row r="189">
      <c r="A189" s="7">
        <v>187.0</v>
      </c>
      <c r="B189" s="3" t="s">
        <v>3020</v>
      </c>
      <c r="C189" s="3">
        <v>0.6</v>
      </c>
      <c r="D189" s="3" t="s">
        <v>8629</v>
      </c>
      <c r="E189" s="3" t="s">
        <v>8630</v>
      </c>
      <c r="F189" s="3" t="s">
        <v>8631</v>
      </c>
      <c r="G189" s="3" t="s">
        <v>7706</v>
      </c>
      <c r="H189" s="3" t="s">
        <v>7001</v>
      </c>
      <c r="I189" s="3" t="s">
        <v>3597</v>
      </c>
      <c r="J189" s="3" t="s">
        <v>8632</v>
      </c>
      <c r="K189" s="8">
        <v>43990.0</v>
      </c>
      <c r="L189" s="8">
        <v>43873.0</v>
      </c>
    </row>
    <row r="190">
      <c r="A190" s="7">
        <v>188.0</v>
      </c>
      <c r="B190" s="3" t="s">
        <v>3025</v>
      </c>
      <c r="C190" s="3">
        <v>0.4</v>
      </c>
      <c r="D190" s="3" t="s">
        <v>8633</v>
      </c>
      <c r="E190" s="3" t="s">
        <v>8634</v>
      </c>
      <c r="F190" s="3" t="s">
        <v>8635</v>
      </c>
      <c r="G190" s="3" t="s">
        <v>8636</v>
      </c>
      <c r="H190" s="3" t="s">
        <v>7007</v>
      </c>
      <c r="I190" s="3" t="s">
        <v>3597</v>
      </c>
      <c r="J190" s="3" t="s">
        <v>8637</v>
      </c>
      <c r="K190" s="8">
        <v>43980.0</v>
      </c>
      <c r="L190" s="8">
        <v>43888.0</v>
      </c>
    </row>
    <row r="191">
      <c r="A191" s="7">
        <v>189.0</v>
      </c>
      <c r="B191" s="3" t="s">
        <v>3030</v>
      </c>
      <c r="C191" s="3">
        <v>0.6666666666666666</v>
      </c>
      <c r="D191" s="3" t="s">
        <v>8638</v>
      </c>
      <c r="E191" s="3" t="s">
        <v>8639</v>
      </c>
      <c r="F191" s="3" t="s">
        <v>8640</v>
      </c>
      <c r="G191" s="3" t="s">
        <v>4588</v>
      </c>
      <c r="H191" s="3" t="s">
        <v>7012</v>
      </c>
      <c r="I191" s="3" t="s">
        <v>3644</v>
      </c>
      <c r="J191" s="3" t="s">
        <v>8641</v>
      </c>
      <c r="K191" s="8">
        <v>44033.0</v>
      </c>
      <c r="L191" s="8">
        <v>44028.0</v>
      </c>
    </row>
    <row r="192">
      <c r="A192" s="7">
        <v>190.0</v>
      </c>
      <c r="B192" s="3" t="s">
        <v>3158</v>
      </c>
      <c r="C192" s="3">
        <v>0.6</v>
      </c>
      <c r="D192" s="3" t="s">
        <v>8642</v>
      </c>
      <c r="E192" s="3" t="s">
        <v>8643</v>
      </c>
      <c r="F192" s="3" t="s">
        <v>4592</v>
      </c>
      <c r="G192" s="3" t="s">
        <v>8644</v>
      </c>
      <c r="H192" s="3" t="s">
        <v>4594</v>
      </c>
      <c r="I192" s="3" t="s">
        <v>3597</v>
      </c>
      <c r="J192" s="3" t="s">
        <v>6177</v>
      </c>
      <c r="K192" s="8">
        <v>43949.0</v>
      </c>
      <c r="L192" s="8">
        <v>43901.0</v>
      </c>
    </row>
    <row r="193">
      <c r="A193" s="7">
        <v>191.0</v>
      </c>
      <c r="B193" s="3" t="s">
        <v>3189</v>
      </c>
      <c r="C193" s="3">
        <v>0.1538461538461539</v>
      </c>
      <c r="D193" s="3" t="s">
        <v>8645</v>
      </c>
      <c r="E193" s="3" t="s">
        <v>4605</v>
      </c>
      <c r="F193" s="3" t="s">
        <v>8646</v>
      </c>
      <c r="G193" s="3" t="s">
        <v>4607</v>
      </c>
      <c r="H193" s="3" t="s">
        <v>8647</v>
      </c>
      <c r="I193" s="3" t="s">
        <v>3845</v>
      </c>
      <c r="J193" s="3" t="s">
        <v>8648</v>
      </c>
      <c r="K193" s="8">
        <v>44032.0</v>
      </c>
      <c r="L193" s="8">
        <v>44026.0</v>
      </c>
    </row>
    <row r="194">
      <c r="A194" s="7">
        <v>192.0</v>
      </c>
      <c r="B194" s="3" t="s">
        <v>3204</v>
      </c>
      <c r="C194" s="3">
        <v>0.1538461538461539</v>
      </c>
      <c r="D194" s="3" t="s">
        <v>8649</v>
      </c>
      <c r="E194" s="3" t="s">
        <v>4611</v>
      </c>
      <c r="F194" s="3" t="s">
        <v>8650</v>
      </c>
      <c r="G194" s="3" t="s">
        <v>4613</v>
      </c>
      <c r="H194" s="3" t="s">
        <v>8651</v>
      </c>
      <c r="I194" s="3" t="s">
        <v>3845</v>
      </c>
      <c r="J194" s="3" t="s">
        <v>8652</v>
      </c>
      <c r="K194" s="8">
        <v>44032.0</v>
      </c>
      <c r="L194" s="8">
        <v>44026.0</v>
      </c>
    </row>
    <row r="195">
      <c r="A195" s="7">
        <v>193.0</v>
      </c>
      <c r="B195" s="3" t="s">
        <v>3235</v>
      </c>
      <c r="C195" s="3">
        <v>0.1428571428571428</v>
      </c>
      <c r="D195" s="3" t="s">
        <v>8653</v>
      </c>
      <c r="E195" s="3" t="s">
        <v>8654</v>
      </c>
      <c r="F195" s="3" t="s">
        <v>8655</v>
      </c>
      <c r="G195" s="3" t="s">
        <v>8654</v>
      </c>
      <c r="H195" s="3" t="s">
        <v>7030</v>
      </c>
      <c r="I195" s="3" t="s">
        <v>3488</v>
      </c>
      <c r="J195" s="3" t="s">
        <v>8656</v>
      </c>
      <c r="K195" s="8">
        <v>43949.0</v>
      </c>
      <c r="L195" s="8">
        <v>43864.0</v>
      </c>
    </row>
    <row r="196">
      <c r="A196" s="7">
        <v>194.0</v>
      </c>
      <c r="B196" s="3" t="s">
        <v>3238</v>
      </c>
      <c r="C196" s="3">
        <v>0.1428571428571428</v>
      </c>
      <c r="D196" s="3" t="s">
        <v>8657</v>
      </c>
      <c r="E196" s="3" t="s">
        <v>8658</v>
      </c>
      <c r="F196" s="3" t="s">
        <v>8659</v>
      </c>
      <c r="G196" s="3" t="s">
        <v>8658</v>
      </c>
      <c r="H196" s="3" t="s">
        <v>7036</v>
      </c>
      <c r="I196" s="3" t="s">
        <v>3488</v>
      </c>
      <c r="J196" s="3" t="s">
        <v>8660</v>
      </c>
      <c r="K196" s="8">
        <v>43949.0</v>
      </c>
      <c r="L196" s="8">
        <v>43864.0</v>
      </c>
    </row>
    <row r="197">
      <c r="A197" s="7">
        <v>195.0</v>
      </c>
      <c r="B197" s="3" t="s">
        <v>3269</v>
      </c>
      <c r="C197" s="3">
        <v>0.4444444444444444</v>
      </c>
      <c r="D197" s="3" t="s">
        <v>8661</v>
      </c>
      <c r="E197" s="3" t="s">
        <v>8662</v>
      </c>
      <c r="F197" s="3" t="s">
        <v>8663</v>
      </c>
      <c r="G197" s="3" t="s">
        <v>8664</v>
      </c>
      <c r="H197" s="3" t="s">
        <v>8665</v>
      </c>
      <c r="I197" s="3" t="s">
        <v>3675</v>
      </c>
      <c r="J197" s="3" t="s">
        <v>8666</v>
      </c>
      <c r="K197" s="8">
        <v>43990.0</v>
      </c>
      <c r="L197" s="8">
        <v>43872.0</v>
      </c>
    </row>
    <row r="198">
      <c r="A198" s="7">
        <v>196.0</v>
      </c>
      <c r="B198" s="3" t="s">
        <v>3272</v>
      </c>
      <c r="C198" s="3">
        <v>0.375</v>
      </c>
      <c r="D198" s="3" t="s">
        <v>8667</v>
      </c>
      <c r="E198" s="3" t="s">
        <v>8668</v>
      </c>
      <c r="F198" s="3" t="s">
        <v>8669</v>
      </c>
      <c r="G198" s="3" t="s">
        <v>8670</v>
      </c>
      <c r="H198" s="3" t="s">
        <v>8671</v>
      </c>
      <c r="I198" s="3" t="s">
        <v>3562</v>
      </c>
      <c r="J198" s="3" t="s">
        <v>8672</v>
      </c>
      <c r="K198" s="8">
        <v>43990.0</v>
      </c>
      <c r="L198" s="8">
        <v>43872.0</v>
      </c>
    </row>
    <row r="199">
      <c r="A199" s="7">
        <v>197.0</v>
      </c>
      <c r="B199" s="3" t="s">
        <v>3285</v>
      </c>
      <c r="C199" s="3">
        <v>0.25</v>
      </c>
      <c r="D199" s="3" t="s">
        <v>8673</v>
      </c>
      <c r="E199" s="3" t="s">
        <v>8674</v>
      </c>
      <c r="F199" s="3" t="s">
        <v>8675</v>
      </c>
      <c r="G199" s="3" t="s">
        <v>8676</v>
      </c>
      <c r="H199" s="3" t="s">
        <v>8677</v>
      </c>
      <c r="I199" s="3" t="s">
        <v>3852</v>
      </c>
      <c r="J199" s="3" t="s">
        <v>8678</v>
      </c>
      <c r="K199" s="8">
        <v>43970.0</v>
      </c>
      <c r="L199" s="8">
        <v>43902.0</v>
      </c>
    </row>
    <row r="200">
      <c r="A200" s="7">
        <v>198.0</v>
      </c>
      <c r="B200" s="3" t="s">
        <v>3289</v>
      </c>
      <c r="C200" s="3">
        <v>0.2727272727272727</v>
      </c>
      <c r="D200" s="3" t="s">
        <v>8679</v>
      </c>
      <c r="E200" s="3" t="s">
        <v>8680</v>
      </c>
      <c r="F200" s="3" t="s">
        <v>8681</v>
      </c>
      <c r="G200" s="3" t="s">
        <v>7743</v>
      </c>
      <c r="H200" s="3" t="s">
        <v>7066</v>
      </c>
      <c r="I200" s="3" t="s">
        <v>3527</v>
      </c>
      <c r="J200" s="3" t="s">
        <v>8682</v>
      </c>
      <c r="K200" s="8">
        <v>43980.0</v>
      </c>
      <c r="L200" s="8">
        <v>43966.0</v>
      </c>
    </row>
    <row r="201">
      <c r="A201" s="7">
        <v>199.0</v>
      </c>
      <c r="B201" s="3" t="s">
        <v>3292</v>
      </c>
      <c r="C201" s="3">
        <v>0.3636363636363636</v>
      </c>
      <c r="D201" s="3" t="s">
        <v>8683</v>
      </c>
      <c r="E201" s="3" t="s">
        <v>8684</v>
      </c>
      <c r="F201" s="3" t="s">
        <v>8685</v>
      </c>
      <c r="G201" s="3" t="s">
        <v>7747</v>
      </c>
      <c r="H201" s="3" t="s">
        <v>8686</v>
      </c>
      <c r="I201" s="3" t="s">
        <v>3527</v>
      </c>
      <c r="J201" s="3" t="s">
        <v>8687</v>
      </c>
      <c r="K201" s="8">
        <v>43980.0</v>
      </c>
      <c r="L201" s="8">
        <v>43969.0</v>
      </c>
    </row>
    <row r="202">
      <c r="A202" s="7">
        <v>200.0</v>
      </c>
      <c r="B202" s="3" t="s">
        <v>3407</v>
      </c>
      <c r="C202" s="3">
        <v>0.4</v>
      </c>
      <c r="D202" s="3" t="s">
        <v>8688</v>
      </c>
      <c r="E202" s="3" t="s">
        <v>8689</v>
      </c>
      <c r="F202" s="3" t="s">
        <v>8690</v>
      </c>
      <c r="G202" s="3" t="s">
        <v>8691</v>
      </c>
      <c r="H202" s="3" t="s">
        <v>8692</v>
      </c>
      <c r="I202" s="3" t="s">
        <v>3514</v>
      </c>
      <c r="J202" s="3" t="s">
        <v>8693</v>
      </c>
      <c r="K202" s="8">
        <v>43990.0</v>
      </c>
      <c r="L202" s="8">
        <v>43878.0</v>
      </c>
    </row>
    <row r="203">
      <c r="A203" s="7">
        <v>201.0</v>
      </c>
      <c r="B203" s="3" t="s">
        <v>3422</v>
      </c>
      <c r="C203" s="3">
        <v>0.1666666666666667</v>
      </c>
      <c r="D203" s="3" t="s">
        <v>8694</v>
      </c>
      <c r="E203" s="3" t="s">
        <v>7754</v>
      </c>
      <c r="F203" s="3" t="s">
        <v>8695</v>
      </c>
      <c r="G203" s="3" t="s">
        <v>7754</v>
      </c>
      <c r="H203" s="3" t="s">
        <v>7082</v>
      </c>
      <c r="I203" s="3" t="s">
        <v>3644</v>
      </c>
      <c r="J203" s="3" t="s">
        <v>8696</v>
      </c>
      <c r="K203" s="8">
        <v>43987.0</v>
      </c>
      <c r="L203" s="8">
        <v>43973.0</v>
      </c>
    </row>
    <row r="204">
      <c r="A204" s="7">
        <v>202.0</v>
      </c>
      <c r="B204" s="3" t="s">
        <v>3438</v>
      </c>
      <c r="C204" s="3">
        <v>0.5</v>
      </c>
      <c r="D204" s="3" t="s">
        <v>8697</v>
      </c>
      <c r="E204" s="3" t="s">
        <v>8698</v>
      </c>
      <c r="F204" s="3" t="s">
        <v>8699</v>
      </c>
      <c r="G204" s="3" t="s">
        <v>4673</v>
      </c>
      <c r="H204" s="3" t="s">
        <v>8700</v>
      </c>
      <c r="I204" s="3" t="s">
        <v>3514</v>
      </c>
      <c r="J204" s="3" t="s">
        <v>8701</v>
      </c>
      <c r="K204" s="8">
        <v>44027.0</v>
      </c>
      <c r="L204" s="8">
        <v>44025.0</v>
      </c>
    </row>
    <row r="205">
      <c r="A205" s="7">
        <v>203.0</v>
      </c>
      <c r="B205" s="3" t="s">
        <v>3455</v>
      </c>
      <c r="C205" s="3">
        <v>0.1666666666666667</v>
      </c>
      <c r="D205" s="3" t="s">
        <v>8702</v>
      </c>
      <c r="E205" s="3" t="s">
        <v>7760</v>
      </c>
      <c r="F205" s="3" t="s">
        <v>8703</v>
      </c>
      <c r="G205" s="3" t="s">
        <v>7760</v>
      </c>
      <c r="H205" s="3" t="s">
        <v>7097</v>
      </c>
      <c r="I205" s="3" t="s">
        <v>3644</v>
      </c>
      <c r="J205" s="3" t="s">
        <v>8704</v>
      </c>
      <c r="K205" s="8">
        <v>43987.0</v>
      </c>
      <c r="L205" s="8">
        <v>43977.0</v>
      </c>
    </row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0" width="8.71"/>
    <col customWidth="1" min="11" max="11" width="16.43"/>
    <col customWidth="1" min="12" max="12" width="17.0"/>
    <col customWidth="1" min="13" max="26" width="8.71"/>
  </cols>
  <sheetData>
    <row r="1">
      <c r="B1" s="7" t="s">
        <v>0</v>
      </c>
      <c r="C1" s="7" t="s">
        <v>3459</v>
      </c>
      <c r="D1" s="7" t="s">
        <v>3460</v>
      </c>
      <c r="E1" s="7" t="s">
        <v>3461</v>
      </c>
      <c r="F1" s="7" t="s">
        <v>3462</v>
      </c>
      <c r="G1" s="7" t="s">
        <v>3463</v>
      </c>
      <c r="H1" s="7" t="s">
        <v>3464</v>
      </c>
      <c r="I1" s="7" t="s">
        <v>3465</v>
      </c>
      <c r="J1" s="7" t="s">
        <v>3466</v>
      </c>
      <c r="K1" s="7" t="s">
        <v>3467</v>
      </c>
      <c r="L1" s="7" t="s">
        <v>3468</v>
      </c>
    </row>
    <row r="2">
      <c r="A2" s="7">
        <v>0.0</v>
      </c>
      <c r="B2" s="3" t="s">
        <v>10</v>
      </c>
      <c r="C2" s="3">
        <v>0.3636363636363636</v>
      </c>
      <c r="D2" s="3" t="s">
        <v>8705</v>
      </c>
      <c r="E2" s="3" t="s">
        <v>8706</v>
      </c>
      <c r="F2" s="3" t="s">
        <v>7764</v>
      </c>
      <c r="G2" s="3" t="s">
        <v>8707</v>
      </c>
      <c r="H2" s="3" t="s">
        <v>6007</v>
      </c>
      <c r="I2" s="3" t="s">
        <v>3527</v>
      </c>
      <c r="J2" s="3" t="s">
        <v>8708</v>
      </c>
      <c r="K2" s="8">
        <v>43949.0</v>
      </c>
      <c r="L2" s="8">
        <v>43853.0</v>
      </c>
    </row>
    <row r="3">
      <c r="A3" s="7">
        <v>1.0</v>
      </c>
      <c r="B3" s="3" t="s">
        <v>15</v>
      </c>
      <c r="C3" s="3">
        <v>0.3636363636363636</v>
      </c>
      <c r="D3" s="3" t="s">
        <v>8709</v>
      </c>
      <c r="E3" s="3" t="s">
        <v>8710</v>
      </c>
      <c r="F3" s="3" t="s">
        <v>7769</v>
      </c>
      <c r="G3" s="3" t="s">
        <v>8711</v>
      </c>
      <c r="H3" s="3" t="s">
        <v>6013</v>
      </c>
      <c r="I3" s="3" t="s">
        <v>3527</v>
      </c>
      <c r="J3" s="3" t="s">
        <v>8712</v>
      </c>
      <c r="K3" s="8">
        <v>43949.0</v>
      </c>
      <c r="L3" s="8">
        <v>43853.0</v>
      </c>
    </row>
    <row r="4">
      <c r="A4" s="7">
        <v>2.0</v>
      </c>
      <c r="B4" s="3" t="s">
        <v>3482</v>
      </c>
      <c r="C4" s="3">
        <v>0.3076923076923077</v>
      </c>
      <c r="D4" s="3" t="s">
        <v>8713</v>
      </c>
      <c r="E4" s="3" t="s">
        <v>8714</v>
      </c>
      <c r="F4" s="3" t="s">
        <v>7773</v>
      </c>
      <c r="G4" s="3" t="s">
        <v>3486</v>
      </c>
      <c r="H4" s="3" t="s">
        <v>3487</v>
      </c>
      <c r="I4" s="3" t="s">
        <v>3845</v>
      </c>
      <c r="J4" s="3" t="s">
        <v>8715</v>
      </c>
      <c r="K4" s="8">
        <v>44007.0</v>
      </c>
      <c r="L4" s="8">
        <v>43951.0</v>
      </c>
    </row>
    <row r="5">
      <c r="A5" s="7">
        <v>3.0</v>
      </c>
      <c r="B5" s="3" t="s">
        <v>3490</v>
      </c>
      <c r="C5" s="3">
        <v>0.3846153846153846</v>
      </c>
      <c r="D5" s="3" t="s">
        <v>8716</v>
      </c>
      <c r="E5" s="3" t="s">
        <v>8717</v>
      </c>
      <c r="F5" s="3" t="s">
        <v>7777</v>
      </c>
      <c r="G5" s="3" t="s">
        <v>3494</v>
      </c>
      <c r="H5" s="3" t="s">
        <v>3495</v>
      </c>
      <c r="I5" s="3" t="s">
        <v>3845</v>
      </c>
      <c r="J5" s="3" t="s">
        <v>8718</v>
      </c>
      <c r="K5" s="8">
        <v>44007.0</v>
      </c>
      <c r="L5" s="8">
        <v>43951.0</v>
      </c>
    </row>
    <row r="6">
      <c r="A6" s="7">
        <v>4.0</v>
      </c>
      <c r="B6" s="3" t="s">
        <v>33</v>
      </c>
      <c r="C6" s="3">
        <v>0.5</v>
      </c>
      <c r="D6" s="3" t="s">
        <v>8719</v>
      </c>
      <c r="E6" s="3" t="s">
        <v>8720</v>
      </c>
      <c r="F6" s="3" t="s">
        <v>7780</v>
      </c>
      <c r="G6" s="3" t="s">
        <v>8721</v>
      </c>
      <c r="H6" s="3" t="s">
        <v>7782</v>
      </c>
      <c r="I6" s="3" t="s">
        <v>3514</v>
      </c>
      <c r="J6" s="3" t="s">
        <v>8722</v>
      </c>
      <c r="K6" s="8">
        <v>43978.0</v>
      </c>
      <c r="L6" s="8">
        <v>43889.0</v>
      </c>
    </row>
    <row r="7">
      <c r="A7" s="7">
        <v>5.0</v>
      </c>
      <c r="B7" s="3" t="s">
        <v>38</v>
      </c>
      <c r="C7" s="3">
        <v>0.5</v>
      </c>
      <c r="D7" s="3" t="s">
        <v>8723</v>
      </c>
      <c r="E7" s="3" t="s">
        <v>8724</v>
      </c>
      <c r="F7" s="3" t="s">
        <v>7786</v>
      </c>
      <c r="G7" s="3" t="s">
        <v>8725</v>
      </c>
      <c r="H7" s="3" t="s">
        <v>7788</v>
      </c>
      <c r="I7" s="3" t="s">
        <v>3514</v>
      </c>
      <c r="J7" s="3" t="s">
        <v>8726</v>
      </c>
      <c r="K7" s="8">
        <v>43978.0</v>
      </c>
      <c r="L7" s="8">
        <v>43889.0</v>
      </c>
    </row>
    <row r="8">
      <c r="A8" s="7">
        <v>6.0</v>
      </c>
      <c r="B8" s="3" t="s">
        <v>155</v>
      </c>
      <c r="C8" s="3">
        <v>0.2</v>
      </c>
      <c r="D8" s="3" t="s">
        <v>8727</v>
      </c>
      <c r="E8" s="3" t="s">
        <v>8728</v>
      </c>
      <c r="F8" s="3" t="s">
        <v>8729</v>
      </c>
      <c r="G8" s="3" t="s">
        <v>8730</v>
      </c>
      <c r="H8" s="3" t="s">
        <v>8731</v>
      </c>
      <c r="I8" s="3" t="s">
        <v>6055</v>
      </c>
      <c r="J8" s="3" t="s">
        <v>8732</v>
      </c>
      <c r="K8" s="8">
        <v>44041.0</v>
      </c>
      <c r="L8" s="8">
        <v>44034.0</v>
      </c>
    </row>
    <row r="9">
      <c r="A9" s="7">
        <v>7.0</v>
      </c>
      <c r="B9" s="3" t="s">
        <v>160</v>
      </c>
      <c r="C9" s="3">
        <v>0.2</v>
      </c>
      <c r="D9" s="3" t="s">
        <v>8733</v>
      </c>
      <c r="E9" s="3" t="s">
        <v>8734</v>
      </c>
      <c r="F9" s="3" t="s">
        <v>8735</v>
      </c>
      <c r="G9" s="3" t="s">
        <v>8736</v>
      </c>
      <c r="H9" s="3" t="s">
        <v>8737</v>
      </c>
      <c r="I9" s="3" t="s">
        <v>6055</v>
      </c>
      <c r="J9" s="3" t="s">
        <v>8738</v>
      </c>
      <c r="K9" s="8">
        <v>44041.0</v>
      </c>
      <c r="L9" s="8">
        <v>44034.0</v>
      </c>
    </row>
    <row r="10">
      <c r="A10" s="7">
        <v>8.0</v>
      </c>
      <c r="B10" s="3" t="s">
        <v>201</v>
      </c>
      <c r="C10" s="3">
        <v>0.7142857142857143</v>
      </c>
      <c r="D10" s="3" t="s">
        <v>8739</v>
      </c>
      <c r="E10" s="3" t="s">
        <v>8740</v>
      </c>
      <c r="F10" s="3" t="s">
        <v>7800</v>
      </c>
      <c r="G10" s="3" t="s">
        <v>8741</v>
      </c>
      <c r="H10" s="3" t="s">
        <v>7802</v>
      </c>
      <c r="I10" s="3" t="s">
        <v>3488</v>
      </c>
      <c r="J10" s="3" t="s">
        <v>8742</v>
      </c>
      <c r="K10" s="8">
        <v>43948.0</v>
      </c>
      <c r="L10" s="8">
        <v>43874.0</v>
      </c>
    </row>
    <row r="11">
      <c r="A11" s="7">
        <v>9.0</v>
      </c>
      <c r="B11" s="3" t="s">
        <v>205</v>
      </c>
      <c r="C11" s="3">
        <v>0.75</v>
      </c>
      <c r="D11" s="3" t="s">
        <v>8743</v>
      </c>
      <c r="E11" s="3" t="s">
        <v>8744</v>
      </c>
      <c r="F11" s="3" t="s">
        <v>7806</v>
      </c>
      <c r="G11" s="3" t="s">
        <v>8745</v>
      </c>
      <c r="H11" s="3" t="s">
        <v>7808</v>
      </c>
      <c r="I11" s="3" t="s">
        <v>3562</v>
      </c>
      <c r="J11" s="3" t="s">
        <v>8746</v>
      </c>
      <c r="K11" s="8">
        <v>43948.0</v>
      </c>
      <c r="L11" s="8">
        <v>43874.0</v>
      </c>
    </row>
    <row r="12">
      <c r="A12" s="7">
        <v>10.0</v>
      </c>
      <c r="B12" s="3" t="s">
        <v>254</v>
      </c>
      <c r="C12" s="3">
        <v>0.5454545454545454</v>
      </c>
      <c r="D12" s="3" t="s">
        <v>8747</v>
      </c>
      <c r="E12" s="3" t="s">
        <v>8748</v>
      </c>
      <c r="F12" s="3" t="s">
        <v>8749</v>
      </c>
      <c r="G12" s="3" t="s">
        <v>8750</v>
      </c>
      <c r="H12" s="3" t="s">
        <v>8751</v>
      </c>
      <c r="I12" s="3" t="s">
        <v>3527</v>
      </c>
      <c r="J12" s="3" t="s">
        <v>8752</v>
      </c>
      <c r="K12" s="8">
        <v>44029.0</v>
      </c>
      <c r="L12" s="8">
        <v>44035.0</v>
      </c>
    </row>
    <row r="13">
      <c r="A13" s="7">
        <v>11.0</v>
      </c>
      <c r="B13" s="3" t="s">
        <v>257</v>
      </c>
      <c r="C13" s="3">
        <v>0.5454545454545454</v>
      </c>
      <c r="D13" s="3" t="s">
        <v>8753</v>
      </c>
      <c r="E13" s="3" t="s">
        <v>8754</v>
      </c>
      <c r="F13" s="3" t="s">
        <v>8755</v>
      </c>
      <c r="G13" s="3" t="s">
        <v>8756</v>
      </c>
      <c r="H13" s="3" t="s">
        <v>8757</v>
      </c>
      <c r="I13" s="3" t="s">
        <v>3527</v>
      </c>
      <c r="J13" s="3" t="s">
        <v>8758</v>
      </c>
      <c r="K13" s="8">
        <v>44029.0</v>
      </c>
      <c r="L13" s="8">
        <v>44035.0</v>
      </c>
    </row>
    <row r="14">
      <c r="A14" s="7">
        <v>12.0</v>
      </c>
      <c r="B14" s="3" t="s">
        <v>282</v>
      </c>
      <c r="C14" s="3">
        <v>0.4666666666666667</v>
      </c>
      <c r="D14" s="3" t="s">
        <v>8759</v>
      </c>
      <c r="E14" s="3" t="s">
        <v>8760</v>
      </c>
      <c r="F14" s="3" t="s">
        <v>7812</v>
      </c>
      <c r="G14" s="3" t="s">
        <v>3548</v>
      </c>
      <c r="H14" s="3" t="s">
        <v>7813</v>
      </c>
      <c r="I14" s="3" t="s">
        <v>6055</v>
      </c>
      <c r="J14" s="3" t="s">
        <v>8761</v>
      </c>
      <c r="K14" s="8">
        <v>44027.0</v>
      </c>
      <c r="L14" s="8">
        <v>44013.0</v>
      </c>
    </row>
    <row r="15">
      <c r="A15" s="7">
        <v>13.0</v>
      </c>
      <c r="B15" s="3" t="s">
        <v>287</v>
      </c>
      <c r="C15" s="3">
        <v>0.4666666666666667</v>
      </c>
      <c r="D15" s="3" t="s">
        <v>8762</v>
      </c>
      <c r="E15" s="3" t="s">
        <v>8763</v>
      </c>
      <c r="F15" s="3" t="s">
        <v>7817</v>
      </c>
      <c r="G15" s="3" t="s">
        <v>3554</v>
      </c>
      <c r="H15" s="3" t="s">
        <v>7818</v>
      </c>
      <c r="I15" s="3" t="s">
        <v>6055</v>
      </c>
      <c r="J15" s="3" t="s">
        <v>8764</v>
      </c>
      <c r="K15" s="8">
        <v>44027.0</v>
      </c>
      <c r="L15" s="8">
        <v>44013.0</v>
      </c>
    </row>
    <row r="16">
      <c r="A16" s="7">
        <v>14.0</v>
      </c>
      <c r="B16" s="3" t="s">
        <v>310</v>
      </c>
      <c r="C16" s="3">
        <v>0.375</v>
      </c>
      <c r="D16" s="3" t="s">
        <v>8765</v>
      </c>
      <c r="E16" s="3" t="s">
        <v>8766</v>
      </c>
      <c r="F16" s="3" t="s">
        <v>8767</v>
      </c>
      <c r="G16" s="3" t="s">
        <v>7823</v>
      </c>
      <c r="H16" s="3" t="s">
        <v>6080</v>
      </c>
      <c r="I16" s="3" t="s">
        <v>6062</v>
      </c>
      <c r="J16" s="3" t="s">
        <v>8768</v>
      </c>
      <c r="K16" s="8">
        <v>44039.0</v>
      </c>
      <c r="L16" s="8">
        <v>44011.0</v>
      </c>
    </row>
    <row r="17">
      <c r="A17" s="7">
        <v>15.0</v>
      </c>
      <c r="B17" s="3" t="s">
        <v>314</v>
      </c>
      <c r="C17" s="3">
        <v>0.375</v>
      </c>
      <c r="D17" s="3" t="s">
        <v>8769</v>
      </c>
      <c r="E17" s="3" t="s">
        <v>8770</v>
      </c>
      <c r="F17" s="3" t="s">
        <v>8771</v>
      </c>
      <c r="G17" s="3" t="s">
        <v>7828</v>
      </c>
      <c r="H17" s="3" t="s">
        <v>6087</v>
      </c>
      <c r="I17" s="3" t="s">
        <v>6062</v>
      </c>
      <c r="J17" s="3" t="s">
        <v>8772</v>
      </c>
      <c r="K17" s="8">
        <v>44039.0</v>
      </c>
      <c r="L17" s="8">
        <v>44011.0</v>
      </c>
    </row>
    <row r="18">
      <c r="A18" s="7">
        <v>16.0</v>
      </c>
      <c r="B18" s="3" t="s">
        <v>338</v>
      </c>
      <c r="C18" s="3">
        <v>0.2222222222222222</v>
      </c>
      <c r="D18" s="3" t="s">
        <v>8773</v>
      </c>
      <c r="E18" s="3" t="s">
        <v>8774</v>
      </c>
      <c r="F18" s="3" t="s">
        <v>7832</v>
      </c>
      <c r="G18" s="3" t="s">
        <v>8775</v>
      </c>
      <c r="H18" s="3" t="s">
        <v>3573</v>
      </c>
      <c r="I18" s="3" t="s">
        <v>3675</v>
      </c>
      <c r="J18" s="3" t="s">
        <v>8776</v>
      </c>
      <c r="K18" s="8">
        <v>43930.0</v>
      </c>
      <c r="L18" s="8">
        <v>43853.0</v>
      </c>
    </row>
    <row r="19">
      <c r="A19" s="7">
        <v>17.0</v>
      </c>
      <c r="B19" s="3" t="s">
        <v>343</v>
      </c>
      <c r="C19" s="3">
        <v>0.2</v>
      </c>
      <c r="D19" s="3" t="s">
        <v>8777</v>
      </c>
      <c r="E19" s="3" t="s">
        <v>8778</v>
      </c>
      <c r="F19" s="3" t="s">
        <v>7837</v>
      </c>
      <c r="G19" s="3" t="s">
        <v>8779</v>
      </c>
      <c r="H19" s="3" t="s">
        <v>3578</v>
      </c>
      <c r="I19" s="3" t="s">
        <v>3514</v>
      </c>
      <c r="J19" s="3" t="s">
        <v>8780</v>
      </c>
      <c r="K19" s="8">
        <v>43930.0</v>
      </c>
      <c r="L19" s="8">
        <v>43853.0</v>
      </c>
    </row>
    <row r="20">
      <c r="A20" s="7">
        <v>18.0</v>
      </c>
      <c r="B20" s="3" t="s">
        <v>353</v>
      </c>
      <c r="C20" s="3">
        <v>0.2105263157894737</v>
      </c>
      <c r="D20" s="3" t="s">
        <v>8781</v>
      </c>
      <c r="E20" s="3" t="s">
        <v>8782</v>
      </c>
      <c r="F20" s="3" t="s">
        <v>7842</v>
      </c>
      <c r="G20" s="3" t="s">
        <v>8783</v>
      </c>
      <c r="H20" s="3" t="s">
        <v>3584</v>
      </c>
      <c r="I20" s="3" t="s">
        <v>6139</v>
      </c>
      <c r="J20" s="3" t="s">
        <v>3753</v>
      </c>
      <c r="K20" s="8">
        <v>43945.0</v>
      </c>
      <c r="L20" s="8">
        <v>43902.0</v>
      </c>
    </row>
    <row r="21">
      <c r="A21" s="7">
        <v>19.0</v>
      </c>
      <c r="B21" s="3" t="s">
        <v>356</v>
      </c>
      <c r="C21" s="3">
        <v>0.2105263157894737</v>
      </c>
      <c r="D21" s="3" t="s">
        <v>8784</v>
      </c>
      <c r="E21" s="3" t="s">
        <v>8785</v>
      </c>
      <c r="F21" s="3" t="s">
        <v>7847</v>
      </c>
      <c r="G21" s="3" t="s">
        <v>8786</v>
      </c>
      <c r="H21" s="3" t="s">
        <v>3590</v>
      </c>
      <c r="I21" s="3" t="s">
        <v>6139</v>
      </c>
      <c r="J21" s="3" t="s">
        <v>8787</v>
      </c>
      <c r="K21" s="8">
        <v>43945.0</v>
      </c>
      <c r="L21" s="8">
        <v>43902.0</v>
      </c>
    </row>
    <row r="22">
      <c r="A22" s="7">
        <v>20.0</v>
      </c>
      <c r="B22" s="3" t="s">
        <v>367</v>
      </c>
      <c r="C22" s="3">
        <v>0.2727272727272727</v>
      </c>
      <c r="D22" s="3" t="s">
        <v>8788</v>
      </c>
      <c r="E22" s="3" t="s">
        <v>8789</v>
      </c>
      <c r="F22" s="3" t="s">
        <v>7852</v>
      </c>
      <c r="G22" s="3" t="s">
        <v>8790</v>
      </c>
      <c r="H22" s="3" t="s">
        <v>3596</v>
      </c>
      <c r="I22" s="3" t="s">
        <v>3527</v>
      </c>
      <c r="J22" s="3" t="s">
        <v>8791</v>
      </c>
      <c r="K22" s="8">
        <v>43971.0</v>
      </c>
      <c r="L22" s="8">
        <v>44040.0</v>
      </c>
    </row>
    <row r="23">
      <c r="A23" s="7">
        <v>21.0</v>
      </c>
      <c r="B23" s="3" t="s">
        <v>372</v>
      </c>
      <c r="C23" s="3">
        <v>0.2727272727272727</v>
      </c>
      <c r="D23" s="3" t="s">
        <v>8792</v>
      </c>
      <c r="E23" s="3" t="s">
        <v>8793</v>
      </c>
      <c r="F23" s="3" t="s">
        <v>7857</v>
      </c>
      <c r="G23" s="3" t="s">
        <v>8794</v>
      </c>
      <c r="H23" s="3" t="s">
        <v>3603</v>
      </c>
      <c r="I23" s="3" t="s">
        <v>3527</v>
      </c>
      <c r="J23" s="3" t="s">
        <v>8795</v>
      </c>
      <c r="K23" s="8">
        <v>43971.0</v>
      </c>
      <c r="L23" s="8">
        <v>44040.0</v>
      </c>
    </row>
    <row r="24">
      <c r="A24" s="7">
        <v>22.0</v>
      </c>
      <c r="B24" s="3" t="s">
        <v>381</v>
      </c>
      <c r="C24" s="3">
        <v>0.1818181818181818</v>
      </c>
      <c r="D24" s="3" t="s">
        <v>8796</v>
      </c>
      <c r="E24" s="3" t="s">
        <v>8797</v>
      </c>
      <c r="F24" s="3" t="s">
        <v>7862</v>
      </c>
      <c r="G24" s="3" t="s">
        <v>8798</v>
      </c>
      <c r="H24" s="3" t="s">
        <v>3608</v>
      </c>
      <c r="I24" s="3" t="s">
        <v>3527</v>
      </c>
      <c r="J24" s="3" t="s">
        <v>8799</v>
      </c>
      <c r="K24" s="8">
        <v>43938.0</v>
      </c>
      <c r="L24" s="8">
        <v>43899.0</v>
      </c>
    </row>
    <row r="25">
      <c r="A25" s="7">
        <v>23.0</v>
      </c>
      <c r="B25" s="3" t="s">
        <v>386</v>
      </c>
      <c r="C25" s="3">
        <v>0.1818181818181818</v>
      </c>
      <c r="D25" s="3" t="s">
        <v>8800</v>
      </c>
      <c r="E25" s="3" t="s">
        <v>8801</v>
      </c>
      <c r="F25" s="3" t="s">
        <v>7867</v>
      </c>
      <c r="G25" s="3" t="s">
        <v>8802</v>
      </c>
      <c r="H25" s="3" t="s">
        <v>3613</v>
      </c>
      <c r="I25" s="3" t="s">
        <v>3527</v>
      </c>
      <c r="J25" s="3" t="s">
        <v>8803</v>
      </c>
      <c r="K25" s="8">
        <v>43938.0</v>
      </c>
      <c r="L25" s="8">
        <v>43901.0</v>
      </c>
    </row>
    <row r="26">
      <c r="A26" s="7">
        <v>24.0</v>
      </c>
      <c r="B26" s="3" t="s">
        <v>449</v>
      </c>
      <c r="C26" s="3">
        <v>0.4615384615384616</v>
      </c>
      <c r="D26" s="3" t="s">
        <v>8804</v>
      </c>
      <c r="E26" s="3" t="s">
        <v>8805</v>
      </c>
      <c r="F26" s="3" t="s">
        <v>7872</v>
      </c>
      <c r="G26" s="3" t="s">
        <v>8806</v>
      </c>
      <c r="H26" s="3" t="s">
        <v>6138</v>
      </c>
      <c r="I26" s="3" t="s">
        <v>3845</v>
      </c>
      <c r="J26" s="3" t="s">
        <v>8807</v>
      </c>
      <c r="K26" s="8">
        <v>43971.0</v>
      </c>
      <c r="L26" s="8">
        <v>43894.0</v>
      </c>
    </row>
    <row r="27">
      <c r="A27" s="7">
        <v>25.0</v>
      </c>
      <c r="B27" s="3" t="s">
        <v>452</v>
      </c>
      <c r="C27" s="3">
        <v>0.3846153846153846</v>
      </c>
      <c r="D27" s="3" t="s">
        <v>8808</v>
      </c>
      <c r="E27" s="3" t="s">
        <v>8809</v>
      </c>
      <c r="F27" s="3" t="s">
        <v>7877</v>
      </c>
      <c r="G27" s="3" t="s">
        <v>8810</v>
      </c>
      <c r="H27" s="3" t="s">
        <v>6145</v>
      </c>
      <c r="I27" s="3" t="s">
        <v>3845</v>
      </c>
      <c r="J27" s="3" t="s">
        <v>8811</v>
      </c>
      <c r="K27" s="8">
        <v>43971.0</v>
      </c>
      <c r="L27" s="8">
        <v>43894.0</v>
      </c>
    </row>
    <row r="28">
      <c r="A28" s="7">
        <v>26.0</v>
      </c>
      <c r="B28" s="3" t="s">
        <v>464</v>
      </c>
      <c r="C28" s="3">
        <v>0.4</v>
      </c>
      <c r="D28" s="3" t="s">
        <v>8812</v>
      </c>
      <c r="E28" s="3" t="s">
        <v>8813</v>
      </c>
      <c r="F28" s="3" t="s">
        <v>7882</v>
      </c>
      <c r="G28" s="3" t="s">
        <v>8814</v>
      </c>
      <c r="H28" s="3" t="s">
        <v>6151</v>
      </c>
      <c r="I28" s="3" t="s">
        <v>6055</v>
      </c>
      <c r="J28" s="3" t="s">
        <v>8815</v>
      </c>
      <c r="K28" s="8">
        <v>43979.0</v>
      </c>
      <c r="L28" s="8">
        <v>43971.0</v>
      </c>
    </row>
    <row r="29">
      <c r="A29" s="7">
        <v>27.0</v>
      </c>
      <c r="B29" s="3" t="s">
        <v>467</v>
      </c>
      <c r="C29" s="3">
        <v>0.3888888888888889</v>
      </c>
      <c r="D29" s="3" t="s">
        <v>8816</v>
      </c>
      <c r="E29" s="3" t="s">
        <v>8817</v>
      </c>
      <c r="F29" s="3" t="s">
        <v>7887</v>
      </c>
      <c r="G29" s="3" t="s">
        <v>8818</v>
      </c>
      <c r="H29" s="3" t="s">
        <v>6157</v>
      </c>
      <c r="I29" s="3" t="s">
        <v>6545</v>
      </c>
      <c r="J29" s="3" t="s">
        <v>3657</v>
      </c>
      <c r="K29" s="8">
        <v>43979.0</v>
      </c>
      <c r="L29" s="8">
        <v>43971.0</v>
      </c>
    </row>
    <row r="30">
      <c r="A30" s="7">
        <v>28.0</v>
      </c>
      <c r="B30" s="3" t="s">
        <v>496</v>
      </c>
      <c r="C30" s="3">
        <v>0.5</v>
      </c>
      <c r="D30" s="3" t="s">
        <v>8819</v>
      </c>
      <c r="E30" s="3" t="s">
        <v>8820</v>
      </c>
      <c r="F30" s="3" t="s">
        <v>7892</v>
      </c>
      <c r="G30" s="3" t="s">
        <v>3642</v>
      </c>
      <c r="H30" s="3" t="s">
        <v>7893</v>
      </c>
      <c r="I30" s="3" t="s">
        <v>3562</v>
      </c>
      <c r="J30" s="3" t="s">
        <v>8821</v>
      </c>
      <c r="K30" s="8">
        <v>43950.0</v>
      </c>
      <c r="L30" s="8">
        <v>43886.0</v>
      </c>
    </row>
    <row r="31">
      <c r="A31" s="7">
        <v>29.0</v>
      </c>
      <c r="B31" s="3" t="s">
        <v>501</v>
      </c>
      <c r="C31" s="3">
        <v>0.2142857142857143</v>
      </c>
      <c r="D31" s="3" t="s">
        <v>8822</v>
      </c>
      <c r="E31" s="3" t="s">
        <v>8823</v>
      </c>
      <c r="F31" s="3" t="s">
        <v>8824</v>
      </c>
      <c r="G31" s="3" t="s">
        <v>3649</v>
      </c>
      <c r="H31" s="3" t="s">
        <v>3650</v>
      </c>
      <c r="I31" s="3" t="s">
        <v>7912</v>
      </c>
      <c r="J31" s="3" t="s">
        <v>8825</v>
      </c>
      <c r="K31" s="8">
        <v>44028.0</v>
      </c>
      <c r="L31" s="8">
        <v>44040.0</v>
      </c>
    </row>
    <row r="32">
      <c r="A32" s="7">
        <v>30.0</v>
      </c>
      <c r="B32" s="3" t="s">
        <v>504</v>
      </c>
      <c r="C32" s="3">
        <v>0.2142857142857143</v>
      </c>
      <c r="D32" s="3" t="s">
        <v>8826</v>
      </c>
      <c r="E32" s="3" t="s">
        <v>8827</v>
      </c>
      <c r="F32" s="3" t="s">
        <v>8828</v>
      </c>
      <c r="G32" s="3" t="s">
        <v>3655</v>
      </c>
      <c r="H32" s="3" t="s">
        <v>3656</v>
      </c>
      <c r="I32" s="3" t="s">
        <v>7912</v>
      </c>
      <c r="J32" s="3" t="s">
        <v>8829</v>
      </c>
      <c r="K32" s="8">
        <v>44028.0</v>
      </c>
      <c r="L32" s="8">
        <v>44040.0</v>
      </c>
    </row>
    <row r="33">
      <c r="A33" s="7">
        <v>31.0</v>
      </c>
      <c r="B33" s="3" t="s">
        <v>640</v>
      </c>
      <c r="C33" s="3">
        <v>0.5</v>
      </c>
      <c r="D33" s="3" t="s">
        <v>8830</v>
      </c>
      <c r="E33" s="3" t="s">
        <v>8831</v>
      </c>
      <c r="F33" s="3" t="s">
        <v>7897</v>
      </c>
      <c r="G33" s="3" t="s">
        <v>3661</v>
      </c>
      <c r="H33" s="3" t="s">
        <v>7898</v>
      </c>
      <c r="I33" s="3" t="s">
        <v>3852</v>
      </c>
      <c r="J33" s="3" t="s">
        <v>8832</v>
      </c>
      <c r="K33" s="8">
        <v>44015.0</v>
      </c>
      <c r="L33" s="8">
        <v>44005.0</v>
      </c>
    </row>
    <row r="34">
      <c r="A34" s="7">
        <v>32.0</v>
      </c>
      <c r="B34" s="3" t="s">
        <v>643</v>
      </c>
      <c r="C34" s="3">
        <v>0.6363636363636364</v>
      </c>
      <c r="D34" s="3" t="s">
        <v>8833</v>
      </c>
      <c r="E34" s="3" t="s">
        <v>8834</v>
      </c>
      <c r="F34" s="3" t="s">
        <v>7902</v>
      </c>
      <c r="G34" s="3" t="s">
        <v>3667</v>
      </c>
      <c r="H34" s="3" t="s">
        <v>7903</v>
      </c>
      <c r="I34" s="3" t="s">
        <v>3527</v>
      </c>
      <c r="J34" s="3" t="s">
        <v>8835</v>
      </c>
      <c r="K34" s="8">
        <v>44015.0</v>
      </c>
      <c r="L34" s="8">
        <v>44005.0</v>
      </c>
    </row>
    <row r="35">
      <c r="A35" s="7">
        <v>33.0</v>
      </c>
      <c r="B35" s="3" t="s">
        <v>666</v>
      </c>
      <c r="C35" s="3">
        <v>0.1333333333333333</v>
      </c>
      <c r="D35" s="3" t="s">
        <v>8836</v>
      </c>
      <c r="E35" s="3" t="s">
        <v>7906</v>
      </c>
      <c r="F35" s="3" t="s">
        <v>8837</v>
      </c>
      <c r="G35" s="3" t="s">
        <v>7199</v>
      </c>
      <c r="H35" s="3" t="s">
        <v>7200</v>
      </c>
      <c r="I35" s="3" t="s">
        <v>6055</v>
      </c>
      <c r="J35" s="3" t="s">
        <v>8838</v>
      </c>
      <c r="K35" s="8">
        <v>44032.0</v>
      </c>
      <c r="L35" s="8">
        <v>44028.0</v>
      </c>
    </row>
    <row r="36">
      <c r="A36" s="7">
        <v>34.0</v>
      </c>
      <c r="B36" s="3" t="s">
        <v>669</v>
      </c>
      <c r="C36" s="3">
        <v>0.1428571428571428</v>
      </c>
      <c r="D36" s="3" t="s">
        <v>8839</v>
      </c>
      <c r="E36" s="3" t="s">
        <v>7203</v>
      </c>
      <c r="F36" s="3" t="s">
        <v>8840</v>
      </c>
      <c r="G36" s="3" t="s">
        <v>7205</v>
      </c>
      <c r="H36" s="3" t="s">
        <v>7911</v>
      </c>
      <c r="I36" s="3" t="s">
        <v>7912</v>
      </c>
      <c r="J36" s="3" t="s">
        <v>8841</v>
      </c>
      <c r="K36" s="8">
        <v>44032.0</v>
      </c>
      <c r="L36" s="8">
        <v>44028.0</v>
      </c>
    </row>
    <row r="37">
      <c r="A37" s="7">
        <v>35.0</v>
      </c>
      <c r="B37" s="3" t="s">
        <v>704</v>
      </c>
      <c r="C37" s="3">
        <v>0.3</v>
      </c>
      <c r="D37" s="3" t="s">
        <v>7914</v>
      </c>
      <c r="E37" s="3" t="s">
        <v>7915</v>
      </c>
      <c r="F37" s="3" t="s">
        <v>7916</v>
      </c>
      <c r="G37" s="3" t="s">
        <v>3686</v>
      </c>
      <c r="H37" s="3" t="s">
        <v>5396</v>
      </c>
      <c r="I37" s="3" t="s">
        <v>3514</v>
      </c>
      <c r="J37" s="3" t="s">
        <v>7917</v>
      </c>
      <c r="K37" s="8">
        <v>44033.0</v>
      </c>
      <c r="L37" s="8">
        <v>44039.0</v>
      </c>
    </row>
    <row r="38">
      <c r="A38" s="7">
        <v>36.0</v>
      </c>
      <c r="B38" s="3" t="s">
        <v>712</v>
      </c>
      <c r="C38" s="3">
        <v>0.6</v>
      </c>
      <c r="D38" s="3" t="s">
        <v>8842</v>
      </c>
      <c r="E38" s="3" t="s">
        <v>8843</v>
      </c>
      <c r="F38" s="3" t="s">
        <v>7920</v>
      </c>
      <c r="G38" s="3" t="s">
        <v>3692</v>
      </c>
      <c r="H38" s="3" t="s">
        <v>7921</v>
      </c>
      <c r="I38" s="3" t="s">
        <v>3597</v>
      </c>
      <c r="J38" s="3" t="s">
        <v>8844</v>
      </c>
      <c r="K38" s="8">
        <v>43972.0</v>
      </c>
      <c r="L38" s="8">
        <v>43892.0</v>
      </c>
    </row>
    <row r="39">
      <c r="A39" s="7">
        <v>37.0</v>
      </c>
      <c r="B39" s="3" t="s">
        <v>715</v>
      </c>
      <c r="C39" s="3">
        <v>0.6</v>
      </c>
      <c r="D39" s="3" t="s">
        <v>8845</v>
      </c>
      <c r="E39" s="3" t="s">
        <v>8846</v>
      </c>
      <c r="F39" s="3" t="s">
        <v>7925</v>
      </c>
      <c r="G39" s="3" t="s">
        <v>3697</v>
      </c>
      <c r="H39" s="3" t="s">
        <v>3696</v>
      </c>
      <c r="I39" s="3" t="s">
        <v>3597</v>
      </c>
      <c r="J39" s="3" t="s">
        <v>8847</v>
      </c>
      <c r="K39" s="8">
        <v>43972.0</v>
      </c>
      <c r="L39" s="8">
        <v>43892.0</v>
      </c>
    </row>
    <row r="40">
      <c r="A40" s="7">
        <v>38.0</v>
      </c>
      <c r="B40" s="3" t="s">
        <v>737</v>
      </c>
      <c r="C40" s="3">
        <v>0.4285714285714285</v>
      </c>
      <c r="D40" s="3" t="s">
        <v>8848</v>
      </c>
      <c r="E40" s="3" t="s">
        <v>8849</v>
      </c>
      <c r="F40" s="3" t="s">
        <v>7929</v>
      </c>
      <c r="G40" s="3" t="s">
        <v>6197</v>
      </c>
      <c r="H40" s="3" t="s">
        <v>7930</v>
      </c>
      <c r="I40" s="3" t="s">
        <v>3488</v>
      </c>
      <c r="J40" s="3" t="s">
        <v>8850</v>
      </c>
      <c r="K40" s="8">
        <v>43956.0</v>
      </c>
      <c r="L40" s="8">
        <v>43902.0</v>
      </c>
    </row>
    <row r="41">
      <c r="A41" s="7">
        <v>39.0</v>
      </c>
      <c r="B41" s="3" t="s">
        <v>740</v>
      </c>
      <c r="C41" s="3">
        <v>0.4285714285714285</v>
      </c>
      <c r="D41" s="3" t="s">
        <v>8851</v>
      </c>
      <c r="E41" s="3" t="s">
        <v>8852</v>
      </c>
      <c r="F41" s="3" t="s">
        <v>7934</v>
      </c>
      <c r="G41" s="3" t="s">
        <v>6203</v>
      </c>
      <c r="H41" s="3" t="s">
        <v>7935</v>
      </c>
      <c r="I41" s="3" t="s">
        <v>3488</v>
      </c>
      <c r="J41" s="3" t="s">
        <v>8853</v>
      </c>
      <c r="K41" s="8">
        <v>43956.0</v>
      </c>
      <c r="L41" s="8">
        <v>43902.0</v>
      </c>
    </row>
    <row r="42">
      <c r="A42" s="7">
        <v>40.0</v>
      </c>
      <c r="B42" s="3" t="s">
        <v>747</v>
      </c>
      <c r="C42" s="3">
        <v>0.4</v>
      </c>
      <c r="D42" s="3" t="s">
        <v>8854</v>
      </c>
      <c r="E42" s="3" t="s">
        <v>8855</v>
      </c>
      <c r="F42" s="3" t="s">
        <v>8856</v>
      </c>
      <c r="G42" s="3" t="s">
        <v>8857</v>
      </c>
      <c r="H42" s="3" t="s">
        <v>3710</v>
      </c>
      <c r="I42" s="3" t="s">
        <v>3514</v>
      </c>
      <c r="J42" s="3" t="s">
        <v>8858</v>
      </c>
      <c r="K42" s="8">
        <v>44029.0</v>
      </c>
      <c r="L42" s="8">
        <v>44040.0</v>
      </c>
    </row>
    <row r="43">
      <c r="A43" s="7">
        <v>41.0</v>
      </c>
      <c r="B43" s="3" t="s">
        <v>751</v>
      </c>
      <c r="C43" s="3">
        <v>0.3636363636363636</v>
      </c>
      <c r="D43" s="3" t="s">
        <v>8859</v>
      </c>
      <c r="E43" s="3" t="s">
        <v>8860</v>
      </c>
      <c r="F43" s="3" t="s">
        <v>8861</v>
      </c>
      <c r="G43" s="3" t="s">
        <v>8862</v>
      </c>
      <c r="H43" s="3" t="s">
        <v>3716</v>
      </c>
      <c r="I43" s="3" t="s">
        <v>3527</v>
      </c>
      <c r="J43" s="3" t="s">
        <v>8863</v>
      </c>
      <c r="K43" s="8">
        <v>44041.0</v>
      </c>
      <c r="L43" s="8">
        <v>44040.0</v>
      </c>
    </row>
    <row r="44">
      <c r="A44" s="7">
        <v>42.0</v>
      </c>
      <c r="B44" s="3" t="s">
        <v>758</v>
      </c>
      <c r="C44" s="3">
        <v>0.4</v>
      </c>
      <c r="D44" s="3" t="s">
        <v>8864</v>
      </c>
      <c r="E44" s="3" t="s">
        <v>8865</v>
      </c>
      <c r="F44" s="3" t="s">
        <v>7939</v>
      </c>
      <c r="G44" s="3" t="s">
        <v>3721</v>
      </c>
      <c r="H44" s="3" t="s">
        <v>3722</v>
      </c>
      <c r="I44" s="3" t="s">
        <v>6055</v>
      </c>
      <c r="J44" s="3" t="s">
        <v>8866</v>
      </c>
      <c r="K44" s="8">
        <v>43992.0</v>
      </c>
      <c r="L44" s="8">
        <v>43980.0</v>
      </c>
    </row>
    <row r="45">
      <c r="A45" s="7">
        <v>43.0</v>
      </c>
      <c r="B45" s="3" t="s">
        <v>761</v>
      </c>
      <c r="C45" s="3">
        <v>0.375</v>
      </c>
      <c r="D45" s="3" t="s">
        <v>8867</v>
      </c>
      <c r="E45" s="3" t="s">
        <v>8868</v>
      </c>
      <c r="F45" s="3" t="s">
        <v>7943</v>
      </c>
      <c r="G45" s="3" t="s">
        <v>3727</v>
      </c>
      <c r="H45" s="3" t="s">
        <v>3728</v>
      </c>
      <c r="I45" s="3" t="s">
        <v>6062</v>
      </c>
      <c r="J45" s="3" t="s">
        <v>8869</v>
      </c>
      <c r="K45" s="8">
        <v>43992.0</v>
      </c>
      <c r="L45" s="8">
        <v>43980.0</v>
      </c>
    </row>
    <row r="46">
      <c r="A46" s="7">
        <v>44.0</v>
      </c>
      <c r="B46" s="3" t="s">
        <v>775</v>
      </c>
      <c r="C46" s="3">
        <v>0.4</v>
      </c>
      <c r="D46" s="3" t="s">
        <v>8870</v>
      </c>
      <c r="E46" s="3" t="s">
        <v>8871</v>
      </c>
      <c r="F46" s="3" t="s">
        <v>7947</v>
      </c>
      <c r="G46" s="3" t="s">
        <v>3733</v>
      </c>
      <c r="H46" s="3" t="s">
        <v>3734</v>
      </c>
      <c r="I46" s="3" t="s">
        <v>3514</v>
      </c>
      <c r="J46" s="3" t="s">
        <v>8872</v>
      </c>
      <c r="K46" s="8">
        <v>43983.0</v>
      </c>
      <c r="L46" s="8">
        <v>43970.0</v>
      </c>
    </row>
    <row r="47">
      <c r="A47" s="7">
        <v>45.0</v>
      </c>
      <c r="B47" s="3" t="s">
        <v>778</v>
      </c>
      <c r="C47" s="3">
        <v>0.5</v>
      </c>
      <c r="D47" s="3" t="s">
        <v>8873</v>
      </c>
      <c r="E47" s="3" t="s">
        <v>8874</v>
      </c>
      <c r="F47" s="3" t="s">
        <v>7951</v>
      </c>
      <c r="G47" s="3" t="s">
        <v>3739</v>
      </c>
      <c r="H47" s="3" t="s">
        <v>3740</v>
      </c>
      <c r="I47" s="3" t="s">
        <v>3514</v>
      </c>
      <c r="J47" s="3" t="s">
        <v>6935</v>
      </c>
      <c r="K47" s="8">
        <v>43983.0</v>
      </c>
      <c r="L47" s="8">
        <v>43970.0</v>
      </c>
    </row>
    <row r="48">
      <c r="A48" s="7">
        <v>46.0</v>
      </c>
      <c r="B48" s="3" t="s">
        <v>818</v>
      </c>
      <c r="C48" s="3">
        <v>0.3</v>
      </c>
      <c r="D48" s="3" t="s">
        <v>7953</v>
      </c>
      <c r="E48" s="3" t="s">
        <v>7954</v>
      </c>
      <c r="F48" s="3" t="s">
        <v>7955</v>
      </c>
      <c r="G48" s="3" t="s">
        <v>3745</v>
      </c>
      <c r="H48" s="3" t="s">
        <v>5422</v>
      </c>
      <c r="I48" s="3" t="s">
        <v>3514</v>
      </c>
      <c r="J48" s="3" t="s">
        <v>7956</v>
      </c>
      <c r="K48" s="8">
        <v>44033.0</v>
      </c>
      <c r="L48" s="8">
        <v>44039.0</v>
      </c>
    </row>
    <row r="49">
      <c r="A49" s="7">
        <v>47.0</v>
      </c>
      <c r="B49" s="3" t="s">
        <v>825</v>
      </c>
      <c r="C49" s="3">
        <v>0.3571428571428572</v>
      </c>
      <c r="D49" s="3" t="s">
        <v>8875</v>
      </c>
      <c r="E49" s="3" t="s">
        <v>8876</v>
      </c>
      <c r="F49" s="3" t="s">
        <v>7959</v>
      </c>
      <c r="G49" s="3" t="s">
        <v>3751</v>
      </c>
      <c r="H49" s="3" t="s">
        <v>3752</v>
      </c>
      <c r="I49" s="3" t="s">
        <v>7912</v>
      </c>
      <c r="J49" s="3" t="s">
        <v>7960</v>
      </c>
      <c r="K49" s="8">
        <v>44032.0</v>
      </c>
      <c r="L49" s="8">
        <v>43972.0</v>
      </c>
    </row>
    <row r="50">
      <c r="A50" s="7">
        <v>48.0</v>
      </c>
      <c r="B50" s="3" t="s">
        <v>828</v>
      </c>
      <c r="C50" s="3">
        <v>0.4285714285714285</v>
      </c>
      <c r="D50" s="3" t="s">
        <v>8877</v>
      </c>
      <c r="E50" s="3" t="s">
        <v>8878</v>
      </c>
      <c r="F50" s="3" t="s">
        <v>7963</v>
      </c>
      <c r="G50" s="3" t="s">
        <v>3757</v>
      </c>
      <c r="H50" s="3" t="s">
        <v>3758</v>
      </c>
      <c r="I50" s="3" t="s">
        <v>7912</v>
      </c>
      <c r="J50" s="3" t="s">
        <v>8879</v>
      </c>
      <c r="K50" s="8">
        <v>44032.0</v>
      </c>
      <c r="L50" s="8">
        <v>43972.0</v>
      </c>
    </row>
    <row r="51">
      <c r="A51" s="7">
        <v>49.0</v>
      </c>
      <c r="B51" s="3" t="s">
        <v>869</v>
      </c>
      <c r="C51" s="3">
        <v>0.3333333333333333</v>
      </c>
      <c r="D51" s="3" t="s">
        <v>8880</v>
      </c>
      <c r="E51" s="3" t="s">
        <v>8881</v>
      </c>
      <c r="F51" s="3" t="s">
        <v>7967</v>
      </c>
      <c r="G51" s="3" t="s">
        <v>8882</v>
      </c>
      <c r="H51" s="3" t="s">
        <v>7969</v>
      </c>
      <c r="I51" s="3" t="s">
        <v>3852</v>
      </c>
      <c r="J51" s="3" t="s">
        <v>8883</v>
      </c>
      <c r="K51" s="8">
        <v>43934.0</v>
      </c>
      <c r="L51" s="8">
        <v>43899.0</v>
      </c>
    </row>
    <row r="52">
      <c r="A52" s="7">
        <v>50.0</v>
      </c>
      <c r="B52" s="3" t="s">
        <v>872</v>
      </c>
      <c r="C52" s="3">
        <v>0.4</v>
      </c>
      <c r="D52" s="3" t="s">
        <v>8884</v>
      </c>
      <c r="E52" s="3" t="s">
        <v>8885</v>
      </c>
      <c r="F52" s="3" t="s">
        <v>7973</v>
      </c>
      <c r="G52" s="3" t="s">
        <v>8886</v>
      </c>
      <c r="H52" s="3" t="s">
        <v>7975</v>
      </c>
      <c r="I52" s="3" t="s">
        <v>3514</v>
      </c>
      <c r="J52" s="3" t="s">
        <v>8887</v>
      </c>
      <c r="K52" s="8">
        <v>43934.0</v>
      </c>
      <c r="L52" s="8">
        <v>43899.0</v>
      </c>
    </row>
    <row r="53">
      <c r="A53" s="7">
        <v>51.0</v>
      </c>
      <c r="B53" s="3" t="s">
        <v>874</v>
      </c>
      <c r="C53" s="3">
        <v>0.1538461538461539</v>
      </c>
      <c r="D53" s="3" t="s">
        <v>8888</v>
      </c>
      <c r="E53" s="3" t="s">
        <v>8889</v>
      </c>
      <c r="F53" s="3" t="s">
        <v>7979</v>
      </c>
      <c r="G53" s="3" t="s">
        <v>8890</v>
      </c>
      <c r="H53" s="3" t="s">
        <v>3775</v>
      </c>
      <c r="I53" s="3" t="s">
        <v>3845</v>
      </c>
      <c r="J53" s="3" t="s">
        <v>3585</v>
      </c>
      <c r="K53" s="8">
        <v>43944.0</v>
      </c>
      <c r="L53" s="8">
        <v>43838.0</v>
      </c>
    </row>
    <row r="54">
      <c r="A54" s="7">
        <v>52.0</v>
      </c>
      <c r="B54" s="3" t="s">
        <v>877</v>
      </c>
      <c r="C54" s="3">
        <v>0.1538461538461539</v>
      </c>
      <c r="D54" s="3" t="s">
        <v>8891</v>
      </c>
      <c r="E54" s="3" t="s">
        <v>8892</v>
      </c>
      <c r="F54" s="3" t="s">
        <v>7984</v>
      </c>
      <c r="G54" s="3" t="s">
        <v>8893</v>
      </c>
      <c r="H54" s="3" t="s">
        <v>3780</v>
      </c>
      <c r="I54" s="3" t="s">
        <v>3845</v>
      </c>
      <c r="J54" s="3" t="s">
        <v>3632</v>
      </c>
      <c r="K54" s="8">
        <v>43944.0</v>
      </c>
      <c r="L54" s="8">
        <v>43838.0</v>
      </c>
    </row>
    <row r="55">
      <c r="A55" s="7">
        <v>53.0</v>
      </c>
      <c r="B55" s="3" t="s">
        <v>880</v>
      </c>
      <c r="C55" s="3">
        <v>0.3</v>
      </c>
      <c r="D55" s="3" t="s">
        <v>8894</v>
      </c>
      <c r="E55" s="3" t="s">
        <v>8895</v>
      </c>
      <c r="F55" s="3" t="s">
        <v>7989</v>
      </c>
      <c r="G55" s="3" t="s">
        <v>8896</v>
      </c>
      <c r="H55" s="3" t="s">
        <v>3786</v>
      </c>
      <c r="I55" s="3" t="s">
        <v>3514</v>
      </c>
      <c r="J55" s="3" t="s">
        <v>8897</v>
      </c>
      <c r="K55" s="8">
        <v>43945.0</v>
      </c>
      <c r="L55" s="8">
        <v>43861.0</v>
      </c>
    </row>
    <row r="56">
      <c r="A56" s="7">
        <v>54.0</v>
      </c>
      <c r="B56" s="3" t="s">
        <v>883</v>
      </c>
      <c r="C56" s="3">
        <v>0.3</v>
      </c>
      <c r="D56" s="3" t="s">
        <v>8898</v>
      </c>
      <c r="E56" s="3" t="s">
        <v>8899</v>
      </c>
      <c r="F56" s="3" t="s">
        <v>7993</v>
      </c>
      <c r="G56" s="3" t="s">
        <v>8900</v>
      </c>
      <c r="H56" s="3" t="s">
        <v>3792</v>
      </c>
      <c r="I56" s="3" t="s">
        <v>3514</v>
      </c>
      <c r="J56" s="3" t="s">
        <v>8901</v>
      </c>
      <c r="K56" s="8">
        <v>43945.0</v>
      </c>
      <c r="L56" s="8">
        <v>43861.0</v>
      </c>
    </row>
    <row r="57">
      <c r="A57" s="7">
        <v>55.0</v>
      </c>
      <c r="B57" s="3" t="s">
        <v>892</v>
      </c>
      <c r="C57" s="3">
        <v>0.4545454545454545</v>
      </c>
      <c r="D57" s="3" t="s">
        <v>8902</v>
      </c>
      <c r="E57" s="3" t="s">
        <v>8903</v>
      </c>
      <c r="F57" s="3" t="s">
        <v>8904</v>
      </c>
      <c r="G57" s="3" t="s">
        <v>8905</v>
      </c>
      <c r="H57" s="3" t="s">
        <v>3798</v>
      </c>
      <c r="I57" s="3" t="s">
        <v>3527</v>
      </c>
      <c r="J57" s="3" t="s">
        <v>8906</v>
      </c>
      <c r="K57" s="8">
        <v>44041.0</v>
      </c>
      <c r="L57" s="8">
        <v>44040.0</v>
      </c>
    </row>
    <row r="58">
      <c r="A58" s="7">
        <v>56.0</v>
      </c>
      <c r="B58" s="3" t="s">
        <v>895</v>
      </c>
      <c r="C58" s="3">
        <v>0.4166666666666667</v>
      </c>
      <c r="D58" s="3" t="s">
        <v>8907</v>
      </c>
      <c r="E58" s="3" t="s">
        <v>8908</v>
      </c>
      <c r="F58" s="3" t="s">
        <v>8909</v>
      </c>
      <c r="G58" s="3" t="s">
        <v>8910</v>
      </c>
      <c r="H58" s="3" t="s">
        <v>3804</v>
      </c>
      <c r="I58" s="3" t="s">
        <v>3852</v>
      </c>
      <c r="J58" s="3" t="s">
        <v>8911</v>
      </c>
      <c r="K58" s="8">
        <v>44041.0</v>
      </c>
      <c r="L58" s="8">
        <v>44039.0</v>
      </c>
    </row>
    <row r="59">
      <c r="A59" s="7">
        <v>57.0</v>
      </c>
      <c r="B59" s="3" t="s">
        <v>911</v>
      </c>
      <c r="C59" s="3">
        <v>0.2857142857142857</v>
      </c>
      <c r="D59" s="3" t="s">
        <v>8912</v>
      </c>
      <c r="E59" s="3" t="s">
        <v>8913</v>
      </c>
      <c r="F59" s="3" t="s">
        <v>6267</v>
      </c>
      <c r="G59" s="3" t="s">
        <v>3809</v>
      </c>
      <c r="H59" s="3" t="s">
        <v>6268</v>
      </c>
      <c r="I59" s="3" t="s">
        <v>3488</v>
      </c>
      <c r="J59" s="3" t="s">
        <v>5735</v>
      </c>
      <c r="K59" s="8">
        <v>43972.0</v>
      </c>
      <c r="L59" s="8">
        <v>43892.0</v>
      </c>
    </row>
    <row r="60">
      <c r="A60" s="7">
        <v>58.0</v>
      </c>
      <c r="B60" s="3" t="s">
        <v>926</v>
      </c>
      <c r="C60" s="3">
        <v>0.3333333333333333</v>
      </c>
      <c r="D60" s="3" t="s">
        <v>8914</v>
      </c>
      <c r="E60" s="3" t="s">
        <v>8915</v>
      </c>
      <c r="F60" s="3" t="s">
        <v>7999</v>
      </c>
      <c r="G60" s="3" t="s">
        <v>8916</v>
      </c>
      <c r="H60" s="3" t="s">
        <v>8001</v>
      </c>
      <c r="I60" s="3" t="s">
        <v>3644</v>
      </c>
      <c r="J60" s="3" t="s">
        <v>8917</v>
      </c>
      <c r="K60" s="8">
        <v>43984.0</v>
      </c>
      <c r="L60" s="8">
        <v>43886.0</v>
      </c>
    </row>
    <row r="61">
      <c r="A61" s="7">
        <v>59.0</v>
      </c>
      <c r="B61" s="3" t="s">
        <v>931</v>
      </c>
      <c r="C61" s="3">
        <v>0.3333333333333333</v>
      </c>
      <c r="D61" s="3" t="s">
        <v>8918</v>
      </c>
      <c r="E61" s="3" t="s">
        <v>8919</v>
      </c>
      <c r="F61" s="3" t="s">
        <v>8005</v>
      </c>
      <c r="G61" s="3" t="s">
        <v>8920</v>
      </c>
      <c r="H61" s="3" t="s">
        <v>8007</v>
      </c>
      <c r="I61" s="3" t="s">
        <v>3644</v>
      </c>
      <c r="J61" s="3" t="s">
        <v>8917</v>
      </c>
      <c r="K61" s="8">
        <v>43984.0</v>
      </c>
      <c r="L61" s="8">
        <v>43886.0</v>
      </c>
    </row>
    <row r="62">
      <c r="A62" s="7">
        <v>60.0</v>
      </c>
      <c r="B62" s="3" t="s">
        <v>934</v>
      </c>
      <c r="C62" s="3">
        <v>0.6666666666666666</v>
      </c>
      <c r="D62" s="3" t="s">
        <v>8921</v>
      </c>
      <c r="E62" s="3" t="s">
        <v>8922</v>
      </c>
      <c r="F62" s="3" t="s">
        <v>8010</v>
      </c>
      <c r="G62" s="3" t="s">
        <v>3823</v>
      </c>
      <c r="H62" s="3" t="s">
        <v>8011</v>
      </c>
      <c r="I62" s="3" t="s">
        <v>3644</v>
      </c>
      <c r="J62" s="3" t="s">
        <v>8923</v>
      </c>
      <c r="K62" s="8">
        <v>43957.0</v>
      </c>
      <c r="L62" s="8">
        <v>43901.0</v>
      </c>
    </row>
    <row r="63">
      <c r="A63" s="7">
        <v>61.0</v>
      </c>
      <c r="B63" s="3" t="s">
        <v>937</v>
      </c>
      <c r="C63" s="3">
        <v>0.6666666666666666</v>
      </c>
      <c r="D63" s="3" t="s">
        <v>8924</v>
      </c>
      <c r="E63" s="3" t="s">
        <v>8925</v>
      </c>
      <c r="F63" s="3" t="s">
        <v>8015</v>
      </c>
      <c r="G63" s="3" t="s">
        <v>3826</v>
      </c>
      <c r="H63" s="3" t="s">
        <v>8016</v>
      </c>
      <c r="I63" s="3" t="s">
        <v>3644</v>
      </c>
      <c r="J63" s="3" t="s">
        <v>8926</v>
      </c>
      <c r="K63" s="8">
        <v>43957.0</v>
      </c>
      <c r="L63" s="8">
        <v>43899.0</v>
      </c>
    </row>
    <row r="64">
      <c r="A64" s="7">
        <v>62.0</v>
      </c>
      <c r="B64" s="3" t="s">
        <v>943</v>
      </c>
      <c r="C64" s="3">
        <v>0.5</v>
      </c>
      <c r="D64" s="3" t="s">
        <v>8018</v>
      </c>
      <c r="E64" s="3" t="s">
        <v>8019</v>
      </c>
      <c r="F64" s="3" t="s">
        <v>8020</v>
      </c>
      <c r="G64" s="3" t="s">
        <v>3831</v>
      </c>
      <c r="H64" s="3" t="s">
        <v>6298</v>
      </c>
      <c r="I64" s="3" t="s">
        <v>3514</v>
      </c>
      <c r="J64" s="3" t="s">
        <v>8021</v>
      </c>
      <c r="K64" s="8">
        <v>43942.0</v>
      </c>
      <c r="L64" s="8">
        <v>43979.0</v>
      </c>
    </row>
    <row r="65">
      <c r="A65" s="7">
        <v>63.0</v>
      </c>
      <c r="B65" s="3" t="s">
        <v>946</v>
      </c>
      <c r="C65" s="3">
        <v>0.5454545454545454</v>
      </c>
      <c r="D65" s="3" t="s">
        <v>8022</v>
      </c>
      <c r="E65" s="3" t="s">
        <v>8023</v>
      </c>
      <c r="F65" s="3" t="s">
        <v>8024</v>
      </c>
      <c r="G65" s="3" t="s">
        <v>3837</v>
      </c>
      <c r="H65" s="3" t="s">
        <v>6304</v>
      </c>
      <c r="I65" s="3" t="s">
        <v>3527</v>
      </c>
      <c r="J65" s="3" t="s">
        <v>8025</v>
      </c>
      <c r="K65" s="8">
        <v>43942.0</v>
      </c>
      <c r="L65" s="8">
        <v>43979.0</v>
      </c>
    </row>
    <row r="66">
      <c r="A66" s="7">
        <v>64.0</v>
      </c>
      <c r="B66" s="3" t="s">
        <v>975</v>
      </c>
      <c r="C66" s="3">
        <v>0.2380952380952381</v>
      </c>
      <c r="D66" s="3" t="s">
        <v>8927</v>
      </c>
      <c r="E66" s="3" t="s">
        <v>8928</v>
      </c>
      <c r="F66" s="3" t="s">
        <v>8028</v>
      </c>
      <c r="G66" s="3" t="s">
        <v>3843</v>
      </c>
      <c r="H66" s="3" t="s">
        <v>3844</v>
      </c>
      <c r="I66" s="3" t="s">
        <v>6275</v>
      </c>
      <c r="J66" s="3" t="s">
        <v>8929</v>
      </c>
      <c r="K66" s="8">
        <v>44013.0</v>
      </c>
      <c r="L66" s="8">
        <v>44007.0</v>
      </c>
    </row>
    <row r="67">
      <c r="A67" s="7">
        <v>65.0</v>
      </c>
      <c r="B67" s="3" t="s">
        <v>978</v>
      </c>
      <c r="C67" s="3">
        <v>0.2380952380952381</v>
      </c>
      <c r="D67" s="3" t="s">
        <v>8930</v>
      </c>
      <c r="E67" s="3" t="s">
        <v>8931</v>
      </c>
      <c r="F67" s="3" t="s">
        <v>8032</v>
      </c>
      <c r="G67" s="3" t="s">
        <v>3850</v>
      </c>
      <c r="H67" s="3" t="s">
        <v>3851</v>
      </c>
      <c r="I67" s="3" t="s">
        <v>6275</v>
      </c>
      <c r="J67" s="3" t="s">
        <v>8932</v>
      </c>
      <c r="K67" s="8">
        <v>44013.0</v>
      </c>
      <c r="L67" s="8">
        <v>44007.0</v>
      </c>
    </row>
    <row r="68">
      <c r="A68" s="7">
        <v>66.0</v>
      </c>
      <c r="B68" s="3" t="s">
        <v>1012</v>
      </c>
      <c r="C68" s="3">
        <v>0.5</v>
      </c>
      <c r="D68" s="3" t="s">
        <v>8933</v>
      </c>
      <c r="E68" s="3" t="s">
        <v>8934</v>
      </c>
      <c r="F68" s="3" t="s">
        <v>8035</v>
      </c>
      <c r="G68" s="3" t="s">
        <v>8935</v>
      </c>
      <c r="H68" s="3" t="s">
        <v>3858</v>
      </c>
      <c r="I68" s="3" t="s">
        <v>3644</v>
      </c>
      <c r="J68" s="3" t="s">
        <v>8936</v>
      </c>
      <c r="K68" s="8">
        <v>43958.0</v>
      </c>
      <c r="L68" s="8">
        <v>43899.0</v>
      </c>
    </row>
    <row r="69">
      <c r="A69" s="7">
        <v>67.0</v>
      </c>
      <c r="B69" s="3" t="s">
        <v>1017</v>
      </c>
      <c r="C69" s="3">
        <v>0.5</v>
      </c>
      <c r="D69" s="3" t="s">
        <v>8937</v>
      </c>
      <c r="E69" s="3" t="s">
        <v>8938</v>
      </c>
      <c r="F69" s="3" t="s">
        <v>8040</v>
      </c>
      <c r="G69" s="3" t="s">
        <v>8939</v>
      </c>
      <c r="H69" s="3" t="s">
        <v>3864</v>
      </c>
      <c r="I69" s="3" t="s">
        <v>3644</v>
      </c>
      <c r="J69" s="3" t="s">
        <v>8940</v>
      </c>
      <c r="K69" s="8">
        <v>43958.0</v>
      </c>
      <c r="L69" s="8">
        <v>43901.0</v>
      </c>
    </row>
    <row r="70">
      <c r="A70" s="7">
        <v>68.0</v>
      </c>
      <c r="B70" s="3" t="s">
        <v>1026</v>
      </c>
      <c r="C70" s="3">
        <v>0.125</v>
      </c>
      <c r="D70" s="3" t="s">
        <v>8941</v>
      </c>
      <c r="E70" s="3" t="s">
        <v>8942</v>
      </c>
      <c r="F70" s="3" t="s">
        <v>8045</v>
      </c>
      <c r="G70" s="3" t="s">
        <v>3869</v>
      </c>
      <c r="H70" s="3" t="s">
        <v>3870</v>
      </c>
      <c r="I70" s="3" t="s">
        <v>6062</v>
      </c>
      <c r="J70" s="3" t="s">
        <v>8943</v>
      </c>
      <c r="K70" s="8">
        <v>43980.0</v>
      </c>
      <c r="L70" s="8">
        <v>43899.0</v>
      </c>
    </row>
    <row r="71">
      <c r="A71" s="7">
        <v>69.0</v>
      </c>
      <c r="B71" s="3" t="s">
        <v>1029</v>
      </c>
      <c r="C71" s="3">
        <v>0.125</v>
      </c>
      <c r="D71" s="3" t="s">
        <v>8944</v>
      </c>
      <c r="E71" s="3" t="s">
        <v>8945</v>
      </c>
      <c r="F71" s="3" t="s">
        <v>8049</v>
      </c>
      <c r="G71" s="3" t="s">
        <v>3875</v>
      </c>
      <c r="H71" s="3" t="s">
        <v>3876</v>
      </c>
      <c r="I71" s="3" t="s">
        <v>6062</v>
      </c>
      <c r="J71" s="3" t="s">
        <v>8946</v>
      </c>
      <c r="K71" s="8">
        <v>43980.0</v>
      </c>
      <c r="L71" s="8">
        <v>43899.0</v>
      </c>
    </row>
    <row r="72">
      <c r="A72" s="7">
        <v>70.0</v>
      </c>
      <c r="B72" s="3" t="s">
        <v>1059</v>
      </c>
      <c r="C72" s="3">
        <v>0.4285714285714285</v>
      </c>
      <c r="D72" s="3" t="s">
        <v>8947</v>
      </c>
      <c r="E72" s="3" t="s">
        <v>8948</v>
      </c>
      <c r="F72" s="3" t="s">
        <v>8053</v>
      </c>
      <c r="G72" s="3" t="s">
        <v>8949</v>
      </c>
      <c r="H72" s="3" t="s">
        <v>3882</v>
      </c>
      <c r="I72" s="3" t="s">
        <v>7912</v>
      </c>
      <c r="J72" s="3" t="s">
        <v>8950</v>
      </c>
      <c r="K72" s="8">
        <v>44018.0</v>
      </c>
      <c r="L72" s="8">
        <v>44007.0</v>
      </c>
    </row>
    <row r="73">
      <c r="A73" s="7">
        <v>71.0</v>
      </c>
      <c r="B73" s="3" t="s">
        <v>1062</v>
      </c>
      <c r="C73" s="3">
        <v>0.5</v>
      </c>
      <c r="D73" s="3" t="s">
        <v>8951</v>
      </c>
      <c r="E73" s="3" t="s">
        <v>8952</v>
      </c>
      <c r="F73" s="3" t="s">
        <v>8058</v>
      </c>
      <c r="G73" s="3" t="s">
        <v>8953</v>
      </c>
      <c r="H73" s="3" t="s">
        <v>3888</v>
      </c>
      <c r="I73" s="3" t="s">
        <v>3852</v>
      </c>
      <c r="J73" s="3" t="s">
        <v>8954</v>
      </c>
      <c r="K73" s="8">
        <v>44018.0</v>
      </c>
      <c r="L73" s="8">
        <v>43997.0</v>
      </c>
    </row>
    <row r="74">
      <c r="A74" s="7">
        <v>72.0</v>
      </c>
      <c r="B74" s="3" t="s">
        <v>1150</v>
      </c>
      <c r="C74" s="3">
        <v>0.25</v>
      </c>
      <c r="D74" s="3" t="s">
        <v>8955</v>
      </c>
      <c r="E74" s="3" t="s">
        <v>8956</v>
      </c>
      <c r="F74" s="3" t="s">
        <v>8063</v>
      </c>
      <c r="G74" s="3" t="s">
        <v>8957</v>
      </c>
      <c r="H74" s="3" t="s">
        <v>8065</v>
      </c>
      <c r="I74" s="3" t="s">
        <v>3852</v>
      </c>
      <c r="J74" s="3" t="s">
        <v>8958</v>
      </c>
      <c r="K74" s="8">
        <v>43990.0</v>
      </c>
      <c r="L74" s="8">
        <v>43972.0</v>
      </c>
    </row>
    <row r="75">
      <c r="A75" s="7">
        <v>73.0</v>
      </c>
      <c r="B75" s="3" t="s">
        <v>1162</v>
      </c>
      <c r="C75" s="3">
        <v>0.25</v>
      </c>
      <c r="D75" s="3" t="s">
        <v>8959</v>
      </c>
      <c r="E75" s="3" t="s">
        <v>8960</v>
      </c>
      <c r="F75" s="3" t="s">
        <v>8069</v>
      </c>
      <c r="G75" s="3" t="s">
        <v>8961</v>
      </c>
      <c r="H75" s="3" t="s">
        <v>8071</v>
      </c>
      <c r="I75" s="3" t="s">
        <v>3852</v>
      </c>
      <c r="J75" s="3" t="s">
        <v>8962</v>
      </c>
      <c r="K75" s="8">
        <v>43990.0</v>
      </c>
      <c r="L75" s="8">
        <v>43973.0</v>
      </c>
    </row>
    <row r="76">
      <c r="A76" s="7">
        <v>74.0</v>
      </c>
      <c r="B76" s="3" t="s">
        <v>1164</v>
      </c>
      <c r="C76" s="3">
        <v>0.3076923076923077</v>
      </c>
      <c r="D76" s="3" t="s">
        <v>8963</v>
      </c>
      <c r="E76" s="3" t="s">
        <v>8964</v>
      </c>
      <c r="F76" s="3" t="s">
        <v>8965</v>
      </c>
      <c r="G76" s="3" t="s">
        <v>3905</v>
      </c>
      <c r="H76" s="3" t="s">
        <v>8966</v>
      </c>
      <c r="I76" s="3" t="s">
        <v>3845</v>
      </c>
      <c r="J76" s="3" t="s">
        <v>5697</v>
      </c>
      <c r="K76" s="8">
        <v>44035.0</v>
      </c>
      <c r="L76" s="8">
        <v>44007.0</v>
      </c>
    </row>
    <row r="77">
      <c r="A77" s="7">
        <v>75.0</v>
      </c>
      <c r="B77" s="3" t="s">
        <v>1167</v>
      </c>
      <c r="C77" s="3">
        <v>0.2857142857142857</v>
      </c>
      <c r="D77" s="3" t="s">
        <v>8967</v>
      </c>
      <c r="E77" s="3" t="s">
        <v>8968</v>
      </c>
      <c r="F77" s="3" t="s">
        <v>8969</v>
      </c>
      <c r="G77" s="3" t="s">
        <v>3911</v>
      </c>
      <c r="H77" s="3" t="s">
        <v>8970</v>
      </c>
      <c r="I77" s="3" t="s">
        <v>7912</v>
      </c>
      <c r="J77" s="3" t="s">
        <v>8971</v>
      </c>
      <c r="K77" s="8">
        <v>44035.0</v>
      </c>
      <c r="L77" s="8">
        <v>44007.0</v>
      </c>
    </row>
    <row r="78">
      <c r="A78" s="7">
        <v>76.0</v>
      </c>
      <c r="B78" s="3" t="s">
        <v>1201</v>
      </c>
      <c r="C78" s="3">
        <v>0.2307692307692308</v>
      </c>
      <c r="D78" s="3" t="s">
        <v>8972</v>
      </c>
      <c r="E78" s="3" t="s">
        <v>8973</v>
      </c>
      <c r="F78" s="3" t="s">
        <v>8075</v>
      </c>
      <c r="G78" s="3" t="s">
        <v>8974</v>
      </c>
      <c r="H78" s="3" t="s">
        <v>6372</v>
      </c>
      <c r="I78" s="3" t="s">
        <v>3845</v>
      </c>
      <c r="J78" s="3" t="s">
        <v>8975</v>
      </c>
      <c r="K78" s="8">
        <v>43999.0</v>
      </c>
      <c r="L78" s="8">
        <v>43997.0</v>
      </c>
    </row>
    <row r="79">
      <c r="A79" s="7">
        <v>77.0</v>
      </c>
      <c r="B79" s="3" t="s">
        <v>1204</v>
      </c>
      <c r="C79" s="3">
        <v>0.2142857142857143</v>
      </c>
      <c r="D79" s="3" t="s">
        <v>8976</v>
      </c>
      <c r="E79" s="3" t="s">
        <v>8977</v>
      </c>
      <c r="F79" s="3" t="s">
        <v>8080</v>
      </c>
      <c r="G79" s="3" t="s">
        <v>8978</v>
      </c>
      <c r="H79" s="3" t="s">
        <v>6378</v>
      </c>
      <c r="I79" s="3" t="s">
        <v>7912</v>
      </c>
      <c r="J79" s="3" t="s">
        <v>7725</v>
      </c>
      <c r="K79" s="8">
        <v>43999.0</v>
      </c>
      <c r="L79" s="8">
        <v>43997.0</v>
      </c>
    </row>
    <row r="80">
      <c r="A80" s="7">
        <v>78.0</v>
      </c>
      <c r="B80" s="3" t="s">
        <v>1208</v>
      </c>
      <c r="C80" s="3">
        <v>0.2</v>
      </c>
      <c r="D80" s="3" t="s">
        <v>8979</v>
      </c>
      <c r="E80" s="3" t="s">
        <v>8980</v>
      </c>
      <c r="F80" s="3" t="s">
        <v>8085</v>
      </c>
      <c r="G80" s="3" t="s">
        <v>3929</v>
      </c>
      <c r="H80" s="3" t="s">
        <v>3930</v>
      </c>
      <c r="I80" s="3" t="s">
        <v>3514</v>
      </c>
      <c r="J80" s="3" t="s">
        <v>8981</v>
      </c>
      <c r="K80" s="8">
        <v>44000.0</v>
      </c>
      <c r="L80" s="8">
        <v>43999.0</v>
      </c>
    </row>
    <row r="81">
      <c r="A81" s="7">
        <v>79.0</v>
      </c>
      <c r="B81" s="3" t="s">
        <v>1211</v>
      </c>
      <c r="C81" s="3">
        <v>0.2222222222222222</v>
      </c>
      <c r="D81" s="3" t="s">
        <v>8982</v>
      </c>
      <c r="E81" s="3" t="s">
        <v>8983</v>
      </c>
      <c r="F81" s="3" t="s">
        <v>8089</v>
      </c>
      <c r="G81" s="3" t="s">
        <v>3935</v>
      </c>
      <c r="H81" s="3" t="s">
        <v>3936</v>
      </c>
      <c r="I81" s="3" t="s">
        <v>3675</v>
      </c>
      <c r="J81" s="3" t="s">
        <v>8984</v>
      </c>
      <c r="K81" s="8">
        <v>44000.0</v>
      </c>
      <c r="L81" s="8">
        <v>43999.0</v>
      </c>
    </row>
    <row r="82">
      <c r="A82" s="7">
        <v>80.0</v>
      </c>
      <c r="B82" s="3" t="s">
        <v>1242</v>
      </c>
      <c r="C82" s="3">
        <v>0.2727272727272727</v>
      </c>
      <c r="D82" s="3" t="s">
        <v>8985</v>
      </c>
      <c r="E82" s="3" t="s">
        <v>8986</v>
      </c>
      <c r="F82" s="3" t="s">
        <v>8093</v>
      </c>
      <c r="G82" s="3" t="s">
        <v>3941</v>
      </c>
      <c r="H82" s="3" t="s">
        <v>8094</v>
      </c>
      <c r="I82" s="3" t="s">
        <v>3527</v>
      </c>
      <c r="J82" s="3" t="s">
        <v>8987</v>
      </c>
      <c r="K82" s="8">
        <v>44035.0</v>
      </c>
      <c r="L82" s="8">
        <v>44034.0</v>
      </c>
    </row>
    <row r="83">
      <c r="A83" s="7">
        <v>81.0</v>
      </c>
      <c r="B83" s="3" t="s">
        <v>1245</v>
      </c>
      <c r="C83" s="3">
        <v>0.2727272727272727</v>
      </c>
      <c r="D83" s="3" t="s">
        <v>8988</v>
      </c>
      <c r="E83" s="3" t="s">
        <v>8989</v>
      </c>
      <c r="F83" s="3" t="s">
        <v>8098</v>
      </c>
      <c r="G83" s="3" t="s">
        <v>3947</v>
      </c>
      <c r="H83" s="3" t="s">
        <v>8099</v>
      </c>
      <c r="I83" s="3" t="s">
        <v>3527</v>
      </c>
      <c r="J83" s="3" t="s">
        <v>3556</v>
      </c>
      <c r="K83" s="8">
        <v>44035.0</v>
      </c>
      <c r="L83" s="8">
        <v>44034.0</v>
      </c>
    </row>
    <row r="84">
      <c r="A84" s="7">
        <v>82.0</v>
      </c>
      <c r="B84" s="3" t="s">
        <v>1255</v>
      </c>
      <c r="C84" s="3">
        <v>0.6666666666666666</v>
      </c>
      <c r="D84" s="3" t="s">
        <v>8990</v>
      </c>
      <c r="E84" s="3" t="s">
        <v>8991</v>
      </c>
      <c r="F84" s="3" t="s">
        <v>8103</v>
      </c>
      <c r="G84" s="3" t="s">
        <v>8992</v>
      </c>
      <c r="H84" s="3" t="s">
        <v>8105</v>
      </c>
      <c r="I84" s="3" t="s">
        <v>3675</v>
      </c>
      <c r="J84" s="3" t="s">
        <v>8993</v>
      </c>
      <c r="K84" s="8">
        <v>43984.0</v>
      </c>
      <c r="L84" s="8">
        <v>43894.0</v>
      </c>
    </row>
    <row r="85">
      <c r="A85" s="7">
        <v>83.0</v>
      </c>
      <c r="B85" s="3" t="s">
        <v>1258</v>
      </c>
      <c r="C85" s="3">
        <v>0.75</v>
      </c>
      <c r="D85" s="3" t="s">
        <v>8994</v>
      </c>
      <c r="E85" s="3" t="s">
        <v>8995</v>
      </c>
      <c r="F85" s="3" t="s">
        <v>8109</v>
      </c>
      <c r="G85" s="3" t="s">
        <v>3958</v>
      </c>
      <c r="H85" s="3" t="s">
        <v>8110</v>
      </c>
      <c r="I85" s="3" t="s">
        <v>3562</v>
      </c>
      <c r="J85" s="3" t="s">
        <v>8996</v>
      </c>
      <c r="K85" s="8">
        <v>43984.0</v>
      </c>
      <c r="L85" s="8">
        <v>43894.0</v>
      </c>
    </row>
    <row r="86">
      <c r="A86" s="7">
        <v>84.0</v>
      </c>
      <c r="B86" s="3" t="s">
        <v>1302</v>
      </c>
      <c r="C86" s="3">
        <v>0.3333333333333333</v>
      </c>
      <c r="D86" s="3" t="s">
        <v>8997</v>
      </c>
      <c r="E86" s="3" t="s">
        <v>8998</v>
      </c>
      <c r="F86" s="3" t="s">
        <v>8999</v>
      </c>
      <c r="G86" s="3" t="s">
        <v>9000</v>
      </c>
      <c r="H86" s="3" t="s">
        <v>9001</v>
      </c>
      <c r="I86" s="3" t="s">
        <v>3675</v>
      </c>
      <c r="J86" s="3" t="s">
        <v>9002</v>
      </c>
      <c r="K86" s="8">
        <v>43992.0</v>
      </c>
      <c r="L86" s="8">
        <v>43902.0</v>
      </c>
    </row>
    <row r="87">
      <c r="A87" s="7">
        <v>85.0</v>
      </c>
      <c r="B87" s="3" t="s">
        <v>1305</v>
      </c>
      <c r="C87" s="3">
        <v>0.5</v>
      </c>
      <c r="D87" s="3" t="s">
        <v>9003</v>
      </c>
      <c r="E87" s="3" t="s">
        <v>9004</v>
      </c>
      <c r="F87" s="3" t="s">
        <v>9005</v>
      </c>
      <c r="G87" s="3" t="s">
        <v>9006</v>
      </c>
      <c r="H87" s="3" t="s">
        <v>9007</v>
      </c>
      <c r="I87" s="3" t="s">
        <v>3562</v>
      </c>
      <c r="J87" s="3" t="s">
        <v>9008</v>
      </c>
      <c r="K87" s="8">
        <v>43992.0</v>
      </c>
      <c r="L87" s="8">
        <v>43902.0</v>
      </c>
    </row>
    <row r="88">
      <c r="A88" s="7">
        <v>86.0</v>
      </c>
      <c r="B88" s="3" t="s">
        <v>1333</v>
      </c>
      <c r="C88" s="3">
        <v>0.5</v>
      </c>
      <c r="D88" s="3" t="s">
        <v>9009</v>
      </c>
      <c r="E88" s="3" t="s">
        <v>9010</v>
      </c>
      <c r="F88" s="3" t="s">
        <v>9011</v>
      </c>
      <c r="G88" s="3" t="s">
        <v>9012</v>
      </c>
      <c r="H88" s="3" t="s">
        <v>9013</v>
      </c>
      <c r="I88" s="3" t="s">
        <v>3562</v>
      </c>
      <c r="J88" s="3" t="s">
        <v>9014</v>
      </c>
      <c r="K88" s="8">
        <v>43985.0</v>
      </c>
      <c r="L88" s="8">
        <v>44021.0</v>
      </c>
    </row>
    <row r="89">
      <c r="A89" s="7">
        <v>87.0</v>
      </c>
      <c r="B89" s="3" t="s">
        <v>1396</v>
      </c>
      <c r="C89" s="3">
        <v>0.3333333333333333</v>
      </c>
      <c r="D89" s="3" t="s">
        <v>9015</v>
      </c>
      <c r="E89" s="3" t="s">
        <v>9016</v>
      </c>
      <c r="F89" s="3" t="s">
        <v>8114</v>
      </c>
      <c r="G89" s="3" t="s">
        <v>3964</v>
      </c>
      <c r="H89" s="3" t="s">
        <v>8115</v>
      </c>
      <c r="I89" s="3" t="s">
        <v>3675</v>
      </c>
      <c r="J89" s="3" t="s">
        <v>9017</v>
      </c>
      <c r="K89" s="8">
        <v>43966.0</v>
      </c>
      <c r="L89" s="8">
        <v>43963.0</v>
      </c>
    </row>
    <row r="90">
      <c r="A90" s="7">
        <v>88.0</v>
      </c>
      <c r="B90" s="3" t="s">
        <v>1399</v>
      </c>
      <c r="C90" s="3">
        <v>0.3333333333333333</v>
      </c>
      <c r="D90" s="3" t="s">
        <v>9018</v>
      </c>
      <c r="E90" s="3" t="s">
        <v>9019</v>
      </c>
      <c r="F90" s="3" t="s">
        <v>8119</v>
      </c>
      <c r="G90" s="3" t="s">
        <v>3970</v>
      </c>
      <c r="H90" s="3" t="s">
        <v>8120</v>
      </c>
      <c r="I90" s="3" t="s">
        <v>3675</v>
      </c>
      <c r="J90" s="3" t="s">
        <v>9020</v>
      </c>
      <c r="K90" s="8">
        <v>43966.0</v>
      </c>
      <c r="L90" s="8">
        <v>43963.0</v>
      </c>
    </row>
    <row r="91">
      <c r="A91" s="7">
        <v>89.0</v>
      </c>
      <c r="B91" s="3" t="s">
        <v>1406</v>
      </c>
      <c r="C91" s="3">
        <v>0.6666666666666666</v>
      </c>
      <c r="D91" s="3" t="s">
        <v>9021</v>
      </c>
      <c r="E91" s="3" t="s">
        <v>9022</v>
      </c>
      <c r="F91" s="3" t="s">
        <v>8124</v>
      </c>
      <c r="G91" s="3" t="s">
        <v>9023</v>
      </c>
      <c r="H91" s="3" t="s">
        <v>6423</v>
      </c>
      <c r="I91" s="3" t="s">
        <v>3644</v>
      </c>
      <c r="J91" s="3" t="s">
        <v>9024</v>
      </c>
      <c r="K91" s="8">
        <v>43944.0</v>
      </c>
      <c r="L91" s="8">
        <v>43885.0</v>
      </c>
    </row>
    <row r="92">
      <c r="A92" s="7">
        <v>90.0</v>
      </c>
      <c r="B92" s="3" t="s">
        <v>1409</v>
      </c>
      <c r="C92" s="3">
        <v>0.6666666666666666</v>
      </c>
      <c r="D92" s="3" t="s">
        <v>9025</v>
      </c>
      <c r="E92" s="3" t="s">
        <v>9026</v>
      </c>
      <c r="F92" s="3" t="s">
        <v>8129</v>
      </c>
      <c r="G92" s="3" t="s">
        <v>9027</v>
      </c>
      <c r="H92" s="3" t="s">
        <v>6428</v>
      </c>
      <c r="I92" s="3" t="s">
        <v>3644</v>
      </c>
      <c r="J92" s="3" t="s">
        <v>9028</v>
      </c>
      <c r="K92" s="8">
        <v>43944.0</v>
      </c>
      <c r="L92" s="8">
        <v>43885.0</v>
      </c>
    </row>
    <row r="93">
      <c r="A93" s="7">
        <v>91.0</v>
      </c>
      <c r="B93" s="3" t="s">
        <v>1432</v>
      </c>
      <c r="C93" s="3">
        <v>0.3333333333333333</v>
      </c>
      <c r="D93" s="3" t="s">
        <v>9029</v>
      </c>
      <c r="E93" s="3" t="s">
        <v>9030</v>
      </c>
      <c r="F93" s="3" t="s">
        <v>8134</v>
      </c>
      <c r="G93" s="3" t="s">
        <v>9031</v>
      </c>
      <c r="H93" s="3" t="s">
        <v>3982</v>
      </c>
      <c r="I93" s="3" t="s">
        <v>3644</v>
      </c>
      <c r="J93" s="3" t="s">
        <v>9032</v>
      </c>
      <c r="K93" s="8">
        <v>43949.0</v>
      </c>
      <c r="L93" s="8">
        <v>43889.0</v>
      </c>
    </row>
    <row r="94">
      <c r="A94" s="7">
        <v>92.0</v>
      </c>
      <c r="B94" s="3" t="s">
        <v>1436</v>
      </c>
      <c r="C94" s="3">
        <v>0.3333333333333333</v>
      </c>
      <c r="D94" s="3" t="s">
        <v>9033</v>
      </c>
      <c r="E94" s="3" t="s">
        <v>9034</v>
      </c>
      <c r="F94" s="3" t="s">
        <v>8137</v>
      </c>
      <c r="G94" s="3" t="s">
        <v>9035</v>
      </c>
      <c r="H94" s="3" t="s">
        <v>3987</v>
      </c>
      <c r="I94" s="3" t="s">
        <v>3644</v>
      </c>
      <c r="J94" s="3" t="s">
        <v>8151</v>
      </c>
      <c r="K94" s="8">
        <v>43949.0</v>
      </c>
      <c r="L94" s="8">
        <v>43889.0</v>
      </c>
    </row>
    <row r="95">
      <c r="A95" s="7">
        <v>93.0</v>
      </c>
      <c r="B95" s="3" t="s">
        <v>1441</v>
      </c>
      <c r="C95" s="3">
        <v>0.4444444444444444</v>
      </c>
      <c r="D95" s="3" t="s">
        <v>9036</v>
      </c>
      <c r="E95" s="3" t="s">
        <v>8140</v>
      </c>
      <c r="F95" s="3" t="s">
        <v>9037</v>
      </c>
      <c r="G95" s="3" t="s">
        <v>3992</v>
      </c>
      <c r="H95" s="3" t="s">
        <v>8142</v>
      </c>
      <c r="I95" s="3" t="s">
        <v>3675</v>
      </c>
      <c r="J95" s="3" t="s">
        <v>9038</v>
      </c>
      <c r="K95" s="8">
        <v>44029.0</v>
      </c>
      <c r="L95" s="8">
        <v>44040.0</v>
      </c>
    </row>
    <row r="96">
      <c r="A96" s="7">
        <v>94.0</v>
      </c>
      <c r="B96" s="3" t="s">
        <v>1444</v>
      </c>
      <c r="C96" s="3">
        <v>0.5</v>
      </c>
      <c r="D96" s="3" t="s">
        <v>9039</v>
      </c>
      <c r="E96" s="3" t="s">
        <v>8145</v>
      </c>
      <c r="F96" s="3" t="s">
        <v>9040</v>
      </c>
      <c r="G96" s="3" t="s">
        <v>3998</v>
      </c>
      <c r="H96" s="3" t="s">
        <v>6448</v>
      </c>
      <c r="I96" s="3" t="s">
        <v>3562</v>
      </c>
      <c r="J96" s="3" t="s">
        <v>9041</v>
      </c>
      <c r="K96" s="8">
        <v>44029.0</v>
      </c>
      <c r="L96" s="8">
        <v>44040.0</v>
      </c>
    </row>
    <row r="97">
      <c r="A97" s="7">
        <v>95.0</v>
      </c>
      <c r="B97" s="3" t="s">
        <v>1459</v>
      </c>
      <c r="C97" s="3">
        <v>0.4615384615384616</v>
      </c>
      <c r="D97" s="3" t="s">
        <v>9042</v>
      </c>
      <c r="E97" s="3" t="s">
        <v>9043</v>
      </c>
      <c r="F97" s="3" t="s">
        <v>8150</v>
      </c>
      <c r="G97" s="3" t="s">
        <v>9044</v>
      </c>
      <c r="H97" s="3" t="s">
        <v>6454</v>
      </c>
      <c r="I97" s="3" t="s">
        <v>3845</v>
      </c>
      <c r="J97" s="3" t="s">
        <v>9045</v>
      </c>
      <c r="K97" s="8">
        <v>44018.0</v>
      </c>
      <c r="L97" s="8">
        <v>44012.0</v>
      </c>
    </row>
    <row r="98">
      <c r="A98" s="7">
        <v>96.0</v>
      </c>
      <c r="B98" s="3" t="s">
        <v>1462</v>
      </c>
      <c r="C98" s="3">
        <v>0.4285714285714285</v>
      </c>
      <c r="D98" s="3" t="s">
        <v>9046</v>
      </c>
      <c r="E98" s="3" t="s">
        <v>9047</v>
      </c>
      <c r="F98" s="3" t="s">
        <v>8154</v>
      </c>
      <c r="G98" s="3" t="s">
        <v>4010</v>
      </c>
      <c r="H98" s="3" t="s">
        <v>6460</v>
      </c>
      <c r="I98" s="3" t="s">
        <v>7912</v>
      </c>
      <c r="J98" s="3" t="s">
        <v>9048</v>
      </c>
      <c r="K98" s="8">
        <v>44018.0</v>
      </c>
      <c r="L98" s="8">
        <v>44012.0</v>
      </c>
    </row>
    <row r="99">
      <c r="A99" s="7">
        <v>97.0</v>
      </c>
      <c r="B99" s="3" t="s">
        <v>1472</v>
      </c>
      <c r="C99" s="3">
        <v>0.2857142857142857</v>
      </c>
      <c r="D99" s="3" t="s">
        <v>9049</v>
      </c>
      <c r="E99" s="3" t="s">
        <v>9050</v>
      </c>
      <c r="F99" s="3" t="s">
        <v>8158</v>
      </c>
      <c r="G99" s="3" t="s">
        <v>9051</v>
      </c>
      <c r="H99" s="3" t="s">
        <v>4017</v>
      </c>
      <c r="I99" s="3" t="s">
        <v>3488</v>
      </c>
      <c r="J99" s="3" t="s">
        <v>8408</v>
      </c>
      <c r="K99" s="8">
        <v>43971.0</v>
      </c>
      <c r="L99" s="8">
        <v>43964.0</v>
      </c>
    </row>
    <row r="100">
      <c r="A100" s="7">
        <v>98.0</v>
      </c>
      <c r="B100" s="3" t="s">
        <v>1477</v>
      </c>
      <c r="C100" s="3">
        <v>0.2857142857142857</v>
      </c>
      <c r="D100" s="3" t="s">
        <v>9052</v>
      </c>
      <c r="E100" s="3" t="s">
        <v>9053</v>
      </c>
      <c r="F100" s="3" t="s">
        <v>8163</v>
      </c>
      <c r="G100" s="3" t="s">
        <v>9054</v>
      </c>
      <c r="H100" s="3" t="s">
        <v>6469</v>
      </c>
      <c r="I100" s="3" t="s">
        <v>3488</v>
      </c>
      <c r="J100" s="3" t="s">
        <v>9055</v>
      </c>
      <c r="K100" s="8">
        <v>43971.0</v>
      </c>
      <c r="L100" s="8">
        <v>43964.0</v>
      </c>
    </row>
    <row r="101">
      <c r="A101" s="7">
        <v>99.0</v>
      </c>
      <c r="B101" s="3" t="s">
        <v>1497</v>
      </c>
      <c r="C101" s="3">
        <v>0.3846153846153846</v>
      </c>
      <c r="D101" s="3" t="s">
        <v>9056</v>
      </c>
      <c r="E101" s="3" t="s">
        <v>9057</v>
      </c>
      <c r="F101" s="3" t="s">
        <v>8168</v>
      </c>
      <c r="G101" s="3" t="s">
        <v>9058</v>
      </c>
      <c r="H101" s="3" t="s">
        <v>8170</v>
      </c>
      <c r="I101" s="3" t="s">
        <v>3845</v>
      </c>
      <c r="J101" s="3" t="s">
        <v>9059</v>
      </c>
      <c r="K101" s="8">
        <v>43977.0</v>
      </c>
      <c r="L101" s="8">
        <v>43899.0</v>
      </c>
    </row>
    <row r="102">
      <c r="A102" s="7">
        <v>100.0</v>
      </c>
      <c r="B102" s="3" t="s">
        <v>1500</v>
      </c>
      <c r="C102" s="3">
        <v>0.4166666666666667</v>
      </c>
      <c r="D102" s="3" t="s">
        <v>9060</v>
      </c>
      <c r="E102" s="3" t="s">
        <v>9061</v>
      </c>
      <c r="F102" s="3" t="s">
        <v>8174</v>
      </c>
      <c r="G102" s="3" t="s">
        <v>9062</v>
      </c>
      <c r="H102" s="3" t="s">
        <v>8176</v>
      </c>
      <c r="I102" s="3" t="s">
        <v>3852</v>
      </c>
      <c r="J102" s="3" t="s">
        <v>9063</v>
      </c>
      <c r="K102" s="8">
        <v>43977.0</v>
      </c>
      <c r="L102" s="8">
        <v>43899.0</v>
      </c>
    </row>
    <row r="103">
      <c r="A103" s="7">
        <v>101.0</v>
      </c>
      <c r="B103" s="3" t="s">
        <v>1519</v>
      </c>
      <c r="C103" s="3">
        <v>0.5</v>
      </c>
      <c r="D103" s="3" t="s">
        <v>9064</v>
      </c>
      <c r="E103" s="3" t="s">
        <v>9065</v>
      </c>
      <c r="F103" s="3" t="s">
        <v>9066</v>
      </c>
      <c r="G103" s="3" t="s">
        <v>9067</v>
      </c>
      <c r="H103" s="3" t="s">
        <v>9068</v>
      </c>
      <c r="I103" s="3" t="s">
        <v>3514</v>
      </c>
      <c r="J103" s="3" t="s">
        <v>9069</v>
      </c>
      <c r="K103" s="8">
        <v>43971.0</v>
      </c>
      <c r="L103" s="8">
        <v>43958.0</v>
      </c>
    </row>
    <row r="104">
      <c r="A104" s="7">
        <v>102.0</v>
      </c>
      <c r="B104" s="3" t="s">
        <v>1527</v>
      </c>
      <c r="C104" s="3">
        <v>0.5</v>
      </c>
      <c r="D104" s="3" t="s">
        <v>9070</v>
      </c>
      <c r="E104" s="3" t="s">
        <v>9071</v>
      </c>
      <c r="F104" s="3" t="s">
        <v>9072</v>
      </c>
      <c r="G104" s="3" t="s">
        <v>9073</v>
      </c>
      <c r="H104" s="3" t="s">
        <v>9074</v>
      </c>
      <c r="I104" s="3" t="s">
        <v>3514</v>
      </c>
      <c r="J104" s="3" t="s">
        <v>9075</v>
      </c>
      <c r="K104" s="8">
        <v>43971.0</v>
      </c>
      <c r="L104" s="8">
        <v>43958.0</v>
      </c>
    </row>
    <row r="105">
      <c r="A105" s="7">
        <v>103.0</v>
      </c>
      <c r="B105" s="3" t="s">
        <v>1541</v>
      </c>
      <c r="C105" s="3">
        <v>0.4</v>
      </c>
      <c r="D105" s="3" t="s">
        <v>9076</v>
      </c>
      <c r="E105" s="3" t="s">
        <v>9077</v>
      </c>
      <c r="F105" s="3" t="s">
        <v>8180</v>
      </c>
      <c r="G105" s="3" t="s">
        <v>4052</v>
      </c>
      <c r="H105" s="3" t="s">
        <v>8181</v>
      </c>
      <c r="I105" s="3" t="s">
        <v>3514</v>
      </c>
      <c r="J105" s="3" t="s">
        <v>9078</v>
      </c>
      <c r="K105" s="8">
        <v>43990.0</v>
      </c>
      <c r="L105" s="8">
        <v>43892.0</v>
      </c>
    </row>
    <row r="106">
      <c r="A106" s="7">
        <v>104.0</v>
      </c>
      <c r="B106" s="3" t="s">
        <v>1544</v>
      </c>
      <c r="C106" s="3">
        <v>0.3636363636363636</v>
      </c>
      <c r="D106" s="3" t="s">
        <v>9079</v>
      </c>
      <c r="E106" s="3" t="s">
        <v>9080</v>
      </c>
      <c r="F106" s="3" t="s">
        <v>8184</v>
      </c>
      <c r="G106" s="3" t="s">
        <v>4057</v>
      </c>
      <c r="H106" s="3" t="s">
        <v>8185</v>
      </c>
      <c r="I106" s="3" t="s">
        <v>3527</v>
      </c>
      <c r="J106" s="3" t="s">
        <v>7292</v>
      </c>
      <c r="K106" s="8">
        <v>43990.0</v>
      </c>
      <c r="L106" s="8">
        <v>43889.0</v>
      </c>
    </row>
    <row r="107">
      <c r="A107" s="7">
        <v>105.0</v>
      </c>
      <c r="B107" s="3" t="s">
        <v>1564</v>
      </c>
      <c r="C107" s="3">
        <v>0.3333333333333333</v>
      </c>
      <c r="D107" s="3" t="s">
        <v>9081</v>
      </c>
      <c r="E107" s="3" t="s">
        <v>4072</v>
      </c>
      <c r="F107" s="3" t="s">
        <v>9082</v>
      </c>
      <c r="G107" s="3" t="s">
        <v>4074</v>
      </c>
      <c r="H107" s="3" t="s">
        <v>4075</v>
      </c>
      <c r="I107" s="3" t="s">
        <v>3675</v>
      </c>
      <c r="J107" s="3" t="s">
        <v>9083</v>
      </c>
      <c r="K107" s="8">
        <v>44039.0</v>
      </c>
      <c r="L107" s="8">
        <v>44013.0</v>
      </c>
    </row>
    <row r="108">
      <c r="A108" s="7">
        <v>106.0</v>
      </c>
      <c r="B108" s="3" t="s">
        <v>1664</v>
      </c>
      <c r="C108" s="3">
        <v>0.2222222222222222</v>
      </c>
      <c r="D108" s="3" t="s">
        <v>9084</v>
      </c>
      <c r="E108" s="3" t="s">
        <v>9085</v>
      </c>
      <c r="F108" s="3" t="s">
        <v>8192</v>
      </c>
      <c r="G108" s="3" t="s">
        <v>9086</v>
      </c>
      <c r="H108" s="3" t="s">
        <v>4081</v>
      </c>
      <c r="I108" s="3" t="s">
        <v>3675</v>
      </c>
      <c r="J108" s="3" t="s">
        <v>9087</v>
      </c>
      <c r="K108" s="8">
        <v>43964.0</v>
      </c>
      <c r="L108" s="8">
        <v>43887.0</v>
      </c>
    </row>
    <row r="109">
      <c r="A109" s="7">
        <v>107.0</v>
      </c>
      <c r="B109" s="3" t="s">
        <v>1676</v>
      </c>
      <c r="C109" s="3">
        <v>0.2</v>
      </c>
      <c r="D109" s="3" t="s">
        <v>9088</v>
      </c>
      <c r="E109" s="3" t="s">
        <v>9089</v>
      </c>
      <c r="F109" s="3" t="s">
        <v>8197</v>
      </c>
      <c r="G109" s="3" t="s">
        <v>9090</v>
      </c>
      <c r="H109" s="3" t="s">
        <v>4087</v>
      </c>
      <c r="I109" s="3" t="s">
        <v>3514</v>
      </c>
      <c r="J109" s="3" t="s">
        <v>9091</v>
      </c>
      <c r="K109" s="8">
        <v>43964.0</v>
      </c>
      <c r="L109" s="8">
        <v>43887.0</v>
      </c>
    </row>
    <row r="110">
      <c r="A110" s="7">
        <v>108.0</v>
      </c>
      <c r="B110" s="3" t="s">
        <v>1678</v>
      </c>
      <c r="C110" s="3">
        <v>0.375</v>
      </c>
      <c r="D110" s="3" t="s">
        <v>9092</v>
      </c>
      <c r="E110" s="3" t="s">
        <v>9093</v>
      </c>
      <c r="F110" s="3" t="s">
        <v>8202</v>
      </c>
      <c r="G110" s="3" t="s">
        <v>9094</v>
      </c>
      <c r="H110" s="3" t="s">
        <v>6514</v>
      </c>
      <c r="I110" s="3" t="s">
        <v>3562</v>
      </c>
      <c r="J110" s="3" t="s">
        <v>9095</v>
      </c>
      <c r="K110" s="8">
        <v>43948.0</v>
      </c>
      <c r="L110" s="8">
        <v>43903.0</v>
      </c>
    </row>
    <row r="111">
      <c r="A111" s="7">
        <v>109.0</v>
      </c>
      <c r="B111" s="3" t="s">
        <v>1684</v>
      </c>
      <c r="C111" s="3">
        <v>0.25</v>
      </c>
      <c r="D111" s="3" t="s">
        <v>9096</v>
      </c>
      <c r="E111" s="3" t="s">
        <v>9097</v>
      </c>
      <c r="F111" s="3" t="s">
        <v>8207</v>
      </c>
      <c r="G111" s="3" t="s">
        <v>6519</v>
      </c>
      <c r="H111" s="3" t="s">
        <v>6520</v>
      </c>
      <c r="I111" s="3" t="s">
        <v>3852</v>
      </c>
      <c r="J111" s="3" t="s">
        <v>9098</v>
      </c>
      <c r="K111" s="8">
        <v>44000.0</v>
      </c>
      <c r="L111" s="8">
        <v>43999.0</v>
      </c>
    </row>
    <row r="112">
      <c r="A112" s="7">
        <v>110.0</v>
      </c>
      <c r="B112" s="3" t="s">
        <v>1693</v>
      </c>
      <c r="C112" s="3">
        <v>0.25</v>
      </c>
      <c r="D112" s="3" t="s">
        <v>9099</v>
      </c>
      <c r="E112" s="3" t="s">
        <v>9100</v>
      </c>
      <c r="F112" s="3" t="s">
        <v>8210</v>
      </c>
      <c r="G112" s="3" t="s">
        <v>4101</v>
      </c>
      <c r="H112" s="3" t="s">
        <v>4102</v>
      </c>
      <c r="I112" s="3" t="s">
        <v>3852</v>
      </c>
      <c r="J112" s="3" t="s">
        <v>9101</v>
      </c>
      <c r="K112" s="8">
        <v>44000.0</v>
      </c>
      <c r="L112" s="8">
        <v>43998.0</v>
      </c>
    </row>
    <row r="113">
      <c r="A113" s="7">
        <v>111.0</v>
      </c>
      <c r="B113" s="3" t="s">
        <v>1704</v>
      </c>
      <c r="C113" s="3">
        <v>0.1666666666666667</v>
      </c>
      <c r="D113" s="3" t="s">
        <v>9102</v>
      </c>
      <c r="E113" s="3" t="s">
        <v>9103</v>
      </c>
      <c r="F113" s="3" t="s">
        <v>9104</v>
      </c>
      <c r="G113" s="3" t="s">
        <v>9103</v>
      </c>
      <c r="H113" s="3" t="s">
        <v>8213</v>
      </c>
      <c r="I113" s="3" t="s">
        <v>3644</v>
      </c>
      <c r="J113" s="3" t="s">
        <v>9105</v>
      </c>
      <c r="K113" s="8">
        <v>43990.0</v>
      </c>
      <c r="L113" s="8">
        <v>43887.0</v>
      </c>
    </row>
    <row r="114">
      <c r="A114" s="7">
        <v>112.0</v>
      </c>
      <c r="B114" s="3" t="s">
        <v>1707</v>
      </c>
      <c r="C114" s="3">
        <v>0.1428571428571428</v>
      </c>
      <c r="D114" s="3" t="s">
        <v>9106</v>
      </c>
      <c r="E114" s="3" t="s">
        <v>9107</v>
      </c>
      <c r="F114" s="3" t="s">
        <v>9108</v>
      </c>
      <c r="G114" s="3" t="s">
        <v>9107</v>
      </c>
      <c r="H114" s="3" t="s">
        <v>6530</v>
      </c>
      <c r="I114" s="3" t="s">
        <v>3488</v>
      </c>
      <c r="J114" s="3" t="s">
        <v>9109</v>
      </c>
      <c r="K114" s="8">
        <v>43990.0</v>
      </c>
      <c r="L114" s="8">
        <v>43887.0</v>
      </c>
    </row>
    <row r="115">
      <c r="A115" s="7">
        <v>113.0</v>
      </c>
      <c r="B115" s="3" t="s">
        <v>1719</v>
      </c>
      <c r="C115" s="3">
        <v>0.6666666666666666</v>
      </c>
      <c r="D115" s="3" t="s">
        <v>9110</v>
      </c>
      <c r="E115" s="3" t="s">
        <v>8218</v>
      </c>
      <c r="F115" s="3" t="s">
        <v>9111</v>
      </c>
      <c r="G115" s="3" t="s">
        <v>5618</v>
      </c>
      <c r="H115" s="3" t="s">
        <v>8220</v>
      </c>
      <c r="I115" s="3" t="s">
        <v>3675</v>
      </c>
      <c r="J115" s="3" t="s">
        <v>9112</v>
      </c>
      <c r="K115" s="8">
        <v>44040.0</v>
      </c>
      <c r="L115" s="8">
        <v>44027.0</v>
      </c>
    </row>
    <row r="116">
      <c r="A116" s="7">
        <v>114.0</v>
      </c>
      <c r="B116" s="3" t="s">
        <v>1722</v>
      </c>
      <c r="C116" s="3">
        <v>0.1428571428571428</v>
      </c>
      <c r="D116" s="3" t="s">
        <v>9113</v>
      </c>
      <c r="E116" s="3" t="s">
        <v>9114</v>
      </c>
      <c r="F116" s="3" t="s">
        <v>8224</v>
      </c>
      <c r="G116" s="3" t="s">
        <v>9114</v>
      </c>
      <c r="H116" s="3" t="s">
        <v>4107</v>
      </c>
      <c r="I116" s="3" t="s">
        <v>3488</v>
      </c>
      <c r="J116" s="3" t="s">
        <v>9115</v>
      </c>
      <c r="K116" s="8">
        <v>43980.0</v>
      </c>
      <c r="L116" s="8">
        <v>43945.0</v>
      </c>
    </row>
    <row r="117">
      <c r="A117" s="7">
        <v>115.0</v>
      </c>
      <c r="B117" s="3" t="s">
        <v>1725</v>
      </c>
      <c r="C117" s="3">
        <v>0.1666666666666667</v>
      </c>
      <c r="D117" s="3" t="s">
        <v>9116</v>
      </c>
      <c r="E117" s="3" t="s">
        <v>9117</v>
      </c>
      <c r="F117" s="3" t="s">
        <v>8228</v>
      </c>
      <c r="G117" s="3" t="s">
        <v>9117</v>
      </c>
      <c r="H117" s="3" t="s">
        <v>4112</v>
      </c>
      <c r="I117" s="3" t="s">
        <v>3644</v>
      </c>
      <c r="J117" s="3" t="s">
        <v>9118</v>
      </c>
      <c r="K117" s="8">
        <v>43980.0</v>
      </c>
      <c r="L117" s="8">
        <v>43942.0</v>
      </c>
    </row>
    <row r="118">
      <c r="A118" s="7">
        <v>116.0</v>
      </c>
      <c r="B118" s="3" t="s">
        <v>1727</v>
      </c>
      <c r="C118" s="3">
        <v>0.6</v>
      </c>
      <c r="D118" s="3" t="s">
        <v>9119</v>
      </c>
      <c r="E118" s="3" t="s">
        <v>6548</v>
      </c>
      <c r="F118" s="3" t="s">
        <v>9120</v>
      </c>
      <c r="G118" s="3" t="s">
        <v>5629</v>
      </c>
      <c r="H118" s="3" t="s">
        <v>8231</v>
      </c>
      <c r="I118" s="3" t="s">
        <v>3514</v>
      </c>
      <c r="J118" s="3" t="s">
        <v>9121</v>
      </c>
      <c r="K118" s="8">
        <v>44040.0</v>
      </c>
      <c r="L118" s="8">
        <v>44027.0</v>
      </c>
    </row>
    <row r="119">
      <c r="A119" s="7">
        <v>117.0</v>
      </c>
      <c r="B119" s="3" t="s">
        <v>1729</v>
      </c>
      <c r="C119" s="3">
        <v>0.3636363636363636</v>
      </c>
      <c r="D119" s="3" t="s">
        <v>9122</v>
      </c>
      <c r="E119" s="3" t="s">
        <v>9123</v>
      </c>
      <c r="F119" s="3" t="s">
        <v>8235</v>
      </c>
      <c r="G119" s="3" t="s">
        <v>9124</v>
      </c>
      <c r="H119" s="3" t="s">
        <v>4118</v>
      </c>
      <c r="I119" s="3" t="s">
        <v>3527</v>
      </c>
      <c r="J119" s="3" t="s">
        <v>9125</v>
      </c>
      <c r="K119" s="8">
        <v>43978.0</v>
      </c>
      <c r="L119" s="8">
        <v>43977.0</v>
      </c>
    </row>
    <row r="120">
      <c r="A120" s="7">
        <v>118.0</v>
      </c>
      <c r="B120" s="3" t="s">
        <v>1733</v>
      </c>
      <c r="C120" s="3">
        <v>0.3333333333333333</v>
      </c>
      <c r="D120" s="3" t="s">
        <v>9126</v>
      </c>
      <c r="E120" s="3" t="s">
        <v>9127</v>
      </c>
      <c r="F120" s="3" t="s">
        <v>8240</v>
      </c>
      <c r="G120" s="3" t="s">
        <v>9128</v>
      </c>
      <c r="H120" s="3" t="s">
        <v>4124</v>
      </c>
      <c r="I120" s="3" t="s">
        <v>3852</v>
      </c>
      <c r="J120" s="3" t="s">
        <v>9129</v>
      </c>
      <c r="K120" s="8">
        <v>43978.0</v>
      </c>
      <c r="L120" s="8">
        <v>43977.0</v>
      </c>
    </row>
    <row r="121">
      <c r="A121" s="7">
        <v>119.0</v>
      </c>
      <c r="B121" s="3" t="s">
        <v>1756</v>
      </c>
      <c r="C121" s="3">
        <v>0.6666666666666666</v>
      </c>
      <c r="D121" s="3" t="s">
        <v>9130</v>
      </c>
      <c r="E121" s="3" t="s">
        <v>9131</v>
      </c>
      <c r="F121" s="3" t="s">
        <v>8245</v>
      </c>
      <c r="G121" s="3" t="s">
        <v>9132</v>
      </c>
      <c r="H121" s="3" t="s">
        <v>4128</v>
      </c>
      <c r="I121" s="3" t="s">
        <v>3644</v>
      </c>
      <c r="J121" s="3" t="s">
        <v>7013</v>
      </c>
      <c r="K121" s="8">
        <v>43986.0</v>
      </c>
      <c r="L121" s="8">
        <v>43899.0</v>
      </c>
    </row>
    <row r="122">
      <c r="A122" s="7">
        <v>120.0</v>
      </c>
      <c r="B122" s="3" t="s">
        <v>1759</v>
      </c>
      <c r="C122" s="3">
        <v>0.6666666666666666</v>
      </c>
      <c r="D122" s="3" t="s">
        <v>9133</v>
      </c>
      <c r="E122" s="3" t="s">
        <v>9134</v>
      </c>
      <c r="F122" s="3" t="s">
        <v>8250</v>
      </c>
      <c r="G122" s="3" t="s">
        <v>9135</v>
      </c>
      <c r="H122" s="3" t="s">
        <v>4133</v>
      </c>
      <c r="I122" s="3" t="s">
        <v>3644</v>
      </c>
      <c r="J122" s="3" t="s">
        <v>9136</v>
      </c>
      <c r="K122" s="8">
        <v>43986.0</v>
      </c>
      <c r="L122" s="8">
        <v>43902.0</v>
      </c>
    </row>
    <row r="123">
      <c r="A123" s="7">
        <v>121.0</v>
      </c>
      <c r="B123" s="3" t="s">
        <v>1761</v>
      </c>
      <c r="C123" s="3">
        <v>0.3333333333333333</v>
      </c>
      <c r="D123" s="3" t="s">
        <v>9137</v>
      </c>
      <c r="E123" s="3" t="s">
        <v>9138</v>
      </c>
      <c r="F123" s="3" t="s">
        <v>8254</v>
      </c>
      <c r="G123" s="3" t="s">
        <v>4139</v>
      </c>
      <c r="H123" s="3" t="s">
        <v>8255</v>
      </c>
      <c r="I123" s="3" t="s">
        <v>3852</v>
      </c>
      <c r="J123" s="3" t="s">
        <v>9139</v>
      </c>
      <c r="K123" s="8">
        <v>43941.0</v>
      </c>
      <c r="L123" s="8">
        <v>43908.0</v>
      </c>
    </row>
    <row r="124">
      <c r="A124" s="7">
        <v>122.0</v>
      </c>
      <c r="B124" s="3" t="s">
        <v>1764</v>
      </c>
      <c r="C124" s="3">
        <v>0.25</v>
      </c>
      <c r="D124" s="3" t="s">
        <v>9140</v>
      </c>
      <c r="E124" s="3" t="s">
        <v>9141</v>
      </c>
      <c r="F124" s="3" t="s">
        <v>8259</v>
      </c>
      <c r="G124" s="3" t="s">
        <v>4145</v>
      </c>
      <c r="H124" s="3" t="s">
        <v>8260</v>
      </c>
      <c r="I124" s="3" t="s">
        <v>3852</v>
      </c>
      <c r="J124" s="3" t="s">
        <v>9142</v>
      </c>
      <c r="K124" s="8">
        <v>43941.0</v>
      </c>
      <c r="L124" s="8">
        <v>43908.0</v>
      </c>
    </row>
    <row r="125">
      <c r="A125" s="7">
        <v>123.0</v>
      </c>
      <c r="B125" s="3" t="s">
        <v>1802</v>
      </c>
      <c r="C125" s="3">
        <v>0.1333333333333333</v>
      </c>
      <c r="D125" s="3" t="s">
        <v>9143</v>
      </c>
      <c r="E125" s="3" t="s">
        <v>9144</v>
      </c>
      <c r="F125" s="3" t="s">
        <v>8264</v>
      </c>
      <c r="G125" s="3" t="s">
        <v>4151</v>
      </c>
      <c r="H125" s="3" t="s">
        <v>4152</v>
      </c>
      <c r="I125" s="3" t="s">
        <v>6055</v>
      </c>
      <c r="J125" s="3" t="s">
        <v>9145</v>
      </c>
      <c r="K125" s="8">
        <v>43984.0</v>
      </c>
      <c r="L125" s="8">
        <v>43894.0</v>
      </c>
    </row>
    <row r="126">
      <c r="A126" s="7">
        <v>124.0</v>
      </c>
      <c r="B126" s="3" t="s">
        <v>1805</v>
      </c>
      <c r="C126" s="3">
        <v>0.1428571428571428</v>
      </c>
      <c r="D126" s="3" t="s">
        <v>9146</v>
      </c>
      <c r="E126" s="3" t="s">
        <v>9147</v>
      </c>
      <c r="F126" s="3" t="s">
        <v>8268</v>
      </c>
      <c r="G126" s="3" t="s">
        <v>4157</v>
      </c>
      <c r="H126" s="3" t="s">
        <v>8269</v>
      </c>
      <c r="I126" s="3" t="s">
        <v>7912</v>
      </c>
      <c r="J126" s="3" t="s">
        <v>9148</v>
      </c>
      <c r="K126" s="8">
        <v>43984.0</v>
      </c>
      <c r="L126" s="8">
        <v>43894.0</v>
      </c>
    </row>
    <row r="127">
      <c r="A127" s="7">
        <v>125.0</v>
      </c>
      <c r="B127" s="3" t="s">
        <v>1807</v>
      </c>
      <c r="C127" s="3">
        <v>0.2666666666666667</v>
      </c>
      <c r="D127" s="3" t="s">
        <v>9149</v>
      </c>
      <c r="E127" s="3" t="s">
        <v>9150</v>
      </c>
      <c r="F127" s="3" t="s">
        <v>9151</v>
      </c>
      <c r="G127" s="3" t="s">
        <v>9152</v>
      </c>
      <c r="H127" s="3" t="s">
        <v>9153</v>
      </c>
      <c r="I127" s="3" t="s">
        <v>6055</v>
      </c>
      <c r="J127" s="3" t="s">
        <v>9154</v>
      </c>
      <c r="K127" s="8">
        <v>43970.0</v>
      </c>
      <c r="L127" s="8">
        <v>44032.0</v>
      </c>
    </row>
    <row r="128">
      <c r="A128" s="7">
        <v>126.0</v>
      </c>
      <c r="B128" s="3" t="s">
        <v>1810</v>
      </c>
      <c r="C128" s="3">
        <v>0.2</v>
      </c>
      <c r="D128" s="3" t="s">
        <v>9155</v>
      </c>
      <c r="E128" s="3" t="s">
        <v>9156</v>
      </c>
      <c r="F128" s="3" t="s">
        <v>9157</v>
      </c>
      <c r="G128" s="3" t="s">
        <v>9158</v>
      </c>
      <c r="H128" s="3" t="s">
        <v>9159</v>
      </c>
      <c r="I128" s="3" t="s">
        <v>6055</v>
      </c>
      <c r="J128" s="3" t="s">
        <v>9160</v>
      </c>
      <c r="K128" s="8">
        <v>43970.0</v>
      </c>
      <c r="L128" s="8">
        <v>44032.0</v>
      </c>
    </row>
    <row r="129">
      <c r="A129" s="7">
        <v>127.0</v>
      </c>
      <c r="B129" s="3" t="s">
        <v>1823</v>
      </c>
      <c r="C129" s="3">
        <v>0.25</v>
      </c>
      <c r="D129" s="3" t="s">
        <v>9161</v>
      </c>
      <c r="E129" s="3" t="s">
        <v>9162</v>
      </c>
      <c r="F129" s="3" t="s">
        <v>8273</v>
      </c>
      <c r="G129" s="3" t="s">
        <v>9163</v>
      </c>
      <c r="H129" s="3" t="s">
        <v>6600</v>
      </c>
      <c r="I129" s="3" t="s">
        <v>3562</v>
      </c>
      <c r="J129" s="3" t="s">
        <v>9164</v>
      </c>
      <c r="K129" s="8">
        <v>43979.0</v>
      </c>
      <c r="L129" s="8">
        <v>43872.0</v>
      </c>
    </row>
    <row r="130">
      <c r="A130" s="7">
        <v>128.0</v>
      </c>
      <c r="B130" s="3" t="s">
        <v>1829</v>
      </c>
      <c r="C130" s="3">
        <v>0.25</v>
      </c>
      <c r="D130" s="3" t="s">
        <v>9165</v>
      </c>
      <c r="E130" s="3" t="s">
        <v>9166</v>
      </c>
      <c r="F130" s="3" t="s">
        <v>8278</v>
      </c>
      <c r="G130" s="3" t="s">
        <v>9167</v>
      </c>
      <c r="H130" s="3" t="s">
        <v>6605</v>
      </c>
      <c r="I130" s="3" t="s">
        <v>3562</v>
      </c>
      <c r="J130" s="3" t="s">
        <v>9168</v>
      </c>
      <c r="K130" s="8">
        <v>43979.0</v>
      </c>
      <c r="L130" s="8">
        <v>43872.0</v>
      </c>
    </row>
    <row r="131">
      <c r="A131" s="7">
        <v>129.0</v>
      </c>
      <c r="B131" s="3" t="s">
        <v>1844</v>
      </c>
      <c r="C131" s="3">
        <v>0.5714285714285714</v>
      </c>
      <c r="D131" s="3" t="s">
        <v>9169</v>
      </c>
      <c r="E131" s="3" t="s">
        <v>9170</v>
      </c>
      <c r="F131" s="3" t="s">
        <v>8283</v>
      </c>
      <c r="G131" s="3" t="s">
        <v>9171</v>
      </c>
      <c r="H131" s="3" t="s">
        <v>6610</v>
      </c>
      <c r="I131" s="3" t="s">
        <v>3488</v>
      </c>
      <c r="J131" s="3" t="s">
        <v>8752</v>
      </c>
      <c r="K131" s="8">
        <v>43962.0</v>
      </c>
      <c r="L131" s="8">
        <v>43892.0</v>
      </c>
    </row>
    <row r="132">
      <c r="A132" s="7">
        <v>130.0</v>
      </c>
      <c r="B132" s="3" t="s">
        <v>1850</v>
      </c>
      <c r="C132" s="3">
        <v>0.5714285714285714</v>
      </c>
      <c r="D132" s="3" t="s">
        <v>9172</v>
      </c>
      <c r="E132" s="3" t="s">
        <v>9173</v>
      </c>
      <c r="F132" s="3" t="s">
        <v>8288</v>
      </c>
      <c r="G132" s="3" t="s">
        <v>9174</v>
      </c>
      <c r="H132" s="3" t="s">
        <v>6615</v>
      </c>
      <c r="I132" s="3" t="s">
        <v>3488</v>
      </c>
      <c r="J132" s="3" t="s">
        <v>9175</v>
      </c>
      <c r="K132" s="8">
        <v>43962.0</v>
      </c>
      <c r="L132" s="8">
        <v>43892.0</v>
      </c>
    </row>
    <row r="133">
      <c r="A133" s="7">
        <v>131.0</v>
      </c>
      <c r="B133" s="3" t="s">
        <v>1859</v>
      </c>
      <c r="C133" s="3">
        <v>0.4545454545454545</v>
      </c>
      <c r="D133" s="3" t="s">
        <v>9176</v>
      </c>
      <c r="E133" s="3" t="s">
        <v>9177</v>
      </c>
      <c r="F133" s="3" t="s">
        <v>8292</v>
      </c>
      <c r="G133" s="3" t="s">
        <v>6620</v>
      </c>
      <c r="H133" s="3" t="s">
        <v>8293</v>
      </c>
      <c r="I133" s="3" t="s">
        <v>3527</v>
      </c>
      <c r="J133" s="3" t="s">
        <v>9178</v>
      </c>
      <c r="K133" s="8">
        <v>43941.0</v>
      </c>
      <c r="L133" s="8">
        <v>43901.0</v>
      </c>
    </row>
    <row r="134">
      <c r="A134" s="7">
        <v>132.0</v>
      </c>
      <c r="B134" s="3" t="s">
        <v>1862</v>
      </c>
      <c r="C134" s="3">
        <v>0.4166666666666667</v>
      </c>
      <c r="D134" s="3" t="s">
        <v>9179</v>
      </c>
      <c r="E134" s="3" t="s">
        <v>9180</v>
      </c>
      <c r="F134" s="3" t="s">
        <v>8297</v>
      </c>
      <c r="G134" s="3" t="s">
        <v>6626</v>
      </c>
      <c r="H134" s="3" t="s">
        <v>8298</v>
      </c>
      <c r="I134" s="3" t="s">
        <v>3852</v>
      </c>
      <c r="J134" s="3" t="s">
        <v>9181</v>
      </c>
      <c r="K134" s="8">
        <v>43941.0</v>
      </c>
      <c r="L134" s="8">
        <v>43902.0</v>
      </c>
    </row>
    <row r="135">
      <c r="A135" s="7">
        <v>133.0</v>
      </c>
      <c r="B135" s="3" t="s">
        <v>1876</v>
      </c>
      <c r="C135" s="3">
        <v>0.5</v>
      </c>
      <c r="D135" s="3" t="s">
        <v>9182</v>
      </c>
      <c r="E135" s="3" t="s">
        <v>9183</v>
      </c>
      <c r="F135" s="3" t="s">
        <v>8302</v>
      </c>
      <c r="G135" s="3" t="s">
        <v>9184</v>
      </c>
      <c r="H135" s="3" t="s">
        <v>6633</v>
      </c>
      <c r="I135" s="3" t="s">
        <v>3562</v>
      </c>
      <c r="J135" s="3" t="s">
        <v>9185</v>
      </c>
      <c r="K135" s="8">
        <v>44029.0</v>
      </c>
      <c r="L135" s="8">
        <v>44026.0</v>
      </c>
    </row>
    <row r="136">
      <c r="A136" s="7">
        <v>134.0</v>
      </c>
      <c r="B136" s="3" t="s">
        <v>1879</v>
      </c>
      <c r="C136" s="3">
        <v>0.5</v>
      </c>
      <c r="D136" s="3" t="s">
        <v>9186</v>
      </c>
      <c r="E136" s="3" t="s">
        <v>9187</v>
      </c>
      <c r="F136" s="3" t="s">
        <v>8307</v>
      </c>
      <c r="G136" s="3" t="s">
        <v>9188</v>
      </c>
      <c r="H136" s="3" t="s">
        <v>6639</v>
      </c>
      <c r="I136" s="3" t="s">
        <v>3562</v>
      </c>
      <c r="J136" s="3" t="s">
        <v>9189</v>
      </c>
      <c r="K136" s="8">
        <v>44029.0</v>
      </c>
      <c r="L136" s="8">
        <v>44026.0</v>
      </c>
    </row>
    <row r="137">
      <c r="A137" s="7">
        <v>135.0</v>
      </c>
      <c r="B137" s="3" t="s">
        <v>1880</v>
      </c>
      <c r="C137" s="3">
        <v>0.3333333333333333</v>
      </c>
      <c r="D137" s="3" t="s">
        <v>9190</v>
      </c>
      <c r="E137" s="3" t="s">
        <v>9191</v>
      </c>
      <c r="F137" s="3" t="s">
        <v>8312</v>
      </c>
      <c r="G137" s="3" t="s">
        <v>9192</v>
      </c>
      <c r="H137" s="3" t="s">
        <v>6644</v>
      </c>
      <c r="I137" s="3" t="s">
        <v>3644</v>
      </c>
      <c r="J137" s="3" t="s">
        <v>9193</v>
      </c>
      <c r="K137" s="8">
        <v>43964.0</v>
      </c>
      <c r="L137" s="8">
        <v>43889.0</v>
      </c>
    </row>
    <row r="138">
      <c r="A138" s="7">
        <v>136.0</v>
      </c>
      <c r="B138" s="3" t="s">
        <v>1883</v>
      </c>
      <c r="C138" s="3">
        <v>0.3333333333333333</v>
      </c>
      <c r="D138" s="3" t="s">
        <v>9194</v>
      </c>
      <c r="E138" s="3" t="s">
        <v>9195</v>
      </c>
      <c r="F138" s="3" t="s">
        <v>8317</v>
      </c>
      <c r="G138" s="3" t="s">
        <v>9196</v>
      </c>
      <c r="H138" s="3" t="s">
        <v>4205</v>
      </c>
      <c r="I138" s="3" t="s">
        <v>3644</v>
      </c>
      <c r="J138" s="3" t="s">
        <v>9197</v>
      </c>
      <c r="K138" s="8">
        <v>43964.0</v>
      </c>
      <c r="L138" s="8">
        <v>43889.0</v>
      </c>
    </row>
    <row r="139">
      <c r="A139" s="7">
        <v>137.0</v>
      </c>
      <c r="B139" s="3" t="s">
        <v>1887</v>
      </c>
      <c r="C139" s="3">
        <v>0.25</v>
      </c>
      <c r="D139" s="3" t="s">
        <v>9198</v>
      </c>
      <c r="E139" s="3" t="s">
        <v>9199</v>
      </c>
      <c r="F139" s="3" t="s">
        <v>9200</v>
      </c>
      <c r="G139" s="3" t="s">
        <v>4210</v>
      </c>
      <c r="H139" s="3" t="s">
        <v>8322</v>
      </c>
      <c r="I139" s="3" t="s">
        <v>3852</v>
      </c>
      <c r="J139" s="3" t="s">
        <v>9201</v>
      </c>
      <c r="K139" s="8">
        <v>44029.0</v>
      </c>
      <c r="L139" s="8">
        <v>44020.0</v>
      </c>
    </row>
    <row r="140">
      <c r="A140" s="7">
        <v>138.0</v>
      </c>
      <c r="B140" s="3" t="s">
        <v>1891</v>
      </c>
      <c r="C140" s="3">
        <v>0.25</v>
      </c>
      <c r="D140" s="3" t="s">
        <v>9202</v>
      </c>
      <c r="E140" s="3" t="s">
        <v>9203</v>
      </c>
      <c r="F140" s="3" t="s">
        <v>9204</v>
      </c>
      <c r="G140" s="3" t="s">
        <v>4216</v>
      </c>
      <c r="H140" s="3" t="s">
        <v>8326</v>
      </c>
      <c r="I140" s="3" t="s">
        <v>3852</v>
      </c>
      <c r="J140" s="3" t="s">
        <v>9205</v>
      </c>
      <c r="K140" s="8">
        <v>44029.0</v>
      </c>
      <c r="L140" s="8">
        <v>44020.0</v>
      </c>
    </row>
    <row r="141">
      <c r="A141" s="7">
        <v>139.0</v>
      </c>
      <c r="B141" s="3" t="s">
        <v>1893</v>
      </c>
      <c r="C141" s="3">
        <v>0.2857142857142857</v>
      </c>
      <c r="D141" s="3" t="s">
        <v>9206</v>
      </c>
      <c r="E141" s="3" t="s">
        <v>9207</v>
      </c>
      <c r="F141" s="3" t="s">
        <v>8330</v>
      </c>
      <c r="G141" s="3" t="s">
        <v>4222</v>
      </c>
      <c r="H141" s="3" t="s">
        <v>6664</v>
      </c>
      <c r="I141" s="3" t="s">
        <v>3488</v>
      </c>
      <c r="J141" s="3" t="s">
        <v>9208</v>
      </c>
      <c r="K141" s="8">
        <v>43983.0</v>
      </c>
      <c r="L141" s="8">
        <v>43888.0</v>
      </c>
    </row>
    <row r="142">
      <c r="A142" s="7">
        <v>140.0</v>
      </c>
      <c r="B142" s="3" t="s">
        <v>1896</v>
      </c>
      <c r="C142" s="3">
        <v>0.25</v>
      </c>
      <c r="D142" s="3" t="s">
        <v>9209</v>
      </c>
      <c r="E142" s="3" t="s">
        <v>9210</v>
      </c>
      <c r="F142" s="3" t="s">
        <v>8334</v>
      </c>
      <c r="G142" s="3" t="s">
        <v>4228</v>
      </c>
      <c r="H142" s="3" t="s">
        <v>6668</v>
      </c>
      <c r="I142" s="3" t="s">
        <v>3562</v>
      </c>
      <c r="J142" s="3" t="s">
        <v>9211</v>
      </c>
      <c r="K142" s="8">
        <v>43983.0</v>
      </c>
      <c r="L142" s="8">
        <v>43888.0</v>
      </c>
    </row>
    <row r="143">
      <c r="A143" s="7">
        <v>141.0</v>
      </c>
      <c r="B143" s="3" t="s">
        <v>1901</v>
      </c>
      <c r="C143" s="3">
        <v>0.3333333333333333</v>
      </c>
      <c r="D143" s="3" t="s">
        <v>9212</v>
      </c>
      <c r="E143" s="3" t="s">
        <v>9213</v>
      </c>
      <c r="F143" s="3" t="s">
        <v>8337</v>
      </c>
      <c r="G143" s="3" t="s">
        <v>9214</v>
      </c>
      <c r="H143" s="3" t="s">
        <v>4233</v>
      </c>
      <c r="I143" s="3" t="s">
        <v>3644</v>
      </c>
      <c r="J143" s="3" t="s">
        <v>6601</v>
      </c>
      <c r="K143" s="8">
        <v>43950.0</v>
      </c>
      <c r="L143" s="8">
        <v>43889.0</v>
      </c>
    </row>
    <row r="144">
      <c r="A144" s="7">
        <v>142.0</v>
      </c>
      <c r="B144" s="3" t="s">
        <v>1904</v>
      </c>
      <c r="C144" s="3">
        <v>0.5</v>
      </c>
      <c r="D144" s="3" t="s">
        <v>9215</v>
      </c>
      <c r="E144" s="3" t="s">
        <v>9216</v>
      </c>
      <c r="F144" s="3" t="s">
        <v>8341</v>
      </c>
      <c r="G144" s="3" t="s">
        <v>9217</v>
      </c>
      <c r="H144" s="3" t="s">
        <v>8342</v>
      </c>
      <c r="I144" s="3" t="s">
        <v>3644</v>
      </c>
      <c r="J144" s="3" t="s">
        <v>9218</v>
      </c>
      <c r="K144" s="8">
        <v>43950.0</v>
      </c>
      <c r="L144" s="8">
        <v>43889.0</v>
      </c>
    </row>
    <row r="145">
      <c r="A145" s="7">
        <v>143.0</v>
      </c>
      <c r="B145" s="3" t="s">
        <v>1908</v>
      </c>
      <c r="C145" s="3">
        <v>0.6</v>
      </c>
      <c r="D145" s="3" t="s">
        <v>9219</v>
      </c>
      <c r="E145" s="3" t="s">
        <v>9220</v>
      </c>
      <c r="F145" s="3" t="s">
        <v>9221</v>
      </c>
      <c r="G145" s="3" t="s">
        <v>9222</v>
      </c>
      <c r="H145" s="3" t="s">
        <v>9223</v>
      </c>
      <c r="I145" s="3" t="s">
        <v>3597</v>
      </c>
      <c r="J145" s="3" t="s">
        <v>9224</v>
      </c>
      <c r="K145" s="8">
        <v>43985.0</v>
      </c>
      <c r="L145" s="8">
        <v>43889.0</v>
      </c>
    </row>
    <row r="146">
      <c r="A146" s="7">
        <v>144.0</v>
      </c>
      <c r="B146" s="3" t="s">
        <v>1914</v>
      </c>
      <c r="C146" s="3">
        <v>0.6</v>
      </c>
      <c r="D146" s="3" t="s">
        <v>9225</v>
      </c>
      <c r="E146" s="3" t="s">
        <v>9226</v>
      </c>
      <c r="F146" s="3" t="s">
        <v>9227</v>
      </c>
      <c r="G146" s="3" t="s">
        <v>9228</v>
      </c>
      <c r="H146" s="3" t="s">
        <v>9229</v>
      </c>
      <c r="I146" s="3" t="s">
        <v>3597</v>
      </c>
      <c r="J146" s="3" t="s">
        <v>9230</v>
      </c>
      <c r="K146" s="8">
        <v>43985.0</v>
      </c>
      <c r="L146" s="8">
        <v>43889.0</v>
      </c>
    </row>
    <row r="147">
      <c r="A147" s="7">
        <v>145.0</v>
      </c>
      <c r="B147" s="3" t="s">
        <v>1916</v>
      </c>
      <c r="C147" s="3">
        <v>0.2857142857142857</v>
      </c>
      <c r="D147" s="3" t="s">
        <v>9231</v>
      </c>
      <c r="E147" s="3" t="s">
        <v>9232</v>
      </c>
      <c r="F147" s="3" t="s">
        <v>8346</v>
      </c>
      <c r="G147" s="3" t="s">
        <v>9233</v>
      </c>
      <c r="H147" s="3" t="s">
        <v>4245</v>
      </c>
      <c r="I147" s="3" t="s">
        <v>3488</v>
      </c>
      <c r="J147" s="3" t="s">
        <v>9234</v>
      </c>
      <c r="K147" s="8">
        <v>43987.0</v>
      </c>
      <c r="L147" s="8">
        <v>43873.0</v>
      </c>
    </row>
    <row r="148">
      <c r="A148" s="7">
        <v>146.0</v>
      </c>
      <c r="B148" s="3" t="s">
        <v>1921</v>
      </c>
      <c r="C148" s="3">
        <v>0.2857142857142857</v>
      </c>
      <c r="D148" s="3" t="s">
        <v>9235</v>
      </c>
      <c r="E148" s="3" t="s">
        <v>9236</v>
      </c>
      <c r="F148" s="3" t="s">
        <v>8351</v>
      </c>
      <c r="G148" s="3" t="s">
        <v>9237</v>
      </c>
      <c r="H148" s="3" t="s">
        <v>4251</v>
      </c>
      <c r="I148" s="3" t="s">
        <v>3488</v>
      </c>
      <c r="J148" s="3" t="s">
        <v>9238</v>
      </c>
      <c r="K148" s="8">
        <v>43987.0</v>
      </c>
      <c r="L148" s="8">
        <v>43873.0</v>
      </c>
    </row>
    <row r="149">
      <c r="A149" s="7">
        <v>147.0</v>
      </c>
      <c r="B149" s="3" t="s">
        <v>1959</v>
      </c>
      <c r="C149" s="3">
        <v>0.2</v>
      </c>
      <c r="D149" s="3" t="s">
        <v>9239</v>
      </c>
      <c r="E149" s="3" t="s">
        <v>9240</v>
      </c>
      <c r="F149" s="3" t="s">
        <v>8356</v>
      </c>
      <c r="G149" s="3" t="s">
        <v>9241</v>
      </c>
      <c r="H149" s="3" t="s">
        <v>8358</v>
      </c>
      <c r="I149" s="3" t="s">
        <v>6055</v>
      </c>
      <c r="J149" s="3" t="s">
        <v>9242</v>
      </c>
      <c r="K149" s="8">
        <v>43948.0</v>
      </c>
      <c r="L149" s="8">
        <v>43895.0</v>
      </c>
    </row>
    <row r="150">
      <c r="A150" s="7">
        <v>148.0</v>
      </c>
      <c r="B150" s="3" t="s">
        <v>1962</v>
      </c>
      <c r="C150" s="3">
        <v>0.1875</v>
      </c>
      <c r="D150" s="3" t="s">
        <v>9243</v>
      </c>
      <c r="E150" s="3" t="s">
        <v>9244</v>
      </c>
      <c r="F150" s="3" t="s">
        <v>8362</v>
      </c>
      <c r="G150" s="3" t="s">
        <v>9245</v>
      </c>
      <c r="H150" s="3" t="s">
        <v>8364</v>
      </c>
      <c r="I150" s="3" t="s">
        <v>6062</v>
      </c>
      <c r="J150" s="3" t="s">
        <v>5913</v>
      </c>
      <c r="K150" s="8">
        <v>43948.0</v>
      </c>
      <c r="L150" s="8">
        <v>43895.0</v>
      </c>
    </row>
    <row r="151">
      <c r="A151" s="7">
        <v>149.0</v>
      </c>
      <c r="B151" s="3" t="s">
        <v>1967</v>
      </c>
      <c r="C151" s="3">
        <v>0.3571428571428572</v>
      </c>
      <c r="D151" s="3" t="s">
        <v>9246</v>
      </c>
      <c r="E151" s="3" t="s">
        <v>9247</v>
      </c>
      <c r="F151" s="3" t="s">
        <v>8371</v>
      </c>
      <c r="G151" s="3" t="s">
        <v>9248</v>
      </c>
      <c r="H151" s="3" t="s">
        <v>6701</v>
      </c>
      <c r="I151" s="3" t="s">
        <v>7912</v>
      </c>
      <c r="J151" s="3" t="s">
        <v>9249</v>
      </c>
      <c r="K151" s="8">
        <v>43934.0</v>
      </c>
      <c r="L151" s="8">
        <v>43906.0</v>
      </c>
    </row>
    <row r="152">
      <c r="A152" s="7">
        <v>150.0</v>
      </c>
      <c r="B152" s="3" t="s">
        <v>1972</v>
      </c>
      <c r="C152" s="3">
        <v>0.3571428571428572</v>
      </c>
      <c r="D152" s="3" t="s">
        <v>9250</v>
      </c>
      <c r="E152" s="3" t="s">
        <v>9251</v>
      </c>
      <c r="F152" s="3" t="s">
        <v>8376</v>
      </c>
      <c r="G152" s="3" t="s">
        <v>9252</v>
      </c>
      <c r="H152" s="3" t="s">
        <v>6706</v>
      </c>
      <c r="I152" s="3" t="s">
        <v>7912</v>
      </c>
      <c r="J152" s="3" t="s">
        <v>9253</v>
      </c>
      <c r="K152" s="8">
        <v>43934.0</v>
      </c>
      <c r="L152" s="8">
        <v>43906.0</v>
      </c>
    </row>
    <row r="153">
      <c r="A153" s="7">
        <v>151.0</v>
      </c>
      <c r="B153" s="3" t="s">
        <v>1979</v>
      </c>
      <c r="C153" s="3">
        <v>0.4</v>
      </c>
      <c r="D153" s="3" t="s">
        <v>9254</v>
      </c>
      <c r="E153" s="3" t="s">
        <v>9255</v>
      </c>
      <c r="F153" s="3" t="s">
        <v>8380</v>
      </c>
      <c r="G153" s="3" t="s">
        <v>9256</v>
      </c>
      <c r="H153" s="3" t="s">
        <v>8381</v>
      </c>
      <c r="I153" s="3" t="s">
        <v>3597</v>
      </c>
      <c r="J153" s="3" t="s">
        <v>9257</v>
      </c>
      <c r="K153" s="8">
        <v>44004.0</v>
      </c>
      <c r="L153" s="8">
        <v>43878.0</v>
      </c>
    </row>
    <row r="154">
      <c r="A154" s="7">
        <v>152.0</v>
      </c>
      <c r="B154" s="3" t="s">
        <v>1982</v>
      </c>
      <c r="C154" s="3">
        <v>0.4</v>
      </c>
      <c r="D154" s="3" t="s">
        <v>9258</v>
      </c>
      <c r="E154" s="3" t="s">
        <v>9259</v>
      </c>
      <c r="F154" s="3" t="s">
        <v>8384</v>
      </c>
      <c r="G154" s="3" t="s">
        <v>9260</v>
      </c>
      <c r="H154" s="3" t="s">
        <v>8385</v>
      </c>
      <c r="I154" s="3" t="s">
        <v>3597</v>
      </c>
      <c r="J154" s="3" t="s">
        <v>9261</v>
      </c>
      <c r="K154" s="8">
        <v>44004.0</v>
      </c>
      <c r="L154" s="8">
        <v>43878.0</v>
      </c>
    </row>
    <row r="155">
      <c r="A155" s="7">
        <v>153.0</v>
      </c>
      <c r="B155" s="3" t="s">
        <v>1995</v>
      </c>
      <c r="C155" s="3">
        <v>0.4444444444444444</v>
      </c>
      <c r="D155" s="3" t="s">
        <v>9262</v>
      </c>
      <c r="E155" s="3" t="s">
        <v>9263</v>
      </c>
      <c r="F155" s="3" t="s">
        <v>8389</v>
      </c>
      <c r="G155" s="3" t="s">
        <v>4292</v>
      </c>
      <c r="H155" s="3" t="s">
        <v>4293</v>
      </c>
      <c r="I155" s="3" t="s">
        <v>3675</v>
      </c>
      <c r="J155" s="3" t="s">
        <v>9264</v>
      </c>
      <c r="K155" s="8">
        <v>44018.0</v>
      </c>
      <c r="L155" s="8">
        <v>44014.0</v>
      </c>
    </row>
    <row r="156">
      <c r="A156" s="7">
        <v>154.0</v>
      </c>
      <c r="B156" s="3" t="s">
        <v>2004</v>
      </c>
      <c r="C156" s="3">
        <v>0.2857142857142857</v>
      </c>
      <c r="D156" s="3" t="s">
        <v>9265</v>
      </c>
      <c r="E156" s="3" t="s">
        <v>9266</v>
      </c>
      <c r="F156" s="3" t="s">
        <v>8393</v>
      </c>
      <c r="G156" s="3" t="s">
        <v>9267</v>
      </c>
      <c r="H156" s="3" t="s">
        <v>8395</v>
      </c>
      <c r="I156" s="3" t="s">
        <v>3488</v>
      </c>
      <c r="J156" s="3" t="s">
        <v>9268</v>
      </c>
      <c r="K156" s="8">
        <v>43938.0</v>
      </c>
      <c r="L156" s="8">
        <v>43892.0</v>
      </c>
    </row>
    <row r="157">
      <c r="A157" s="7">
        <v>155.0</v>
      </c>
      <c r="B157" s="3" t="s">
        <v>2007</v>
      </c>
      <c r="C157" s="3">
        <v>0.2857142857142857</v>
      </c>
      <c r="D157" s="3" t="s">
        <v>9269</v>
      </c>
      <c r="E157" s="3" t="s">
        <v>9270</v>
      </c>
      <c r="F157" s="3" t="s">
        <v>8399</v>
      </c>
      <c r="G157" s="3" t="s">
        <v>9271</v>
      </c>
      <c r="H157" s="3" t="s">
        <v>8401</v>
      </c>
      <c r="I157" s="3" t="s">
        <v>3488</v>
      </c>
      <c r="J157" s="3" t="s">
        <v>9272</v>
      </c>
      <c r="K157" s="8">
        <v>43938.0</v>
      </c>
      <c r="L157" s="8">
        <v>43892.0</v>
      </c>
    </row>
    <row r="158">
      <c r="A158" s="7">
        <v>156.0</v>
      </c>
      <c r="B158" s="3" t="s">
        <v>2021</v>
      </c>
      <c r="C158" s="3">
        <v>0.4</v>
      </c>
      <c r="D158" s="3" t="s">
        <v>9273</v>
      </c>
      <c r="E158" s="3" t="s">
        <v>9274</v>
      </c>
      <c r="F158" s="3" t="s">
        <v>8405</v>
      </c>
      <c r="G158" s="3" t="s">
        <v>9275</v>
      </c>
      <c r="H158" s="3" t="s">
        <v>8407</v>
      </c>
      <c r="I158" s="3" t="s">
        <v>3514</v>
      </c>
      <c r="J158" s="3" t="s">
        <v>9276</v>
      </c>
      <c r="K158" s="8">
        <v>43979.0</v>
      </c>
      <c r="L158" s="8">
        <v>43971.0</v>
      </c>
    </row>
    <row r="159">
      <c r="A159" s="7">
        <v>157.0</v>
      </c>
      <c r="B159" s="3" t="s">
        <v>2024</v>
      </c>
      <c r="C159" s="3">
        <v>0.4</v>
      </c>
      <c r="D159" s="3" t="s">
        <v>9277</v>
      </c>
      <c r="E159" s="3" t="s">
        <v>9278</v>
      </c>
      <c r="F159" s="3" t="s">
        <v>8411</v>
      </c>
      <c r="G159" s="3" t="s">
        <v>9279</v>
      </c>
      <c r="H159" s="3" t="s">
        <v>6743</v>
      </c>
      <c r="I159" s="3" t="s">
        <v>3514</v>
      </c>
      <c r="J159" s="3" t="s">
        <v>9280</v>
      </c>
      <c r="K159" s="8">
        <v>43979.0</v>
      </c>
      <c r="L159" s="8">
        <v>43971.0</v>
      </c>
    </row>
    <row r="160">
      <c r="A160" s="7">
        <v>158.0</v>
      </c>
      <c r="B160" s="3" t="s">
        <v>2065</v>
      </c>
      <c r="C160" s="3">
        <v>0.2142857142857143</v>
      </c>
      <c r="D160" s="3" t="s">
        <v>9281</v>
      </c>
      <c r="E160" s="3" t="s">
        <v>9282</v>
      </c>
      <c r="F160" s="3" t="s">
        <v>9283</v>
      </c>
      <c r="G160" s="3" t="s">
        <v>5761</v>
      </c>
      <c r="H160" s="3" t="s">
        <v>6748</v>
      </c>
      <c r="I160" s="3" t="s">
        <v>7912</v>
      </c>
      <c r="J160" s="3" t="s">
        <v>9284</v>
      </c>
      <c r="K160" s="8">
        <v>44035.0</v>
      </c>
      <c r="L160" s="8">
        <v>44034.0</v>
      </c>
    </row>
    <row r="161">
      <c r="A161" s="7">
        <v>159.0</v>
      </c>
      <c r="B161" s="3" t="s">
        <v>2070</v>
      </c>
      <c r="C161" s="3">
        <v>0.2142857142857143</v>
      </c>
      <c r="D161" s="3" t="s">
        <v>9285</v>
      </c>
      <c r="E161" s="3" t="s">
        <v>9286</v>
      </c>
      <c r="F161" s="3" t="s">
        <v>9287</v>
      </c>
      <c r="G161" s="3" t="s">
        <v>5766</v>
      </c>
      <c r="H161" s="3" t="s">
        <v>5768</v>
      </c>
      <c r="I161" s="3" t="s">
        <v>7912</v>
      </c>
      <c r="J161" s="3" t="s">
        <v>9288</v>
      </c>
      <c r="K161" s="8">
        <v>44035.0</v>
      </c>
      <c r="L161" s="8">
        <v>44034.0</v>
      </c>
    </row>
    <row r="162">
      <c r="A162" s="7">
        <v>160.0</v>
      </c>
      <c r="B162" s="3" t="s">
        <v>2091</v>
      </c>
      <c r="C162" s="3">
        <v>0.4545454545454545</v>
      </c>
      <c r="D162" s="3" t="s">
        <v>9289</v>
      </c>
      <c r="E162" s="3" t="s">
        <v>9290</v>
      </c>
      <c r="F162" s="3" t="s">
        <v>8422</v>
      </c>
      <c r="G162" s="3" t="s">
        <v>9291</v>
      </c>
      <c r="H162" s="3" t="s">
        <v>8424</v>
      </c>
      <c r="I162" s="3" t="s">
        <v>3527</v>
      </c>
      <c r="J162" s="3" t="s">
        <v>9292</v>
      </c>
      <c r="K162" s="8">
        <v>43936.0</v>
      </c>
      <c r="L162" s="8">
        <v>43901.0</v>
      </c>
    </row>
    <row r="163">
      <c r="A163" s="7">
        <v>161.0</v>
      </c>
      <c r="B163" s="3" t="s">
        <v>2094</v>
      </c>
      <c r="C163" s="3">
        <v>0.2857142857142857</v>
      </c>
      <c r="D163" s="3" t="s">
        <v>9293</v>
      </c>
      <c r="E163" s="3" t="s">
        <v>9294</v>
      </c>
      <c r="F163" s="3" t="s">
        <v>8428</v>
      </c>
      <c r="G163" s="3" t="s">
        <v>9295</v>
      </c>
      <c r="H163" s="3" t="s">
        <v>4332</v>
      </c>
      <c r="I163" s="3" t="s">
        <v>7912</v>
      </c>
      <c r="J163" s="3" t="s">
        <v>9296</v>
      </c>
      <c r="K163" s="8">
        <v>43963.0</v>
      </c>
      <c r="L163" s="8">
        <v>43899.0</v>
      </c>
    </row>
    <row r="164">
      <c r="A164" s="7">
        <v>162.0</v>
      </c>
      <c r="B164" s="3" t="s">
        <v>2097</v>
      </c>
      <c r="C164" s="3">
        <v>0.4166666666666667</v>
      </c>
      <c r="D164" s="3" t="s">
        <v>9297</v>
      </c>
      <c r="E164" s="3" t="s">
        <v>9298</v>
      </c>
      <c r="F164" s="3" t="s">
        <v>8433</v>
      </c>
      <c r="G164" s="3" t="s">
        <v>9299</v>
      </c>
      <c r="H164" s="3" t="s">
        <v>8435</v>
      </c>
      <c r="I164" s="3" t="s">
        <v>3852</v>
      </c>
      <c r="J164" s="3" t="s">
        <v>9300</v>
      </c>
      <c r="K164" s="8">
        <v>43936.0</v>
      </c>
      <c r="L164" s="8">
        <v>43901.0</v>
      </c>
    </row>
    <row r="165">
      <c r="A165" s="7">
        <v>163.0</v>
      </c>
      <c r="B165" s="3" t="s">
        <v>2099</v>
      </c>
      <c r="C165" s="3">
        <v>0.1666666666666667</v>
      </c>
      <c r="D165" s="3" t="s">
        <v>9301</v>
      </c>
      <c r="E165" s="3" t="s">
        <v>4340</v>
      </c>
      <c r="F165" s="3" t="s">
        <v>9302</v>
      </c>
      <c r="G165" s="3" t="s">
        <v>4340</v>
      </c>
      <c r="H165" s="3" t="s">
        <v>4342</v>
      </c>
      <c r="I165" s="3" t="s">
        <v>3644</v>
      </c>
      <c r="J165" s="3" t="s">
        <v>9303</v>
      </c>
      <c r="K165" s="8">
        <v>44032.0</v>
      </c>
      <c r="L165" s="8">
        <v>44036.0</v>
      </c>
    </row>
    <row r="166">
      <c r="A166" s="7">
        <v>164.0</v>
      </c>
      <c r="B166" s="3" t="s">
        <v>2104</v>
      </c>
      <c r="C166" s="3">
        <v>0.1666666666666667</v>
      </c>
      <c r="D166" s="3" t="s">
        <v>8437</v>
      </c>
      <c r="E166" s="3" t="s">
        <v>4345</v>
      </c>
      <c r="F166" s="3" t="s">
        <v>8438</v>
      </c>
      <c r="G166" s="3" t="s">
        <v>4345</v>
      </c>
      <c r="H166" s="3" t="s">
        <v>4347</v>
      </c>
      <c r="I166" s="3" t="s">
        <v>3644</v>
      </c>
      <c r="J166" s="3" t="s">
        <v>8439</v>
      </c>
      <c r="K166" s="8">
        <v>44032.0</v>
      </c>
      <c r="L166" s="8">
        <v>44036.0</v>
      </c>
    </row>
    <row r="167">
      <c r="A167" s="7">
        <v>165.0</v>
      </c>
      <c r="B167" s="3" t="s">
        <v>2176</v>
      </c>
      <c r="C167" s="3">
        <v>0.6</v>
      </c>
      <c r="D167" s="3" t="s">
        <v>9304</v>
      </c>
      <c r="E167" s="3" t="s">
        <v>9305</v>
      </c>
      <c r="F167" s="3" t="s">
        <v>8442</v>
      </c>
      <c r="G167" s="3" t="s">
        <v>9306</v>
      </c>
      <c r="H167" s="3" t="s">
        <v>8444</v>
      </c>
      <c r="I167" s="3" t="s">
        <v>3597</v>
      </c>
      <c r="J167" s="3" t="s">
        <v>9307</v>
      </c>
      <c r="K167" s="8">
        <v>43978.0</v>
      </c>
      <c r="L167" s="8">
        <v>43892.0</v>
      </c>
    </row>
    <row r="168">
      <c r="A168" s="7">
        <v>166.0</v>
      </c>
      <c r="B168" s="3" t="s">
        <v>2193</v>
      </c>
      <c r="C168" s="3">
        <v>0.2142857142857143</v>
      </c>
      <c r="D168" s="3" t="s">
        <v>9308</v>
      </c>
      <c r="E168" s="3" t="s">
        <v>9309</v>
      </c>
      <c r="F168" s="3" t="s">
        <v>8448</v>
      </c>
      <c r="G168" s="3" t="s">
        <v>9310</v>
      </c>
      <c r="H168" s="3" t="s">
        <v>6784</v>
      </c>
      <c r="I168" s="3" t="s">
        <v>7912</v>
      </c>
      <c r="J168" s="3" t="s">
        <v>9311</v>
      </c>
      <c r="K168" s="8">
        <v>43970.0</v>
      </c>
      <c r="L168" s="8">
        <v>43902.0</v>
      </c>
    </row>
    <row r="169">
      <c r="A169" s="7">
        <v>167.0</v>
      </c>
      <c r="B169" s="3" t="s">
        <v>2196</v>
      </c>
      <c r="C169" s="3">
        <v>0.25</v>
      </c>
      <c r="D169" s="3" t="s">
        <v>9312</v>
      </c>
      <c r="E169" s="3" t="s">
        <v>9313</v>
      </c>
      <c r="F169" s="3" t="s">
        <v>9314</v>
      </c>
      <c r="G169" s="3" t="s">
        <v>9315</v>
      </c>
      <c r="H169" s="3" t="s">
        <v>9316</v>
      </c>
      <c r="I169" s="3" t="s">
        <v>3852</v>
      </c>
      <c r="J169" s="3" t="s">
        <v>9317</v>
      </c>
      <c r="K169" s="8">
        <v>44014.0</v>
      </c>
      <c r="L169" s="8">
        <v>44033.0</v>
      </c>
    </row>
    <row r="170">
      <c r="A170" s="7">
        <v>168.0</v>
      </c>
      <c r="B170" s="3" t="s">
        <v>2199</v>
      </c>
      <c r="C170" s="3">
        <v>0.1666666666666667</v>
      </c>
      <c r="D170" s="3" t="s">
        <v>9318</v>
      </c>
      <c r="E170" s="3" t="s">
        <v>9319</v>
      </c>
      <c r="F170" s="3" t="s">
        <v>9320</v>
      </c>
      <c r="G170" s="3" t="s">
        <v>7157</v>
      </c>
      <c r="H170" s="3" t="s">
        <v>9321</v>
      </c>
      <c r="I170" s="3" t="s">
        <v>3852</v>
      </c>
      <c r="J170" s="3" t="s">
        <v>9322</v>
      </c>
      <c r="K170" s="8">
        <v>44014.0</v>
      </c>
      <c r="L170" s="8">
        <v>44033.0</v>
      </c>
    </row>
    <row r="171">
      <c r="A171" s="7">
        <v>169.0</v>
      </c>
      <c r="B171" s="3" t="s">
        <v>2201</v>
      </c>
      <c r="C171" s="3">
        <v>0.3</v>
      </c>
      <c r="D171" s="3" t="s">
        <v>9323</v>
      </c>
      <c r="E171" s="3" t="s">
        <v>9324</v>
      </c>
      <c r="F171" s="3" t="s">
        <v>8453</v>
      </c>
      <c r="G171" s="3" t="s">
        <v>9325</v>
      </c>
      <c r="H171" s="3" t="s">
        <v>4362</v>
      </c>
      <c r="I171" s="3" t="s">
        <v>3514</v>
      </c>
      <c r="J171" s="3" t="s">
        <v>9326</v>
      </c>
      <c r="K171" s="8">
        <v>43985.0</v>
      </c>
      <c r="L171" s="8">
        <v>44041.0</v>
      </c>
    </row>
    <row r="172">
      <c r="A172" s="7">
        <v>170.0</v>
      </c>
      <c r="B172" s="3" t="s">
        <v>2208</v>
      </c>
      <c r="C172" s="3">
        <v>0.3333333333333333</v>
      </c>
      <c r="D172" s="3" t="s">
        <v>9327</v>
      </c>
      <c r="E172" s="3" t="s">
        <v>9328</v>
      </c>
      <c r="F172" s="3" t="s">
        <v>8458</v>
      </c>
      <c r="G172" s="3" t="s">
        <v>9329</v>
      </c>
      <c r="H172" s="3" t="s">
        <v>4367</v>
      </c>
      <c r="I172" s="3" t="s">
        <v>3675</v>
      </c>
      <c r="J172" s="3" t="s">
        <v>9330</v>
      </c>
      <c r="K172" s="8">
        <v>43984.0</v>
      </c>
      <c r="L172" s="8">
        <v>44041.0</v>
      </c>
    </row>
    <row r="173">
      <c r="A173" s="7">
        <v>171.0</v>
      </c>
      <c r="B173" s="3" t="s">
        <v>2210</v>
      </c>
      <c r="C173" s="3">
        <v>0.2857142857142857</v>
      </c>
      <c r="D173" s="3" t="s">
        <v>9331</v>
      </c>
      <c r="E173" s="3" t="s">
        <v>9332</v>
      </c>
      <c r="F173" s="3" t="s">
        <v>8463</v>
      </c>
      <c r="G173" s="3" t="s">
        <v>9333</v>
      </c>
      <c r="H173" s="3" t="s">
        <v>6801</v>
      </c>
      <c r="I173" s="3" t="s">
        <v>3488</v>
      </c>
      <c r="J173" s="3" t="s">
        <v>9334</v>
      </c>
      <c r="K173" s="8">
        <v>43992.0</v>
      </c>
      <c r="L173" s="8">
        <v>44040.0</v>
      </c>
    </row>
    <row r="174">
      <c r="A174" s="7">
        <v>172.0</v>
      </c>
      <c r="B174" s="3" t="s">
        <v>2229</v>
      </c>
      <c r="C174" s="3">
        <v>0.2222222222222222</v>
      </c>
      <c r="D174" s="3" t="s">
        <v>9335</v>
      </c>
      <c r="E174" s="3" t="s">
        <v>9336</v>
      </c>
      <c r="F174" s="3" t="s">
        <v>8467</v>
      </c>
      <c r="G174" s="3" t="s">
        <v>9337</v>
      </c>
      <c r="H174" s="3" t="s">
        <v>6807</v>
      </c>
      <c r="I174" s="3" t="s">
        <v>3675</v>
      </c>
      <c r="J174" s="3" t="s">
        <v>9338</v>
      </c>
      <c r="K174" s="8">
        <v>43992.0</v>
      </c>
      <c r="L174" s="8">
        <v>44040.0</v>
      </c>
    </row>
    <row r="175">
      <c r="A175" s="7">
        <v>173.0</v>
      </c>
      <c r="B175" s="3" t="s">
        <v>2257</v>
      </c>
      <c r="C175" s="3">
        <v>0.5</v>
      </c>
      <c r="D175" s="3" t="s">
        <v>9339</v>
      </c>
      <c r="E175" s="3" t="s">
        <v>9340</v>
      </c>
      <c r="F175" s="3" t="s">
        <v>9341</v>
      </c>
      <c r="G175" s="3" t="s">
        <v>9342</v>
      </c>
      <c r="H175" s="3" t="s">
        <v>9343</v>
      </c>
      <c r="I175" s="3" t="s">
        <v>3644</v>
      </c>
      <c r="J175" s="3" t="s">
        <v>9344</v>
      </c>
      <c r="K175" s="8">
        <v>44025.0</v>
      </c>
      <c r="L175" s="8">
        <v>43997.0</v>
      </c>
    </row>
    <row r="176">
      <c r="A176" s="7">
        <v>174.0</v>
      </c>
      <c r="B176" s="3" t="s">
        <v>2263</v>
      </c>
      <c r="C176" s="3">
        <v>0.5</v>
      </c>
      <c r="D176" s="3" t="s">
        <v>9345</v>
      </c>
      <c r="E176" s="3" t="s">
        <v>9346</v>
      </c>
      <c r="F176" s="3" t="s">
        <v>9347</v>
      </c>
      <c r="G176" s="3" t="s">
        <v>9348</v>
      </c>
      <c r="H176" s="3" t="s">
        <v>9349</v>
      </c>
      <c r="I176" s="3" t="s">
        <v>3644</v>
      </c>
      <c r="J176" s="3" t="s">
        <v>9350</v>
      </c>
      <c r="K176" s="8">
        <v>44025.0</v>
      </c>
      <c r="L176" s="8">
        <v>43997.0</v>
      </c>
    </row>
    <row r="177">
      <c r="A177" s="7">
        <v>175.0</v>
      </c>
      <c r="B177" s="3" t="s">
        <v>2269</v>
      </c>
      <c r="C177" s="3">
        <v>0.2</v>
      </c>
      <c r="D177" s="3" t="s">
        <v>9351</v>
      </c>
      <c r="E177" s="3" t="s">
        <v>9352</v>
      </c>
      <c r="F177" s="3" t="s">
        <v>8471</v>
      </c>
      <c r="G177" s="3" t="s">
        <v>4385</v>
      </c>
      <c r="H177" s="3" t="s">
        <v>8472</v>
      </c>
      <c r="I177" s="3" t="s">
        <v>3514</v>
      </c>
      <c r="J177" s="3" t="s">
        <v>9353</v>
      </c>
      <c r="K177" s="8">
        <v>44029.0</v>
      </c>
      <c r="L177" s="8">
        <v>44028.0</v>
      </c>
    </row>
    <row r="178">
      <c r="A178" s="7">
        <v>176.0</v>
      </c>
      <c r="B178" s="3" t="s">
        <v>2272</v>
      </c>
      <c r="C178" s="3">
        <v>0.2</v>
      </c>
      <c r="D178" s="3" t="s">
        <v>9354</v>
      </c>
      <c r="E178" s="3" t="s">
        <v>9355</v>
      </c>
      <c r="F178" s="3" t="s">
        <v>8476</v>
      </c>
      <c r="G178" s="3" t="s">
        <v>4391</v>
      </c>
      <c r="H178" s="3" t="s">
        <v>8477</v>
      </c>
      <c r="I178" s="3" t="s">
        <v>3514</v>
      </c>
      <c r="J178" s="3" t="s">
        <v>9356</v>
      </c>
      <c r="K178" s="8">
        <v>44029.0</v>
      </c>
      <c r="L178" s="8">
        <v>44028.0</v>
      </c>
    </row>
    <row r="179">
      <c r="A179" s="7">
        <v>177.0</v>
      </c>
      <c r="B179" s="3" t="s">
        <v>2291</v>
      </c>
      <c r="C179" s="3">
        <v>0.4444444444444444</v>
      </c>
      <c r="D179" s="3" t="s">
        <v>9357</v>
      </c>
      <c r="E179" s="3" t="s">
        <v>9358</v>
      </c>
      <c r="F179" s="3" t="s">
        <v>8481</v>
      </c>
      <c r="G179" s="3" t="s">
        <v>4397</v>
      </c>
      <c r="H179" s="3" t="s">
        <v>6824</v>
      </c>
      <c r="I179" s="3" t="s">
        <v>3675</v>
      </c>
      <c r="J179" s="3" t="s">
        <v>9359</v>
      </c>
      <c r="K179" s="8">
        <v>44015.0</v>
      </c>
      <c r="L179" s="8">
        <v>44014.0</v>
      </c>
    </row>
    <row r="180">
      <c r="A180" s="7">
        <v>178.0</v>
      </c>
      <c r="B180" s="3" t="s">
        <v>2330</v>
      </c>
      <c r="C180" s="3">
        <v>0.4</v>
      </c>
      <c r="D180" s="3" t="s">
        <v>8483</v>
      </c>
      <c r="E180" s="3" t="s">
        <v>8484</v>
      </c>
      <c r="F180" s="3" t="s">
        <v>8485</v>
      </c>
      <c r="G180" s="3" t="s">
        <v>4403</v>
      </c>
      <c r="H180" s="3" t="s">
        <v>4404</v>
      </c>
      <c r="I180" s="3" t="s">
        <v>3514</v>
      </c>
      <c r="J180" s="3" t="s">
        <v>8486</v>
      </c>
      <c r="K180" s="8">
        <v>44028.0</v>
      </c>
      <c r="L180" s="8">
        <v>44035.0</v>
      </c>
    </row>
    <row r="181">
      <c r="A181" s="7">
        <v>179.0</v>
      </c>
      <c r="B181" s="3" t="s">
        <v>2333</v>
      </c>
      <c r="C181" s="3">
        <v>0.3333333333333333</v>
      </c>
      <c r="D181" s="3" t="s">
        <v>9360</v>
      </c>
      <c r="E181" s="3" t="s">
        <v>8488</v>
      </c>
      <c r="F181" s="3" t="s">
        <v>9361</v>
      </c>
      <c r="G181" s="3" t="s">
        <v>4409</v>
      </c>
      <c r="H181" s="3" t="s">
        <v>8490</v>
      </c>
      <c r="I181" s="3" t="s">
        <v>3852</v>
      </c>
      <c r="J181" s="3" t="s">
        <v>8491</v>
      </c>
      <c r="K181" s="8">
        <v>44041.0</v>
      </c>
      <c r="L181" s="8">
        <v>44035.0</v>
      </c>
    </row>
    <row r="182">
      <c r="A182" s="7">
        <v>180.0</v>
      </c>
      <c r="B182" s="3" t="s">
        <v>2360</v>
      </c>
      <c r="C182" s="3">
        <v>0.5</v>
      </c>
      <c r="D182" s="3" t="s">
        <v>9362</v>
      </c>
      <c r="E182" s="3" t="s">
        <v>9363</v>
      </c>
      <c r="F182" s="3" t="s">
        <v>8494</v>
      </c>
      <c r="G182" s="3" t="s">
        <v>9364</v>
      </c>
      <c r="H182" s="3" t="s">
        <v>8496</v>
      </c>
      <c r="I182" s="3" t="s">
        <v>3644</v>
      </c>
      <c r="J182" s="3" t="s">
        <v>9365</v>
      </c>
      <c r="K182" s="8">
        <v>43979.0</v>
      </c>
      <c r="L182" s="8">
        <v>43902.0</v>
      </c>
    </row>
    <row r="183">
      <c r="A183" s="7">
        <v>181.0</v>
      </c>
      <c r="B183" s="3" t="s">
        <v>2369</v>
      </c>
      <c r="C183" s="3">
        <v>0.5</v>
      </c>
      <c r="D183" s="3" t="s">
        <v>9366</v>
      </c>
      <c r="E183" s="3" t="s">
        <v>9367</v>
      </c>
      <c r="F183" s="3" t="s">
        <v>8500</v>
      </c>
      <c r="G183" s="3" t="s">
        <v>9368</v>
      </c>
      <c r="H183" s="3" t="s">
        <v>6840</v>
      </c>
      <c r="I183" s="3" t="s">
        <v>3562</v>
      </c>
      <c r="J183" s="3" t="s">
        <v>9369</v>
      </c>
      <c r="K183" s="8">
        <v>43957.0</v>
      </c>
      <c r="L183" s="8">
        <v>43889.0</v>
      </c>
    </row>
    <row r="184">
      <c r="A184" s="7">
        <v>182.0</v>
      </c>
      <c r="B184" s="3" t="s">
        <v>2401</v>
      </c>
      <c r="C184" s="3">
        <v>0.4444444444444444</v>
      </c>
      <c r="D184" s="3" t="s">
        <v>9370</v>
      </c>
      <c r="E184" s="3" t="s">
        <v>9371</v>
      </c>
      <c r="F184" s="3" t="s">
        <v>8505</v>
      </c>
      <c r="G184" s="3" t="s">
        <v>9372</v>
      </c>
      <c r="H184" s="3" t="s">
        <v>6845</v>
      </c>
      <c r="I184" s="3" t="s">
        <v>3675</v>
      </c>
      <c r="J184" s="3" t="s">
        <v>9373</v>
      </c>
      <c r="K184" s="8">
        <v>43958.0</v>
      </c>
      <c r="L184" s="8">
        <v>43889.0</v>
      </c>
    </row>
    <row r="185">
      <c r="A185" s="7">
        <v>183.0</v>
      </c>
      <c r="B185" s="3" t="s">
        <v>2510</v>
      </c>
      <c r="C185" s="3">
        <v>0.2727272727272727</v>
      </c>
      <c r="D185" s="3" t="s">
        <v>9374</v>
      </c>
      <c r="E185" s="3" t="s">
        <v>9375</v>
      </c>
      <c r="F185" s="3" t="s">
        <v>9376</v>
      </c>
      <c r="G185" s="3" t="s">
        <v>8510</v>
      </c>
      <c r="H185" s="3" t="s">
        <v>6851</v>
      </c>
      <c r="I185" s="3" t="s">
        <v>3527</v>
      </c>
      <c r="J185" s="3" t="s">
        <v>9377</v>
      </c>
      <c r="K185" s="8">
        <v>44041.0</v>
      </c>
      <c r="L185" s="8">
        <v>44040.0</v>
      </c>
    </row>
    <row r="186">
      <c r="A186" s="7">
        <v>184.0</v>
      </c>
      <c r="B186" s="3" t="s">
        <v>2523</v>
      </c>
      <c r="C186" s="3">
        <v>0.2727272727272727</v>
      </c>
      <c r="D186" s="3" t="s">
        <v>9378</v>
      </c>
      <c r="E186" s="3" t="s">
        <v>9379</v>
      </c>
      <c r="F186" s="3" t="s">
        <v>9380</v>
      </c>
      <c r="G186" s="3" t="s">
        <v>8514</v>
      </c>
      <c r="H186" s="3" t="s">
        <v>6857</v>
      </c>
      <c r="I186" s="3" t="s">
        <v>3527</v>
      </c>
      <c r="J186" s="3" t="s">
        <v>9381</v>
      </c>
      <c r="K186" s="8">
        <v>44041.0</v>
      </c>
      <c r="L186" s="8">
        <v>44040.0</v>
      </c>
    </row>
    <row r="187">
      <c r="A187" s="7">
        <v>185.0</v>
      </c>
      <c r="B187" s="3" t="s">
        <v>2578</v>
      </c>
      <c r="C187" s="3">
        <v>0.2857142857142857</v>
      </c>
      <c r="D187" s="3" t="s">
        <v>9382</v>
      </c>
      <c r="E187" s="3" t="s">
        <v>9383</v>
      </c>
      <c r="F187" s="3" t="s">
        <v>8518</v>
      </c>
      <c r="G187" s="3" t="s">
        <v>7624</v>
      </c>
      <c r="H187" s="3" t="s">
        <v>4442</v>
      </c>
      <c r="I187" s="3" t="s">
        <v>3488</v>
      </c>
      <c r="J187" s="3" t="s">
        <v>9384</v>
      </c>
      <c r="K187" s="8">
        <v>44041.0</v>
      </c>
      <c r="L187" s="8">
        <v>43864.0</v>
      </c>
    </row>
    <row r="188">
      <c r="A188" s="7">
        <v>186.0</v>
      </c>
      <c r="B188" s="3" t="s">
        <v>2583</v>
      </c>
      <c r="C188" s="3">
        <v>0.2857142857142857</v>
      </c>
      <c r="D188" s="3" t="s">
        <v>9385</v>
      </c>
      <c r="E188" s="3" t="s">
        <v>9386</v>
      </c>
      <c r="F188" s="3" t="s">
        <v>8521</v>
      </c>
      <c r="G188" s="3" t="s">
        <v>9387</v>
      </c>
      <c r="H188" s="3" t="s">
        <v>8522</v>
      </c>
      <c r="I188" s="3" t="s">
        <v>3488</v>
      </c>
      <c r="J188" s="3" t="s">
        <v>9388</v>
      </c>
      <c r="K188" s="8">
        <v>44041.0</v>
      </c>
      <c r="L188" s="8">
        <v>43864.0</v>
      </c>
    </row>
    <row r="189">
      <c r="A189" s="7">
        <v>187.0</v>
      </c>
      <c r="B189" s="3" t="s">
        <v>2591</v>
      </c>
      <c r="C189" s="3">
        <v>0.3333333333333333</v>
      </c>
      <c r="D189" s="3" t="s">
        <v>9389</v>
      </c>
      <c r="E189" s="3" t="s">
        <v>9390</v>
      </c>
      <c r="F189" s="3" t="s">
        <v>8525</v>
      </c>
      <c r="G189" s="3" t="s">
        <v>4452</v>
      </c>
      <c r="H189" s="3" t="s">
        <v>4453</v>
      </c>
      <c r="I189" s="3" t="s">
        <v>3644</v>
      </c>
      <c r="J189" s="3" t="s">
        <v>9391</v>
      </c>
      <c r="K189" s="8">
        <v>44000.0</v>
      </c>
      <c r="L189" s="8">
        <v>44040.0</v>
      </c>
    </row>
    <row r="190">
      <c r="A190" s="7">
        <v>188.0</v>
      </c>
      <c r="B190" s="3" t="s">
        <v>2594</v>
      </c>
      <c r="C190" s="3">
        <v>0.3333333333333333</v>
      </c>
      <c r="D190" s="3" t="s">
        <v>9392</v>
      </c>
      <c r="E190" s="3" t="s">
        <v>9393</v>
      </c>
      <c r="F190" s="3" t="s">
        <v>8529</v>
      </c>
      <c r="G190" s="3" t="s">
        <v>5844</v>
      </c>
      <c r="H190" s="3" t="s">
        <v>4457</v>
      </c>
      <c r="I190" s="3" t="s">
        <v>3644</v>
      </c>
      <c r="J190" s="3" t="s">
        <v>9394</v>
      </c>
      <c r="K190" s="8">
        <v>44000.0</v>
      </c>
      <c r="L190" s="8">
        <v>44040.0</v>
      </c>
    </row>
    <row r="191">
      <c r="A191" s="7">
        <v>189.0</v>
      </c>
      <c r="B191" s="3" t="s">
        <v>2615</v>
      </c>
      <c r="C191" s="3">
        <v>0.4</v>
      </c>
      <c r="D191" s="3" t="s">
        <v>9395</v>
      </c>
      <c r="E191" s="3" t="s">
        <v>9396</v>
      </c>
      <c r="F191" s="3" t="s">
        <v>8533</v>
      </c>
      <c r="G191" s="3" t="s">
        <v>9397</v>
      </c>
      <c r="H191" s="3" t="s">
        <v>6884</v>
      </c>
      <c r="I191" s="3" t="s">
        <v>3597</v>
      </c>
      <c r="J191" s="3" t="s">
        <v>9398</v>
      </c>
      <c r="K191" s="8">
        <v>43957.0</v>
      </c>
      <c r="L191" s="8">
        <v>43902.0</v>
      </c>
    </row>
    <row r="192">
      <c r="A192" s="7">
        <v>190.0</v>
      </c>
      <c r="B192" s="3" t="s">
        <v>2620</v>
      </c>
      <c r="C192" s="3">
        <v>0.3333333333333333</v>
      </c>
      <c r="D192" s="3" t="s">
        <v>9399</v>
      </c>
      <c r="E192" s="3" t="s">
        <v>9400</v>
      </c>
      <c r="F192" s="3" t="s">
        <v>8538</v>
      </c>
      <c r="G192" s="3" t="s">
        <v>9401</v>
      </c>
      <c r="H192" s="3" t="s">
        <v>6889</v>
      </c>
      <c r="I192" s="3" t="s">
        <v>3644</v>
      </c>
      <c r="J192" s="3" t="s">
        <v>9402</v>
      </c>
      <c r="K192" s="8">
        <v>43957.0</v>
      </c>
      <c r="L192" s="8">
        <v>43902.0</v>
      </c>
    </row>
    <row r="193">
      <c r="A193" s="7">
        <v>191.0</v>
      </c>
      <c r="B193" s="3" t="s">
        <v>2630</v>
      </c>
      <c r="C193" s="3">
        <v>0.5</v>
      </c>
      <c r="D193" s="3" t="s">
        <v>9403</v>
      </c>
      <c r="E193" s="3" t="s">
        <v>9404</v>
      </c>
      <c r="F193" s="3" t="s">
        <v>9405</v>
      </c>
      <c r="G193" s="3" t="s">
        <v>4483</v>
      </c>
      <c r="H193" s="3" t="s">
        <v>9406</v>
      </c>
      <c r="I193" s="3" t="s">
        <v>3852</v>
      </c>
      <c r="J193" s="3" t="s">
        <v>9407</v>
      </c>
      <c r="K193" s="8">
        <v>44041.0</v>
      </c>
      <c r="L193" s="8">
        <v>44028.0</v>
      </c>
    </row>
    <row r="194">
      <c r="A194" s="7">
        <v>192.0</v>
      </c>
      <c r="B194" s="3" t="s">
        <v>2685</v>
      </c>
      <c r="C194" s="3">
        <v>0.375</v>
      </c>
      <c r="D194" s="3" t="s">
        <v>9408</v>
      </c>
      <c r="E194" s="3" t="s">
        <v>9409</v>
      </c>
      <c r="F194" s="3" t="s">
        <v>8553</v>
      </c>
      <c r="G194" s="3" t="s">
        <v>9410</v>
      </c>
      <c r="H194" s="3" t="s">
        <v>4491</v>
      </c>
      <c r="I194" s="3" t="s">
        <v>3562</v>
      </c>
      <c r="J194" s="3" t="s">
        <v>9411</v>
      </c>
      <c r="K194" s="8">
        <v>43985.0</v>
      </c>
      <c r="L194" s="8">
        <v>43874.0</v>
      </c>
    </row>
    <row r="195">
      <c r="A195" s="7">
        <v>193.0</v>
      </c>
      <c r="B195" s="3" t="s">
        <v>2688</v>
      </c>
      <c r="C195" s="3">
        <v>0.375</v>
      </c>
      <c r="D195" s="3" t="s">
        <v>9412</v>
      </c>
      <c r="E195" s="3" t="s">
        <v>9413</v>
      </c>
      <c r="F195" s="3" t="s">
        <v>8558</v>
      </c>
      <c r="G195" s="3" t="s">
        <v>9414</v>
      </c>
      <c r="H195" s="3" t="s">
        <v>4497</v>
      </c>
      <c r="I195" s="3" t="s">
        <v>3562</v>
      </c>
      <c r="J195" s="3" t="s">
        <v>9415</v>
      </c>
      <c r="K195" s="8">
        <v>43985.0</v>
      </c>
      <c r="L195" s="8">
        <v>43874.0</v>
      </c>
    </row>
    <row r="196">
      <c r="A196" s="7">
        <v>194.0</v>
      </c>
      <c r="B196" s="3" t="s">
        <v>2719</v>
      </c>
      <c r="C196" s="3">
        <v>0.25</v>
      </c>
      <c r="D196" s="3" t="s">
        <v>9416</v>
      </c>
      <c r="E196" s="3" t="s">
        <v>9417</v>
      </c>
      <c r="F196" s="3" t="s">
        <v>8563</v>
      </c>
      <c r="G196" s="3" t="s">
        <v>9418</v>
      </c>
      <c r="H196" s="3" t="s">
        <v>8565</v>
      </c>
      <c r="I196" s="3" t="s">
        <v>3562</v>
      </c>
      <c r="J196" s="3" t="s">
        <v>9419</v>
      </c>
      <c r="K196" s="8">
        <v>43948.0</v>
      </c>
      <c r="L196" s="8">
        <v>43892.0</v>
      </c>
    </row>
    <row r="197">
      <c r="A197" s="7">
        <v>195.0</v>
      </c>
      <c r="B197" s="3" t="s">
        <v>2722</v>
      </c>
      <c r="C197" s="3">
        <v>0.2857142857142857</v>
      </c>
      <c r="D197" s="3" t="s">
        <v>9420</v>
      </c>
      <c r="E197" s="3" t="s">
        <v>9421</v>
      </c>
      <c r="F197" s="3" t="s">
        <v>8569</v>
      </c>
      <c r="G197" s="3" t="s">
        <v>9422</v>
      </c>
      <c r="H197" s="3" t="s">
        <v>8571</v>
      </c>
      <c r="I197" s="3" t="s">
        <v>3488</v>
      </c>
      <c r="J197" s="3" t="s">
        <v>9423</v>
      </c>
      <c r="K197" s="8">
        <v>43948.0</v>
      </c>
      <c r="L197" s="8">
        <v>43892.0</v>
      </c>
    </row>
    <row r="198">
      <c r="A198" s="7">
        <v>196.0</v>
      </c>
      <c r="B198" s="3" t="s">
        <v>2794</v>
      </c>
      <c r="C198" s="3">
        <v>0.5454545454545454</v>
      </c>
      <c r="D198" s="3" t="s">
        <v>9424</v>
      </c>
      <c r="E198" s="3" t="s">
        <v>9425</v>
      </c>
      <c r="F198" s="3" t="s">
        <v>8574</v>
      </c>
      <c r="G198" s="3" t="s">
        <v>9426</v>
      </c>
      <c r="H198" s="3" t="s">
        <v>6924</v>
      </c>
      <c r="I198" s="3" t="s">
        <v>3527</v>
      </c>
      <c r="J198" s="3" t="s">
        <v>9427</v>
      </c>
      <c r="K198" s="8">
        <v>43950.0</v>
      </c>
      <c r="L198" s="8">
        <v>43888.0</v>
      </c>
    </row>
    <row r="199">
      <c r="A199" s="7">
        <v>197.0</v>
      </c>
      <c r="B199" s="3" t="s">
        <v>2797</v>
      </c>
      <c r="C199" s="3">
        <v>0.6666666666666666</v>
      </c>
      <c r="D199" s="3" t="s">
        <v>9428</v>
      </c>
      <c r="E199" s="3" t="s">
        <v>9429</v>
      </c>
      <c r="F199" s="3" t="s">
        <v>8579</v>
      </c>
      <c r="G199" s="3" t="s">
        <v>9430</v>
      </c>
      <c r="H199" s="3" t="s">
        <v>6929</v>
      </c>
      <c r="I199" s="3" t="s">
        <v>3675</v>
      </c>
      <c r="J199" s="3" t="s">
        <v>9431</v>
      </c>
      <c r="K199" s="8">
        <v>43950.0</v>
      </c>
      <c r="L199" s="8">
        <v>43888.0</v>
      </c>
    </row>
    <row r="200">
      <c r="A200" s="7">
        <v>198.0</v>
      </c>
      <c r="B200" s="3" t="s">
        <v>2804</v>
      </c>
      <c r="C200" s="3">
        <v>0.25</v>
      </c>
      <c r="D200" s="3" t="s">
        <v>9432</v>
      </c>
      <c r="E200" s="3" t="s">
        <v>9433</v>
      </c>
      <c r="F200" s="3" t="s">
        <v>8584</v>
      </c>
      <c r="G200" s="3" t="s">
        <v>9434</v>
      </c>
      <c r="H200" s="3" t="s">
        <v>4527</v>
      </c>
      <c r="I200" s="3" t="s">
        <v>3562</v>
      </c>
      <c r="J200" s="3" t="s">
        <v>9435</v>
      </c>
      <c r="K200" s="8">
        <v>43979.0</v>
      </c>
      <c r="L200" s="8">
        <v>43903.0</v>
      </c>
    </row>
    <row r="201">
      <c r="A201" s="7">
        <v>199.0</v>
      </c>
      <c r="B201" s="3" t="s">
        <v>2807</v>
      </c>
      <c r="C201" s="3">
        <v>0.2857142857142857</v>
      </c>
      <c r="D201" s="3" t="s">
        <v>9436</v>
      </c>
      <c r="E201" s="3" t="s">
        <v>9437</v>
      </c>
      <c r="F201" s="3" t="s">
        <v>8589</v>
      </c>
      <c r="G201" s="3" t="s">
        <v>9438</v>
      </c>
      <c r="H201" s="3" t="s">
        <v>4533</v>
      </c>
      <c r="I201" s="3" t="s">
        <v>3488</v>
      </c>
      <c r="J201" s="3" t="s">
        <v>9439</v>
      </c>
      <c r="K201" s="8">
        <v>43979.0</v>
      </c>
      <c r="L201" s="8">
        <v>43903.0</v>
      </c>
    </row>
    <row r="202">
      <c r="A202" s="7">
        <v>200.0</v>
      </c>
      <c r="B202" s="3" t="s">
        <v>2809</v>
      </c>
      <c r="C202" s="3">
        <v>0.3076923076923077</v>
      </c>
      <c r="D202" s="3" t="s">
        <v>9440</v>
      </c>
      <c r="E202" s="3" t="s">
        <v>9441</v>
      </c>
      <c r="F202" s="3" t="s">
        <v>9442</v>
      </c>
      <c r="G202" s="3" t="s">
        <v>9443</v>
      </c>
      <c r="H202" s="3" t="s">
        <v>9444</v>
      </c>
      <c r="I202" s="3" t="s">
        <v>3845</v>
      </c>
      <c r="J202" s="3" t="s">
        <v>9445</v>
      </c>
      <c r="K202" s="8">
        <v>43987.0</v>
      </c>
      <c r="L202" s="8">
        <v>43958.0</v>
      </c>
    </row>
    <row r="203">
      <c r="A203" s="7">
        <v>201.0</v>
      </c>
      <c r="B203" s="3" t="s">
        <v>2872</v>
      </c>
      <c r="C203" s="3">
        <v>0.1666666666666667</v>
      </c>
      <c r="D203" s="3" t="s">
        <v>8592</v>
      </c>
      <c r="E203" s="3" t="s">
        <v>5897</v>
      </c>
      <c r="F203" s="3" t="s">
        <v>8593</v>
      </c>
      <c r="G203" s="3" t="s">
        <v>5898</v>
      </c>
      <c r="H203" s="3" t="s">
        <v>6950</v>
      </c>
      <c r="I203" s="3" t="s">
        <v>3852</v>
      </c>
      <c r="J203" s="3" t="s">
        <v>8594</v>
      </c>
      <c r="K203" s="8">
        <v>43950.0</v>
      </c>
      <c r="L203" s="8">
        <v>44039.0</v>
      </c>
    </row>
    <row r="204">
      <c r="A204" s="7">
        <v>202.0</v>
      </c>
      <c r="B204" s="3" t="s">
        <v>2875</v>
      </c>
      <c r="C204" s="3">
        <v>0.1666666666666667</v>
      </c>
      <c r="D204" s="3" t="s">
        <v>8595</v>
      </c>
      <c r="E204" s="3" t="s">
        <v>5901</v>
      </c>
      <c r="F204" s="3" t="s">
        <v>8596</v>
      </c>
      <c r="G204" s="3" t="s">
        <v>5902</v>
      </c>
      <c r="H204" s="3" t="s">
        <v>6956</v>
      </c>
      <c r="I204" s="3" t="s">
        <v>3852</v>
      </c>
      <c r="J204" s="3" t="s">
        <v>8597</v>
      </c>
      <c r="K204" s="8">
        <v>43949.0</v>
      </c>
      <c r="L204" s="8">
        <v>44039.0</v>
      </c>
    </row>
    <row r="205">
      <c r="A205" s="7">
        <v>203.0</v>
      </c>
      <c r="B205" s="3" t="s">
        <v>2945</v>
      </c>
      <c r="C205" s="3">
        <v>0.125</v>
      </c>
      <c r="D205" s="3" t="s">
        <v>9446</v>
      </c>
      <c r="E205" s="3" t="s">
        <v>9447</v>
      </c>
      <c r="F205" s="3" t="s">
        <v>8600</v>
      </c>
      <c r="G205" s="3" t="s">
        <v>9447</v>
      </c>
      <c r="H205" s="3" t="s">
        <v>8601</v>
      </c>
      <c r="I205" s="3" t="s">
        <v>3562</v>
      </c>
      <c r="J205" s="3" t="s">
        <v>9448</v>
      </c>
      <c r="K205" s="8">
        <v>43984.0</v>
      </c>
      <c r="L205" s="8">
        <v>43956.0</v>
      </c>
    </row>
    <row r="206">
      <c r="A206" s="7">
        <v>204.0</v>
      </c>
      <c r="B206" s="3" t="s">
        <v>2950</v>
      </c>
      <c r="C206" s="3">
        <v>0.125</v>
      </c>
      <c r="D206" s="3" t="s">
        <v>9449</v>
      </c>
      <c r="E206" s="3" t="s">
        <v>9450</v>
      </c>
      <c r="F206" s="3" t="s">
        <v>8605</v>
      </c>
      <c r="G206" s="3" t="s">
        <v>9450</v>
      </c>
      <c r="H206" s="3" t="s">
        <v>4560</v>
      </c>
      <c r="I206" s="3" t="s">
        <v>3562</v>
      </c>
      <c r="J206" s="3" t="s">
        <v>9451</v>
      </c>
      <c r="K206" s="8">
        <v>43984.0</v>
      </c>
      <c r="L206" s="8">
        <v>43956.0</v>
      </c>
    </row>
    <row r="207">
      <c r="A207" s="7">
        <v>205.0</v>
      </c>
      <c r="B207" s="3" t="s">
        <v>2952</v>
      </c>
      <c r="C207" s="3">
        <v>0.25</v>
      </c>
      <c r="D207" s="3" t="s">
        <v>9452</v>
      </c>
      <c r="E207" s="3" t="s">
        <v>9453</v>
      </c>
      <c r="F207" s="3" t="s">
        <v>8609</v>
      </c>
      <c r="G207" s="3" t="s">
        <v>9454</v>
      </c>
      <c r="H207" s="3" t="s">
        <v>8610</v>
      </c>
      <c r="I207" s="3" t="s">
        <v>3562</v>
      </c>
      <c r="J207" s="3" t="s">
        <v>9455</v>
      </c>
      <c r="K207" s="8">
        <v>43997.0</v>
      </c>
      <c r="L207" s="8">
        <v>43901.0</v>
      </c>
    </row>
    <row r="208">
      <c r="A208" s="7">
        <v>206.0</v>
      </c>
      <c r="B208" s="3" t="s">
        <v>2958</v>
      </c>
      <c r="C208" s="3">
        <v>0.2857142857142857</v>
      </c>
      <c r="D208" s="3" t="s">
        <v>9456</v>
      </c>
      <c r="E208" s="3" t="s">
        <v>9457</v>
      </c>
      <c r="F208" s="3" t="s">
        <v>8614</v>
      </c>
      <c r="G208" s="3" t="s">
        <v>9458</v>
      </c>
      <c r="H208" s="3" t="s">
        <v>8615</v>
      </c>
      <c r="I208" s="3" t="s">
        <v>3488</v>
      </c>
      <c r="J208" s="3" t="s">
        <v>9459</v>
      </c>
      <c r="K208" s="8">
        <v>43994.0</v>
      </c>
      <c r="L208" s="8">
        <v>43899.0</v>
      </c>
    </row>
    <row r="209">
      <c r="A209" s="7">
        <v>207.0</v>
      </c>
      <c r="B209" s="3" t="s">
        <v>2967</v>
      </c>
      <c r="C209" s="3">
        <v>0.75</v>
      </c>
      <c r="D209" s="3" t="s">
        <v>9460</v>
      </c>
      <c r="E209" s="3" t="s">
        <v>9461</v>
      </c>
      <c r="F209" s="3" t="s">
        <v>4564</v>
      </c>
      <c r="G209" s="3" t="s">
        <v>9462</v>
      </c>
      <c r="H209" s="3" t="s">
        <v>4564</v>
      </c>
      <c r="I209" s="3" t="s">
        <v>3474</v>
      </c>
      <c r="J209" s="3" t="s">
        <v>9463</v>
      </c>
      <c r="K209" s="8">
        <v>43934.0</v>
      </c>
      <c r="L209" s="8">
        <v>43887.0</v>
      </c>
    </row>
    <row r="210">
      <c r="A210" s="7">
        <v>208.0</v>
      </c>
      <c r="B210" s="3" t="s">
        <v>2972</v>
      </c>
      <c r="C210" s="3">
        <v>0.75</v>
      </c>
      <c r="D210" s="3" t="s">
        <v>9464</v>
      </c>
      <c r="E210" s="3" t="s">
        <v>9465</v>
      </c>
      <c r="F210" s="3" t="s">
        <v>4569</v>
      </c>
      <c r="G210" s="3" t="s">
        <v>9466</v>
      </c>
      <c r="H210" s="3" t="s">
        <v>4569</v>
      </c>
      <c r="I210" s="3" t="s">
        <v>3474</v>
      </c>
      <c r="J210" s="3" t="s">
        <v>9467</v>
      </c>
      <c r="K210" s="8">
        <v>43934.0</v>
      </c>
      <c r="L210" s="8">
        <v>43887.0</v>
      </c>
    </row>
    <row r="211">
      <c r="A211" s="7">
        <v>209.0</v>
      </c>
      <c r="B211" s="3" t="s">
        <v>3014</v>
      </c>
      <c r="C211" s="3">
        <v>0.4</v>
      </c>
      <c r="D211" s="3" t="s">
        <v>9468</v>
      </c>
      <c r="E211" s="3" t="s">
        <v>9469</v>
      </c>
      <c r="F211" s="3" t="s">
        <v>8627</v>
      </c>
      <c r="G211" s="3" t="s">
        <v>9470</v>
      </c>
      <c r="H211" s="3" t="s">
        <v>6996</v>
      </c>
      <c r="I211" s="3" t="s">
        <v>3597</v>
      </c>
      <c r="J211" s="3" t="s">
        <v>9471</v>
      </c>
      <c r="K211" s="8">
        <v>43980.0</v>
      </c>
      <c r="L211" s="8">
        <v>43888.0</v>
      </c>
    </row>
    <row r="212">
      <c r="A212" s="7">
        <v>210.0</v>
      </c>
      <c r="B212" s="3" t="s">
        <v>3020</v>
      </c>
      <c r="C212" s="3">
        <v>0.6</v>
      </c>
      <c r="D212" s="3" t="s">
        <v>9472</v>
      </c>
      <c r="E212" s="3" t="s">
        <v>9473</v>
      </c>
      <c r="F212" s="3" t="s">
        <v>8631</v>
      </c>
      <c r="G212" s="3" t="s">
        <v>4579</v>
      </c>
      <c r="H212" s="3" t="s">
        <v>7001</v>
      </c>
      <c r="I212" s="3" t="s">
        <v>3597</v>
      </c>
      <c r="J212" s="3" t="s">
        <v>9474</v>
      </c>
      <c r="K212" s="8">
        <v>43990.0</v>
      </c>
      <c r="L212" s="8">
        <v>43873.0</v>
      </c>
    </row>
    <row r="213">
      <c r="A213" s="7">
        <v>211.0</v>
      </c>
      <c r="B213" s="3" t="s">
        <v>3025</v>
      </c>
      <c r="C213" s="3">
        <v>0.4</v>
      </c>
      <c r="D213" s="3" t="s">
        <v>9475</v>
      </c>
      <c r="E213" s="3" t="s">
        <v>9476</v>
      </c>
      <c r="F213" s="3" t="s">
        <v>8635</v>
      </c>
      <c r="G213" s="3" t="s">
        <v>9477</v>
      </c>
      <c r="H213" s="3" t="s">
        <v>7007</v>
      </c>
      <c r="I213" s="3" t="s">
        <v>3597</v>
      </c>
      <c r="J213" s="3" t="s">
        <v>9478</v>
      </c>
      <c r="K213" s="8">
        <v>43980.0</v>
      </c>
      <c r="L213" s="8">
        <v>43888.0</v>
      </c>
    </row>
    <row r="214">
      <c r="A214" s="7">
        <v>212.0</v>
      </c>
      <c r="B214" s="3" t="s">
        <v>3030</v>
      </c>
      <c r="C214" s="3">
        <v>0.6666666666666666</v>
      </c>
      <c r="D214" s="3" t="s">
        <v>9479</v>
      </c>
      <c r="E214" s="3" t="s">
        <v>9480</v>
      </c>
      <c r="F214" s="3" t="s">
        <v>8640</v>
      </c>
      <c r="G214" s="3" t="s">
        <v>4588</v>
      </c>
      <c r="H214" s="3" t="s">
        <v>7012</v>
      </c>
      <c r="I214" s="3" t="s">
        <v>3644</v>
      </c>
      <c r="J214" s="3" t="s">
        <v>9481</v>
      </c>
      <c r="K214" s="8">
        <v>44033.0</v>
      </c>
      <c r="L214" s="8">
        <v>44028.0</v>
      </c>
    </row>
    <row r="215">
      <c r="A215" s="7">
        <v>213.0</v>
      </c>
      <c r="B215" s="3" t="s">
        <v>3158</v>
      </c>
      <c r="C215" s="3">
        <v>0.6</v>
      </c>
      <c r="D215" s="3" t="s">
        <v>9482</v>
      </c>
      <c r="E215" s="3" t="s">
        <v>9483</v>
      </c>
      <c r="F215" s="3" t="s">
        <v>4592</v>
      </c>
      <c r="G215" s="3" t="s">
        <v>9484</v>
      </c>
      <c r="H215" s="3" t="s">
        <v>4594</v>
      </c>
      <c r="I215" s="3" t="s">
        <v>3597</v>
      </c>
      <c r="J215" s="3" t="s">
        <v>9485</v>
      </c>
      <c r="K215" s="8">
        <v>43949.0</v>
      </c>
      <c r="L215" s="8">
        <v>43901.0</v>
      </c>
    </row>
    <row r="216">
      <c r="A216" s="7">
        <v>214.0</v>
      </c>
      <c r="B216" s="3" t="s">
        <v>3189</v>
      </c>
      <c r="C216" s="3">
        <v>0.1538461538461539</v>
      </c>
      <c r="D216" s="3" t="s">
        <v>9486</v>
      </c>
      <c r="E216" s="3" t="s">
        <v>4605</v>
      </c>
      <c r="F216" s="3" t="s">
        <v>9487</v>
      </c>
      <c r="G216" s="3" t="s">
        <v>4607</v>
      </c>
      <c r="H216" s="3" t="s">
        <v>8647</v>
      </c>
      <c r="I216" s="3" t="s">
        <v>3845</v>
      </c>
      <c r="J216" s="3" t="s">
        <v>9488</v>
      </c>
      <c r="K216" s="8">
        <v>44032.0</v>
      </c>
      <c r="L216" s="8">
        <v>44026.0</v>
      </c>
    </row>
    <row r="217">
      <c r="A217" s="7">
        <v>215.0</v>
      </c>
      <c r="B217" s="3" t="s">
        <v>3204</v>
      </c>
      <c r="C217" s="3">
        <v>0.1538461538461539</v>
      </c>
      <c r="D217" s="3" t="s">
        <v>9489</v>
      </c>
      <c r="E217" s="3" t="s">
        <v>4611</v>
      </c>
      <c r="F217" s="3" t="s">
        <v>9490</v>
      </c>
      <c r="G217" s="3" t="s">
        <v>4613</v>
      </c>
      <c r="H217" s="3" t="s">
        <v>8651</v>
      </c>
      <c r="I217" s="3" t="s">
        <v>3845</v>
      </c>
      <c r="J217" s="3" t="s">
        <v>9491</v>
      </c>
      <c r="K217" s="8">
        <v>44032.0</v>
      </c>
      <c r="L217" s="8">
        <v>44026.0</v>
      </c>
    </row>
    <row r="218">
      <c r="A218" s="7">
        <v>216.0</v>
      </c>
      <c r="B218" s="3" t="s">
        <v>3235</v>
      </c>
      <c r="C218" s="3">
        <v>0.1428571428571428</v>
      </c>
      <c r="D218" s="3" t="s">
        <v>9492</v>
      </c>
      <c r="E218" s="3" t="s">
        <v>9493</v>
      </c>
      <c r="F218" s="3" t="s">
        <v>8655</v>
      </c>
      <c r="G218" s="3" t="s">
        <v>9493</v>
      </c>
      <c r="H218" s="3" t="s">
        <v>7030</v>
      </c>
      <c r="I218" s="3" t="s">
        <v>3488</v>
      </c>
      <c r="J218" s="3" t="s">
        <v>9494</v>
      </c>
      <c r="K218" s="8">
        <v>43949.0</v>
      </c>
      <c r="L218" s="8">
        <v>43864.0</v>
      </c>
    </row>
    <row r="219">
      <c r="A219" s="7">
        <v>217.0</v>
      </c>
      <c r="B219" s="3" t="s">
        <v>3238</v>
      </c>
      <c r="C219" s="3">
        <v>0.1428571428571428</v>
      </c>
      <c r="D219" s="3" t="s">
        <v>9495</v>
      </c>
      <c r="E219" s="3" t="s">
        <v>9496</v>
      </c>
      <c r="F219" s="3" t="s">
        <v>8659</v>
      </c>
      <c r="G219" s="3" t="s">
        <v>9496</v>
      </c>
      <c r="H219" s="3" t="s">
        <v>7036</v>
      </c>
      <c r="I219" s="3" t="s">
        <v>3488</v>
      </c>
      <c r="J219" s="3" t="s">
        <v>9497</v>
      </c>
      <c r="K219" s="8">
        <v>43949.0</v>
      </c>
      <c r="L219" s="8">
        <v>43864.0</v>
      </c>
    </row>
    <row r="220">
      <c r="A220" s="7">
        <v>218.0</v>
      </c>
      <c r="B220" s="3" t="s">
        <v>3269</v>
      </c>
      <c r="C220" s="3">
        <v>0.4444444444444444</v>
      </c>
      <c r="D220" s="3" t="s">
        <v>9498</v>
      </c>
      <c r="E220" s="3" t="s">
        <v>9499</v>
      </c>
      <c r="F220" s="3" t="s">
        <v>8663</v>
      </c>
      <c r="G220" s="3" t="s">
        <v>9500</v>
      </c>
      <c r="H220" s="3" t="s">
        <v>8665</v>
      </c>
      <c r="I220" s="3" t="s">
        <v>3675</v>
      </c>
      <c r="J220" s="3" t="s">
        <v>9501</v>
      </c>
      <c r="K220" s="8">
        <v>43990.0</v>
      </c>
      <c r="L220" s="8">
        <v>43872.0</v>
      </c>
    </row>
    <row r="221">
      <c r="A221" s="7">
        <v>219.0</v>
      </c>
      <c r="B221" s="3" t="s">
        <v>3285</v>
      </c>
      <c r="C221" s="3">
        <v>0.25</v>
      </c>
      <c r="D221" s="3" t="s">
        <v>9502</v>
      </c>
      <c r="E221" s="3" t="s">
        <v>9503</v>
      </c>
      <c r="F221" s="3" t="s">
        <v>8675</v>
      </c>
      <c r="G221" s="3" t="s">
        <v>9504</v>
      </c>
      <c r="H221" s="3" t="s">
        <v>8677</v>
      </c>
      <c r="I221" s="3" t="s">
        <v>3852</v>
      </c>
      <c r="J221" s="3" t="s">
        <v>9505</v>
      </c>
      <c r="K221" s="8">
        <v>43970.0</v>
      </c>
      <c r="L221" s="8">
        <v>43902.0</v>
      </c>
    </row>
    <row r="222">
      <c r="A222" s="7">
        <v>220.0</v>
      </c>
      <c r="B222" s="3" t="s">
        <v>3289</v>
      </c>
      <c r="C222" s="3">
        <v>0.2727272727272727</v>
      </c>
      <c r="D222" s="3" t="s">
        <v>9506</v>
      </c>
      <c r="E222" s="3" t="s">
        <v>9507</v>
      </c>
      <c r="F222" s="3" t="s">
        <v>8681</v>
      </c>
      <c r="G222" s="3" t="s">
        <v>9508</v>
      </c>
      <c r="H222" s="3" t="s">
        <v>7066</v>
      </c>
      <c r="I222" s="3" t="s">
        <v>3527</v>
      </c>
      <c r="J222" s="3" t="s">
        <v>9509</v>
      </c>
      <c r="K222" s="8">
        <v>43980.0</v>
      </c>
      <c r="L222" s="8">
        <v>43966.0</v>
      </c>
    </row>
    <row r="223">
      <c r="A223" s="7">
        <v>221.0</v>
      </c>
      <c r="B223" s="3" t="s">
        <v>3292</v>
      </c>
      <c r="C223" s="3">
        <v>0.3636363636363636</v>
      </c>
      <c r="D223" s="3" t="s">
        <v>9510</v>
      </c>
      <c r="E223" s="3" t="s">
        <v>9511</v>
      </c>
      <c r="F223" s="3" t="s">
        <v>8685</v>
      </c>
      <c r="G223" s="3" t="s">
        <v>9512</v>
      </c>
      <c r="H223" s="3" t="s">
        <v>8686</v>
      </c>
      <c r="I223" s="3" t="s">
        <v>3527</v>
      </c>
      <c r="J223" s="3" t="s">
        <v>9513</v>
      </c>
      <c r="K223" s="8">
        <v>43980.0</v>
      </c>
      <c r="L223" s="8">
        <v>43969.0</v>
      </c>
    </row>
    <row r="224">
      <c r="A224" s="7">
        <v>222.0</v>
      </c>
      <c r="B224" s="3" t="s">
        <v>3407</v>
      </c>
      <c r="C224" s="3">
        <v>0.4</v>
      </c>
      <c r="D224" s="3" t="s">
        <v>9514</v>
      </c>
      <c r="E224" s="3" t="s">
        <v>9515</v>
      </c>
      <c r="F224" s="3" t="s">
        <v>8690</v>
      </c>
      <c r="G224" s="3" t="s">
        <v>9516</v>
      </c>
      <c r="H224" s="3" t="s">
        <v>8692</v>
      </c>
      <c r="I224" s="3" t="s">
        <v>3514</v>
      </c>
      <c r="J224" s="3" t="s">
        <v>9517</v>
      </c>
      <c r="K224" s="8">
        <v>43990.0</v>
      </c>
      <c r="L224" s="8">
        <v>43878.0</v>
      </c>
    </row>
    <row r="225">
      <c r="A225" s="7">
        <v>223.0</v>
      </c>
      <c r="B225" s="3" t="s">
        <v>3422</v>
      </c>
      <c r="C225" s="3">
        <v>0.1666666666666667</v>
      </c>
      <c r="D225" s="3" t="s">
        <v>9518</v>
      </c>
      <c r="E225" s="3" t="s">
        <v>9519</v>
      </c>
      <c r="F225" s="3" t="s">
        <v>8695</v>
      </c>
      <c r="G225" s="3" t="s">
        <v>9519</v>
      </c>
      <c r="H225" s="3" t="s">
        <v>7082</v>
      </c>
      <c r="I225" s="3" t="s">
        <v>3644</v>
      </c>
      <c r="J225" s="3" t="s">
        <v>9520</v>
      </c>
      <c r="K225" s="8">
        <v>43987.0</v>
      </c>
      <c r="L225" s="8">
        <v>43973.0</v>
      </c>
    </row>
    <row r="226">
      <c r="A226" s="7">
        <v>224.0</v>
      </c>
      <c r="B226" s="3" t="s">
        <v>3438</v>
      </c>
      <c r="C226" s="3">
        <v>0.5</v>
      </c>
      <c r="D226" s="3" t="s">
        <v>9521</v>
      </c>
      <c r="E226" s="3" t="s">
        <v>9522</v>
      </c>
      <c r="F226" s="3" t="s">
        <v>8699</v>
      </c>
      <c r="G226" s="3" t="s">
        <v>4673</v>
      </c>
      <c r="H226" s="3" t="s">
        <v>8700</v>
      </c>
      <c r="I226" s="3" t="s">
        <v>3514</v>
      </c>
      <c r="J226" s="3" t="s">
        <v>9523</v>
      </c>
      <c r="K226" s="8">
        <v>44027.0</v>
      </c>
      <c r="L226" s="8">
        <v>44025.0</v>
      </c>
    </row>
    <row r="227">
      <c r="A227" s="7">
        <v>225.0</v>
      </c>
      <c r="B227" s="3" t="s">
        <v>3449</v>
      </c>
      <c r="C227" s="3">
        <v>0.3636363636363636</v>
      </c>
      <c r="D227" s="3" t="s">
        <v>9524</v>
      </c>
      <c r="E227" s="3" t="s">
        <v>9525</v>
      </c>
      <c r="F227" s="3" t="s">
        <v>9526</v>
      </c>
      <c r="G227" s="3" t="s">
        <v>4679</v>
      </c>
      <c r="H227" s="3" t="s">
        <v>4680</v>
      </c>
      <c r="I227" s="3" t="s">
        <v>3527</v>
      </c>
      <c r="J227" s="3" t="s">
        <v>9527</v>
      </c>
      <c r="K227" s="8">
        <v>44027.0</v>
      </c>
      <c r="L227" s="8">
        <v>44025.0</v>
      </c>
    </row>
    <row r="228">
      <c r="A228" s="7">
        <v>226.0</v>
      </c>
      <c r="B228" s="3" t="s">
        <v>3455</v>
      </c>
      <c r="C228" s="3">
        <v>0.1666666666666667</v>
      </c>
      <c r="D228" s="3" t="s">
        <v>9528</v>
      </c>
      <c r="E228" s="3" t="s">
        <v>9529</v>
      </c>
      <c r="F228" s="3" t="s">
        <v>8703</v>
      </c>
      <c r="G228" s="3" t="s">
        <v>9529</v>
      </c>
      <c r="H228" s="3" t="s">
        <v>7097</v>
      </c>
      <c r="I228" s="3" t="s">
        <v>3644</v>
      </c>
      <c r="J228" s="3" t="s">
        <v>9530</v>
      </c>
      <c r="K228" s="8">
        <v>43987.0</v>
      </c>
      <c r="L228" s="8">
        <v>43977.0</v>
      </c>
    </row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