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tulp\Desktop\Nová složka\k nahrání do aplikace\"/>
    </mc:Choice>
  </mc:AlternateContent>
  <xr:revisionPtr revIDLastSave="0" documentId="13_ncr:1_{7E2C9F7F-272B-4523-82F0-1796225E67DF}" xr6:coauthVersionLast="47" xr6:coauthVersionMax="47" xr10:uidLastSave="{00000000-0000-0000-0000-000000000000}"/>
  <bookViews>
    <workbookView xWindow="-120" yWindow="-120" windowWidth="29040" windowHeight="15840" xr2:uid="{2D589226-9E95-46D7-88D2-40C639C43EF5}"/>
  </bookViews>
  <sheets>
    <sheet name="Lis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640" i="2" l="1"/>
  <c r="AB639" i="2"/>
  <c r="AB638" i="2"/>
  <c r="AB635" i="2"/>
  <c r="AB634" i="2"/>
  <c r="AB633" i="2"/>
  <c r="AB630" i="2"/>
  <c r="AB629" i="2"/>
  <c r="AB628" i="2"/>
  <c r="AB627" i="2"/>
  <c r="AB626" i="2"/>
  <c r="AB625" i="2"/>
  <c r="AB623" i="2"/>
  <c r="AB622" i="2"/>
  <c r="AB621" i="2"/>
  <c r="AB620" i="2"/>
  <c r="AB619" i="2"/>
  <c r="AB618" i="2"/>
  <c r="AB617" i="2"/>
  <c r="AB616" i="2"/>
  <c r="AB615" i="2"/>
  <c r="AB614" i="2"/>
  <c r="AB613" i="2"/>
  <c r="AB612" i="2"/>
  <c r="AB611" i="2"/>
  <c r="AB610" i="2"/>
  <c r="AB605" i="2"/>
  <c r="AB603" i="2"/>
  <c r="AB599" i="2"/>
  <c r="AB598" i="2"/>
  <c r="AB597" i="2"/>
  <c r="AB594" i="2"/>
  <c r="AB593" i="2"/>
  <c r="AB584" i="2"/>
  <c r="AB583" i="2"/>
  <c r="AB581" i="2"/>
  <c r="AB580" i="2"/>
  <c r="AB579" i="2"/>
  <c r="AB577" i="2"/>
  <c r="AB575" i="2"/>
  <c r="AB574" i="2"/>
  <c r="AB572" i="2"/>
  <c r="AB571" i="2"/>
  <c r="AB570" i="2"/>
  <c r="AB566" i="2"/>
  <c r="AB555" i="2"/>
  <c r="AB554" i="2"/>
  <c r="AB553" i="2"/>
  <c r="AB552" i="2"/>
  <c r="AB551" i="2"/>
  <c r="AB549" i="2"/>
  <c r="AB547" i="2"/>
  <c r="AB544" i="2"/>
  <c r="AB543" i="2"/>
  <c r="AB542" i="2"/>
  <c r="AB540" i="2"/>
  <c r="AB538" i="2"/>
  <c r="AB536" i="2"/>
  <c r="AB535" i="2"/>
  <c r="AB534" i="2"/>
  <c r="AB533" i="2"/>
  <c r="AB532" i="2"/>
  <c r="AB527" i="2"/>
  <c r="AB523" i="2"/>
  <c r="AB522" i="2"/>
  <c r="AB521" i="2"/>
  <c r="AB520" i="2"/>
  <c r="AB519" i="2"/>
  <c r="AB518" i="2"/>
  <c r="AB516" i="2"/>
  <c r="AB515" i="2"/>
  <c r="AB514" i="2"/>
  <c r="AB512" i="2"/>
  <c r="AB511" i="2"/>
  <c r="AB510" i="2"/>
  <c r="AB506" i="2"/>
  <c r="AB505" i="2"/>
  <c r="AB504" i="2"/>
  <c r="AB503" i="2"/>
  <c r="AB502" i="2"/>
  <c r="AB501" i="2"/>
  <c r="AB498" i="2"/>
  <c r="AB497" i="2"/>
  <c r="AB496" i="2"/>
  <c r="AB495" i="2"/>
  <c r="AB493" i="2"/>
  <c r="AB492" i="2"/>
  <c r="AB491" i="2"/>
  <c r="AB490" i="2"/>
  <c r="AB489" i="2"/>
  <c r="AB488" i="2"/>
  <c r="AB487" i="2"/>
  <c r="AB486" i="2"/>
  <c r="AB485" i="2"/>
  <c r="AB483" i="2"/>
  <c r="AB482" i="2"/>
  <c r="AB481" i="2"/>
  <c r="AB478" i="2"/>
  <c r="AB475" i="2"/>
  <c r="AB474" i="2"/>
  <c r="AB470" i="2"/>
  <c r="AB462" i="2"/>
  <c r="AB455" i="2"/>
  <c r="AB454" i="2"/>
  <c r="AB453" i="2"/>
  <c r="AB452" i="2"/>
  <c r="AB451" i="2"/>
  <c r="AB449" i="2"/>
  <c r="AB446" i="2"/>
  <c r="AB445" i="2"/>
  <c r="AB444" i="2"/>
  <c r="AB443" i="2"/>
  <c r="AB442" i="2"/>
  <c r="AB441" i="2"/>
  <c r="AB440" i="2"/>
  <c r="AB439" i="2"/>
  <c r="AB436" i="2"/>
  <c r="AB435" i="2"/>
  <c r="AB434" i="2"/>
  <c r="AB433" i="2"/>
  <c r="AB431" i="2"/>
  <c r="AB430" i="2"/>
  <c r="AB429" i="2"/>
  <c r="AB428" i="2"/>
  <c r="AB427" i="2"/>
  <c r="AB426" i="2"/>
  <c r="AB424" i="2"/>
  <c r="AB423" i="2"/>
  <c r="AB422" i="2"/>
  <c r="AB398" i="2"/>
  <c r="AB390" i="2"/>
  <c r="AB374" i="2"/>
  <c r="AB371" i="2"/>
  <c r="AB368" i="2"/>
  <c r="AB366" i="2"/>
  <c r="AB363" i="2"/>
  <c r="AB362" i="2"/>
  <c r="AB361" i="2"/>
  <c r="AB360" i="2"/>
  <c r="AB359" i="2"/>
  <c r="AB353" i="2"/>
  <c r="AB352" i="2"/>
  <c r="AB349" i="2"/>
  <c r="AB347" i="2"/>
  <c r="AB346" i="2"/>
  <c r="AB345" i="2"/>
  <c r="AB344" i="2"/>
  <c r="AB343" i="2"/>
  <c r="AB342" i="2"/>
  <c r="AB341" i="2"/>
  <c r="AB339" i="2"/>
  <c r="AB338" i="2"/>
  <c r="AB334" i="2"/>
  <c r="AB333" i="2"/>
  <c r="AB331" i="2"/>
  <c r="AB330" i="2"/>
  <c r="AB329" i="2"/>
  <c r="AB328" i="2"/>
  <c r="AB327" i="2"/>
  <c r="AB319" i="2"/>
  <c r="AB299" i="2"/>
  <c r="AB298" i="2"/>
  <c r="AB297" i="2"/>
  <c r="AB295" i="2"/>
  <c r="AB294" i="2"/>
  <c r="AB293" i="2"/>
  <c r="AB292" i="2"/>
  <c r="AB291" i="2"/>
  <c r="AB290" i="2"/>
  <c r="AB288" i="2"/>
  <c r="AB286" i="2"/>
  <c r="AB281" i="2"/>
  <c r="AB280" i="2"/>
  <c r="AB275" i="2"/>
  <c r="AB274" i="2"/>
  <c r="AB273" i="2"/>
  <c r="AB272" i="2"/>
  <c r="AB271" i="2"/>
  <c r="AB270" i="2"/>
  <c r="AB269" i="2"/>
  <c r="AB268" i="2"/>
  <c r="AB256" i="2"/>
  <c r="AB255" i="2"/>
  <c r="AB252" i="2"/>
  <c r="AB250" i="2"/>
  <c r="AB225" i="2"/>
  <c r="AB220" i="2"/>
  <c r="AB209" i="2"/>
  <c r="AA640" i="2"/>
  <c r="AA639" i="2"/>
  <c r="AA638" i="2"/>
  <c r="AA635" i="2"/>
  <c r="AA634" i="2"/>
  <c r="AA633" i="2"/>
  <c r="AA630" i="2"/>
  <c r="AA629" i="2"/>
  <c r="AA628" i="2"/>
  <c r="AA627" i="2"/>
  <c r="AA626" i="2"/>
  <c r="AA625" i="2"/>
  <c r="AA623" i="2"/>
  <c r="AA622" i="2"/>
  <c r="AA621" i="2"/>
  <c r="AA620" i="2"/>
  <c r="AA619" i="2"/>
  <c r="AA618" i="2"/>
  <c r="AA617" i="2"/>
  <c r="AA616" i="2"/>
  <c r="AA615" i="2"/>
  <c r="AA614" i="2"/>
  <c r="AA613" i="2"/>
  <c r="AA612" i="2"/>
  <c r="AA611" i="2"/>
  <c r="AA610" i="2"/>
  <c r="AA605" i="2"/>
  <c r="AA603" i="2"/>
  <c r="AA599" i="2"/>
  <c r="AA598" i="2"/>
  <c r="AA597" i="2"/>
  <c r="AA594" i="2"/>
  <c r="AA593" i="2"/>
  <c r="AA584" i="2"/>
  <c r="AA583" i="2"/>
  <c r="AA581" i="2"/>
  <c r="AA580" i="2"/>
  <c r="AA579" i="2"/>
  <c r="AA577" i="2"/>
  <c r="AA575" i="2"/>
  <c r="AA574" i="2"/>
  <c r="AA572" i="2"/>
  <c r="AA571" i="2"/>
  <c r="AA570" i="2"/>
  <c r="AA566" i="2"/>
  <c r="AA555" i="2"/>
  <c r="AA554" i="2"/>
  <c r="AA553" i="2"/>
  <c r="AA552" i="2"/>
  <c r="AA551" i="2"/>
  <c r="AA549" i="2"/>
  <c r="AA547" i="2"/>
  <c r="AA544" i="2"/>
  <c r="AA543" i="2"/>
  <c r="AA542" i="2"/>
  <c r="AA540" i="2"/>
  <c r="AA538" i="2"/>
  <c r="AA536" i="2"/>
  <c r="AA535" i="2"/>
  <c r="AA534" i="2"/>
  <c r="AA533" i="2"/>
  <c r="AA532" i="2"/>
  <c r="AA527" i="2"/>
  <c r="AA523" i="2"/>
  <c r="AA522" i="2"/>
  <c r="AA521" i="2"/>
  <c r="AA520" i="2"/>
  <c r="AA519" i="2"/>
  <c r="AA518" i="2"/>
  <c r="AA516" i="2"/>
  <c r="AA515" i="2"/>
  <c r="AA514" i="2"/>
  <c r="AA512" i="2"/>
  <c r="AA511" i="2"/>
  <c r="AA510" i="2"/>
  <c r="AA506" i="2"/>
  <c r="AA505" i="2"/>
  <c r="AA504" i="2"/>
  <c r="AA503" i="2"/>
  <c r="AA502" i="2"/>
  <c r="AA501" i="2"/>
  <c r="AA498" i="2"/>
  <c r="AA497" i="2"/>
  <c r="AA496" i="2"/>
  <c r="AA495" i="2"/>
  <c r="AA493" i="2"/>
  <c r="AA492" i="2"/>
  <c r="AA491" i="2"/>
  <c r="AA490" i="2"/>
  <c r="AA489" i="2"/>
  <c r="AA488" i="2"/>
  <c r="AA487" i="2"/>
  <c r="AA486" i="2"/>
  <c r="AA485" i="2"/>
  <c r="AA483" i="2"/>
  <c r="AA482" i="2"/>
  <c r="AA481" i="2"/>
  <c r="AA478" i="2"/>
  <c r="AA475" i="2"/>
  <c r="AA474" i="2"/>
  <c r="AA470" i="2"/>
  <c r="AA462" i="2"/>
  <c r="AA455" i="2"/>
  <c r="AA454" i="2"/>
  <c r="AA453" i="2"/>
  <c r="AA452" i="2"/>
  <c r="AA451" i="2"/>
  <c r="AA449" i="2"/>
  <c r="AA446" i="2"/>
  <c r="AA445" i="2"/>
  <c r="AA444" i="2"/>
  <c r="AA443" i="2"/>
  <c r="AA442" i="2"/>
  <c r="AA441" i="2"/>
  <c r="AA440" i="2"/>
  <c r="AA439" i="2"/>
  <c r="AA436" i="2"/>
  <c r="AA435" i="2"/>
  <c r="AA434" i="2"/>
  <c r="AA433" i="2"/>
  <c r="AA431" i="2"/>
  <c r="AA430" i="2"/>
  <c r="AA429" i="2"/>
  <c r="AA428" i="2"/>
  <c r="AA427" i="2"/>
  <c r="AA426" i="2"/>
  <c r="AA424" i="2"/>
  <c r="AA423" i="2"/>
  <c r="AA422" i="2"/>
  <c r="AA398" i="2"/>
  <c r="AA390" i="2"/>
  <c r="AA374" i="2"/>
  <c r="AA371" i="2"/>
  <c r="AA368" i="2"/>
  <c r="AA366" i="2"/>
  <c r="AA363" i="2"/>
  <c r="AA362" i="2"/>
  <c r="AA361" i="2"/>
  <c r="AA360" i="2"/>
  <c r="AA359" i="2"/>
  <c r="AA353" i="2"/>
  <c r="AA352" i="2"/>
  <c r="AA349" i="2"/>
  <c r="AA347" i="2"/>
  <c r="AA346" i="2"/>
  <c r="AA345" i="2"/>
  <c r="AA344" i="2"/>
  <c r="AA343" i="2"/>
  <c r="AA342" i="2"/>
  <c r="AA341" i="2"/>
  <c r="AA339" i="2"/>
  <c r="AA338" i="2"/>
  <c r="AA334" i="2"/>
  <c r="AA333" i="2"/>
  <c r="AA331" i="2"/>
  <c r="AA330" i="2"/>
  <c r="AA329" i="2"/>
  <c r="AA328" i="2"/>
  <c r="AA327" i="2"/>
  <c r="AA319" i="2"/>
  <c r="AA299" i="2"/>
  <c r="AA298" i="2"/>
  <c r="AA297" i="2"/>
  <c r="AA295" i="2"/>
  <c r="AA294" i="2"/>
  <c r="AA293" i="2"/>
  <c r="AA292" i="2"/>
  <c r="AA291" i="2"/>
  <c r="AA290" i="2"/>
  <c r="AA288" i="2"/>
  <c r="AA286" i="2"/>
  <c r="AA281" i="2"/>
  <c r="AA280" i="2"/>
  <c r="AA275" i="2"/>
  <c r="AA274" i="2"/>
  <c r="AA273" i="2"/>
  <c r="AA272" i="2"/>
  <c r="AA271" i="2"/>
  <c r="AA270" i="2"/>
  <c r="AA269" i="2"/>
  <c r="AA268" i="2"/>
  <c r="AA256" i="2"/>
  <c r="AA255" i="2"/>
  <c r="AA252" i="2"/>
  <c r="AA250" i="2"/>
  <c r="AA225" i="2"/>
  <c r="AA220" i="2"/>
  <c r="AA20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tc={CF6F2C44-BA44-4F34-8E4F-40BB8CF1F516}</author>
    <author>RALENOVSKY Tomas</author>
    <author>tc={9F0B50D1-6737-41DA-94F2-D34D67DDF2CC}</author>
  </authors>
  <commentList>
    <comment ref="L398" authorId="0" shapeId="0" xr:uid="{CF6F2C44-BA44-4F34-8E4F-40BB8CF1F516}">
      <text>
        <t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Modul odeslan do nersacu</t>
      </text>
    </comment>
    <comment ref="A544" authorId="1" shapeId="0" xr:uid="{AE79A9C5-C7DF-4DEC-8902-0B2C09D16D38}">
      <text>
        <r>
          <rPr>
            <b/>
            <sz val="9"/>
            <color indexed="81"/>
            <rFont val="Tahoma"/>
            <family val="2"/>
            <charset val="238"/>
          </rPr>
          <t>RALENOVSKY Tomas:</t>
        </r>
        <r>
          <rPr>
            <sz val="9"/>
            <color indexed="81"/>
            <rFont val="Tahoma"/>
            <family val="2"/>
            <charset val="238"/>
          </rPr>
          <t xml:space="preserve">
Baterie 2x vracena, Problem s nabijenim. Nabiječka 35,6V</t>
        </r>
      </text>
    </comment>
    <comment ref="A622" authorId="2" shapeId="0" xr:uid="{9F0B50D1-6737-41DA-94F2-D34D67DDF2CC}">
      <text>
        <t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čekani na nersac analyzu</t>
      </text>
    </comment>
  </commentList>
</comments>
</file>

<file path=xl/sharedStrings.xml><?xml version="1.0" encoding="utf-8"?>
<sst xmlns="http://schemas.openxmlformats.org/spreadsheetml/2006/main" count="5991" uniqueCount="1526">
  <si>
    <t>CLM2305-0039</t>
  </si>
  <si>
    <t>CLM2302-0036</t>
  </si>
  <si>
    <t>CLM2251-0018</t>
  </si>
  <si>
    <t>CLM2250-0051</t>
  </si>
  <si>
    <t>CLM2250-0048</t>
  </si>
  <si>
    <t>CLM2250-0006</t>
  </si>
  <si>
    <t>CLM2248-0031</t>
  </si>
  <si>
    <t>CLM2248-0012</t>
  </si>
  <si>
    <t>CLM2247-0052</t>
  </si>
  <si>
    <t>CLM2247-0051</t>
  </si>
  <si>
    <t>CLM2247-0043</t>
  </si>
  <si>
    <t>CLM2247-0029</t>
  </si>
  <si>
    <t>CLM2247-0026</t>
  </si>
  <si>
    <t>CLM2247-0018</t>
  </si>
  <si>
    <t>CLM2247-0017</t>
  </si>
  <si>
    <t>CLM2245-0034</t>
  </si>
  <si>
    <t>CLM2244-0014</t>
  </si>
  <si>
    <t>CLM2243-0029</t>
  </si>
  <si>
    <t>CLM2243-0008</t>
  </si>
  <si>
    <t>CLM2242-0057</t>
  </si>
  <si>
    <t>CLM2242-0056</t>
  </si>
  <si>
    <t>CLM2241-0038</t>
  </si>
  <si>
    <t>CLM2241-0024</t>
  </si>
  <si>
    <t>CLM2241-0021</t>
  </si>
  <si>
    <t>CLM2241-0020</t>
  </si>
  <si>
    <t>CLM2241-0019</t>
  </si>
  <si>
    <t>CLM2238-0004</t>
  </si>
  <si>
    <t>CLM2238-0003</t>
  </si>
  <si>
    <t>CLM2238-0001</t>
  </si>
  <si>
    <t>CLM2237-0048</t>
  </si>
  <si>
    <t>CLM2237-0038</t>
  </si>
  <si>
    <t>CLM2237-0027</t>
  </si>
  <si>
    <t>CLM2237-0024</t>
  </si>
  <si>
    <t>CLM2236-0076</t>
  </si>
  <si>
    <t>CLM2235-0044</t>
  </si>
  <si>
    <t>CLM2233-0012</t>
  </si>
  <si>
    <t>CLM2232-0025</t>
  </si>
  <si>
    <t>CLM2231-0022</t>
  </si>
  <si>
    <t>CLM2230-0036</t>
  </si>
  <si>
    <t>CLM2230-0018</t>
  </si>
  <si>
    <t>CLM2229-0056</t>
  </si>
  <si>
    <t>CLM2228-0045</t>
  </si>
  <si>
    <t>CLM2228-0014</t>
  </si>
  <si>
    <t>CLM2226-0249</t>
  </si>
  <si>
    <t>CLM2226-0248</t>
  </si>
  <si>
    <t>CLM2226-0245</t>
  </si>
  <si>
    <t>CLM2226-0244</t>
  </si>
  <si>
    <t>CLM2226-0243</t>
  </si>
  <si>
    <t>CLM2226-0242</t>
  </si>
  <si>
    <t>CLM2226-0235</t>
  </si>
  <si>
    <t>CLM2226-0234</t>
  </si>
  <si>
    <t>CLM2226-0233</t>
  </si>
  <si>
    <t>CLM2226-0232</t>
  </si>
  <si>
    <t>CLM2226-0231</t>
  </si>
  <si>
    <t>CLM2226-0230</t>
  </si>
  <si>
    <t>CLM2226-0229</t>
  </si>
  <si>
    <t>CLM2226-0228</t>
  </si>
  <si>
    <t>CLM2226-0227</t>
  </si>
  <si>
    <t>CLM2226-0223</t>
  </si>
  <si>
    <t>CLM2226-0222</t>
  </si>
  <si>
    <t>CLM2226-0221</t>
  </si>
  <si>
    <t>CLM2226-0220</t>
  </si>
  <si>
    <t>CLM2226-0219</t>
  </si>
  <si>
    <t>CLM2226-0218</t>
  </si>
  <si>
    <t>CLM2226-0217</t>
  </si>
  <si>
    <t>CLM2226-0216</t>
  </si>
  <si>
    <t>CLM2226-0215</t>
  </si>
  <si>
    <t>CLM2226-0213</t>
  </si>
  <si>
    <t>CLM2226-0212</t>
  </si>
  <si>
    <t>CLM2225-0209</t>
  </si>
  <si>
    <t>CLM2223-0061</t>
  </si>
  <si>
    <t>CLM2222-0014</t>
  </si>
  <si>
    <t>CLM2222-0001</t>
  </si>
  <si>
    <t>CLM2221-0109</t>
  </si>
  <si>
    <t>CLM2221-0102</t>
  </si>
  <si>
    <t>CLM2219-0046</t>
  </si>
  <si>
    <t>CLM2219-0039</t>
  </si>
  <si>
    <t>CLM2219-0034</t>
  </si>
  <si>
    <t>CLM2218-0032</t>
  </si>
  <si>
    <t>CLM2217-0042</t>
  </si>
  <si>
    <t>CLM2217-0025</t>
  </si>
  <si>
    <t>CLM2214-0070</t>
  </si>
  <si>
    <t>CLM2214-0063</t>
  </si>
  <si>
    <t>CLM2213-0019</t>
  </si>
  <si>
    <t>CLM2212-0044</t>
  </si>
  <si>
    <t>CLM2212-0032</t>
  </si>
  <si>
    <t>CLM2212-0012</t>
  </si>
  <si>
    <t>CLM2212-0009</t>
  </si>
  <si>
    <t>CLM2211-0070</t>
  </si>
  <si>
    <t>CLM2209-0204</t>
  </si>
  <si>
    <t>CLM2209-0190</t>
  </si>
  <si>
    <t>CLM2209-0189</t>
  </si>
  <si>
    <t>CLM2207-0074</t>
  </si>
  <si>
    <t>CLM2207-0063</t>
  </si>
  <si>
    <t>CLM2206-0025</t>
  </si>
  <si>
    <t>CLM2206-0019</t>
  </si>
  <si>
    <t>CLM2206-0008</t>
  </si>
  <si>
    <t>CLM2206-0009</t>
  </si>
  <si>
    <t>CLM2205-0024</t>
  </si>
  <si>
    <t>CLM2204-0071</t>
  </si>
  <si>
    <t>CLM2204-0040</t>
  </si>
  <si>
    <t>CLM2204-0029</t>
  </si>
  <si>
    <t>CLM2204-0028</t>
  </si>
  <si>
    <t>CLM2204-0027</t>
  </si>
  <si>
    <t>CLM2204-0026</t>
  </si>
  <si>
    <t>CLM2204-0025</t>
  </si>
  <si>
    <t>CLM2204-0024</t>
  </si>
  <si>
    <t>CLM2204-0023</t>
  </si>
  <si>
    <t>CLM2204-0022</t>
  </si>
  <si>
    <t>CLM2204-0021</t>
  </si>
  <si>
    <t>CLM2204-0020</t>
  </si>
  <si>
    <t>CLM2204-0019</t>
  </si>
  <si>
    <t>CLM2204-0018</t>
  </si>
  <si>
    <t>CLM2204-0017</t>
  </si>
  <si>
    <t>CLM2204-0016</t>
  </si>
  <si>
    <t>CLM2204-0013</t>
  </si>
  <si>
    <t>CLM2204-0012</t>
  </si>
  <si>
    <t>CLM2204-0011</t>
  </si>
  <si>
    <t>CLM2204-0010</t>
  </si>
  <si>
    <t>CLM2204-0009</t>
  </si>
  <si>
    <t>CLM2202-0050</t>
  </si>
  <si>
    <t>CLM2203-0036</t>
  </si>
  <si>
    <t>CLM2203-0035</t>
  </si>
  <si>
    <t>CLM2203-0034</t>
  </si>
  <si>
    <t>CLM2203-0033</t>
  </si>
  <si>
    <t>CLM2203-0032</t>
  </si>
  <si>
    <t>CLM2202-0033</t>
  </si>
  <si>
    <t>CLM2202-0019</t>
  </si>
  <si>
    <t>CLM2152-0013</t>
  </si>
  <si>
    <t>CLM2152-0011</t>
  </si>
  <si>
    <t>CLM2151-0031</t>
  </si>
  <si>
    <t>CLM2150-0011</t>
  </si>
  <si>
    <t>CLM2148-0042</t>
  </si>
  <si>
    <t>CLM2147-0029</t>
  </si>
  <si>
    <t>CLM2147-0041</t>
  </si>
  <si>
    <t>CLM2147-0040</t>
  </si>
  <si>
    <t>CLM2147-0012</t>
  </si>
  <si>
    <t>CLM2147-0003</t>
  </si>
  <si>
    <t>CLM2146-0034</t>
  </si>
  <si>
    <t>CLM2144-0017</t>
  </si>
  <si>
    <t>CLM2144-0004</t>
  </si>
  <si>
    <t>CLM2143-0044</t>
  </si>
  <si>
    <t>CLM2143-0039</t>
  </si>
  <si>
    <t>CLM2143-0030</t>
  </si>
  <si>
    <t>CLM2143-0003</t>
  </si>
  <si>
    <t>CLM2141-0137</t>
  </si>
  <si>
    <t>CLM2141-0134</t>
  </si>
  <si>
    <t>CLM2141-0118</t>
  </si>
  <si>
    <t>CLM2140-0062</t>
  </si>
  <si>
    <t>CLM2139-0055</t>
  </si>
  <si>
    <t>CLM2139-0054</t>
  </si>
  <si>
    <t>CLM2139-0037</t>
  </si>
  <si>
    <t>CLM2138-0041</t>
  </si>
  <si>
    <t>CLM2138-0001</t>
  </si>
  <si>
    <t>CLM2137-0012</t>
  </si>
  <si>
    <t>CLM2137-0005</t>
  </si>
  <si>
    <t>CLM2136-0025</t>
  </si>
  <si>
    <t>CLM2136-0011</t>
  </si>
  <si>
    <t>CLM2136-0004</t>
  </si>
  <si>
    <t>CLM2135-0145</t>
  </si>
  <si>
    <t>CLM2134-0114</t>
  </si>
  <si>
    <t>CLM2133-0052</t>
  </si>
  <si>
    <t>CLM2133-0053</t>
  </si>
  <si>
    <t>CLM2133-0054</t>
  </si>
  <si>
    <t>CLM2133-0055</t>
  </si>
  <si>
    <t>CLM2133-0056</t>
  </si>
  <si>
    <t>CLM2133-0057</t>
  </si>
  <si>
    <t>CLM2134-0066</t>
  </si>
  <si>
    <t>CLM2134-0067</t>
  </si>
  <si>
    <t>CLM2134-0068</t>
  </si>
  <si>
    <t>CLM2134-0069</t>
  </si>
  <si>
    <t>CLM2134-0070</t>
  </si>
  <si>
    <t>CLM2134-0071</t>
  </si>
  <si>
    <t>CLM2134-0072</t>
  </si>
  <si>
    <t>CLM2134-0073</t>
  </si>
  <si>
    <t>CLM2134-0074</t>
  </si>
  <si>
    <t>CLM2134-0075</t>
  </si>
  <si>
    <t>CLM2134-0076</t>
  </si>
  <si>
    <t>CLM2134-0084</t>
  </si>
  <si>
    <t>CLM2134-0085</t>
  </si>
  <si>
    <t>CLM2134-0086</t>
  </si>
  <si>
    <t>CLM2134-0088</t>
  </si>
  <si>
    <t>CLM2134-0090</t>
  </si>
  <si>
    <t>CLM2134-0091</t>
  </si>
  <si>
    <t>CLM2132-0024</t>
  </si>
  <si>
    <t>CLM2130-0027</t>
  </si>
  <si>
    <t>CLM2129-0082</t>
  </si>
  <si>
    <t>CLM2129-0071</t>
  </si>
  <si>
    <t>CLM2129-0053</t>
  </si>
  <si>
    <t>CLM2128-0025</t>
  </si>
  <si>
    <t>CLM2128-0016</t>
  </si>
  <si>
    <t>CLM2127-0005</t>
  </si>
  <si>
    <t>CLM2127-0004</t>
  </si>
  <si>
    <t>CLM2127-0002</t>
  </si>
  <si>
    <t>CLM2124-0013</t>
  </si>
  <si>
    <t>CLM2126-0007</t>
  </si>
  <si>
    <t>CLM2126-0005</t>
  </si>
  <si>
    <t>CLM2125-0007</t>
  </si>
  <si>
    <t>CLM2124-0031</t>
  </si>
  <si>
    <t>CLM2123-0025</t>
  </si>
  <si>
    <t>CLM2123-0016</t>
  </si>
  <si>
    <t>CLM2122-0023</t>
  </si>
  <si>
    <t>CLM2122-0016</t>
  </si>
  <si>
    <t>CLM2120-0023</t>
  </si>
  <si>
    <t>CLM2119-0006</t>
  </si>
  <si>
    <t>CLM2118-0026</t>
  </si>
  <si>
    <t>CLM2117-0001</t>
  </si>
  <si>
    <t>CLM2116-0039</t>
  </si>
  <si>
    <t>CLM2116-0029</t>
  </si>
  <si>
    <t>CLM2116-0025</t>
  </si>
  <si>
    <t>CLM2115-0038</t>
  </si>
  <si>
    <t>CLM2114-0052</t>
  </si>
  <si>
    <t>CLM2114-0051</t>
  </si>
  <si>
    <t>CLM2114-0045</t>
  </si>
  <si>
    <t>CLM2114-0032</t>
  </si>
  <si>
    <t>CLM2114-0031</t>
  </si>
  <si>
    <t>CLM2114-0030</t>
  </si>
  <si>
    <t>CLM2114-0029</t>
  </si>
  <si>
    <t>CLM2114-0028</t>
  </si>
  <si>
    <t>CLM2114-0027</t>
  </si>
  <si>
    <t>CLM2114-0026</t>
  </si>
  <si>
    <t>CLM2114-0025</t>
  </si>
  <si>
    <t>CLM2114-0024</t>
  </si>
  <si>
    <t>CLM2114-0023</t>
  </si>
  <si>
    <t>CLM2114-0022</t>
  </si>
  <si>
    <t>CLM2114-0021</t>
  </si>
  <si>
    <t>CLM2114-0020</t>
  </si>
  <si>
    <t>CLM2114-0019</t>
  </si>
  <si>
    <t>CLM2114-0018</t>
  </si>
  <si>
    <t>CLM2114-0017</t>
  </si>
  <si>
    <t>CLM2114-0016</t>
  </si>
  <si>
    <t>CLM2114-0015</t>
  </si>
  <si>
    <t>CLM2114-0014</t>
  </si>
  <si>
    <t>CLM2114-0013</t>
  </si>
  <si>
    <t>CLM2114-0012</t>
  </si>
  <si>
    <t>CLM2114-0010</t>
  </si>
  <si>
    <t>CLM2114-0009</t>
  </si>
  <si>
    <t>CLM2113-0077</t>
  </si>
  <si>
    <t>CLM2113-0076</t>
  </si>
  <si>
    <t>CLM2113-0075</t>
  </si>
  <si>
    <t>CLM2113-0074</t>
  </si>
  <si>
    <t>CLM2113-0073</t>
  </si>
  <si>
    <t>CLM2113-0072</t>
  </si>
  <si>
    <t>CLM2113-0071</t>
  </si>
  <si>
    <t>CLM2113-0068</t>
  </si>
  <si>
    <t>CLM2113-0050</t>
  </si>
  <si>
    <t>CLM2113-0049</t>
  </si>
  <si>
    <t>CLM2113-0048</t>
  </si>
  <si>
    <t>CLM2113-0046</t>
  </si>
  <si>
    <t>CLM2113-0045</t>
  </si>
  <si>
    <t>CLM2113-0044</t>
  </si>
  <si>
    <t>CLM2113-0043</t>
  </si>
  <si>
    <t>CLM2113-0042</t>
  </si>
  <si>
    <t>CLM2113-0041</t>
  </si>
  <si>
    <t>CLM2113-0040</t>
  </si>
  <si>
    <t>CLM2113-0039</t>
  </si>
  <si>
    <t>CLM2113-0038</t>
  </si>
  <si>
    <t>CLM2113-0037</t>
  </si>
  <si>
    <t>CLM2113-0036</t>
  </si>
  <si>
    <t>CLM2113-0035</t>
  </si>
  <si>
    <t>CLM2113-0033</t>
  </si>
  <si>
    <t>CLM2113-0026</t>
  </si>
  <si>
    <t>CLM2113-0025</t>
  </si>
  <si>
    <t>CLM2113-0023</t>
  </si>
  <si>
    <t>CLM2113-0022</t>
  </si>
  <si>
    <t>CLM2113-0021</t>
  </si>
  <si>
    <t>CLM2112-0045</t>
  </si>
  <si>
    <t>CLM2112-0042</t>
  </si>
  <si>
    <t>CLM2113-0001</t>
  </si>
  <si>
    <t>CLM2112-0004</t>
  </si>
  <si>
    <t>CLM2112-0003</t>
  </si>
  <si>
    <t>CLM2112-0002</t>
  </si>
  <si>
    <t>CLM2111-0024</t>
  </si>
  <si>
    <t>CLM2111-0005</t>
  </si>
  <si>
    <t>CLM2110-0056</t>
  </si>
  <si>
    <t>CLM2108-0025</t>
  </si>
  <si>
    <t>CLM2108-0024</t>
  </si>
  <si>
    <t>CLM2107-0030</t>
  </si>
  <si>
    <t>CLM2107-0026</t>
  </si>
  <si>
    <t>CLM2107-0025</t>
  </si>
  <si>
    <t>CLM2106-0023</t>
  </si>
  <si>
    <t>CLM2106-0009</t>
  </si>
  <si>
    <t>CLM2105-0008</t>
  </si>
  <si>
    <t>CLM2105-0006</t>
  </si>
  <si>
    <t>CLM2105-0001</t>
  </si>
  <si>
    <t>CLM2104-0038</t>
  </si>
  <si>
    <t>CLM2104-0036</t>
  </si>
  <si>
    <t>CLM2104-0028</t>
  </si>
  <si>
    <t>CLM2101-0014</t>
  </si>
  <si>
    <t>CLM2101-0003</t>
  </si>
  <si>
    <t>CLM2052-0005</t>
  </si>
  <si>
    <t>CLM2050-0017</t>
  </si>
  <si>
    <t>CLM2049-0025</t>
  </si>
  <si>
    <t>CLM2049-0019</t>
  </si>
  <si>
    <t>CLM2049-0022</t>
  </si>
  <si>
    <t>CLM2049-0011</t>
  </si>
  <si>
    <t>CLM2047-0228</t>
  </si>
  <si>
    <t>CLM2047-0206</t>
  </si>
  <si>
    <t>CLM2045-0095</t>
  </si>
  <si>
    <t>CLM2045-0084</t>
  </si>
  <si>
    <t>CLM2044-0075</t>
  </si>
  <si>
    <t>CLM2043-0395</t>
  </si>
  <si>
    <t>CLM2043-0107</t>
  </si>
  <si>
    <t>CLM2043-0065</t>
  </si>
  <si>
    <t>CLM2043-0064</t>
  </si>
  <si>
    <t>CLM2043-0389</t>
  </si>
  <si>
    <t>CLM2043-0384</t>
  </si>
  <si>
    <t>CLM2042-0080</t>
  </si>
  <si>
    <t>CLM2042-0079</t>
  </si>
  <si>
    <t>CLM2042-0078</t>
  </si>
  <si>
    <t>CLM2042-0077</t>
  </si>
  <si>
    <t>CLM2042-0076</t>
  </si>
  <si>
    <t>CLM2042-0075</t>
  </si>
  <si>
    <t>CLM2042-0074</t>
  </si>
  <si>
    <t>CLM2042-0073</t>
  </si>
  <si>
    <t>CLM2042-0072</t>
  </si>
  <si>
    <t>CLM2042-0071</t>
  </si>
  <si>
    <t>CLM2042-0070</t>
  </si>
  <si>
    <t>CLM2042-0069</t>
  </si>
  <si>
    <t>CLM2042-0068</t>
  </si>
  <si>
    <t>CLM2042-0067</t>
  </si>
  <si>
    <t>CLM2042-0066</t>
  </si>
  <si>
    <t>CLM2042-0065</t>
  </si>
  <si>
    <t>CLM2042-0063</t>
  </si>
  <si>
    <t>CLM2042-0060</t>
  </si>
  <si>
    <t>CLM2042-0059</t>
  </si>
  <si>
    <t>CLM2042-0057</t>
  </si>
  <si>
    <t>CLM2042-0055</t>
  </si>
  <si>
    <t>CLM2042-0054</t>
  </si>
  <si>
    <t>CLM2042-0053</t>
  </si>
  <si>
    <t>CLM2042-0050</t>
  </si>
  <si>
    <t>CLM2042-0045</t>
  </si>
  <si>
    <t>CLM2041-0131</t>
  </si>
  <si>
    <t>CLM2041-0035</t>
  </si>
  <si>
    <t>CLM2041-0018</t>
  </si>
  <si>
    <t>CLM2040-0014</t>
  </si>
  <si>
    <t>CLM2040-0314</t>
  </si>
  <si>
    <t>CLM2040-0011</t>
  </si>
  <si>
    <t>CLM2040-0003</t>
  </si>
  <si>
    <t>CLM2039-0286</t>
  </si>
  <si>
    <t>CLM2039-0279</t>
  </si>
  <si>
    <t>CLM2039-0006</t>
  </si>
  <si>
    <t>CLM2038-0004</t>
  </si>
  <si>
    <t>CLM2038-0003</t>
  </si>
  <si>
    <t>CLM2037-0010</t>
  </si>
  <si>
    <t>CLM2037-0009</t>
  </si>
  <si>
    <t>CLM2037-0008</t>
  </si>
  <si>
    <t>CLM2036-0257</t>
  </si>
  <si>
    <t>CLM2036-0253</t>
  </si>
  <si>
    <t>CLM2036-0001</t>
  </si>
  <si>
    <t>CLM2035-0015</t>
  </si>
  <si>
    <t>CLM2035-0014</t>
  </si>
  <si>
    <t>CLM2035-0013</t>
  </si>
  <si>
    <t>CLM2035-0012</t>
  </si>
  <si>
    <t>CLM2035-0010</t>
  </si>
  <si>
    <t>CLM2035-0009</t>
  </si>
  <si>
    <t>CLM2035-0008</t>
  </si>
  <si>
    <t>CLM2034-0006</t>
  </si>
  <si>
    <t>CLM2034-0005</t>
  </si>
  <si>
    <t>CLM2034-0004</t>
  </si>
  <si>
    <t>CLM2034-0003</t>
  </si>
  <si>
    <t xml:space="preserve">CLM2033-0181 </t>
  </si>
  <si>
    <t>CLM2033-0023</t>
  </si>
  <si>
    <t>CLM2033-0022</t>
  </si>
  <si>
    <t>CLM2033-0001</t>
  </si>
  <si>
    <t xml:space="preserve">CLM2031-0277 </t>
  </si>
  <si>
    <t xml:space="preserve">CLM2029-0242 </t>
  </si>
  <si>
    <t>CLM2029-0001</t>
  </si>
  <si>
    <t>CLM2028-0003</t>
  </si>
  <si>
    <t xml:space="preserve">CLM2028-0294 </t>
  </si>
  <si>
    <t xml:space="preserve">CLM2028-0283 </t>
  </si>
  <si>
    <t>CLM2028-0281</t>
  </si>
  <si>
    <t>CLM2028-0001</t>
  </si>
  <si>
    <t xml:space="preserve">CLM2028-0277 </t>
  </si>
  <si>
    <t>CLM2027-0282</t>
  </si>
  <si>
    <t xml:space="preserve">CLM2027-0281 </t>
  </si>
  <si>
    <t xml:space="preserve">CLM2027-0280 </t>
  </si>
  <si>
    <t>CLM2026-0006</t>
  </si>
  <si>
    <t>CLM2026-0005</t>
  </si>
  <si>
    <t>CLM2026-0305</t>
  </si>
  <si>
    <t xml:space="preserve">CLM2026-0297 </t>
  </si>
  <si>
    <t>CLM2026-0003</t>
  </si>
  <si>
    <t>CLM2026-0001</t>
  </si>
  <si>
    <t>CLM2025-0008</t>
  </si>
  <si>
    <t xml:space="preserve">CLM2025-0289 </t>
  </si>
  <si>
    <t>CLM2025-0005</t>
  </si>
  <si>
    <t xml:space="preserve">CLM2024-0280 </t>
  </si>
  <si>
    <t xml:space="preserve">CLM2023-0286 </t>
  </si>
  <si>
    <t>CLM2023-0003</t>
  </si>
  <si>
    <t>CLM2023-0001</t>
  </si>
  <si>
    <t xml:space="preserve">CLM2023-0281 </t>
  </si>
  <si>
    <t xml:space="preserve">CLM2023-0279 </t>
  </si>
  <si>
    <t xml:space="preserve">CLM2023-0278 </t>
  </si>
  <si>
    <t xml:space="preserve">CLM2023-0277 </t>
  </si>
  <si>
    <t xml:space="preserve">CLM2021-0295 </t>
  </si>
  <si>
    <t xml:space="preserve">CLM2021-0294 </t>
  </si>
  <si>
    <t xml:space="preserve">CLM2021-0287 </t>
  </si>
  <si>
    <t>CLM2021-0001</t>
  </si>
  <si>
    <t>CLM2020-0006</t>
  </si>
  <si>
    <t>CLM2020-0005</t>
  </si>
  <si>
    <t>CLM2020-0004</t>
  </si>
  <si>
    <t>CLM2020-0003</t>
  </si>
  <si>
    <t xml:space="preserve">CLM2020-0314 </t>
  </si>
  <si>
    <t xml:space="preserve">CLM2020-0312 </t>
  </si>
  <si>
    <t xml:space="preserve">CLM2020-0302 </t>
  </si>
  <si>
    <t xml:space="preserve">CLM2020-0291 </t>
  </si>
  <si>
    <t>CLM2020-0002</t>
  </si>
  <si>
    <t xml:space="preserve">CLM2019-0234 </t>
  </si>
  <si>
    <t xml:space="preserve">CLM2019-0231 </t>
  </si>
  <si>
    <t xml:space="preserve">CLM2019-0226 </t>
  </si>
  <si>
    <t xml:space="preserve">CLM2019-0224 </t>
  </si>
  <si>
    <t>CLM2019-0001</t>
  </si>
  <si>
    <t xml:space="preserve">CLM2018-0249 </t>
  </si>
  <si>
    <t xml:space="preserve">CLM2018-0224 </t>
  </si>
  <si>
    <t xml:space="preserve">CLM2017-0295 </t>
  </si>
  <si>
    <t xml:space="preserve">CLM2017-0271 </t>
  </si>
  <si>
    <t>CLM2016-0296</t>
  </si>
  <si>
    <t xml:space="preserve">CLM2014-0326 </t>
  </si>
  <si>
    <t xml:space="preserve">CLM2014-0324 </t>
  </si>
  <si>
    <t xml:space="preserve">CLM2013-0297 </t>
  </si>
  <si>
    <t xml:space="preserve">CLM2013-0287 </t>
  </si>
  <si>
    <t xml:space="preserve">CLM2012-0328 </t>
  </si>
  <si>
    <t xml:space="preserve">CLM2012-0327 </t>
  </si>
  <si>
    <t xml:space="preserve">CLM2011-0319 </t>
  </si>
  <si>
    <t xml:space="preserve">CLM2011-0304 </t>
  </si>
  <si>
    <t xml:space="preserve">CLM2011-0296 </t>
  </si>
  <si>
    <t xml:space="preserve">CLM2011-0295 </t>
  </si>
  <si>
    <t xml:space="preserve">CLM2011-0293 </t>
  </si>
  <si>
    <t xml:space="preserve">CLM2011-0291 </t>
  </si>
  <si>
    <t xml:space="preserve">CLM2010-0340 </t>
  </si>
  <si>
    <t xml:space="preserve">CLM2010-0332 </t>
  </si>
  <si>
    <t xml:space="preserve">CLM2010-0321 </t>
  </si>
  <si>
    <t xml:space="preserve">CLM2009-0338 </t>
  </si>
  <si>
    <t xml:space="preserve">CLM2009-0309 </t>
  </si>
  <si>
    <t xml:space="preserve">CLM2009-0308 </t>
  </si>
  <si>
    <t xml:space="preserve">CLM2008-0334 </t>
  </si>
  <si>
    <t xml:space="preserve">CLM2008-0333 </t>
  </si>
  <si>
    <t xml:space="preserve">CLM2008-0330 </t>
  </si>
  <si>
    <t xml:space="preserve">CLM2008-0329 </t>
  </si>
  <si>
    <t xml:space="preserve">CLM2008-0328 </t>
  </si>
  <si>
    <t xml:space="preserve">CLM2008-0327 </t>
  </si>
  <si>
    <t xml:space="preserve">CLM2008-0326 </t>
  </si>
  <si>
    <t xml:space="preserve">CLM2008-0325 </t>
  </si>
  <si>
    <t xml:space="preserve">CLM2008-0322 </t>
  </si>
  <si>
    <t xml:space="preserve">CLM2007-0336 </t>
  </si>
  <si>
    <t xml:space="preserve">CLM2006-0297 </t>
  </si>
  <si>
    <t xml:space="preserve">CLM2006-0295 </t>
  </si>
  <si>
    <t xml:space="preserve">CLM2006-0287 </t>
  </si>
  <si>
    <t xml:space="preserve">CLM2005-0348 </t>
  </si>
  <si>
    <t xml:space="preserve">CLM2005-0347 </t>
  </si>
  <si>
    <t xml:space="preserve">CLM2005-0346 </t>
  </si>
  <si>
    <t xml:space="preserve">CLM2005-0344 </t>
  </si>
  <si>
    <t xml:space="preserve">CLM2005-0343 </t>
  </si>
  <si>
    <t xml:space="preserve">CLM2005-0342 </t>
  </si>
  <si>
    <t xml:space="preserve">CLM2004-0312 </t>
  </si>
  <si>
    <t>CLM2003-0370</t>
  </si>
  <si>
    <t xml:space="preserve">CLM2003-0363 </t>
  </si>
  <si>
    <t xml:space="preserve">CLM2003-0362 </t>
  </si>
  <si>
    <t xml:space="preserve">CLM2003-0355 </t>
  </si>
  <si>
    <t xml:space="preserve">CLM2002-0387 </t>
  </si>
  <si>
    <t xml:space="preserve">CLM2002-0375 </t>
  </si>
  <si>
    <t xml:space="preserve">CLM1952-0098 </t>
  </si>
  <si>
    <t xml:space="preserve">CLM1950-0282 </t>
  </si>
  <si>
    <t xml:space="preserve">CLM1950-0278 </t>
  </si>
  <si>
    <t xml:space="preserve">CLM1950-0269 </t>
  </si>
  <si>
    <t xml:space="preserve">CLM1949-0360 </t>
  </si>
  <si>
    <t xml:space="preserve">CLM1948-0324 </t>
  </si>
  <si>
    <t>CLM1948-0295</t>
  </si>
  <si>
    <t>CLM1948-0294</t>
  </si>
  <si>
    <t>CLM1947-0313</t>
  </si>
  <si>
    <t>CLM1947-0312</t>
  </si>
  <si>
    <t>CLM1947-0311</t>
  </si>
  <si>
    <t>CLM1947-0310</t>
  </si>
  <si>
    <t>CLM1947-0309</t>
  </si>
  <si>
    <t xml:space="preserve">CLM1947-0308 </t>
  </si>
  <si>
    <t>CLM1947-0307</t>
  </si>
  <si>
    <t>CLM1947-0306</t>
  </si>
  <si>
    <t>CLM1947-0305</t>
  </si>
  <si>
    <t>CLM1947-0304</t>
  </si>
  <si>
    <t>CLM1947-0303</t>
  </si>
  <si>
    <t>CLM1947-0301</t>
  </si>
  <si>
    <t>CLM1947-0300</t>
  </si>
  <si>
    <t>CLM1947-0299</t>
  </si>
  <si>
    <t>CLM1947-0298</t>
  </si>
  <si>
    <t xml:space="preserve">CLM1946-0329 </t>
  </si>
  <si>
    <t>CLM1946-0319</t>
  </si>
  <si>
    <t xml:space="preserve">CLM1945-0289 </t>
  </si>
  <si>
    <t xml:space="preserve">CLM1945-0288 </t>
  </si>
  <si>
    <t xml:space="preserve">CLM1945-0279 </t>
  </si>
  <si>
    <t xml:space="preserve">CLM1945-0275 </t>
  </si>
  <si>
    <t xml:space="preserve">CLM1943-0367 </t>
  </si>
  <si>
    <t xml:space="preserve">CLM1943-0359 </t>
  </si>
  <si>
    <t xml:space="preserve">CLM1943-0354 </t>
  </si>
  <si>
    <t xml:space="preserve">CLM1942-0279 </t>
  </si>
  <si>
    <t xml:space="preserve">CLM1942-0254 </t>
  </si>
  <si>
    <t xml:space="preserve">CLM1942-0253 </t>
  </si>
  <si>
    <t xml:space="preserve">CLM1940-0295 </t>
  </si>
  <si>
    <t xml:space="preserve">CLM1940-0289 </t>
  </si>
  <si>
    <t>CLM1940-0282</t>
  </si>
  <si>
    <t xml:space="preserve">CLM1940-0272 </t>
  </si>
  <si>
    <t xml:space="preserve">CLM1939-0234 </t>
  </si>
  <si>
    <t xml:space="preserve">CLM1938-0284 </t>
  </si>
  <si>
    <t xml:space="preserve">CLM1937-0320 </t>
  </si>
  <si>
    <t xml:space="preserve">CLM1937-0319 </t>
  </si>
  <si>
    <t xml:space="preserve">CLM1937-0318 </t>
  </si>
  <si>
    <t xml:space="preserve">CLM1937-0317 </t>
  </si>
  <si>
    <t xml:space="preserve">CLM1937-0316 </t>
  </si>
  <si>
    <t xml:space="preserve">CLM1937-0315 </t>
  </si>
  <si>
    <t xml:space="preserve">CLM1937-0314 </t>
  </si>
  <si>
    <t xml:space="preserve">CLM1935-0184 </t>
  </si>
  <si>
    <t xml:space="preserve">CLM1933-0148 </t>
  </si>
  <si>
    <t xml:space="preserve">CLM1932-0170 </t>
  </si>
  <si>
    <t xml:space="preserve">CLM1932-0169 </t>
  </si>
  <si>
    <t xml:space="preserve">CLM1930-0247 </t>
  </si>
  <si>
    <t xml:space="preserve">CLM1929-0223 </t>
  </si>
  <si>
    <t xml:space="preserve">CLM1928-0262 </t>
  </si>
  <si>
    <t xml:space="preserve">CLM1927-0240 </t>
  </si>
  <si>
    <t xml:space="preserve">CLM1927-0230 </t>
  </si>
  <si>
    <t xml:space="preserve">CLM1927-0225 </t>
  </si>
  <si>
    <t xml:space="preserve">CLM1926-0236 </t>
  </si>
  <si>
    <t>CLM1925-0285</t>
  </si>
  <si>
    <t xml:space="preserve">CLM1925-0285 </t>
  </si>
  <si>
    <t xml:space="preserve">CLM1925-0249 </t>
  </si>
  <si>
    <t xml:space="preserve">CLM1923-0270 </t>
  </si>
  <si>
    <t xml:space="preserve">CLM1923-0269 </t>
  </si>
  <si>
    <t xml:space="preserve">CLM1920-0257 </t>
  </si>
  <si>
    <t xml:space="preserve">CLM1920-0256 </t>
  </si>
  <si>
    <t xml:space="preserve">CLM1919-0174 </t>
  </si>
  <si>
    <t xml:space="preserve">CLM1916-0276 </t>
  </si>
  <si>
    <t xml:space="preserve">CLM1916-0271 </t>
  </si>
  <si>
    <t xml:space="preserve">CLM1916-0270 </t>
  </si>
  <si>
    <t xml:space="preserve">CLM1916-0269 </t>
  </si>
  <si>
    <t xml:space="preserve">CLM1916-0267 </t>
  </si>
  <si>
    <t xml:space="preserve">CLM1916-0265 </t>
  </si>
  <si>
    <t xml:space="preserve">CLM1916-0260 </t>
  </si>
  <si>
    <t xml:space="preserve">CLM1915-0294 </t>
  </si>
  <si>
    <t xml:space="preserve">CLM1915-0270 </t>
  </si>
  <si>
    <t xml:space="preserve">CLM1915-0268 </t>
  </si>
  <si>
    <t xml:space="preserve">CLM1914-0311 </t>
  </si>
  <si>
    <t xml:space="preserve">CLM1913-0273 </t>
  </si>
  <si>
    <t xml:space="preserve">CLM1913-0235 </t>
  </si>
  <si>
    <t xml:space="preserve">CLM1912-0289 </t>
  </si>
  <si>
    <t xml:space="preserve">CLM1910-0271 </t>
  </si>
  <si>
    <t xml:space="preserve">CLM1910-0262 </t>
  </si>
  <si>
    <t xml:space="preserve">CLM1909-0288 </t>
  </si>
  <si>
    <t xml:space="preserve">CLM1909-0287 </t>
  </si>
  <si>
    <t xml:space="preserve">CLM1909-0262 </t>
  </si>
  <si>
    <t xml:space="preserve">CLM1909-0253 </t>
  </si>
  <si>
    <t xml:space="preserve">CLM1907-0303 </t>
  </si>
  <si>
    <t xml:space="preserve">CLM1906-0269 </t>
  </si>
  <si>
    <t xml:space="preserve">CLM1906-0268 </t>
  </si>
  <si>
    <t xml:space="preserve">CLM1906-0255 </t>
  </si>
  <si>
    <t xml:space="preserve">CLM1906-0252 </t>
  </si>
  <si>
    <t xml:space="preserve">CLM1903-0306 </t>
  </si>
  <si>
    <t xml:space="preserve">CLM1903-0303 </t>
  </si>
  <si>
    <t xml:space="preserve">CLM1902-0330 </t>
  </si>
  <si>
    <t xml:space="preserve">CLM1902-0320 </t>
  </si>
  <si>
    <t xml:space="preserve">CLM1902-0312 </t>
  </si>
  <si>
    <t xml:space="preserve">CLM1901-0121 </t>
  </si>
  <si>
    <t xml:space="preserve">CLM1901-0105 </t>
  </si>
  <si>
    <t xml:space="preserve">CLM1851-0225 </t>
  </si>
  <si>
    <t xml:space="preserve">CLM1851-0224 </t>
  </si>
  <si>
    <t xml:space="preserve">CLM1851-0222 </t>
  </si>
  <si>
    <t xml:space="preserve">CLM1849-0334 </t>
  </si>
  <si>
    <t xml:space="preserve">CLM1848-0281 </t>
  </si>
  <si>
    <t>CLM1848-0253</t>
  </si>
  <si>
    <t xml:space="preserve">CLM1841-0270 </t>
  </si>
  <si>
    <t xml:space="preserve">CLM1837-0301 </t>
  </si>
  <si>
    <t xml:space="preserve">CLM1834-0155 </t>
  </si>
  <si>
    <t xml:space="preserve">CLM1834-0134 </t>
  </si>
  <si>
    <t xml:space="preserve">CLM1832-0133 </t>
  </si>
  <si>
    <t xml:space="preserve">CLM1830-0226 </t>
  </si>
  <si>
    <t xml:space="preserve">CLM1830-0225 </t>
  </si>
  <si>
    <t xml:space="preserve">CLM1830-0185 </t>
  </si>
  <si>
    <t xml:space="preserve">CLM1829-0197 </t>
  </si>
  <si>
    <t xml:space="preserve">CLM1828-0229 </t>
  </si>
  <si>
    <t xml:space="preserve">CLM1828-0227 </t>
  </si>
  <si>
    <t xml:space="preserve">CLM1828-0213 </t>
  </si>
  <si>
    <t xml:space="preserve">CLM1828-0200 </t>
  </si>
  <si>
    <t xml:space="preserve">CLM1827-0199 </t>
  </si>
  <si>
    <t xml:space="preserve">CLM1827-0195 </t>
  </si>
  <si>
    <t xml:space="preserve">CLM1823-0199 </t>
  </si>
  <si>
    <t xml:space="preserve">CLM1824-0211 </t>
  </si>
  <si>
    <t xml:space="preserve">CLM1822-0173 </t>
  </si>
  <si>
    <t xml:space="preserve">CLM1822-0171 </t>
  </si>
  <si>
    <t xml:space="preserve">CLM1821-0217 </t>
  </si>
  <si>
    <t xml:space="preserve">CLM1821-0216 </t>
  </si>
  <si>
    <t xml:space="preserve">CLM1819-0164 </t>
  </si>
  <si>
    <t xml:space="preserve">CLM1815-0254 </t>
  </si>
  <si>
    <t xml:space="preserve">CLM1815-0252 </t>
  </si>
  <si>
    <t xml:space="preserve">CLM1812-0211 </t>
  </si>
  <si>
    <t xml:space="preserve">CLM1811-0234 </t>
  </si>
  <si>
    <t xml:space="preserve">CLM1811-0232 </t>
  </si>
  <si>
    <t xml:space="preserve">CLM1811-0231 </t>
  </si>
  <si>
    <t xml:space="preserve">CLM1810-0220 </t>
  </si>
  <si>
    <t xml:space="preserve">CLM1810-0217 </t>
  </si>
  <si>
    <t xml:space="preserve">CLM1810-0194 </t>
  </si>
  <si>
    <t xml:space="preserve">CLM1809-0237 </t>
  </si>
  <si>
    <t xml:space="preserve">CLM1809-0209 </t>
  </si>
  <si>
    <t xml:space="preserve">CLM1807-0281 </t>
  </si>
  <si>
    <t xml:space="preserve">CLM1807-0272 </t>
  </si>
  <si>
    <t xml:space="preserve">CLM1807-0271 </t>
  </si>
  <si>
    <t xml:space="preserve">CLM1807-0270 </t>
  </si>
  <si>
    <t xml:space="preserve">CLM1805-0233 </t>
  </si>
  <si>
    <t xml:space="preserve">CLM1801-0095 </t>
  </si>
  <si>
    <t xml:space="preserve">CLM1801-0075 </t>
  </si>
  <si>
    <t xml:space="preserve">CLM1751-0179 </t>
  </si>
  <si>
    <t xml:space="preserve">CLM1749-0271 </t>
  </si>
  <si>
    <t xml:space="preserve">CLM1745-0192 </t>
  </si>
  <si>
    <t xml:space="preserve">CLM1745-0190 </t>
  </si>
  <si>
    <t xml:space="preserve">CLM1745-0187 </t>
  </si>
  <si>
    <t xml:space="preserve">CLM1738-0195 </t>
  </si>
  <si>
    <t xml:space="preserve">CLM1736-0154 </t>
  </si>
  <si>
    <t xml:space="preserve">CLM1734-0111 </t>
  </si>
  <si>
    <t xml:space="preserve">CLM1735-0106 </t>
  </si>
  <si>
    <t>Closed</t>
  </si>
  <si>
    <t>Battery not working</t>
  </si>
  <si>
    <t>The battery stopped working.</t>
  </si>
  <si>
    <t>Battery does not turn on</t>
  </si>
  <si>
    <t>Over temperature issue</t>
  </si>
  <si>
    <t>Under voltage</t>
  </si>
  <si>
    <t>Defective BMS</t>
  </si>
  <si>
    <t>Thermal issue</t>
  </si>
  <si>
    <t>No function</t>
  </si>
  <si>
    <t>BMS for analysis</t>
  </si>
  <si>
    <t xml:space="preserve">No function </t>
  </si>
  <si>
    <t>No function of the button OFF/ON.</t>
  </si>
  <si>
    <t>The battery put the truck in defect.</t>
  </si>
  <si>
    <t>Possible leaks</t>
  </si>
  <si>
    <t>Communication problem</t>
  </si>
  <si>
    <t>Battery after a fall</t>
  </si>
  <si>
    <t>The truck is not function with the battery</t>
  </si>
  <si>
    <t>The display of charge is red LED</t>
  </si>
  <si>
    <t>Temperature error</t>
  </si>
  <si>
    <t xml:space="preserve">Battery has popped </t>
  </si>
  <si>
    <t>Deep discharged battery</t>
  </si>
  <si>
    <t xml:space="preserve"> Red LED display</t>
  </si>
  <si>
    <t>Permanent temperature problem</t>
  </si>
  <si>
    <t xml:space="preserve"> Leakage issue</t>
  </si>
  <si>
    <t>Battery cannot be charged.</t>
  </si>
  <si>
    <t xml:space="preserve">Battery not balanced </t>
  </si>
  <si>
    <t>Battery over temperature</t>
  </si>
  <si>
    <t>Defective module connection</t>
  </si>
  <si>
    <t>Voltage drop and rapid SOH decrease</t>
  </si>
  <si>
    <t>The button OFF/ON doesn't function.</t>
  </si>
  <si>
    <t>Module is in deep discharge.</t>
  </si>
  <si>
    <t>BMS harness</t>
  </si>
  <si>
    <t>Push button</t>
  </si>
  <si>
    <t>Fuse, contactor</t>
  </si>
  <si>
    <t>BMS, module-invoice CLM2122-0023</t>
  </si>
  <si>
    <t>Contactor</t>
  </si>
  <si>
    <t>BMS, contactor</t>
  </si>
  <si>
    <t>BMS</t>
  </si>
  <si>
    <t>BMU</t>
  </si>
  <si>
    <t>Contactor, BMS</t>
  </si>
  <si>
    <t>BMS, harness</t>
  </si>
  <si>
    <t xml:space="preserve">Harness </t>
  </si>
  <si>
    <t>Cable harness</t>
  </si>
  <si>
    <t>BMU harness</t>
  </si>
  <si>
    <t>Does not switch on / off</t>
  </si>
  <si>
    <t>CAN-BUS communication</t>
  </si>
  <si>
    <t>Temperature sensor KO</t>
  </si>
  <si>
    <t>Battery does not switch on</t>
  </si>
  <si>
    <t>Over temperature issues</t>
  </si>
  <si>
    <t>Lifting hook repair and general battery check</t>
  </si>
  <si>
    <t xml:space="preserve">Defective lateral plug </t>
  </si>
  <si>
    <t>Battery out of order</t>
  </si>
  <si>
    <t>Fault Code 19,25,26,36</t>
  </si>
  <si>
    <t xml:space="preserve">Thermal issues </t>
  </si>
  <si>
    <t>Wrong state of charge displayed</t>
  </si>
  <si>
    <t>Main contactor defect</t>
  </si>
  <si>
    <t>Main harness defect</t>
  </si>
  <si>
    <t>Error 17 - BMS</t>
  </si>
  <si>
    <t>Error 209 - BMS</t>
  </si>
  <si>
    <t>Damaged harness</t>
  </si>
  <si>
    <t>Defective harness</t>
  </si>
  <si>
    <t>Defective cell branch</t>
  </si>
  <si>
    <t>BMS exchanged in Spain</t>
  </si>
  <si>
    <t>The button OFF/ON is not function.</t>
  </si>
  <si>
    <t>Dust inside battery</t>
  </si>
  <si>
    <t xml:space="preserve">Charge light not working on battery </t>
  </si>
  <si>
    <t>Battery can't be switch on</t>
  </si>
  <si>
    <t>Defective battery</t>
  </si>
  <si>
    <t>The battery charge light does not work</t>
  </si>
  <si>
    <t>Deep discharge</t>
  </si>
  <si>
    <t>Thermal issue, preventivly check</t>
  </si>
  <si>
    <t>BMS replaced</t>
  </si>
  <si>
    <t>Contactor replaced</t>
  </si>
  <si>
    <t>Replacing the BMS+contactor</t>
  </si>
  <si>
    <t>BMS replacement</t>
  </si>
  <si>
    <t>Replacing the BMS</t>
  </si>
  <si>
    <t xml:space="preserve"> Could not be started</t>
  </si>
  <si>
    <t>Button on/off switch replaced</t>
  </si>
  <si>
    <t>Battery cannot be switched on.</t>
  </si>
  <si>
    <t xml:space="preserve">Contactor replaced. </t>
  </si>
  <si>
    <t>Switch box renewed</t>
  </si>
  <si>
    <t>BMU and cable set renewed</t>
  </si>
  <si>
    <t>Switch box defective</t>
  </si>
  <si>
    <t xml:space="preserve"> BMS, contactor replaced </t>
  </si>
  <si>
    <t>Problem on the harness connector.</t>
  </si>
  <si>
    <t>Battery cable set defective.</t>
  </si>
  <si>
    <t>Battery switch off/ Error 205 (Kion) / Alarm 10 (SAFT)</t>
  </si>
  <si>
    <t>Defective main contactor</t>
  </si>
  <si>
    <t>Battery emits smoke</t>
  </si>
  <si>
    <t>Issue to charge a battery</t>
  </si>
  <si>
    <t xml:space="preserve"> Error 30 SOC not adjusted</t>
  </si>
  <si>
    <t>Battery under voltage</t>
  </si>
  <si>
    <t>Battery is in deep discharge.</t>
  </si>
  <si>
    <t>Fault code for error</t>
  </si>
  <si>
    <t>Battery do not swith on, Voltage still at 23,28V</t>
  </si>
  <si>
    <t xml:space="preserve">Suspicious battery smell </t>
  </si>
  <si>
    <t>Battery burned the harness</t>
  </si>
  <si>
    <t>Communication problem with diag. socket</t>
  </si>
  <si>
    <t>BMS Defect</t>
  </si>
  <si>
    <t>Error 30 - defective BMS</t>
  </si>
  <si>
    <t>Fault code 19/25/26 / 36</t>
  </si>
  <si>
    <t xml:space="preserve"> Deep discharge</t>
  </si>
  <si>
    <t xml:space="preserve">Error for CAN communication </t>
  </si>
  <si>
    <t>Loose components inside BMS-5psc</t>
  </si>
  <si>
    <t>Broken main contactor</t>
  </si>
  <si>
    <t>Button OFF/ON not functional</t>
  </si>
  <si>
    <t>Battery out 14 V and temp  -29° +115</t>
  </si>
  <si>
    <t>Fault code 209-BMS +contactor replaced</t>
  </si>
  <si>
    <t>Battery with alarm 13 /33/ 34</t>
  </si>
  <si>
    <t>Faulty battery</t>
  </si>
  <si>
    <t>Unconditioned battery-neck folded sideways.</t>
  </si>
  <si>
    <t>Broken diagnostic plug</t>
  </si>
  <si>
    <t>Burnt trace on BMS</t>
  </si>
  <si>
    <t>Voltage issue on cells</t>
  </si>
  <si>
    <t>Discharge and charge very quickly</t>
  </si>
  <si>
    <t>Functional check-plug micron</t>
  </si>
  <si>
    <t xml:space="preserve">Negative power cable inside the top module </t>
  </si>
  <si>
    <t>Battery does not switch on.</t>
  </si>
  <si>
    <t>Broken microswitch</t>
  </si>
  <si>
    <t xml:space="preserve">Battery with fault code for deep discharge level 2. </t>
  </si>
  <si>
    <t>Battery does not start on</t>
  </si>
  <si>
    <t>Battery is switched off.</t>
  </si>
  <si>
    <t>Error incanbus line.</t>
  </si>
  <si>
    <t>Battery with fault code.</t>
  </si>
  <si>
    <t>Battery does not switch on very often</t>
  </si>
  <si>
    <t>Battery cannot be switched on</t>
  </si>
  <si>
    <t>Damaged B1 battery module.</t>
  </si>
  <si>
    <t>Battery does not start up</t>
  </si>
  <si>
    <t xml:space="preserve">There isn't any 13V of communication </t>
  </si>
  <si>
    <t>Error code 209</t>
  </si>
  <si>
    <t>Error code T264</t>
  </si>
  <si>
    <t>battery does not start</t>
  </si>
  <si>
    <t>Battery does not switch on sporadically.</t>
  </si>
  <si>
    <t>Battery sporadically fails to switch on.</t>
  </si>
  <si>
    <t>Battery without function.</t>
  </si>
  <si>
    <t>Battery A1 cuts very often-replacing harness</t>
  </si>
  <si>
    <t>Battery with low SOH 68%</t>
  </si>
  <si>
    <t xml:space="preserve">Cell voltage issue </t>
  </si>
  <si>
    <t>Malfunctioning communication of the canbox</t>
  </si>
  <si>
    <t xml:space="preserve">Problem is inside the module or in its connection </t>
  </si>
  <si>
    <t>BMS blocked. Resett + charging doesn't help.</t>
  </si>
  <si>
    <t>For tests</t>
  </si>
  <si>
    <t>Deep discharged battery (Module replacement ordered)</t>
  </si>
  <si>
    <t>Error code for over temperature present inside BMS</t>
  </si>
  <si>
    <t>Battery cannot switched on-BMS defect</t>
  </si>
  <si>
    <t>Battery undervoltage=6V</t>
  </si>
  <si>
    <t>Battery undervoltage=9V</t>
  </si>
  <si>
    <t>Deep discharged</t>
  </si>
  <si>
    <t>Broken micron</t>
  </si>
  <si>
    <t>Battery is not fuctional-for recycling</t>
  </si>
  <si>
    <t xml:space="preserve">Battery is not fuctional-defective BMS </t>
  </si>
  <si>
    <t>Battery deep discharged</t>
  </si>
  <si>
    <t>Recycling</t>
  </si>
  <si>
    <t xml:space="preserve">Error code 19 / 25 / 26 / 36 and 43 </t>
  </si>
  <si>
    <t>Battery overdischarge</t>
  </si>
  <si>
    <t>Not possible to charge the battery with any charger</t>
  </si>
  <si>
    <t>Error 209, Failures 17 and 30</t>
  </si>
  <si>
    <t>Alarm for cell min reach the 2,5V</t>
  </si>
  <si>
    <t>Error 209, failures 30</t>
  </si>
  <si>
    <t>Battery doesn't start.</t>
  </si>
  <si>
    <t xml:space="preserve">Battery is cutting continuously and sporadically with vibration. </t>
  </si>
  <si>
    <t xml:space="preserve">Battery with fault code 201 and 214 </t>
  </si>
  <si>
    <t>Battery switches off during charging</t>
  </si>
  <si>
    <t>Battery no function.</t>
  </si>
  <si>
    <t xml:space="preserve">Battery with error 218 </t>
  </si>
  <si>
    <t xml:space="preserve"> Battery does not switch on.</t>
  </si>
  <si>
    <t xml:space="preserve">Error battery </t>
  </si>
  <si>
    <t xml:space="preserve">Battery cannot be started. </t>
  </si>
  <si>
    <t xml:space="preserve"> Battery cannot be switched on.</t>
  </si>
  <si>
    <t>Truck had no power from battery</t>
  </si>
  <si>
    <t>Battery no longer switches on</t>
  </si>
  <si>
    <t>Unit without function. The battery cannot be switched on</t>
  </si>
  <si>
    <t>Battery could not be turned on</t>
  </si>
  <si>
    <t>Error codes 211, 214, 217-defective harness</t>
  </si>
  <si>
    <t>Battery with permanent error code B209</t>
  </si>
  <si>
    <t>Switch on battery doesn't work</t>
  </si>
  <si>
    <t xml:space="preserve">Battery with errors 211 and 214 </t>
  </si>
  <si>
    <t>Absence of voltage on the CAN-Bus line.</t>
  </si>
  <si>
    <t>Battery can't be switched on.</t>
  </si>
  <si>
    <t>Switch box in the battery is defective</t>
  </si>
  <si>
    <t>Battery can no longer be switched on.</t>
  </si>
  <si>
    <t>Battery switches off after 3 min and must then be restarted</t>
  </si>
  <si>
    <t>Li-ion battery does not switch on sporadically</t>
  </si>
  <si>
    <t>Battery does not start</t>
  </si>
  <si>
    <t>No communication with the BMS</t>
  </si>
  <si>
    <t>Battery does not start. Error 209.</t>
  </si>
  <si>
    <t xml:space="preserve">Error code 209. Truck does not start </t>
  </si>
  <si>
    <t>The truck switches off during work.</t>
  </si>
  <si>
    <t>Error code B209</t>
  </si>
  <si>
    <t>Truck does not turn on</t>
  </si>
  <si>
    <t>Total failure-no fault code.</t>
  </si>
  <si>
    <t>Communication fall with BMS</t>
  </si>
  <si>
    <t xml:space="preserve">Not possible switch on </t>
  </si>
  <si>
    <t>No signal on the CAN Hight</t>
  </si>
  <si>
    <t>Not output energy on battery to truck</t>
  </si>
  <si>
    <t xml:space="preserve">Not possible switch on battery </t>
  </si>
  <si>
    <t>The LTO battery does not switch on</t>
  </si>
  <si>
    <t>Internal problem of BMS control unit.</t>
  </si>
  <si>
    <t>No communication available with the BMS</t>
  </si>
  <si>
    <t>Battery stop working</t>
  </si>
  <si>
    <t>Battery in deep discharged</t>
  </si>
  <si>
    <t>Lost values-analysis</t>
  </si>
  <si>
    <t>Battery doesn't start</t>
  </si>
  <si>
    <t>Battery is disbalanced.</t>
  </si>
  <si>
    <t>Fault code 209 // faillure  17</t>
  </si>
  <si>
    <t>Fault code 209 // faillure 1 &amp; 17</t>
  </si>
  <si>
    <t>Battery is not recognized by the truck.</t>
  </si>
  <si>
    <t>Battery is not communicating</t>
  </si>
  <si>
    <t>Broken diag. plug</t>
  </si>
  <si>
    <t xml:space="preserve">The defective battery </t>
  </si>
  <si>
    <t xml:space="preserve">No communication with the battery </t>
  </si>
  <si>
    <t>Wrong speed communication</t>
  </si>
  <si>
    <t>Problem of the diagnostic socket communication</t>
  </si>
  <si>
    <t>Alarm 36 activated</t>
  </si>
  <si>
    <t>Undervoltage - 6,74V</t>
  </si>
  <si>
    <t>Battery does not take the charge</t>
  </si>
  <si>
    <t>Battery has low voltage - 6,8V</t>
  </si>
  <si>
    <t>The cell modul has an undervoltage</t>
  </si>
  <si>
    <t xml:space="preserve">Bad connection between shunt and BMS </t>
  </si>
  <si>
    <t>Burned harness</t>
  </si>
  <si>
    <t>Contactor opens</t>
  </si>
  <si>
    <t>Impossible communication with BMS</t>
  </si>
  <si>
    <t>Line contactor is not activated</t>
  </si>
  <si>
    <t>Imposible to switch on</t>
  </si>
  <si>
    <t>Battery does not work correctly</t>
  </si>
  <si>
    <t>Impossible to switch on</t>
  </si>
  <si>
    <t>Defective switch box</t>
  </si>
  <si>
    <t>Battery is not working-intermittent failure</t>
  </si>
  <si>
    <t>Not accepted</t>
  </si>
  <si>
    <t>Button ON/OFF not working</t>
  </si>
  <si>
    <t>Tested with burned battery</t>
  </si>
  <si>
    <t>Burned battery</t>
  </si>
  <si>
    <t>No driving after fully charged battery</t>
  </si>
  <si>
    <t>Repair of diagnostic connector</t>
  </si>
  <si>
    <t>Diagnostic connector fault</t>
  </si>
  <si>
    <t>The battery does not take a charge</t>
  </si>
  <si>
    <t>The battery doesnt start</t>
  </si>
  <si>
    <t>Faulty BMS</t>
  </si>
  <si>
    <t>Battery turned off when connected to truck</t>
  </si>
  <si>
    <t>The battery stop working-claim not accepted</t>
  </si>
  <si>
    <t>The battery doesn´t start-claim not accepted</t>
  </si>
  <si>
    <t>Not possible to switch on</t>
  </si>
  <si>
    <t>Button ON/ OFF not functional</t>
  </si>
  <si>
    <t>New BMS solved situation</t>
  </si>
  <si>
    <t>BMS defective</t>
  </si>
  <si>
    <t>Short circuit</t>
  </si>
  <si>
    <t>Repair paid by customer</t>
  </si>
  <si>
    <t>BMS KO</t>
  </si>
  <si>
    <t>Temperature fail code</t>
  </si>
  <si>
    <t>No communicATION, DIAGNOSTIC SOCKET.</t>
  </si>
  <si>
    <t>Error 221</t>
  </si>
  <si>
    <t>Error 167</t>
  </si>
  <si>
    <t>Imposible to switch on.</t>
  </si>
  <si>
    <t>Request to purchase BMS and harness out of warranty</t>
  </si>
  <si>
    <t>Battery goes from nominal to safe mode and then again to nominal mode</t>
  </si>
  <si>
    <t>Error T271</t>
  </si>
  <si>
    <t>Battery voltage = 10.5V</t>
  </si>
  <si>
    <t>Bms is not working.</t>
  </si>
  <si>
    <t>Overdischarged, request for paid repair of 6 batteries</t>
  </si>
  <si>
    <t>Overdischarged, request for paid repair</t>
  </si>
  <si>
    <t>Battery switches OFF during normal operation</t>
  </si>
  <si>
    <t>Module voltage = 6.98V</t>
  </si>
  <si>
    <t>Damaged container caused by Luzzara</t>
  </si>
  <si>
    <t>Warning 9 and 39</t>
  </si>
  <si>
    <t>2 batteries with BMS with neutral ID instead of Still</t>
  </si>
  <si>
    <t>Software</t>
  </si>
  <si>
    <t>BMS exchange</t>
  </si>
  <si>
    <t xml:space="preserve">BMS not working. </t>
  </si>
  <si>
    <t>After BMS reset works well</t>
  </si>
  <si>
    <t>Error codes</t>
  </si>
  <si>
    <t>Wrong harness supplied</t>
  </si>
  <si>
    <t>Doubled with CLM2017-0271, therefore cancelled.</t>
  </si>
  <si>
    <t>Battery switches off from time to time.</t>
  </si>
  <si>
    <t>Battery switches OFF because of vibrations.</t>
  </si>
  <si>
    <t>NOK part</t>
  </si>
  <si>
    <t>New harness required to Germany</t>
  </si>
  <si>
    <t>New harness required to Netherland</t>
  </si>
  <si>
    <t>New harness required to Italy</t>
  </si>
  <si>
    <t>New harness required to Spain</t>
  </si>
  <si>
    <t>Wrong brand ID</t>
  </si>
  <si>
    <t>Error 346</t>
  </si>
  <si>
    <t>Button On/OFF out of order</t>
  </si>
  <si>
    <t>Wrong brand on 3 batteries</t>
  </si>
  <si>
    <t>Frequent stops</t>
  </si>
  <si>
    <t>3 parts defective. Normea</t>
  </si>
  <si>
    <t>Error 2016 and 217</t>
  </si>
  <si>
    <t>Cancelled by customer - charger fault</t>
  </si>
  <si>
    <t>Errors 200 and 209</t>
  </si>
  <si>
    <t>Completely out of service now</t>
  </si>
  <si>
    <t xml:space="preserve">Battery is not reponding with on/off button </t>
  </si>
  <si>
    <t>The battery didn't charge</t>
  </si>
  <si>
    <t>Impossible to switch ON the battery</t>
  </si>
  <si>
    <t>Fast discharge, switch off after several tries</t>
  </si>
  <si>
    <t>Battery switches OFF after any operation</t>
  </si>
  <si>
    <t>Diagnostic plug in Cenon - offer for repair</t>
  </si>
  <si>
    <t>Not correct socket at Cenon</t>
  </si>
  <si>
    <t>Battery completely OFF.</t>
  </si>
  <si>
    <t>Battery out of service at Cenon. To be replaced asap</t>
  </si>
  <si>
    <t>Battery out of service</t>
  </si>
  <si>
    <t>2 A1 batteries to be repaired out of warranty. Doubled with CLM2010-003 Normea</t>
  </si>
  <si>
    <t xml:space="preserve">The BMS control is not function. It’s the same problem of the battery 2494. </t>
  </si>
  <si>
    <t>While driving the batterie stops.</t>
  </si>
  <si>
    <t>Need new harness 831332 for repair.</t>
  </si>
  <si>
    <t xml:space="preserve"> A1 battery is not working.</t>
  </si>
  <si>
    <t>The battery cannot be switched on on the vehicle</t>
  </si>
  <si>
    <t>The battery B1 Li-ION switch of during a drive truck.</t>
  </si>
  <si>
    <t>KION battery safe, error codes: 212 / 214 / 217 - BMS faulty.</t>
  </si>
  <si>
    <t xml:space="preserve">Battery can not be switched on. No diagnosis possible. </t>
  </si>
  <si>
    <t>Missing the 12V comunication CAN BOX on the diagnostic plug of the battery.</t>
  </si>
  <si>
    <t>The lithium battery does not connect when pressing  the power button.</t>
  </si>
  <si>
    <t>No communacation with the BMS from the battery SAFT. Replacing of the BMS and teaching the shunt values .</t>
  </si>
  <si>
    <t>Repair required, order received, out of warranty</t>
  </si>
  <si>
    <t>New harness required</t>
  </si>
  <si>
    <t>The battery does not switch on. Identical with CLM2003-0355.</t>
  </si>
  <si>
    <t>Module voltage U = 5.73V</t>
  </si>
  <si>
    <t>Battery without function</t>
  </si>
  <si>
    <t>Error occures again.</t>
  </si>
  <si>
    <t>Box switch replaced.</t>
  </si>
  <si>
    <t>Contactor replaced.</t>
  </si>
  <si>
    <t xml:space="preserve">Battery can not be switched on </t>
  </si>
  <si>
    <t>When trying to extend the switch-off time, the battery ran out and could not be switched on again</t>
  </si>
  <si>
    <t>Trog T55 required, delivered Trog54</t>
  </si>
  <si>
    <t>BMU/powerbox harness – PN831332 – artikl 60-0831332 poslat</t>
  </si>
  <si>
    <t>69-0774272-31B BMS required</t>
  </si>
  <si>
    <t>A1step1. Battery back to Ferak for analysis</t>
  </si>
  <si>
    <t>CSH-5007 / 61620819 - 115°C as temperature max read by the BMS</t>
  </si>
  <si>
    <t>Not possible to switch ON the battery</t>
  </si>
  <si>
    <t>New harness to be sent (1 Italy, 1 Spain)</t>
  </si>
  <si>
    <t>Faulty harness, replacement sent to customer.</t>
  </si>
  <si>
    <t>Cenon ordered A2, but received A1 by our mistake</t>
  </si>
  <si>
    <t>Transportation from customer to Ferak</t>
  </si>
  <si>
    <t>Required replacement battery, which was sent.</t>
  </si>
  <si>
    <t>Contactor failed</t>
  </si>
  <si>
    <t>Battery doesnt work</t>
  </si>
  <si>
    <t>Cable set and power module defective</t>
  </si>
  <si>
    <t>Claim not accepted</t>
  </si>
  <si>
    <t>Claim is accepted</t>
  </si>
  <si>
    <t>We will send a credit note.</t>
  </si>
  <si>
    <t>Claim not accepted.</t>
  </si>
  <si>
    <t>Claim accepted</t>
  </si>
  <si>
    <t>deep discharged A1 battery</t>
  </si>
  <si>
    <t>Claimed battery 773 477-01C; A1 Step 1. Not possible to repair. Replacement agreed by JB Becu-Metailler</t>
  </si>
  <si>
    <t>current sensor</t>
  </si>
  <si>
    <t>Battery A1 - Problem alimentation of the diagnostic connector.</t>
  </si>
  <si>
    <t>The button off/on doesn’t function.</t>
  </si>
  <si>
    <t>Battery deos not work</t>
  </si>
  <si>
    <t>Drop of Voltage</t>
  </si>
  <si>
    <t>Not possoble to switch on</t>
  </si>
  <si>
    <t>suspicioness to leakage of electrolyte</t>
  </si>
  <si>
    <t>repair of overdischarging</t>
  </si>
  <si>
    <t>wrong harness</t>
  </si>
  <si>
    <t>not functional</t>
  </si>
  <si>
    <t>FC 209; harness</t>
  </si>
  <si>
    <t>BMS - FC211,213,214,217</t>
  </si>
  <si>
    <t>BMS - FC218 - precharge</t>
  </si>
  <si>
    <t>BMU + Power box harness</t>
  </si>
  <si>
    <t>harness + push button</t>
  </si>
  <si>
    <t>BMS+contactor</t>
  </si>
  <si>
    <t>not functional BMS</t>
  </si>
  <si>
    <t>wrong type of delivered batteries</t>
  </si>
  <si>
    <t>no communication; no function</t>
  </si>
  <si>
    <t>not functional connection BMU and Power box harness</t>
  </si>
  <si>
    <t xml:space="preserve">loose connection on top </t>
  </si>
  <si>
    <t>overdischarged battery - again</t>
  </si>
  <si>
    <t>not functionanl BMS</t>
  </si>
  <si>
    <t>overdischarged battery</t>
  </si>
  <si>
    <t>quick drop of voltages</t>
  </si>
  <si>
    <t xml:space="preserve">Problem alimentation of the diagnostic connector. </t>
  </si>
  <si>
    <t>Problem alimentation of the diagnostic connector.</t>
  </si>
  <si>
    <t>The bouton OFF/ON light up and off after 2 seconds. SN:003542</t>
  </si>
  <si>
    <t>Not communication with the diagnostic socket.</t>
  </si>
  <si>
    <t>wwrong BMS</t>
  </si>
  <si>
    <t>does not switch on / off</t>
  </si>
  <si>
    <t>The battery doesn't take charge.</t>
  </si>
  <si>
    <t xml:space="preserve">The battery is not function. </t>
  </si>
  <si>
    <t xml:space="preserve">The button OFF/ON is not correct and no function. </t>
  </si>
  <si>
    <t>Battery B1 - Problem alimentation of the diagnostic connector.</t>
  </si>
  <si>
    <t>Request for repair - 2x diagnostic connector; 1x screw on the cover</t>
  </si>
  <si>
    <t xml:space="preserve">Baterie 250T70B1 - CAN communication </t>
  </si>
  <si>
    <t>Batery B1 - No function of the button OFF/ON.</t>
  </si>
  <si>
    <t>Seine Express EXUS F20177J00515</t>
  </si>
  <si>
    <t xml:space="preserve">Battery B1 -Trog 70 - missing el. connections at harness </t>
  </si>
  <si>
    <t xml:space="preserve">Batterie lässt sich wieder nicht einschalten. Saft Ref. : CLM1905-0291 </t>
  </si>
  <si>
    <t xml:space="preserve">Sweden - no +24V on diagnostic socket </t>
  </si>
  <si>
    <t>It is not possible to switch on the battery - Current sensor</t>
  </si>
  <si>
    <t>Not possible to switch ON the battery. - Request for repair</t>
  </si>
  <si>
    <t>It is not possible to switch on the battery</t>
  </si>
  <si>
    <t>The battery discharged</t>
  </si>
  <si>
    <t>Battery A1 - the button does not switch on.</t>
  </si>
  <si>
    <t>not possible to switch on</t>
  </si>
  <si>
    <t>the battery did not start - current sensor</t>
  </si>
  <si>
    <t>BMS failed</t>
  </si>
  <si>
    <t>battery with BMS failed</t>
  </si>
  <si>
    <t xml:space="preserve">The plate position is not correct </t>
  </si>
  <si>
    <t>no communication at diagnostic socket</t>
  </si>
  <si>
    <t>missing connections at harness</t>
  </si>
  <si>
    <t>Battery is discharging faster than usual</t>
  </si>
  <si>
    <t>Battery B1 - Screw has been broken. Request for repair</t>
  </si>
  <si>
    <t>Battery B1 - BMS does not work</t>
  </si>
  <si>
    <t>Battery B1 - The button OFF/ON is not correct and no function</t>
  </si>
  <si>
    <t>Battery A1 - Alimentation problem of the diagnostic connector</t>
  </si>
  <si>
    <t>Battery A1 - The button OFF/ON is not correct and no function</t>
  </si>
  <si>
    <t>stays swich off Crepy LCM  - current sensor</t>
  </si>
  <si>
    <t>CUrrentSensor lost</t>
  </si>
  <si>
    <t>No communication</t>
  </si>
  <si>
    <t>battery stopped after few minutes; just now working</t>
  </si>
  <si>
    <t>No function, no communication</t>
  </si>
  <si>
    <t>Without any function</t>
  </si>
  <si>
    <t>Wrong calibation</t>
  </si>
  <si>
    <t>Overdischarge; low voltage</t>
  </si>
  <si>
    <t>impossible to charge - Battery error</t>
  </si>
  <si>
    <t>discharged - it is ok finally</t>
  </si>
  <si>
    <t>request for repair - daig connector</t>
  </si>
  <si>
    <t>No  communication</t>
  </si>
  <si>
    <t>The battery is not possible to charge. So it's necessary to exchange the battery.</t>
  </si>
  <si>
    <t>problem with cables</t>
  </si>
  <si>
    <t>61467961 - Alarm over temperature</t>
  </si>
  <si>
    <t>a problem inside the battery (busbar??)</t>
  </si>
  <si>
    <t>no charging possible</t>
  </si>
  <si>
    <t>bad performance, SOC</t>
  </si>
  <si>
    <t>battery defective, no charge no start</t>
  </si>
  <si>
    <t>battery in SAFE mode, overcurrent</t>
  </si>
  <si>
    <t>low voltage - 15V</t>
  </si>
  <si>
    <t>low voltage - 17,6V</t>
  </si>
  <si>
    <t>Button</t>
  </si>
  <si>
    <t>repair of Diagnostic plug</t>
  </si>
  <si>
    <t>not possible to switch the battery</t>
  </si>
  <si>
    <t>No Flashing</t>
  </si>
  <si>
    <t>No Communication</t>
  </si>
  <si>
    <t>low voltage</t>
  </si>
  <si>
    <t xml:space="preserve"> </t>
  </si>
  <si>
    <t>A1</t>
  </si>
  <si>
    <t>B2</t>
  </si>
  <si>
    <t>B1</t>
  </si>
  <si>
    <t>A2</t>
  </si>
  <si>
    <t>Harness</t>
  </si>
  <si>
    <t>BMS - B2</t>
  </si>
  <si>
    <t>BMS - B1</t>
  </si>
  <si>
    <t>BMS - A1</t>
  </si>
  <si>
    <t>BMS - A2</t>
  </si>
  <si>
    <t>A1-Step1</t>
  </si>
  <si>
    <t>Trog</t>
  </si>
  <si>
    <t>?</t>
  </si>
  <si>
    <t>775369-00I</t>
  </si>
  <si>
    <t>774100-00G</t>
  </si>
  <si>
    <t>776445-00E</t>
  </si>
  <si>
    <t>774100-00J</t>
  </si>
  <si>
    <t>776445-00H</t>
  </si>
  <si>
    <t>775369-00G</t>
  </si>
  <si>
    <t>774166-00H</t>
  </si>
  <si>
    <t>775369-00E</t>
  </si>
  <si>
    <t>774161-00J</t>
  </si>
  <si>
    <t>7764445-00E</t>
  </si>
  <si>
    <t>831332-A</t>
  </si>
  <si>
    <t>773208F</t>
  </si>
  <si>
    <t>774272-01H</t>
  </si>
  <si>
    <t>1-1618002-8</t>
  </si>
  <si>
    <t>773996F</t>
  </si>
  <si>
    <t>774272ß03D</t>
  </si>
  <si>
    <t>774272-03E</t>
  </si>
  <si>
    <t>774272-03D</t>
  </si>
  <si>
    <t>774272ß03E</t>
  </si>
  <si>
    <t>774272-01I</t>
  </si>
  <si>
    <t>774272ß01I</t>
  </si>
  <si>
    <t>774166-00J</t>
  </si>
  <si>
    <t>776455-00E</t>
  </si>
  <si>
    <t>776445-00</t>
  </si>
  <si>
    <t>774100-00F</t>
  </si>
  <si>
    <t>774100-00</t>
  </si>
  <si>
    <t>774272-13B</t>
  </si>
  <si>
    <t xml:space="preserve"> 774272-03D</t>
  </si>
  <si>
    <t>77427201H</t>
  </si>
  <si>
    <t>774100-00H</t>
  </si>
  <si>
    <t>776445-00D</t>
  </si>
  <si>
    <t>776445-10E</t>
  </si>
  <si>
    <t>775369-00F</t>
  </si>
  <si>
    <t>774272-02E</t>
  </si>
  <si>
    <t>774272-11B</t>
  </si>
  <si>
    <t xml:space="preserve"> 774272-03E</t>
  </si>
  <si>
    <t>776619F5</t>
  </si>
  <si>
    <t>775359-00G</t>
  </si>
  <si>
    <t xml:space="preserve">773996F </t>
  </si>
  <si>
    <t>77399-6F</t>
  </si>
  <si>
    <t>776619-E18</t>
  </si>
  <si>
    <t>776619-F5</t>
  </si>
  <si>
    <t>774051-J18</t>
  </si>
  <si>
    <t>774051J</t>
  </si>
  <si>
    <t xml:space="preserve">774061J </t>
  </si>
  <si>
    <t xml:space="preserve">774135H </t>
  </si>
  <si>
    <t>774051-J17</t>
  </si>
  <si>
    <t>774135-H17</t>
  </si>
  <si>
    <t xml:space="preserve">774135H   </t>
  </si>
  <si>
    <t>774051-J19</t>
  </si>
  <si>
    <t>773996-F19</t>
  </si>
  <si>
    <t>774272-00J</t>
  </si>
  <si>
    <t xml:space="preserve">774272-03D  </t>
  </si>
  <si>
    <t>774272-138</t>
  </si>
  <si>
    <t>775369-00</t>
  </si>
  <si>
    <t xml:space="preserve">774272-03D </t>
  </si>
  <si>
    <t>774272-31</t>
  </si>
  <si>
    <t>773477-01F</t>
  </si>
  <si>
    <t>69-0831452</t>
  </si>
  <si>
    <t xml:space="preserve">775369-00G </t>
  </si>
  <si>
    <t xml:space="preserve">775369-00f </t>
  </si>
  <si>
    <t>774272-03B</t>
  </si>
  <si>
    <t>775369-00f</t>
  </si>
  <si>
    <t>775369_00F</t>
  </si>
  <si>
    <t>774166-00F</t>
  </si>
  <si>
    <t>Battery B2</t>
  </si>
  <si>
    <t xml:space="preserve">Battery B1 </t>
  </si>
  <si>
    <t>Battery A1</t>
  </si>
  <si>
    <t>Battery B1</t>
  </si>
  <si>
    <t>Battery A1 Step 1</t>
  </si>
  <si>
    <t>Battery  A1</t>
  </si>
  <si>
    <t>BMS box</t>
  </si>
  <si>
    <t>Battery  B1</t>
  </si>
  <si>
    <t>Battery A2</t>
  </si>
  <si>
    <t>BMU wrong</t>
  </si>
  <si>
    <t>BC status F1-NOK</t>
  </si>
  <si>
    <t>CBIT 8192</t>
  </si>
  <si>
    <t>CBIT 16384</t>
  </si>
  <si>
    <t>CBIT ( 16384,16392)</t>
  </si>
  <si>
    <t>SMU comunication</t>
  </si>
  <si>
    <t>pofbit4096</t>
  </si>
  <si>
    <t>Data in BB was erased</t>
  </si>
  <si>
    <t>CBIT139264</t>
  </si>
  <si>
    <t>Pre charge</t>
  </si>
  <si>
    <t>CBIT 131072</t>
  </si>
  <si>
    <t>Cannot diag, fuse ok</t>
  </si>
  <si>
    <t>POFBIT 4096</t>
  </si>
  <si>
    <t>Contactor cycling</t>
  </si>
  <si>
    <t>BC status F1-OK</t>
  </si>
  <si>
    <t>autotest ( 16384,16392)</t>
  </si>
  <si>
    <t>Fuse blown</t>
  </si>
  <si>
    <t>Cannot diag, relased fuse</t>
  </si>
  <si>
    <t>FuseBlown</t>
  </si>
  <si>
    <t>BMU current measurement</t>
  </si>
  <si>
    <t xml:space="preserve">Demaged coil, released fuse </t>
  </si>
  <si>
    <t>Measuring temreature</t>
  </si>
  <si>
    <t>Accepted- goodwill</t>
  </si>
  <si>
    <t>BC status</t>
  </si>
  <si>
    <t>SMU wrong</t>
  </si>
  <si>
    <t>declining voltage</t>
  </si>
  <si>
    <t>SW</t>
  </si>
  <si>
    <t>Inrush contactor current -broken fuse</t>
  </si>
  <si>
    <t>BMS -reconnection</t>
  </si>
  <si>
    <t>Precharge  failure</t>
  </si>
  <si>
    <t>Analysis was not done - not received</t>
  </si>
  <si>
    <t>Shunt calibration</t>
  </si>
  <si>
    <t>wrong type of BMS</t>
  </si>
  <si>
    <t>low uC power supply - sporadic failure at customer</t>
  </si>
  <si>
    <t>DC/DC converter</t>
  </si>
  <si>
    <t xml:space="preserve">Customer </t>
  </si>
  <si>
    <t xml:space="preserve">Ferak </t>
  </si>
  <si>
    <t>Ferak-&gt; customer</t>
  </si>
  <si>
    <t>Customer-&gt; Ferak</t>
  </si>
  <si>
    <t>Customer</t>
  </si>
  <si>
    <t>customer</t>
  </si>
  <si>
    <t>ferak</t>
  </si>
  <si>
    <t>yes, sn294</t>
  </si>
  <si>
    <t>new battery</t>
  </si>
  <si>
    <t>yes, 980</t>
  </si>
  <si>
    <t>yes,185,197,847,184,199,870</t>
  </si>
  <si>
    <t>yes, sn634</t>
  </si>
  <si>
    <t>yes, sn188</t>
  </si>
  <si>
    <t>sn1185,848</t>
  </si>
  <si>
    <t>yes, sn208</t>
  </si>
  <si>
    <t>yes, sn195 +sn5743,852,816</t>
  </si>
  <si>
    <t>new BMS</t>
  </si>
  <si>
    <t>yes, 1733 perman.</t>
  </si>
  <si>
    <t>yes, 814</t>
  </si>
  <si>
    <t>yes, sn399,748,796,802,1040</t>
  </si>
  <si>
    <t>yes, sn232</t>
  </si>
  <si>
    <t>yes, sn197</t>
  </si>
  <si>
    <t>yes, sn2312</t>
  </si>
  <si>
    <t>yes, sn187</t>
  </si>
  <si>
    <t>yes, sn408</t>
  </si>
  <si>
    <t>yes, sn295</t>
  </si>
  <si>
    <t>yes, sn297</t>
  </si>
  <si>
    <t>yes, sn251,170,152</t>
  </si>
  <si>
    <t>Replaces CLM1825-0222</t>
  </si>
  <si>
    <t>yes, sn190</t>
  </si>
  <si>
    <t>no</t>
  </si>
  <si>
    <t>yes, sn0814</t>
  </si>
  <si>
    <t>Yes, sn2312</t>
  </si>
  <si>
    <t>Faulty BMS received on 02/06/2020</t>
  </si>
  <si>
    <t>sn3135</t>
  </si>
  <si>
    <t>yes</t>
  </si>
  <si>
    <t>yes, sn0170</t>
  </si>
  <si>
    <t>yes - 000797</t>
  </si>
  <si>
    <t>yes, 0634 A1</t>
  </si>
  <si>
    <t>yes, 0208, A2</t>
  </si>
  <si>
    <t>harness - yes</t>
  </si>
  <si>
    <t>BMS - yes</t>
  </si>
  <si>
    <t>I hope, yes</t>
  </si>
  <si>
    <t>yes - 774100-00F/000152</t>
  </si>
  <si>
    <t>not yet</t>
  </si>
  <si>
    <t>not requested</t>
  </si>
  <si>
    <t>25.4.2019 - 000980</t>
  </si>
  <si>
    <t>new harness</t>
  </si>
  <si>
    <t>yes 408</t>
  </si>
  <si>
    <t>yes - 1809</t>
  </si>
  <si>
    <t>yes - 251</t>
  </si>
  <si>
    <t>no request</t>
  </si>
  <si>
    <t>yes - 255</t>
  </si>
  <si>
    <t>yes - 301</t>
  </si>
  <si>
    <t>it seems no</t>
  </si>
  <si>
    <t>yes - 279</t>
  </si>
  <si>
    <t>no - request for repair</t>
  </si>
  <si>
    <t>yes - 747,748</t>
  </si>
  <si>
    <t xml:space="preserve">no </t>
  </si>
  <si>
    <t>warranty??</t>
  </si>
  <si>
    <t>12.9.2018 - 000251</t>
  </si>
  <si>
    <t>A2- 000208</t>
  </si>
  <si>
    <t>11.9.2018 - 000279</t>
  </si>
  <si>
    <t>waranty?? - asi budeme platit</t>
  </si>
  <si>
    <t>yes - 20.7.2018</t>
  </si>
  <si>
    <t>yes - 11.7.2018</t>
  </si>
  <si>
    <t>yes - 13.7.2018</t>
  </si>
  <si>
    <t>yes - 23.7.2018 - 000278</t>
  </si>
  <si>
    <t>21.9.2018 -000408</t>
  </si>
  <si>
    <t>776445-00E/001168</t>
  </si>
  <si>
    <t>yes - 21.2.2018</t>
  </si>
  <si>
    <t>yes - 12.1.2018</t>
  </si>
  <si>
    <t>yes - 24.5.2017 as CLM1721-0181</t>
  </si>
  <si>
    <t>yes - 29.8.2017</t>
  </si>
  <si>
    <t>not accepted</t>
  </si>
  <si>
    <t>accepted</t>
  </si>
  <si>
    <t>accepted BMS</t>
  </si>
  <si>
    <t>accepted BMS+harness</t>
  </si>
  <si>
    <t>goodwill</t>
  </si>
  <si>
    <t>dont accepted</t>
  </si>
  <si>
    <t>charging</t>
  </si>
  <si>
    <t>Contactor accepted</t>
  </si>
  <si>
    <t>BMS accepted</t>
  </si>
  <si>
    <t>Contector not accepted
BMS accepted-debit note</t>
  </si>
  <si>
    <t>harness accepted</t>
  </si>
  <si>
    <t>BMS not accepted</t>
  </si>
  <si>
    <t>Pushbutton,Contactor,BMS not accepted</t>
  </si>
  <si>
    <t xml:space="preserve">Harness-not accepted, BMS accepted </t>
  </si>
  <si>
    <r>
      <t>price quotation sent 4.1.2019 - 402,4</t>
    </r>
    <r>
      <rPr>
        <sz val="11"/>
        <color theme="1"/>
        <rFont val="Calibri"/>
        <family val="2"/>
        <charset val="238"/>
      </rPr>
      <t>€</t>
    </r>
  </si>
  <si>
    <r>
      <t>NO - Invoice for repair sent 380</t>
    </r>
    <r>
      <rPr>
        <sz val="11"/>
        <color theme="1"/>
        <rFont val="Calibri"/>
        <family val="2"/>
        <charset val="238"/>
      </rPr>
      <t>€ -  3.10.2018</t>
    </r>
  </si>
  <si>
    <t>No invoice sent to customer 1749 - 7.11.2018</t>
  </si>
  <si>
    <t xml:space="preserve">NO - invoice for repair will be sent after balancing of battery </t>
  </si>
  <si>
    <r>
      <t>NO - Invoice for repair sent 1749</t>
    </r>
    <r>
      <rPr>
        <sz val="11"/>
        <color theme="1"/>
        <rFont val="Calibri"/>
        <family val="2"/>
        <charset val="238"/>
      </rPr>
      <t>€ - 5.10.2018</t>
    </r>
  </si>
  <si>
    <r>
      <t>NO - Invoice for repair sent 375</t>
    </r>
    <r>
      <rPr>
        <sz val="11"/>
        <color theme="1"/>
        <rFont val="Calibri"/>
        <family val="2"/>
        <charset val="238"/>
      </rPr>
      <t>€</t>
    </r>
  </si>
  <si>
    <r>
      <t>yes - flat rate paid 500</t>
    </r>
    <r>
      <rPr>
        <sz val="11"/>
        <color theme="1"/>
        <rFont val="Calibri"/>
        <family val="2"/>
        <charset val="238"/>
      </rPr>
      <t>€</t>
    </r>
  </si>
  <si>
    <t>yes - flat rate paid</t>
  </si>
  <si>
    <t>NO - Invoice for repair sent 1338€ - 1.10.2018</t>
  </si>
  <si>
    <t>Goudeau - Fenwick-Linde</t>
  </si>
  <si>
    <t>Battini; Still Luzzara</t>
  </si>
  <si>
    <t xml:space="preserve">Esnault - Cenon Fr </t>
  </si>
  <si>
    <t>Mrs. Werner - Linde LMH</t>
  </si>
  <si>
    <t>Tirelli; Still Luzzara</t>
  </si>
  <si>
    <t>Delebecque-Fenwick Linde</t>
  </si>
  <si>
    <t>Englert, Linde GER</t>
  </si>
  <si>
    <t>Engel - Still Germany</t>
  </si>
  <si>
    <t>Lauber Kion Stribro-CZE</t>
  </si>
  <si>
    <t>Negri; Still Italy</t>
  </si>
  <si>
    <t>Kautz - Still Germany</t>
  </si>
  <si>
    <t>Laly-Still FR</t>
  </si>
  <si>
    <t>Malek; Still Poland</t>
  </si>
  <si>
    <t>Theron; Still Fra</t>
  </si>
  <si>
    <t>Still Slovakia</t>
  </si>
  <si>
    <t>Cenon - Linde/Fenwick</t>
  </si>
  <si>
    <t xml:space="preserve">Stribrny; Still - CZE </t>
  </si>
  <si>
    <t>Butchereit; Still</t>
  </si>
  <si>
    <t>Stawinski - Still Germany</t>
  </si>
  <si>
    <t>Penny-Still GB</t>
  </si>
  <si>
    <t>Erdmann-Still Berlin</t>
  </si>
  <si>
    <t>Flores - Still Spain</t>
  </si>
  <si>
    <t xml:space="preserve">Zenisek; Still - CZE </t>
  </si>
  <si>
    <t>Zicari - Still Italy</t>
  </si>
  <si>
    <t>Janse Rien - Still Netherland</t>
  </si>
  <si>
    <t>Specht - Still GER</t>
  </si>
  <si>
    <t>Swiderski, STILL GER</t>
  </si>
  <si>
    <t>Dogariu-Still RO</t>
  </si>
  <si>
    <t>Moeberg -  Still Denmark</t>
  </si>
  <si>
    <t xml:space="preserve">Biasibeti; Linde ITA </t>
  </si>
  <si>
    <t>Bergmann - Linde GER</t>
  </si>
  <si>
    <t>Cenon</t>
  </si>
  <si>
    <t>Malek, Pol</t>
  </si>
  <si>
    <t>Theron; FRA</t>
  </si>
  <si>
    <t>Rickman; SWE</t>
  </si>
  <si>
    <t>Theron; Fra</t>
  </si>
  <si>
    <t>Schluender; GER</t>
  </si>
  <si>
    <t>Negri`ITA</t>
  </si>
  <si>
    <t xml:space="preserve">Biasibeti; ITA </t>
  </si>
  <si>
    <t>Mr.Theron - Still -FRA</t>
  </si>
  <si>
    <t>Barbu; RUM</t>
  </si>
  <si>
    <t>Werner; LMH Ger</t>
  </si>
  <si>
    <t>Specht; GER</t>
  </si>
  <si>
    <t>Luzzara-Tirelli</t>
  </si>
  <si>
    <t>Cenon-Repair</t>
  </si>
  <si>
    <t>Mr. Biasibeti - Italie</t>
  </si>
  <si>
    <t>Mrs. Werner</t>
  </si>
  <si>
    <t>Rottiers; BEL</t>
  </si>
  <si>
    <t>Mr Janse</t>
  </si>
  <si>
    <t>Mr.Caron - Francie</t>
  </si>
  <si>
    <t>Negri</t>
  </si>
  <si>
    <t>Theron</t>
  </si>
  <si>
    <t>Still Servis centrum Hamburg</t>
  </si>
  <si>
    <t>Schluender - Slovenia</t>
  </si>
  <si>
    <t>Linde - Cenon</t>
  </si>
  <si>
    <t>Hofman-Germany</t>
  </si>
  <si>
    <t xml:space="preserve">UK </t>
  </si>
  <si>
    <t>Decathlon - Spain</t>
  </si>
  <si>
    <t>Mrs WERNER Sabine</t>
  </si>
  <si>
    <t>Rapicault - Still France</t>
  </si>
  <si>
    <t>new battery B2, sn5563 is lost</t>
  </si>
  <si>
    <t>New battery was sent.</t>
  </si>
  <si>
    <t>Battery repaired and taken into our replacement batteries. No recycling.</t>
  </si>
  <si>
    <t>We sent new battery 08/04/2021.</t>
  </si>
  <si>
    <t>Waiting for debit note.</t>
  </si>
  <si>
    <t>We sent new battery 27/01/2021.</t>
  </si>
  <si>
    <t>We sent new battery 15/01/2021.</t>
  </si>
  <si>
    <t>We recorded right speed in BMS from customer.</t>
  </si>
  <si>
    <t>Temporary battery sn279 returned.</t>
  </si>
  <si>
    <t>We sent new BMS on 16/11/2020.</t>
  </si>
  <si>
    <t>Replacement battery returned, repaired battery sent to customer.</t>
  </si>
  <si>
    <t>We sent new battery on 23/10/2020. Faulty one we repair and sell.</t>
  </si>
  <si>
    <t>We sent new BMS on 10/11/2020</t>
  </si>
  <si>
    <t>In AS recorded battery sn295. But we received battery sn310. repaired rigid and changed harness.</t>
  </si>
  <si>
    <t>Debit note-strhnou si platby 23.12.2020</t>
  </si>
  <si>
    <t>Debit note</t>
  </si>
  <si>
    <t>Change BMU harness to 831332-debit note</t>
  </si>
  <si>
    <t>Debit note-strhnou si z plateb 23.12.2020</t>
  </si>
  <si>
    <t>Debit note-strhnou si z platby 23.12.2020</t>
  </si>
  <si>
    <t>Stáhnout do SAFT k analyze</t>
  </si>
  <si>
    <t>Pošleme nové BMS.</t>
  </si>
  <si>
    <t>Repaired.</t>
  </si>
  <si>
    <t>Má víko z baterie sn119</t>
  </si>
  <si>
    <t>We sent new BMS.</t>
  </si>
  <si>
    <t>Pošleme nové BMS. Battery repaired at Ferak.</t>
  </si>
  <si>
    <t>Repaired on 09/10/2020</t>
  </si>
  <si>
    <t>We send new BMS.</t>
  </si>
  <si>
    <t>Neuznaná reklamace diag.konektoru. Opraveno, fakturováno.</t>
  </si>
  <si>
    <t>Oprava placená zákazníkem.</t>
  </si>
  <si>
    <t>Debit note, strhnou si sami z platby 23.12.2020</t>
  </si>
  <si>
    <t>Objedenáno nové BMS, odešlo 1.9.2020</t>
  </si>
  <si>
    <t>sn6326 se vrátila, můžeme po opravě prodat</t>
  </si>
  <si>
    <t>Oprava hrazená zákazníkem.</t>
  </si>
  <si>
    <t>Objednáno nové BMS k poslání</t>
  </si>
  <si>
    <t>Poslat harnes a BMS, odešlo 8.9.2020</t>
  </si>
  <si>
    <t>Objednáno nové BMS k poslání. Odesláno.</t>
  </si>
  <si>
    <t>Cenon nám vrátil A2, sn3349 a my jsme jim poslali novou baterii.</t>
  </si>
  <si>
    <t>Požadavek na odeslání opravené baterie 31.8.2020, odesíláme 2.9.2020</t>
  </si>
  <si>
    <t>New harness sent on 11/09/2020.</t>
  </si>
  <si>
    <t>Restartovali baterii a vše je OK.</t>
  </si>
  <si>
    <t>Fakturu zaplatili.</t>
  </si>
  <si>
    <t>Dostali novou baterii. Reklamovanou opravíme a prodáme. Navazuje nová reklamace CLM2101-0014.</t>
  </si>
  <si>
    <t>Dostali nové BMS</t>
  </si>
  <si>
    <t>Opraveno. Fakturováno.</t>
  </si>
  <si>
    <t>Sent new BMS</t>
  </si>
  <si>
    <t>Repaired batteries shipped on 12/08/2020</t>
  </si>
  <si>
    <t>A1step1 recycled.</t>
  </si>
  <si>
    <t>New harness works fine, confirmed on 02/07/2020.</t>
  </si>
  <si>
    <t>Repair at Ferak</t>
  </si>
  <si>
    <t>V Linde dali BMS B2 místo B1. Oprava přehráním SW.</t>
  </si>
  <si>
    <t>2 new BMS sent in 06/2020. 8D communicated.</t>
  </si>
  <si>
    <t>Na komunikaci přestali reagovat. Ukončeno.</t>
  </si>
  <si>
    <t>New BMS delivered on 18.6.2020</t>
  </si>
  <si>
    <t>New BMS sent on 18.6.2020.</t>
  </si>
  <si>
    <t>Poslali jsme nové BMS</t>
  </si>
  <si>
    <t>Supplied new harnesses.</t>
  </si>
  <si>
    <t>We sent new BMS on 07/07/2020.</t>
  </si>
  <si>
    <t>We sent harness</t>
  </si>
  <si>
    <t>Poslali jsme jim harness.</t>
  </si>
  <si>
    <t>Odeslán kabel BMU</t>
  </si>
  <si>
    <t>Kion dostal novou baterii. Reklamovanou vrátil, dá se znova prodat. Chybí kostka</t>
  </si>
  <si>
    <t>1.6.2020sent new harness and BMS. Flat rate 200euro paid.</t>
  </si>
  <si>
    <t>25.5.2020 sent 3 BMS with Still ID.</t>
  </si>
  <si>
    <t>New BMS sent on 28/05/2020.</t>
  </si>
  <si>
    <t>Erorr 346</t>
  </si>
  <si>
    <t>Push button repair</t>
  </si>
  <si>
    <t>We will send new BMS.</t>
  </si>
  <si>
    <t>Required new BMS with Still ID. Functionality confirmed. Claimed BMS must be sent back to factory.</t>
  </si>
  <si>
    <t>Harness sent on 14.5.2020 and 8.6.2020</t>
  </si>
  <si>
    <t>12.8.2020 jsme odeslali opravenou baterii.</t>
  </si>
  <si>
    <t>Louis confirmed repaired battery. Defective parts will return to us. (defect cable)</t>
  </si>
  <si>
    <t>Požadavek na odeslání opravené baterie 31.8.2020</t>
  </si>
  <si>
    <t>New BMS was sent on 14.5.2020.</t>
  </si>
  <si>
    <t>Cancelld by customer - charger fault.</t>
  </si>
  <si>
    <t>We sent harness and BMS.</t>
  </si>
  <si>
    <t>Customer received new BMS and harness. Faulty harness not received.</t>
  </si>
  <si>
    <t>Sent contactor and BMS, functionality confirmed.</t>
  </si>
  <si>
    <t>No reaction from customer. Mr.Laly agrees with closing.</t>
  </si>
  <si>
    <t>We sent new BMS box on 17/09/2020</t>
  </si>
  <si>
    <t>Customer received new battery, sent on 02/04/2020.</t>
  </si>
  <si>
    <t>New battery dispatched on 22.4.2020.</t>
  </si>
  <si>
    <t>New BMS sent, functionality confirmed.</t>
  </si>
  <si>
    <t>New BMS didn´t help. Battery repaired at Ferak.</t>
  </si>
  <si>
    <t>Repaired, Still 250</t>
  </si>
  <si>
    <t>Offer for 446,76 euro, invoiced.</t>
  </si>
  <si>
    <t>Third socket sent on 14/05/2020.</t>
  </si>
  <si>
    <t>Identical with CLM2019-0234</t>
  </si>
  <si>
    <t>New BMS sent on 15.5.2020. Battery is working well, confirmed on 26/05/2020</t>
  </si>
  <si>
    <t>Claimed battery to be repaired and sold again</t>
  </si>
  <si>
    <t>Repaired, invoiced.</t>
  </si>
  <si>
    <t>Repair. Offer sent on 15/05/2020, fakturováno.</t>
  </si>
  <si>
    <t>Harnesses sent.</t>
  </si>
  <si>
    <t>We will send new harness.</t>
  </si>
  <si>
    <t>Ordered new battery, repaired battery we keep and sell.</t>
  </si>
  <si>
    <t>Offer 1796 euro accepted.</t>
  </si>
  <si>
    <t>New harness sent on 12/03/2020+ new BMS later.</t>
  </si>
  <si>
    <t>Solved under CLM2009-0388</t>
  </si>
  <si>
    <t>Offer for repair sent, accepted by customer. Module exchange. Repaired battery sent on 28.4.2020.</t>
  </si>
  <si>
    <t>Zasláno BMS 22.4.2020.</t>
  </si>
  <si>
    <t>Customer made the byttery functional by himself.</t>
  </si>
  <si>
    <t>Repaired by L.Goudeau</t>
  </si>
  <si>
    <t>Replaced by new battery.</t>
  </si>
  <si>
    <t>Battery repaired.</t>
  </si>
  <si>
    <t>Repaired battery delivered on 26.3.2020.</t>
  </si>
  <si>
    <t>Harness received by customer, asked one more-sent by return.</t>
  </si>
  <si>
    <t>Customer will change harness and confirm satisfaction. Confirmed on 16.1.2020.</t>
  </si>
  <si>
    <t>We remove A1 from Cenon and send there A2</t>
  </si>
  <si>
    <t>Battery sn1733 lost during transportation.</t>
  </si>
  <si>
    <t>Replacement battery sn 0170 returned to Ferak.</t>
  </si>
  <si>
    <t>Credit note to Fenwick payed</t>
  </si>
  <si>
    <t>Debit note payed</t>
  </si>
  <si>
    <t>BMS returned on 1.4.2020</t>
  </si>
  <si>
    <t>Credit note.</t>
  </si>
  <si>
    <t>Credit note</t>
  </si>
  <si>
    <t>Bid for repair sent on 8.1.2020. Repaired on 30.1.2020.</t>
  </si>
  <si>
    <t>A1 Step 1 battery disassembled, not possible to repair</t>
  </si>
  <si>
    <t>new harness BMU/Power box</t>
  </si>
  <si>
    <t>Customer received, confirmed on 31/01/2020.</t>
  </si>
  <si>
    <t>Invoiced</t>
  </si>
  <si>
    <t>Sn797 vyzvednuta 7.5.2020, dorazila 12.5.2020.</t>
  </si>
  <si>
    <t>new harness sent on 13.5.2020.</t>
  </si>
  <si>
    <t>Replacements775369-00G/0634 and 774166-00E/0208</t>
  </si>
  <si>
    <t>Customer received BMS,  installation successful. Faulty BMS for analysis done.</t>
  </si>
  <si>
    <t>Closed in aftersales. We have to pay.</t>
  </si>
  <si>
    <t>Replacement battery sn2290 returned on 12/03/2020</t>
  </si>
  <si>
    <t>Replacement battery sn2286 returned on 12/03/2020</t>
  </si>
  <si>
    <t>Repaired on 31.1.2020</t>
  </si>
  <si>
    <t>Customer received repaired battery on 29.01.2020</t>
  </si>
  <si>
    <t>BMU card</t>
  </si>
  <si>
    <t>Replacement batteries received back on 28.2.2020.</t>
  </si>
  <si>
    <t>repaired, closed v AS</t>
  </si>
  <si>
    <t>3542 - BMS and SMU harness; 3776 - NTF</t>
  </si>
  <si>
    <t>waiting for wrong BMS to analysis</t>
  </si>
  <si>
    <t>fuse broken</t>
  </si>
  <si>
    <t>Replacement sn0980 received back on 10/02/2020.</t>
  </si>
  <si>
    <t>Opravenou baterii posíláme zpět.</t>
  </si>
  <si>
    <t>BMU card - BC status not expected - waiting for agreement with quotation</t>
  </si>
  <si>
    <t>damaged BMU 3,3V damaged-   01H/004569</t>
  </si>
  <si>
    <r>
      <t xml:space="preserve">harness - broken wire, </t>
    </r>
    <r>
      <rPr>
        <sz val="11"/>
        <color rgb="FFFF0000"/>
        <rFont val="Calibri"/>
        <family val="2"/>
        <charset val="238"/>
        <scheme val="minor"/>
      </rPr>
      <t>CHANGE of FUSE - 775301-C_S75018316017</t>
    </r>
  </si>
  <si>
    <t>wrong BMS</t>
  </si>
  <si>
    <t>exchange of BMU and power box  harnesses</t>
  </si>
  <si>
    <t>BMS + contactor</t>
  </si>
  <si>
    <t xml:space="preserve"> internal F1 fuse broken at BMU card</t>
  </si>
  <si>
    <t>missing calibration constant</t>
  </si>
  <si>
    <t>overdischarging</t>
  </si>
  <si>
    <t xml:space="preserve">ok, capacity testing </t>
  </si>
  <si>
    <t>cover</t>
  </si>
  <si>
    <t>damaged SMU/ ok</t>
  </si>
  <si>
    <t>waiting for a analysis - root cause of 12V</t>
  </si>
  <si>
    <t>exchange of BMU harness</t>
  </si>
  <si>
    <t>fuse broken - customer failure</t>
  </si>
  <si>
    <t>Overdischarging</t>
  </si>
  <si>
    <t>BMS???? Analysis was not possible</t>
  </si>
  <si>
    <t>BMS + rigid connections??</t>
  </si>
  <si>
    <t>diag  harness</t>
  </si>
  <si>
    <t>modules</t>
  </si>
  <si>
    <t>all cables</t>
  </si>
  <si>
    <t>diag connector</t>
  </si>
  <si>
    <t>diag harness</t>
  </si>
  <si>
    <t>reconnect the BMS</t>
  </si>
  <si>
    <t>change of cables</t>
  </si>
  <si>
    <t>jammed screw at rigid connections</t>
  </si>
  <si>
    <t>not known reason</t>
  </si>
  <si>
    <t xml:space="preserve">change of BMU harness,  change of Rigid connections </t>
  </si>
  <si>
    <t>module</t>
  </si>
  <si>
    <t>change module + SMU card</t>
  </si>
  <si>
    <t>change of module</t>
  </si>
  <si>
    <t>busbar problem?? Analysis</t>
  </si>
  <si>
    <t>repair of DIAG connector</t>
  </si>
  <si>
    <t>BMU harness problem</t>
  </si>
  <si>
    <t>Diag harness problem.</t>
  </si>
  <si>
    <t>Problem not observed</t>
  </si>
  <si>
    <t>BMU harness problem; exchange of module</t>
  </si>
  <si>
    <t>overdischarging - not accepted</t>
  </si>
  <si>
    <t>overvoltage from truck</t>
  </si>
  <si>
    <t>busbar</t>
  </si>
  <si>
    <t>rusty</t>
  </si>
  <si>
    <t>electronics - BMS</t>
  </si>
  <si>
    <t>harness</t>
  </si>
  <si>
    <t>push button</t>
  </si>
  <si>
    <t>Analysis was not done</t>
  </si>
  <si>
    <t>contactor</t>
  </si>
  <si>
    <t>Current sensor- BMU harness</t>
  </si>
  <si>
    <t>reconnection harness</t>
  </si>
  <si>
    <t>diagnostic connector</t>
  </si>
  <si>
    <t>No defined yet</t>
  </si>
  <si>
    <t>fuse</t>
  </si>
  <si>
    <t>cell vibration</t>
  </si>
  <si>
    <t>cell ruptured</t>
  </si>
  <si>
    <t>overdischarging -accepted</t>
  </si>
  <si>
    <t>SMU harness</t>
  </si>
  <si>
    <t>request for recycling</t>
  </si>
  <si>
    <t>battery disbalanced</t>
  </si>
  <si>
    <t>diagnostic harness</t>
  </si>
  <si>
    <t>bad crimping</t>
  </si>
  <si>
    <t>others</t>
  </si>
  <si>
    <t>Defective contactor</t>
  </si>
  <si>
    <t>request for repair</t>
  </si>
  <si>
    <t>exchange of STEP1 battery</t>
  </si>
  <si>
    <t>delivery fault</t>
  </si>
  <si>
    <t>communication (DC/DC converter at BMU card included)</t>
  </si>
  <si>
    <t>In-process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</si>
</sst>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Kč&quot;_-;\-* #,##0.00\ &quot;Kč&quot;_-;_-* &quot;-&quot;??\ &quot;Kč&quot;_-;_-@_-"/>
    <numFmt numFmtId="43" formatCode="_-* #,##0.00_-;\-* #,##0.00_-;_-* &quot;-&quot;??_-;_-@_-"/>
  </numFmts>
  <fonts count="1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  <font>
      <sz val="11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sz val="10"/>
      <color rgb="FF000000"/>
      <name val="Calibri"/>
      <family val="2"/>
      <charset val="238"/>
      <scheme val="minor"/>
    </font>
    <font>
      <b/>
      <i/>
      <sz val="10"/>
      <color theme="1"/>
      <name val="Century Gothic"/>
      <family val="2"/>
      <charset val="238"/>
    </font>
    <font>
      <sz val="11"/>
      <color theme="1"/>
      <name val="Calibri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4" fillId="0" borderId="0" applyNumberFormat="0" applyFill="0" applyBorder="0" applyAlignment="0" applyProtection="0"/>
  </cellStyleXfs>
  <cellXfs count="69">
    <xf numFmtId="0" fontId="0" fillId="0" borderId="0" xfId="0"/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5" fillId="5" borderId="0" xfId="0" applyFont="1" applyFill="1" applyAlignment="1">
      <alignment vertical="center" wrapText="1"/>
    </xf>
    <xf numFmtId="0" fontId="0" fillId="5" borderId="0" xfId="0" applyFill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5" borderId="0" xfId="3" applyFill="1" applyAlignment="1">
      <alignment horizontal="center" vertical="center"/>
    </xf>
    <xf numFmtId="0" fontId="4" fillId="4" borderId="0" xfId="3" applyFill="1"/>
    <xf numFmtId="0" fontId="4" fillId="0" borderId="0" xfId="3"/>
    <xf numFmtId="0" fontId="4" fillId="6" borderId="0" xfId="3" applyFill="1"/>
    <xf numFmtId="0" fontId="4" fillId="5" borderId="0" xfId="3" applyFill="1" applyAlignment="1">
      <alignment horizontal="left" vertical="center" wrapText="1"/>
    </xf>
    <xf numFmtId="0" fontId="4" fillId="5" borderId="0" xfId="3" applyFill="1"/>
    <xf numFmtId="0" fontId="4" fillId="0" borderId="0" xfId="3" applyFill="1"/>
    <xf numFmtId="0" fontId="4" fillId="0" borderId="0" xfId="3" applyFill="1" applyAlignment="1">
      <alignment vertical="center"/>
    </xf>
    <xf numFmtId="0" fontId="0" fillId="4" borderId="0" xfId="0" applyFill="1" applyAlignment="1">
      <alignment horizontal="center" vertical="center"/>
    </xf>
    <xf numFmtId="43" fontId="0" fillId="5" borderId="0" xfId="1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9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0" fillId="5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1" fillId="0" borderId="0" xfId="0" applyFont="1"/>
    <xf numFmtId="14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0" fillId="4" borderId="0" xfId="0" applyNumberFormat="1" applyFill="1" applyAlignment="1">
      <alignment horizontal="center" vertical="center" wrapText="1"/>
    </xf>
    <xf numFmtId="14" fontId="0" fillId="5" borderId="0" xfId="0" applyNumberFormat="1" applyFill="1" applyAlignment="1">
      <alignment horizontal="center" vertical="center" wrapText="1"/>
    </xf>
    <xf numFmtId="14" fontId="0" fillId="5" borderId="3" xfId="0" applyNumberFormat="1" applyFill="1" applyBorder="1" applyAlignment="1">
      <alignment horizontal="center" vertical="center"/>
    </xf>
    <xf numFmtId="14" fontId="0" fillId="5" borderId="0" xfId="0" applyNumberForma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5" borderId="0" xfId="0" applyFill="1"/>
    <xf numFmtId="0" fontId="3" fillId="7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11" fontId="0" fillId="5" borderId="0" xfId="0" applyNumberForma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4" borderId="0" xfId="0" applyFill="1"/>
    <xf numFmtId="14" fontId="0" fillId="0" borderId="0" xfId="2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44" fontId="0" fillId="4" borderId="0" xfId="0" applyNumberFormat="1" applyFill="1" applyAlignment="1">
      <alignment horizontal="center" vertical="center" wrapText="1"/>
    </xf>
    <xf numFmtId="44" fontId="0" fillId="5" borderId="0" xfId="0" applyNumberFormat="1" applyFill="1" applyAlignment="1">
      <alignment horizontal="center" vertical="center" wrapText="1"/>
    </xf>
    <xf numFmtId="44" fontId="8" fillId="5" borderId="0" xfId="0" applyNumberFormat="1" applyFont="1" applyFill="1" applyAlignment="1">
      <alignment horizontal="center" vertical="center" wrapText="1"/>
    </xf>
    <xf numFmtId="44" fontId="0" fillId="5" borderId="0" xfId="0" applyNumberFormat="1" applyFill="1" applyAlignment="1">
      <alignment horizontal="center" vertical="center"/>
    </xf>
    <xf numFmtId="44" fontId="0" fillId="3" borderId="0" xfId="0" applyNumberFormat="1" applyFill="1" applyAlignment="1">
      <alignment horizontal="center" vertical="center"/>
    </xf>
    <xf numFmtId="44" fontId="0" fillId="4" borderId="0" xfId="0" applyNumberFormat="1" applyFill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44" fontId="8" fillId="0" borderId="0" xfId="0" applyNumberFormat="1" applyFont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5" borderId="0" xfId="0" applyFill="1" applyBorder="1" applyAlignment="1">
      <alignment horizontal="center" vertical="center" wrapText="1"/>
    </xf>
    <xf numFmtId="0" fontId="4" fillId="0" borderId="3" xfId="3" applyBorder="1"/>
    <xf numFmtId="0" fontId="0" fillId="5" borderId="0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14" fontId="0" fillId="5" borderId="0" xfId="0" applyNumberFormat="1" applyFill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/>
    </xf>
    <xf numFmtId="14" fontId="0" fillId="5" borderId="0" xfId="0" applyNumberForma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/>
    </xf>
    <xf numFmtId="0" fontId="0" fillId="4" borderId="0" xfId="0" applyFill="1" applyBorder="1" applyAlignment="1">
      <alignment horizontal="center" vertical="center"/>
    </xf>
    <xf numFmtId="44" fontId="0" fillId="5" borderId="0" xfId="0" applyNumberFormat="1" applyFill="1" applyBorder="1" applyAlignment="1">
      <alignment horizontal="center" vertical="center" wrapText="1"/>
    </xf>
    <xf numFmtId="44" fontId="0" fillId="0" borderId="3" xfId="0" applyNumberFormat="1" applyBorder="1" applyAlignment="1">
      <alignment horizontal="center" vertical="center"/>
    </xf>
    <xf numFmtId="44" fontId="0" fillId="5" borderId="0" xfId="0" applyNumberFormat="1" applyFill="1" applyBorder="1" applyAlignment="1">
      <alignment horizontal="center" vertical="center"/>
    </xf>
  </cellXfs>
  <cellStyles count="4">
    <cellStyle name="Čárka" xfId="1" builtinId="3"/>
    <cellStyle name="Hypertextový odkaz" xfId="3" builtinId="8"/>
    <cellStyle name="Normální" xfId="0" builtinId="0"/>
    <cellStyle name="Poznámka" xfId="2" builtinId="10"/>
  </cellStyles>
  <dxfs count="2020"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ALENOVSKY Tomas" id="{BDE7E28E-B80A-4BDC-A7BE-02A6580640E6}" userId="S::ralenot@saftbatteries.com::fb7e859be5f2ec3c" providerId="AD"/>
  <person displayName="RALENOVSKY Tomas" id="{CFF0E2DB-6B74-48E7-8F0F-9EBBC1DD9C90}" userId="S::ralenot@saftbatteries.com::a1ddbbb0-4420-4edc-90fb-826110c6344c" providerId="AD"/>
</personList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398" dT="2021-08-18T08:33:22.30" personId="{BDE7E28E-B80A-4BDC-A7BE-02A6580640E6}" id="{CF6F2C44-BA44-4F34-8E4F-40BB8CF1F516}">
    <text>Modul odeslan do nersacu</text>
  </threadedComment>
  <threadedComment ref="A622" dT="2023-01-04T12:27:02.91" personId="{CFF0E2DB-6B74-48E7-8F0F-9EBBC1DD9C90}" id="{9F0B50D1-6737-41DA-94F2-D34D67DDF2CC}">
    <text>čekani na nersac analyzu</text>
  </threadedComment>
</ThreadedComments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ervices.saftbatteries.com/Follow.aspx?id=Hwv%2fhH3GFjs%3d" TargetMode="External"/><Relationship Id="rId299" Type="http://schemas.openxmlformats.org/officeDocument/2006/relationships/hyperlink" Target="https://normea.saftbatteries.com/normea?ZCA=b7f52876-bda6-4e24-9dae-fc3cda86d13b&amp;BASE=NORMEASAFTPROD" TargetMode="External"/><Relationship Id="rId303" Type="http://schemas.openxmlformats.org/officeDocument/2006/relationships/hyperlink" Target="https://normea.saftbatteries.com/normea?ZCA=671a7afa-6809-4cba-9015-da4d753212af&amp;BASE=NORMEASAFTPROD" TargetMode="External"/><Relationship Id="rId21" Type="http://schemas.openxmlformats.org/officeDocument/2006/relationships/hyperlink" Target="https://services.saftbatteries.com/Follow.aspx?id=VKUnd2cyJ%2fk%3d" TargetMode="External"/><Relationship Id="rId42" Type="http://schemas.openxmlformats.org/officeDocument/2006/relationships/hyperlink" Target="https://services.saftbatteries.com/Follow.aspx?id=bqmzXL0vs2s%3d" TargetMode="External"/><Relationship Id="rId63" Type="http://schemas.openxmlformats.org/officeDocument/2006/relationships/hyperlink" Target="https://services.saftbatteries.com/Follow.aspx?id=GpGeQGMj1kc%3d" TargetMode="External"/><Relationship Id="rId84" Type="http://schemas.openxmlformats.org/officeDocument/2006/relationships/hyperlink" Target="https://services.saftbatteries.com/Follow.aspx?id=PquN7iLFMJw%3d" TargetMode="External"/><Relationship Id="rId138" Type="http://schemas.openxmlformats.org/officeDocument/2006/relationships/hyperlink" Target="https://services.saftbatteries.com/Follow.aspx?id=XAWTYqdJnqI%3d" TargetMode="External"/><Relationship Id="rId159" Type="http://schemas.openxmlformats.org/officeDocument/2006/relationships/hyperlink" Target="https://services.saftbatteries.com/Follow.aspx?id=uewByyGq3vQ%3d" TargetMode="External"/><Relationship Id="rId170" Type="http://schemas.openxmlformats.org/officeDocument/2006/relationships/hyperlink" Target="https://services.saftbatteries.com/Follow.aspx?id=OSVGle0wCzA%3d" TargetMode="External"/><Relationship Id="rId191" Type="http://schemas.openxmlformats.org/officeDocument/2006/relationships/hyperlink" Target="https://services.saftbatteries.com/Follow.aspx?id=BUm9zwooi0M%3d" TargetMode="External"/><Relationship Id="rId205" Type="http://schemas.openxmlformats.org/officeDocument/2006/relationships/hyperlink" Target="https://services.saftbatteries.com/Follow.aspx?id=r584JlI%2bFbk%3d" TargetMode="External"/><Relationship Id="rId226" Type="http://schemas.openxmlformats.org/officeDocument/2006/relationships/hyperlink" Target="https://services.saftbatteries.com/Follow.aspx?id=vXoenQvp1yQ%3d" TargetMode="External"/><Relationship Id="rId247" Type="http://schemas.openxmlformats.org/officeDocument/2006/relationships/hyperlink" Target="https://normea.saftbatteries.com/normea?ZCA=3a720dbe-542f-417f-935b-4ac4d31fa834&amp;BASE=NORMEASAFTPROD" TargetMode="External"/><Relationship Id="rId107" Type="http://schemas.openxmlformats.org/officeDocument/2006/relationships/hyperlink" Target="https://services.saftbatteries.com/Follow.aspx?id=KWqZinOi1cs%3d" TargetMode="External"/><Relationship Id="rId268" Type="http://schemas.openxmlformats.org/officeDocument/2006/relationships/hyperlink" Target="https://normea.saftbatteries.com/normea?ZCA=77295f3e-2163-469d-b9d1-da354461ce37&amp;BASE=NORMEASAFTPROD" TargetMode="External"/><Relationship Id="rId289" Type="http://schemas.openxmlformats.org/officeDocument/2006/relationships/hyperlink" Target="https://normea.saftbatteries.com/normea?ZCA=d6e60643-c25e-489c-8c66-5b9d09201a01&amp;BASE=NORMEASAFTPROD" TargetMode="External"/><Relationship Id="rId11" Type="http://schemas.openxmlformats.org/officeDocument/2006/relationships/hyperlink" Target="https://services.saftbatteries.com/Follow.aspx?id=kkpDiYP%2bjAE%3d" TargetMode="External"/><Relationship Id="rId32" Type="http://schemas.openxmlformats.org/officeDocument/2006/relationships/hyperlink" Target="https://services.saftbatteries.com/Follow.aspx?id=%2b9Qcd6slNxY%3d" TargetMode="External"/><Relationship Id="rId53" Type="http://schemas.openxmlformats.org/officeDocument/2006/relationships/hyperlink" Target="https://services.saftbatteries.com/Follow.aspx?id=hNazvBiQxDk%3d" TargetMode="External"/><Relationship Id="rId74" Type="http://schemas.openxmlformats.org/officeDocument/2006/relationships/hyperlink" Target="https://services.saftbatteries.com/Follow.aspx?id=dS2jouJYp3E%3d" TargetMode="External"/><Relationship Id="rId128" Type="http://schemas.openxmlformats.org/officeDocument/2006/relationships/hyperlink" Target="https://services.saftbatteries.com/Follow.aspx?id=gcGDTms5bmo%3d" TargetMode="External"/><Relationship Id="rId149" Type="http://schemas.openxmlformats.org/officeDocument/2006/relationships/hyperlink" Target="https://services.saftbatteries.com/Follow.aspx?id=DBCELP4%2bpjI%3d" TargetMode="External"/><Relationship Id="rId5" Type="http://schemas.openxmlformats.org/officeDocument/2006/relationships/hyperlink" Target="https://services.saftbatteries.com/Follow.aspx?id=cI7njvPXoXk%3d" TargetMode="External"/><Relationship Id="rId95" Type="http://schemas.openxmlformats.org/officeDocument/2006/relationships/hyperlink" Target="https://services.saftbatteries.com/Follow.aspx?id=MCjMKIMYCZQ%3d" TargetMode="External"/><Relationship Id="rId160" Type="http://schemas.openxmlformats.org/officeDocument/2006/relationships/hyperlink" Target="https://services.saftbatteries.com/Follow.aspx?id=Q9T1x2UcXNY%3d" TargetMode="External"/><Relationship Id="rId181" Type="http://schemas.openxmlformats.org/officeDocument/2006/relationships/hyperlink" Target="https://services.saftbatteries.com/Follow.aspx?id=daTDW2NAWEE%3d" TargetMode="External"/><Relationship Id="rId216" Type="http://schemas.openxmlformats.org/officeDocument/2006/relationships/hyperlink" Target="https://services.saftbatteries.com/Follow.aspx?id=g%2bYl79Jt5e4%3d" TargetMode="External"/><Relationship Id="rId237" Type="http://schemas.openxmlformats.org/officeDocument/2006/relationships/hyperlink" Target="https://services.saftbatteries.com/Follow.aspx?id=qZw3uMOGlDw%3d" TargetMode="External"/><Relationship Id="rId258" Type="http://schemas.openxmlformats.org/officeDocument/2006/relationships/hyperlink" Target="https://normea.saftbatteries.com/normea?ZCA=8574c902-cc5a-4063-907e-a209533c33df&amp;BASE=NORMEASAFTPROD" TargetMode="External"/><Relationship Id="rId279" Type="http://schemas.openxmlformats.org/officeDocument/2006/relationships/hyperlink" Target="https://normea.saftbatteries.com/normea?ZCA=41e009c5-2c51-4005-a752-f16c3079dd2b&amp;BASE=NORMEASAFTPROD" TargetMode="External"/><Relationship Id="rId22" Type="http://schemas.openxmlformats.org/officeDocument/2006/relationships/hyperlink" Target="https://services.saftbatteries.com/Follow.aspx?id=kKwBQbJt694%3d" TargetMode="External"/><Relationship Id="rId43" Type="http://schemas.openxmlformats.org/officeDocument/2006/relationships/hyperlink" Target="https://services.saftbatteries.com/Follow.aspx?id=yimRVNIH4JM%3d" TargetMode="External"/><Relationship Id="rId64" Type="http://schemas.openxmlformats.org/officeDocument/2006/relationships/hyperlink" Target="https://services.saftbatteries.com/Follow.aspx?id=fwKOV%2b%2fKiOY%3d" TargetMode="External"/><Relationship Id="rId118" Type="http://schemas.openxmlformats.org/officeDocument/2006/relationships/hyperlink" Target="https://services.saftbatteries.com/Follow.aspx?id=xFrHUnpTMbY%3d" TargetMode="External"/><Relationship Id="rId139" Type="http://schemas.openxmlformats.org/officeDocument/2006/relationships/hyperlink" Target="https://services.saftbatteries.com/Follow.aspx?id=di4SWhJlqCM%3d" TargetMode="External"/><Relationship Id="rId290" Type="http://schemas.openxmlformats.org/officeDocument/2006/relationships/hyperlink" Target="https://normea.saftbatteries.com/normea?ZCA=9bf7cf8f-21e3-40fa-9b4e-454d47e47849&amp;BASE=NORMEASAFTPROD" TargetMode="External"/><Relationship Id="rId304" Type="http://schemas.openxmlformats.org/officeDocument/2006/relationships/hyperlink" Target="https://normea.saftbatteries.com/normea?ZCA=70a4a506-2adb-449d-a23a-75f357936714&amp;BASE=NORMEASAFTPROD" TargetMode="External"/><Relationship Id="rId85" Type="http://schemas.openxmlformats.org/officeDocument/2006/relationships/hyperlink" Target="https://services.saftbatteries.com/Follow.aspx?id=HqUmpprpsK0%3d" TargetMode="External"/><Relationship Id="rId150" Type="http://schemas.openxmlformats.org/officeDocument/2006/relationships/hyperlink" Target="https://services.saftbatteries.com/Follow.aspx?id=pfzuzqetnSE%3d" TargetMode="External"/><Relationship Id="rId171" Type="http://schemas.openxmlformats.org/officeDocument/2006/relationships/hyperlink" Target="https://services.saftbatteries.com/Follow.aspx?id=5z4s7henBkI%3d" TargetMode="External"/><Relationship Id="rId192" Type="http://schemas.openxmlformats.org/officeDocument/2006/relationships/hyperlink" Target="https://services.saftbatteries.com/Follow.aspx?id=PlLOyD5NvIU%3d" TargetMode="External"/><Relationship Id="rId206" Type="http://schemas.openxmlformats.org/officeDocument/2006/relationships/hyperlink" Target="https://services.saftbatteries.com/Follow.aspx?id=MinfoqKSmYI%3d" TargetMode="External"/><Relationship Id="rId227" Type="http://schemas.openxmlformats.org/officeDocument/2006/relationships/hyperlink" Target="https://services.saftbatteries.com/Follow.aspx?id=TC6RUp9ClU8%3d" TargetMode="External"/><Relationship Id="rId248" Type="http://schemas.openxmlformats.org/officeDocument/2006/relationships/hyperlink" Target="https://normea.saftbatteries.com/normea?ZCA=f8b49df8-5f3b-4fa0-8274-4fbd76b09cd1&amp;BASE=NORMEASAFTPROD" TargetMode="External"/><Relationship Id="rId269" Type="http://schemas.openxmlformats.org/officeDocument/2006/relationships/hyperlink" Target="https://normea.saftbatteries.com/normea?ZCA=062c4fe3-918b-4e86-bc9e-dda7146c38f1&amp;BASE=NORMEASAFTPROD" TargetMode="External"/><Relationship Id="rId12" Type="http://schemas.openxmlformats.org/officeDocument/2006/relationships/hyperlink" Target="https://services.saftbatteries.com/Follow.aspx?id=52ZCI5n4NeU%3d" TargetMode="External"/><Relationship Id="rId33" Type="http://schemas.openxmlformats.org/officeDocument/2006/relationships/hyperlink" Target="https://services.saftbatteries.com/Follow.aspx?id=wxz5WZMBaXQ%3d" TargetMode="External"/><Relationship Id="rId108" Type="http://schemas.openxmlformats.org/officeDocument/2006/relationships/hyperlink" Target="https://services.saftbatteries.com/Follow.aspx?id=JC6s3H8YLIg%3d" TargetMode="External"/><Relationship Id="rId129" Type="http://schemas.openxmlformats.org/officeDocument/2006/relationships/hyperlink" Target="https://services.saftbatteries.com/Follow.aspx?id=gcGDTms5bmo%3d" TargetMode="External"/><Relationship Id="rId280" Type="http://schemas.openxmlformats.org/officeDocument/2006/relationships/hyperlink" Target="https://normea.saftbatteries.com/normea?ZCA=9834e507-2ed6-4c8f-9338-a76a310ff040&amp;BASE=NORMEASAFTPROD" TargetMode="External"/><Relationship Id="rId54" Type="http://schemas.openxmlformats.org/officeDocument/2006/relationships/hyperlink" Target="https://services.saftbatteries.com/Follow.aspx?id=tOxzBqX76JE%3d" TargetMode="External"/><Relationship Id="rId75" Type="http://schemas.openxmlformats.org/officeDocument/2006/relationships/hyperlink" Target="https://services.saftbatteries.com/Follow.aspx?id=7fWndHgrijI%3d" TargetMode="External"/><Relationship Id="rId96" Type="http://schemas.openxmlformats.org/officeDocument/2006/relationships/hyperlink" Target="https://services.saftbatteries.com/Follow.aspx?id=Yxg%2faRpr2qo%3d" TargetMode="External"/><Relationship Id="rId140" Type="http://schemas.openxmlformats.org/officeDocument/2006/relationships/hyperlink" Target="https://services.saftbatteries.com/Follow.aspx?id=OwZv4FjryaQ%3d" TargetMode="External"/><Relationship Id="rId161" Type="http://schemas.openxmlformats.org/officeDocument/2006/relationships/hyperlink" Target="https://services.saftbatteries.com/Follow.aspx?id=TThSXl5thr4%3d" TargetMode="External"/><Relationship Id="rId182" Type="http://schemas.openxmlformats.org/officeDocument/2006/relationships/hyperlink" Target="https://services.saftbatteries.com/Follow.aspx?id=rrcJp5sJumU%3d" TargetMode="External"/><Relationship Id="rId217" Type="http://schemas.openxmlformats.org/officeDocument/2006/relationships/hyperlink" Target="https://services.saftbatteries.com/Follow.aspx?id=NJ5ef25FK24%3d" TargetMode="External"/><Relationship Id="rId6" Type="http://schemas.openxmlformats.org/officeDocument/2006/relationships/hyperlink" Target="https://services.saftbatteries.com/Follow.aspx?id=b2em4ih%2f7eA%3d" TargetMode="External"/><Relationship Id="rId238" Type="http://schemas.openxmlformats.org/officeDocument/2006/relationships/hyperlink" Target="https://services.saftbatteries.com/Follow.aspx?id=54iLIFAENWE%3d" TargetMode="External"/><Relationship Id="rId259" Type="http://schemas.openxmlformats.org/officeDocument/2006/relationships/hyperlink" Target="https://normea.saftbatteries.com/normea?ZCA=d7427f55-7a1e-425e-a18c-734307a8acc0&amp;BASE=NORMEASAFTPROD" TargetMode="External"/><Relationship Id="rId23" Type="http://schemas.openxmlformats.org/officeDocument/2006/relationships/hyperlink" Target="https://services.saftbatteries.com/Follow.aspx?id=XaG6ZyQasA8%3d" TargetMode="External"/><Relationship Id="rId119" Type="http://schemas.openxmlformats.org/officeDocument/2006/relationships/hyperlink" Target="https://services.saftbatteries.com/Follow.aspx?id=%2fN8ARXdojAg%3d" TargetMode="External"/><Relationship Id="rId270" Type="http://schemas.openxmlformats.org/officeDocument/2006/relationships/hyperlink" Target="https://normea.saftbatteries.com/normea?ZCA=9b2358f2-f124-4a5d-9349-7a234f7da922&amp;BASE=NORMEASAFTPROD" TargetMode="External"/><Relationship Id="rId291" Type="http://schemas.openxmlformats.org/officeDocument/2006/relationships/hyperlink" Target="https://normea.saftbatteries.com/normea?ZCA=c4f41927-4955-495c-8f72-64dfc308babb&amp;BASE=NORMEASAFTPROD" TargetMode="External"/><Relationship Id="rId305" Type="http://schemas.openxmlformats.org/officeDocument/2006/relationships/hyperlink" Target="https://normea.saftbatteries.com/normea?ZCA=0271d8c2-ba6d-4fb9-955c-cf7d1f905992&amp;BASE=NORMEASAFTPROD" TargetMode="External"/><Relationship Id="rId44" Type="http://schemas.openxmlformats.org/officeDocument/2006/relationships/hyperlink" Target="https://services.saftbatteries.com/Follow.aspx?id=JC9d0IQtDA8%3d" TargetMode="External"/><Relationship Id="rId65" Type="http://schemas.openxmlformats.org/officeDocument/2006/relationships/hyperlink" Target="https://services.saftbatteries.com/Follow.aspx?id=sCZ890F4CpA%3d" TargetMode="External"/><Relationship Id="rId86" Type="http://schemas.openxmlformats.org/officeDocument/2006/relationships/hyperlink" Target="https://services.saftbatteries.com/Follow.aspx?id=lqPnE5woshc%3d" TargetMode="External"/><Relationship Id="rId130" Type="http://schemas.openxmlformats.org/officeDocument/2006/relationships/hyperlink" Target="https://services.saftbatteries.com/Follow.aspx?id=7slNA4n2dIg%3d" TargetMode="External"/><Relationship Id="rId151" Type="http://schemas.openxmlformats.org/officeDocument/2006/relationships/hyperlink" Target="https://services.saftbatteries.com/Follow.aspx?id=%2fg2r%2bDxfdh8%3d" TargetMode="External"/><Relationship Id="rId172" Type="http://schemas.openxmlformats.org/officeDocument/2006/relationships/hyperlink" Target="https://services.saftbatteries.com/Follow.aspx?id=s%2bAXIj2mi9E%3d" TargetMode="External"/><Relationship Id="rId193" Type="http://schemas.openxmlformats.org/officeDocument/2006/relationships/hyperlink" Target="https://services.saftbatteries.com/Follow.aspx?id=ETxXBpFt1ik%3d" TargetMode="External"/><Relationship Id="rId207" Type="http://schemas.openxmlformats.org/officeDocument/2006/relationships/hyperlink" Target="https://services.saftbatteries.com/Follow.aspx?id=2XBcJpP0gJc%3d" TargetMode="External"/><Relationship Id="rId228" Type="http://schemas.openxmlformats.org/officeDocument/2006/relationships/hyperlink" Target="https://services.saftbatteries.com/Follow.aspx?id=94h%2f1yPHYEM%3d" TargetMode="External"/><Relationship Id="rId249" Type="http://schemas.openxmlformats.org/officeDocument/2006/relationships/hyperlink" Target="https://normea.saftbatteries.com/normea?ZCA=64aba09a-865a-4d5d-897a-febe35d20890&amp;BASE=NORMEASAFTPROD" TargetMode="External"/><Relationship Id="rId13" Type="http://schemas.openxmlformats.org/officeDocument/2006/relationships/hyperlink" Target="https://services.saftbatteries.com/Follow.aspx?id=wBFIB5%2bgB6w%3d" TargetMode="External"/><Relationship Id="rId109" Type="http://schemas.openxmlformats.org/officeDocument/2006/relationships/hyperlink" Target="https://services.saftbatteries.com/Follow.aspx?id=JC6s3H8YLIg%3d" TargetMode="External"/><Relationship Id="rId260" Type="http://schemas.openxmlformats.org/officeDocument/2006/relationships/hyperlink" Target="https://normea.saftbatteries.com/normea?ZCA=11fffe02-cee3-433c-bf05-7d9cf411cc3f&amp;BASE=NORMEASAFTPROD" TargetMode="External"/><Relationship Id="rId281" Type="http://schemas.openxmlformats.org/officeDocument/2006/relationships/hyperlink" Target="https://normea.saftbatteries.com/normea?ZCA=559de3d8-b9b6-4186-85bc-b1e418c675f8&amp;BASE=NORMEASAFTPROD" TargetMode="External"/><Relationship Id="rId34" Type="http://schemas.openxmlformats.org/officeDocument/2006/relationships/hyperlink" Target="https://services.saftbatteries.com/Follow.aspx?id=7sT0I8Gwc4c%3d" TargetMode="External"/><Relationship Id="rId55" Type="http://schemas.openxmlformats.org/officeDocument/2006/relationships/hyperlink" Target="https://services.saftbatteries.com/Follow.aspx?id=EEgJRXN6xco%3d" TargetMode="External"/><Relationship Id="rId76" Type="http://schemas.openxmlformats.org/officeDocument/2006/relationships/hyperlink" Target="https://services.saftbatteries.com/Follow.aspx?id=QVwvGObhE20%3d" TargetMode="External"/><Relationship Id="rId97" Type="http://schemas.openxmlformats.org/officeDocument/2006/relationships/hyperlink" Target="https://services.saftbatteries.com/Follow.aspx?id=JC6s3H8YLIg%3d" TargetMode="External"/><Relationship Id="rId120" Type="http://schemas.openxmlformats.org/officeDocument/2006/relationships/hyperlink" Target="https://services.saftbatteries.com/Follow.aspx?id=X3i1A%2bocV%2fQ%3d" TargetMode="External"/><Relationship Id="rId141" Type="http://schemas.openxmlformats.org/officeDocument/2006/relationships/hyperlink" Target="https://services.saftbatteries.com/Follow.aspx?id=KlRsgA2T11k%3d" TargetMode="External"/><Relationship Id="rId7" Type="http://schemas.openxmlformats.org/officeDocument/2006/relationships/hyperlink" Target="https://services.saftbatteries.com/Follow.aspx?id=it3sxYCrWIY%3d" TargetMode="External"/><Relationship Id="rId162" Type="http://schemas.openxmlformats.org/officeDocument/2006/relationships/hyperlink" Target="https://services.saftbatteries.com/Follow.aspx?id=DAyyrbb3HW0%3d" TargetMode="External"/><Relationship Id="rId183" Type="http://schemas.openxmlformats.org/officeDocument/2006/relationships/hyperlink" Target="https://services.saftbatteries.com/Follow.aspx?id=PFypVUlXRhM%3d" TargetMode="External"/><Relationship Id="rId218" Type="http://schemas.openxmlformats.org/officeDocument/2006/relationships/hyperlink" Target="https://services.saftbatteries.com/Follow.aspx?id=5JHCIANc1gQ%3d" TargetMode="External"/><Relationship Id="rId239" Type="http://schemas.openxmlformats.org/officeDocument/2006/relationships/hyperlink" Target="https://normea.saftbatteries.com/normea?ZCA=9e6f7602-6f3d-4920-afce-db174af679c7&amp;BASE=NORMEASAFTPROD" TargetMode="External"/><Relationship Id="rId250" Type="http://schemas.openxmlformats.org/officeDocument/2006/relationships/hyperlink" Target="https://normea.saftbatteries.com/normea?ZCA=aa4ddda3-bbfa-4790-9ea6-e0e86d0dffae&amp;BASE=NORMEASAFTPROD" TargetMode="External"/><Relationship Id="rId271" Type="http://schemas.openxmlformats.org/officeDocument/2006/relationships/hyperlink" Target="https://normea.saftbatteries.com/normea?ZCA=6ec5ca42-cbbf-4b11-8e59-9e2624a98e94&amp;BASE=NORMEASAFTPROD" TargetMode="External"/><Relationship Id="rId292" Type="http://schemas.openxmlformats.org/officeDocument/2006/relationships/hyperlink" Target="https://normea.saftbatteries.com/normea?ZCA=e0b54129-ecba-4b13-955e-5a1c4ce69452&amp;BASE=NORMEASAFTPROD" TargetMode="External"/><Relationship Id="rId306" Type="http://schemas.openxmlformats.org/officeDocument/2006/relationships/hyperlink" Target="https://normea.saftbatteries.com/normea?ZCA=f4c5f54b-f689-4db5-ae72-4cda84a2a430&amp;BASE=NORMEASAFTPROD" TargetMode="External"/><Relationship Id="rId24" Type="http://schemas.openxmlformats.org/officeDocument/2006/relationships/hyperlink" Target="https://services.saftbatteries.com/Follow.aspx?id=v00B4QQmDpI%3d" TargetMode="External"/><Relationship Id="rId40" Type="http://schemas.openxmlformats.org/officeDocument/2006/relationships/hyperlink" Target="https://services.saftbatteries.com/Follow.aspx?id=uYda0eF9aXo%3d" TargetMode="External"/><Relationship Id="rId45" Type="http://schemas.openxmlformats.org/officeDocument/2006/relationships/hyperlink" Target="https://services.saftbatteries.com/Follow.aspx?id=uEi0SSZZVP0%3d" TargetMode="External"/><Relationship Id="rId66" Type="http://schemas.openxmlformats.org/officeDocument/2006/relationships/hyperlink" Target="https://services.saftbatteries.com/Follow.aspx?id=nSAWeAiFQZg%3d" TargetMode="External"/><Relationship Id="rId87" Type="http://schemas.openxmlformats.org/officeDocument/2006/relationships/hyperlink" Target="https://services.saftbatteries.com/Follow.aspx?id=uxPTpFuXfKw%3d" TargetMode="External"/><Relationship Id="rId110" Type="http://schemas.openxmlformats.org/officeDocument/2006/relationships/hyperlink" Target="https://services.saftbatteries.com/Follow.aspx?id=Yxg%2faRpr2qo%3d" TargetMode="External"/><Relationship Id="rId115" Type="http://schemas.openxmlformats.org/officeDocument/2006/relationships/hyperlink" Target="https://services.saftbatteries.com/Follow.aspx?id=tOxzBqX76JE%3d" TargetMode="External"/><Relationship Id="rId131" Type="http://schemas.openxmlformats.org/officeDocument/2006/relationships/hyperlink" Target="https://services.saftbatteries.com/Follow.aspx?id=%2fz4n2hYFpL0%3d" TargetMode="External"/><Relationship Id="rId136" Type="http://schemas.openxmlformats.org/officeDocument/2006/relationships/hyperlink" Target="https://services.saftbatteries.com/Follow.aspx?id=OLxf7nI5WKc%3d" TargetMode="External"/><Relationship Id="rId157" Type="http://schemas.openxmlformats.org/officeDocument/2006/relationships/hyperlink" Target="https://services.saftbatteries.com/Follow.aspx?id=ZIF9vbytQ1w%3d" TargetMode="External"/><Relationship Id="rId178" Type="http://schemas.openxmlformats.org/officeDocument/2006/relationships/hyperlink" Target="https://services.saftbatteries.com/Follow.aspx?id=NAhsKqiLTuc%3d" TargetMode="External"/><Relationship Id="rId301" Type="http://schemas.openxmlformats.org/officeDocument/2006/relationships/hyperlink" Target="https://normea.saftbatteries.com/normea?ZCA=9c248a4c-d48d-40f1-85b5-ba42b47ff93e&amp;BASE=NORMEASAFTPROD" TargetMode="External"/><Relationship Id="rId61" Type="http://schemas.openxmlformats.org/officeDocument/2006/relationships/hyperlink" Target="https://services.saftbatteries.com/Follow.aspx?id=t0ZypawLIqo%3d" TargetMode="External"/><Relationship Id="rId82" Type="http://schemas.openxmlformats.org/officeDocument/2006/relationships/hyperlink" Target="https://services.saftbatteries.com/Follow.aspx?id=MioavHV2v00%3d" TargetMode="External"/><Relationship Id="rId152" Type="http://schemas.openxmlformats.org/officeDocument/2006/relationships/hyperlink" Target="https://services.saftbatteries.com/Follow.aspx?id=DBzPlJNTCQs%3d" TargetMode="External"/><Relationship Id="rId173" Type="http://schemas.openxmlformats.org/officeDocument/2006/relationships/hyperlink" Target="https://services.saftbatteries.com/Follow.aspx?id=oHb77cgDZZU%3d" TargetMode="External"/><Relationship Id="rId194" Type="http://schemas.openxmlformats.org/officeDocument/2006/relationships/hyperlink" Target="https://services.saftbatteries.com/Follow.aspx?id=4YY0Hy3mb4A%3d" TargetMode="External"/><Relationship Id="rId199" Type="http://schemas.openxmlformats.org/officeDocument/2006/relationships/hyperlink" Target="https://services.saftbatteries.com/Follow.aspx?id=tU8OCi61KiU%3d" TargetMode="External"/><Relationship Id="rId203" Type="http://schemas.openxmlformats.org/officeDocument/2006/relationships/hyperlink" Target="https://services.saftbatteries.com/Follow.aspx?id=Y1kMNcwwLxY%3d" TargetMode="External"/><Relationship Id="rId208" Type="http://schemas.openxmlformats.org/officeDocument/2006/relationships/hyperlink" Target="https://services.saftbatteries.com/Follow.aspx?id=VUYADJk8rKU%3d" TargetMode="External"/><Relationship Id="rId229" Type="http://schemas.openxmlformats.org/officeDocument/2006/relationships/hyperlink" Target="https://services.saftbatteries.com/Follow.aspx?id=jyhODQYl63E%3d" TargetMode="External"/><Relationship Id="rId19" Type="http://schemas.openxmlformats.org/officeDocument/2006/relationships/hyperlink" Target="https://services.saftbatteries.com/Follow.aspx?id=JyHYQkiCdLE%3d" TargetMode="External"/><Relationship Id="rId224" Type="http://schemas.openxmlformats.org/officeDocument/2006/relationships/hyperlink" Target="https://services.saftbatteries.com/Follow.aspx?id=CbhT%2bAGZZwY%3d" TargetMode="External"/><Relationship Id="rId240" Type="http://schemas.openxmlformats.org/officeDocument/2006/relationships/hyperlink" Target="https://normea.saftbatteries.com/normea?ZCA=da9e4d6d-b37f-41be-b76e-3d03862d7588&amp;BASE=NORMEASAFTPROD" TargetMode="External"/><Relationship Id="rId245" Type="http://schemas.openxmlformats.org/officeDocument/2006/relationships/hyperlink" Target="https://normea.saftbatteries.com/normea?ZCA=6bfa2b30-d310-4e80-84de-4537df1e1b19&amp;BASE=NORMEASAFTPROD" TargetMode="External"/><Relationship Id="rId261" Type="http://schemas.openxmlformats.org/officeDocument/2006/relationships/hyperlink" Target="https://normea.saftbatteries.com/normea?ZCA=6f7c27b9-49e5-4c66-9705-7d7c1f4af648&amp;BASE=NORMEASAFTPROD" TargetMode="External"/><Relationship Id="rId266" Type="http://schemas.openxmlformats.org/officeDocument/2006/relationships/hyperlink" Target="https://normea.saftbatteries.com/normea?ZCA=8654fbb6-f88f-41e7-8103-f73ca72e5daf&amp;BASE=NORMEASAFTPROD" TargetMode="External"/><Relationship Id="rId287" Type="http://schemas.openxmlformats.org/officeDocument/2006/relationships/hyperlink" Target="https://normea.saftbatteries.com/normea?ZCA=37e21aa8-b532-465f-bf5f-4c3a7951991f&amp;BASE=NORMEASAFTPROD" TargetMode="External"/><Relationship Id="rId14" Type="http://schemas.openxmlformats.org/officeDocument/2006/relationships/hyperlink" Target="https://services.saftbatteries.com/Follow.aspx?id=tKVHY5Z%2bVgM%3d" TargetMode="External"/><Relationship Id="rId30" Type="http://schemas.openxmlformats.org/officeDocument/2006/relationships/hyperlink" Target="https://services.saftbatteries.com/Follow.aspx?id=t6G4It9mlFc%3d" TargetMode="External"/><Relationship Id="rId35" Type="http://schemas.openxmlformats.org/officeDocument/2006/relationships/hyperlink" Target="https://services.saftbatteries.com/Follow.aspx?id=O1wCWzOonhM%3d" TargetMode="External"/><Relationship Id="rId56" Type="http://schemas.openxmlformats.org/officeDocument/2006/relationships/hyperlink" Target="https://services.saftbatteries.com/Follow.aspx?id=D6ygp4PqQo4%3d" TargetMode="External"/><Relationship Id="rId77" Type="http://schemas.openxmlformats.org/officeDocument/2006/relationships/hyperlink" Target="https://services.saftbatteries.com/Follow.aspx?id=xbxfe2X6bzY%3d" TargetMode="External"/><Relationship Id="rId100" Type="http://schemas.openxmlformats.org/officeDocument/2006/relationships/hyperlink" Target="https://services.saftbatteries.com/Follow.aspx?id=tAiB%2bEWvdlM%3d" TargetMode="External"/><Relationship Id="rId105" Type="http://schemas.openxmlformats.org/officeDocument/2006/relationships/hyperlink" Target="https://services.saftbatteries.com/Follow.aspx?id=cyVaas%2f95wI%3d" TargetMode="External"/><Relationship Id="rId126" Type="http://schemas.openxmlformats.org/officeDocument/2006/relationships/hyperlink" Target="https://services.saftbatteries.com/Follow.aspx?id=G7tFaqbe0RQ%3d" TargetMode="External"/><Relationship Id="rId147" Type="http://schemas.openxmlformats.org/officeDocument/2006/relationships/hyperlink" Target="https://services.saftbatteries.com/Follow.aspx?id=dIn9WL5MCAY%3d" TargetMode="External"/><Relationship Id="rId168" Type="http://schemas.openxmlformats.org/officeDocument/2006/relationships/hyperlink" Target="https://services.saftbatteries.com/Follow.aspx?id=E1Vh6VywtjM%3d" TargetMode="External"/><Relationship Id="rId282" Type="http://schemas.openxmlformats.org/officeDocument/2006/relationships/hyperlink" Target="https://services.saftbatteries.com/Follow.aspx?id=q3EE2BElf7Y%3d" TargetMode="External"/><Relationship Id="rId312" Type="http://schemas.microsoft.com/office/2017/10/relationships/threadedComment" Target="../threadedComments/threadedComment1.xml"/><Relationship Id="rId8" Type="http://schemas.openxmlformats.org/officeDocument/2006/relationships/hyperlink" Target="https://services.saftbatteries.com/Follow.aspx?id=OkLHlanQaBg%3d" TargetMode="External"/><Relationship Id="rId51" Type="http://schemas.openxmlformats.org/officeDocument/2006/relationships/hyperlink" Target="https://services.saftbatteries.com/Follow.aspx?id=gg6HkbkFEDo%3d" TargetMode="External"/><Relationship Id="rId72" Type="http://schemas.openxmlformats.org/officeDocument/2006/relationships/hyperlink" Target="https://services.saftbatteries.com/Follow.aspx?id=Mgrplnscf5A%3d" TargetMode="External"/><Relationship Id="rId93" Type="http://schemas.openxmlformats.org/officeDocument/2006/relationships/hyperlink" Target="https://services.saftbatteries.com/Follow.aspx?id=Mt1cy2KRRpk%3d" TargetMode="External"/><Relationship Id="rId98" Type="http://schemas.openxmlformats.org/officeDocument/2006/relationships/hyperlink" Target="https://services.saftbatteries.com/Follow.aspx?id=To%2bNQxfXHYI%3d" TargetMode="External"/><Relationship Id="rId121" Type="http://schemas.openxmlformats.org/officeDocument/2006/relationships/hyperlink" Target="https://services.saftbatteries.com/Follow.aspx?id=nASHqo%2fgl84%3d" TargetMode="External"/><Relationship Id="rId142" Type="http://schemas.openxmlformats.org/officeDocument/2006/relationships/hyperlink" Target="https://services.saftbatteries.com/Follow.aspx?id=uDXcsO0JF1c%3d" TargetMode="External"/><Relationship Id="rId163" Type="http://schemas.openxmlformats.org/officeDocument/2006/relationships/hyperlink" Target="https://services.saftbatteries.com/Follow.aspx?id=DAyyrbb3HW0%3d" TargetMode="External"/><Relationship Id="rId184" Type="http://schemas.openxmlformats.org/officeDocument/2006/relationships/hyperlink" Target="https://services.saftbatteries.com/Follow.aspx?id=Zx%2b1fUbKiHg%3d" TargetMode="External"/><Relationship Id="rId189" Type="http://schemas.openxmlformats.org/officeDocument/2006/relationships/hyperlink" Target="https://services.saftbatteries.com/Follow.aspx?id=3ldAx8%2b7dEY%3d" TargetMode="External"/><Relationship Id="rId219" Type="http://schemas.openxmlformats.org/officeDocument/2006/relationships/hyperlink" Target="https://services.saftbatteries.com/Follow.aspx?id=5CT%2fVLUbM%2fk%3d" TargetMode="External"/><Relationship Id="rId3" Type="http://schemas.openxmlformats.org/officeDocument/2006/relationships/hyperlink" Target="https://services.saftbatteries.com/Follow.aspx?id=RFrwoD6iwdY%3d" TargetMode="External"/><Relationship Id="rId214" Type="http://schemas.openxmlformats.org/officeDocument/2006/relationships/hyperlink" Target="https://services.saftbatteries.com/Follow.aspx?id=BXoF6P8j8Z0%3d" TargetMode="External"/><Relationship Id="rId230" Type="http://schemas.openxmlformats.org/officeDocument/2006/relationships/hyperlink" Target="https://services.saftbatteries.com/Follow.aspx?id=MB5P8GmeYGM%3d" TargetMode="External"/><Relationship Id="rId235" Type="http://schemas.openxmlformats.org/officeDocument/2006/relationships/hyperlink" Target="https://services.saftbatteries.com/Follow.aspx?id=q3EE2BElf7Y%3d" TargetMode="External"/><Relationship Id="rId251" Type="http://schemas.openxmlformats.org/officeDocument/2006/relationships/hyperlink" Target="https://normea.saftbatteries.com/normea?ZCA=1c9157fa-2367-49c9-ba01-3d19066b058b&amp;BASE=NORMEASAFTPROD" TargetMode="External"/><Relationship Id="rId256" Type="http://schemas.openxmlformats.org/officeDocument/2006/relationships/hyperlink" Target="https://normea.saftbatteries.com/normea?ZCA=1d4796e7-536e-4855-a06d-31a547e2db62&amp;BASE=NORMEASAFTPROD" TargetMode="External"/><Relationship Id="rId277" Type="http://schemas.openxmlformats.org/officeDocument/2006/relationships/hyperlink" Target="https://normea.saftbatteries.com/normea?ZCA=8f88d6c1-b13c-4f4d-8a4c-f5d5a7225d8d&amp;BASE=NORMEASAFTPROD" TargetMode="External"/><Relationship Id="rId298" Type="http://schemas.openxmlformats.org/officeDocument/2006/relationships/hyperlink" Target="https://normea.saftbatteries.com/normea?ZCA=b1c9468e-e699-40d7-8a02-2e172731ca84&amp;BASE=NORMEASAFTPROD" TargetMode="External"/><Relationship Id="rId25" Type="http://schemas.openxmlformats.org/officeDocument/2006/relationships/hyperlink" Target="https://services.saftbatteries.com/Follow.aspx?id=FQLReM18GGU%3d" TargetMode="External"/><Relationship Id="rId46" Type="http://schemas.openxmlformats.org/officeDocument/2006/relationships/hyperlink" Target="https://services.saftbatteries.com/Follow.aspx?id=zaa%2fc7emx5s%3d" TargetMode="External"/><Relationship Id="rId67" Type="http://schemas.openxmlformats.org/officeDocument/2006/relationships/hyperlink" Target="https://services.saftbatteries.com/Follow.aspx?id=ojytSU%2f2vZ8%3d" TargetMode="External"/><Relationship Id="rId116" Type="http://schemas.openxmlformats.org/officeDocument/2006/relationships/hyperlink" Target="https://services.saftbatteries.com/Follow.aspx?id=tAiB%2bEWvdlM%3d" TargetMode="External"/><Relationship Id="rId137" Type="http://schemas.openxmlformats.org/officeDocument/2006/relationships/hyperlink" Target="https://services.saftbatteries.com/Follow.aspx?id=BvAg0CC3ivY%3d" TargetMode="External"/><Relationship Id="rId158" Type="http://schemas.openxmlformats.org/officeDocument/2006/relationships/hyperlink" Target="https://services.saftbatteries.com/Follow.aspx?id=sy5WOPlqpgA%3d" TargetMode="External"/><Relationship Id="rId272" Type="http://schemas.openxmlformats.org/officeDocument/2006/relationships/hyperlink" Target="https://services.saftbatteries.com/Follow.aspx?id=20VHaf%2b8mwk%3d" TargetMode="External"/><Relationship Id="rId293" Type="http://schemas.openxmlformats.org/officeDocument/2006/relationships/hyperlink" Target="https://normea.saftbatteries.com/normea?ZCA=d75576d2-c5bc-4002-8aa1-7486a153f3c9&amp;BASE=NORMEASAFTPROD" TargetMode="External"/><Relationship Id="rId302" Type="http://schemas.openxmlformats.org/officeDocument/2006/relationships/hyperlink" Target="https://normea.saftbatteries.com/normea?ZCA=212d5947-70e3-4c63-b260-25766811e1e8&amp;BASE=NORMEASAFTPROD" TargetMode="External"/><Relationship Id="rId307" Type="http://schemas.openxmlformats.org/officeDocument/2006/relationships/hyperlink" Target="https://normea.saftbatteries.com/normea?ZCA=33fb93fe-4132-4253-b037-ea14737821f2&amp;BASE=NORMEASAFTPROD" TargetMode="External"/><Relationship Id="rId20" Type="http://schemas.openxmlformats.org/officeDocument/2006/relationships/hyperlink" Target="https://services.saftbatteries.com/Follow.aspx?id=C61XHoc6RYw%3d" TargetMode="External"/><Relationship Id="rId41" Type="http://schemas.openxmlformats.org/officeDocument/2006/relationships/hyperlink" Target="https://services.saftbatteries.com/Follow.aspx?id=L5vnnkcLH7I%3d" TargetMode="External"/><Relationship Id="rId62" Type="http://schemas.openxmlformats.org/officeDocument/2006/relationships/hyperlink" Target="https://services.saftbatteries.com/Follow.aspx?id=99wA%2bVb5SeY%3d" TargetMode="External"/><Relationship Id="rId83" Type="http://schemas.openxmlformats.org/officeDocument/2006/relationships/hyperlink" Target="https://services.saftbatteries.com/Follow.aspx?id=RwuLnoA4%2fas%3d" TargetMode="External"/><Relationship Id="rId88" Type="http://schemas.openxmlformats.org/officeDocument/2006/relationships/hyperlink" Target="https://services.saftbatteries.com/Follow.aspx?id=79ZmFY1P2No%3d" TargetMode="External"/><Relationship Id="rId111" Type="http://schemas.openxmlformats.org/officeDocument/2006/relationships/hyperlink" Target="https://services.saftbatteries.com/Follow.aspx?id=uxPTpFuXfKw%3d" TargetMode="External"/><Relationship Id="rId132" Type="http://schemas.openxmlformats.org/officeDocument/2006/relationships/hyperlink" Target="https://services.saftbatteries.com/Follow.aspx?id=JPeWhQbTzb4%3d" TargetMode="External"/><Relationship Id="rId153" Type="http://schemas.openxmlformats.org/officeDocument/2006/relationships/hyperlink" Target="https://services.saftbatteries.com/Follow.aspx?id=mjOEJNCVRaQ%3d" TargetMode="External"/><Relationship Id="rId174" Type="http://schemas.openxmlformats.org/officeDocument/2006/relationships/hyperlink" Target="https://services.saftbatteries.com/Follow.aspx?id=%2bKMaoz0XQR0%3d" TargetMode="External"/><Relationship Id="rId179" Type="http://schemas.openxmlformats.org/officeDocument/2006/relationships/hyperlink" Target="https://services.saftbatteries.com/Follow.aspx?id=D4PC2CrWMqM%3d" TargetMode="External"/><Relationship Id="rId195" Type="http://schemas.openxmlformats.org/officeDocument/2006/relationships/hyperlink" Target="https://services.saftbatteries.com/Follow.aspx?id=12GlnpfIbV4%3d" TargetMode="External"/><Relationship Id="rId209" Type="http://schemas.openxmlformats.org/officeDocument/2006/relationships/hyperlink" Target="https://services.saftbatteries.com/Follow.aspx?id=nqVLp%2fLfd%2fA%3d" TargetMode="External"/><Relationship Id="rId190" Type="http://schemas.openxmlformats.org/officeDocument/2006/relationships/hyperlink" Target="https://services.saftbatteries.com/Follow.aspx?id=i2%2bWMF9n7V4%3d" TargetMode="External"/><Relationship Id="rId204" Type="http://schemas.openxmlformats.org/officeDocument/2006/relationships/hyperlink" Target="https://services.saftbatteries.com/Follow.aspx?id=L8NwA0WFisY%3d" TargetMode="External"/><Relationship Id="rId220" Type="http://schemas.openxmlformats.org/officeDocument/2006/relationships/hyperlink" Target="https://services.saftbatteries.com/Follow.aspx?id=uiK902AnI3o%3d" TargetMode="External"/><Relationship Id="rId225" Type="http://schemas.openxmlformats.org/officeDocument/2006/relationships/hyperlink" Target="https://services.saftbatteries.com/Follow.aspx?id=Bw0mYLXU1VQ%3d" TargetMode="External"/><Relationship Id="rId241" Type="http://schemas.openxmlformats.org/officeDocument/2006/relationships/hyperlink" Target="https://normea.saftbatteries.com/normea/(S(yv3jpqz0r0y1rcrw4zz0qrrj))/Evenement/EVT060.aspx?C_Z_ECRAN=EVT060_02&amp;OPEN_MODE=3&amp;OPEN_BY=1&amp;ID_PROP=4" TargetMode="External"/><Relationship Id="rId246" Type="http://schemas.openxmlformats.org/officeDocument/2006/relationships/hyperlink" Target="https://normea.saftbatteries.com/normea?ZCA=84517aa4-c1bf-4537-bc66-0358377f9480&amp;BASE=NORMEASAFTPROD" TargetMode="External"/><Relationship Id="rId267" Type="http://schemas.openxmlformats.org/officeDocument/2006/relationships/hyperlink" Target="https://normea.saftbatteries.com/normea?ZCA=92fa720e-39ac-4c16-8008-4d726c97e1e6&amp;BASE=NORMEASAFTPROD" TargetMode="External"/><Relationship Id="rId288" Type="http://schemas.openxmlformats.org/officeDocument/2006/relationships/hyperlink" Target="https://normea.saftbatteries.com/normea?ZCA=a5cad243-f8c9-44c9-a60a-fc73884f6930&amp;BASE=NORMEASAFTPROD" TargetMode="External"/><Relationship Id="rId15" Type="http://schemas.openxmlformats.org/officeDocument/2006/relationships/hyperlink" Target="https://services.saftbatteries.com/Follow.aspx?id=WvMc5EydTeY%3d" TargetMode="External"/><Relationship Id="rId36" Type="http://schemas.openxmlformats.org/officeDocument/2006/relationships/hyperlink" Target="https://services.saftbatteries.com/Follow.aspx?id=75EqJ2M8%2f8w%3d" TargetMode="External"/><Relationship Id="rId57" Type="http://schemas.openxmlformats.org/officeDocument/2006/relationships/hyperlink" Target="https://services.saftbatteries.com/Follow.aspx?id=ffJfmGwHkPg%3d" TargetMode="External"/><Relationship Id="rId106" Type="http://schemas.openxmlformats.org/officeDocument/2006/relationships/hyperlink" Target="https://services.saftbatteries.com/Follow.aspx?id=KWqZinOi1cs%3d" TargetMode="External"/><Relationship Id="rId127" Type="http://schemas.openxmlformats.org/officeDocument/2006/relationships/hyperlink" Target="https://services.saftbatteries.com/Follow.aspx?id=Xaw%2b9KbeWSw%3d" TargetMode="External"/><Relationship Id="rId262" Type="http://schemas.openxmlformats.org/officeDocument/2006/relationships/hyperlink" Target="https://normea.saftbatteries.com/normea?ZCA=6f9db8df-aa38-47c4-a216-1aa9d5c683e4&amp;BASE=NORMEASAFTPROD" TargetMode="External"/><Relationship Id="rId283" Type="http://schemas.openxmlformats.org/officeDocument/2006/relationships/hyperlink" Target="https://normea.saftbatteries.com/normea?ZCA=b9318962-6d53-4d3d-915f-0da550f73317&amp;BASE=NORMEASAFTPROD" TargetMode="External"/><Relationship Id="rId10" Type="http://schemas.openxmlformats.org/officeDocument/2006/relationships/hyperlink" Target="https://services.saftbatteries.com/Follow.aspx?id=mdqDsGMroFM%3d" TargetMode="External"/><Relationship Id="rId31" Type="http://schemas.openxmlformats.org/officeDocument/2006/relationships/hyperlink" Target="https://services.saftbatteries.com/Follow.aspx?id=VFw%2bUlbjfgs%3d" TargetMode="External"/><Relationship Id="rId52" Type="http://schemas.openxmlformats.org/officeDocument/2006/relationships/hyperlink" Target="https://services.saftbatteries.com/Follow.aspx?id=fduPgnNiXh4%3d" TargetMode="External"/><Relationship Id="rId73" Type="http://schemas.openxmlformats.org/officeDocument/2006/relationships/hyperlink" Target="https://services.saftbatteries.com/Follow.aspx?id=EyjJ4sNzcEI%3d" TargetMode="External"/><Relationship Id="rId78" Type="http://schemas.openxmlformats.org/officeDocument/2006/relationships/hyperlink" Target="https://services.saftbatteries.com/Follow.aspx?id=WYeFRIc8iME%3d" TargetMode="External"/><Relationship Id="rId94" Type="http://schemas.openxmlformats.org/officeDocument/2006/relationships/hyperlink" Target="https://services.saftbatteries.com/Follow.aspx?id=O8nK2hCelUQ%3d" TargetMode="External"/><Relationship Id="rId99" Type="http://schemas.openxmlformats.org/officeDocument/2006/relationships/hyperlink" Target="https://services.saftbatteries.com/Follow.aspx?id=KWqZinOi1cs%3d" TargetMode="External"/><Relationship Id="rId101" Type="http://schemas.openxmlformats.org/officeDocument/2006/relationships/hyperlink" Target="https://services.saftbatteries.com/Follow.aspx?id=9BUggIEkteo%3d" TargetMode="External"/><Relationship Id="rId122" Type="http://schemas.openxmlformats.org/officeDocument/2006/relationships/hyperlink" Target="https://services.saftbatteries.com/Follow.aspx?id=FuPiHKTOmKE%3d" TargetMode="External"/><Relationship Id="rId143" Type="http://schemas.openxmlformats.org/officeDocument/2006/relationships/hyperlink" Target="https://services.saftbatteries.com/Follow.aspx?id=a9DFJbCICzA%3d" TargetMode="External"/><Relationship Id="rId148" Type="http://schemas.openxmlformats.org/officeDocument/2006/relationships/hyperlink" Target="https://services.saftbatteries.com/Follow.aspx?id=M4Uawc3fapY%3d" TargetMode="External"/><Relationship Id="rId164" Type="http://schemas.openxmlformats.org/officeDocument/2006/relationships/hyperlink" Target="https://services.saftbatteries.com/Follow.aspx?id=yeh49TN7CI0%3d" TargetMode="External"/><Relationship Id="rId169" Type="http://schemas.openxmlformats.org/officeDocument/2006/relationships/hyperlink" Target="https://services.saftbatteries.com/Follow.aspx?id=pV5jxi7uBzU%3d" TargetMode="External"/><Relationship Id="rId185" Type="http://schemas.openxmlformats.org/officeDocument/2006/relationships/hyperlink" Target="https://services.saftbatteries.com/Follow.aspx?id=qFSID%2f9a5o0%3d" TargetMode="External"/><Relationship Id="rId4" Type="http://schemas.openxmlformats.org/officeDocument/2006/relationships/hyperlink" Target="https://services.saftbatteries.com/Follow.aspx?id=H3HOiJrwIqk%3d" TargetMode="External"/><Relationship Id="rId9" Type="http://schemas.openxmlformats.org/officeDocument/2006/relationships/hyperlink" Target="https://services.saftbatteries.com/Follow.aspx?id=cSh1X81Bo50%3d" TargetMode="External"/><Relationship Id="rId180" Type="http://schemas.openxmlformats.org/officeDocument/2006/relationships/hyperlink" Target="https://services.saftbatteries.com/Follow.aspx?id=t%2byc2jz2XU0%3d" TargetMode="External"/><Relationship Id="rId210" Type="http://schemas.openxmlformats.org/officeDocument/2006/relationships/hyperlink" Target="https://services.saftbatteries.com/Follow.aspx?id=GitdeKe4Vw8%3d" TargetMode="External"/><Relationship Id="rId215" Type="http://schemas.openxmlformats.org/officeDocument/2006/relationships/hyperlink" Target="https://services.saftbatteries.com/Follow.aspx?id=qfTEB9AJp44%3d" TargetMode="External"/><Relationship Id="rId236" Type="http://schemas.openxmlformats.org/officeDocument/2006/relationships/hyperlink" Target="https://services.saftbatteries.com/Follow.aspx?id=BSfhdmrDWbE%3d" TargetMode="External"/><Relationship Id="rId257" Type="http://schemas.openxmlformats.org/officeDocument/2006/relationships/hyperlink" Target="https://normea.saftbatteries.com/normea?ZCA=b2b41d2d-e39f-491d-ad37-5606d2d6b2c5&amp;BASE=NORMEASAFTPROD" TargetMode="External"/><Relationship Id="rId278" Type="http://schemas.openxmlformats.org/officeDocument/2006/relationships/hyperlink" Target="https://normea.saftbatteries.com/normea?ZCA=3f5a57cc-ef1a-4d37-a896-93c9c85ed066&amp;BASE=NORMEASAFTPROD" TargetMode="External"/><Relationship Id="rId26" Type="http://schemas.openxmlformats.org/officeDocument/2006/relationships/hyperlink" Target="https://services.saftbatteries.com/Follow.aspx?id=GojLYSgz6cU%3d" TargetMode="External"/><Relationship Id="rId231" Type="http://schemas.openxmlformats.org/officeDocument/2006/relationships/hyperlink" Target="https://services.saftbatteries.com/Follow.aspx?id=WhnR0jY9vys%3d" TargetMode="External"/><Relationship Id="rId252" Type="http://schemas.openxmlformats.org/officeDocument/2006/relationships/hyperlink" Target="https://normea.saftbatteries.com/normea?ZCA=f1abf542-2136-4437-9695-5efb6c821210&amp;BASE=NORMEASAFTPROD" TargetMode="External"/><Relationship Id="rId273" Type="http://schemas.openxmlformats.org/officeDocument/2006/relationships/hyperlink" Target="https://services.saftbatteries.com/Follow.aspx?id=LWlY7VuFtXU%3d" TargetMode="External"/><Relationship Id="rId294" Type="http://schemas.openxmlformats.org/officeDocument/2006/relationships/hyperlink" Target="https://normea.saftbatteries.com/normea?ZCA=0953ae3f-0055-4a3e-a564-e397d4e88bc0&amp;BASE=NORMEASAFTPROD" TargetMode="External"/><Relationship Id="rId308" Type="http://schemas.openxmlformats.org/officeDocument/2006/relationships/hyperlink" Target="https://normea.saftbatteries.com/normea?ZCA=6ea98de7-821a-4862-978b-5140c8f06b2f&amp;BASE=NORMEASAFTPROD" TargetMode="External"/><Relationship Id="rId47" Type="http://schemas.openxmlformats.org/officeDocument/2006/relationships/hyperlink" Target="https://services.saftbatteries.com/Follow.aspx?id=zaa%2fc7emx5s%3d" TargetMode="External"/><Relationship Id="rId68" Type="http://schemas.openxmlformats.org/officeDocument/2006/relationships/hyperlink" Target="https://services.saftbatteries.com/Follow.aspx?id=15WC20dsgA4%3d" TargetMode="External"/><Relationship Id="rId89" Type="http://schemas.openxmlformats.org/officeDocument/2006/relationships/hyperlink" Target="https://services.saftbatteries.com/Follow.aspx?id=Sd%2bNpnTX0pQ%3d" TargetMode="External"/><Relationship Id="rId112" Type="http://schemas.openxmlformats.org/officeDocument/2006/relationships/hyperlink" Target="https://services.saftbatteries.com/Follow.aspx?id=p9rYFOvwXe8%3d" TargetMode="External"/><Relationship Id="rId133" Type="http://schemas.openxmlformats.org/officeDocument/2006/relationships/hyperlink" Target="https://services.saftbatteries.com/Follow.aspx?id=XyIhbNpaRV8%3d" TargetMode="External"/><Relationship Id="rId154" Type="http://schemas.openxmlformats.org/officeDocument/2006/relationships/hyperlink" Target="https://services.saftbatteries.com/Follow.aspx?id=jE9cE8MKNrw%3d" TargetMode="External"/><Relationship Id="rId175" Type="http://schemas.openxmlformats.org/officeDocument/2006/relationships/hyperlink" Target="https://services.saftbatteries.com/Follow.aspx?id=5URiyOOAjdM%3d" TargetMode="External"/><Relationship Id="rId196" Type="http://schemas.openxmlformats.org/officeDocument/2006/relationships/hyperlink" Target="https://services.saftbatteries.com/Follow.aspx?id=bLPCkQGUIVk%3d" TargetMode="External"/><Relationship Id="rId200" Type="http://schemas.openxmlformats.org/officeDocument/2006/relationships/hyperlink" Target="https://services.saftbatteries.com/Follow.aspx?id=rIEb42eRp18%3d" TargetMode="External"/><Relationship Id="rId16" Type="http://schemas.openxmlformats.org/officeDocument/2006/relationships/hyperlink" Target="https://services.saftbatteries.com/Follow.aspx?id=uMY13B0b8No%3d" TargetMode="External"/><Relationship Id="rId221" Type="http://schemas.openxmlformats.org/officeDocument/2006/relationships/hyperlink" Target="https://services.saftbatteries.com/Follow.aspx?id=1LmZZMNXaz4%3d" TargetMode="External"/><Relationship Id="rId242" Type="http://schemas.openxmlformats.org/officeDocument/2006/relationships/hyperlink" Target="https://normea.saftbatteries.com/normea?ZCA=d6f69664-a932-45c3-adc4-7974cddc1bcc&amp;BASE=NORMEASAFTPROD" TargetMode="External"/><Relationship Id="rId263" Type="http://schemas.openxmlformats.org/officeDocument/2006/relationships/hyperlink" Target="https://normea.saftbatteries.com/normea?ZCA=ae3e5659-95f5-48dc-9daf-40f343e50bcd&amp;BASE=NORMEASAFTPROD" TargetMode="External"/><Relationship Id="rId284" Type="http://schemas.openxmlformats.org/officeDocument/2006/relationships/hyperlink" Target="https://normea.saftbatteries.com/normea?ZCA=7d53920a-4bd3-4487-a00a-dedb8f20a168&amp;BASE=NORMEASAFTPROD" TargetMode="External"/><Relationship Id="rId37" Type="http://schemas.openxmlformats.org/officeDocument/2006/relationships/hyperlink" Target="https://services.saftbatteries.com/Follow.aspx?id=WIAdCW9dar4%3d" TargetMode="External"/><Relationship Id="rId58" Type="http://schemas.openxmlformats.org/officeDocument/2006/relationships/hyperlink" Target="https://services.saftbatteries.com/Follow.aspx?id=kJckbvbYg%2bo%3d" TargetMode="External"/><Relationship Id="rId79" Type="http://schemas.openxmlformats.org/officeDocument/2006/relationships/hyperlink" Target="https://services.saftbatteries.com/Follow.aspx?id=c6gR7icy29k%3d" TargetMode="External"/><Relationship Id="rId102" Type="http://schemas.openxmlformats.org/officeDocument/2006/relationships/hyperlink" Target="https://services.saftbatteries.com/Follow.aspx?id=%2fxHGI4bvl%2bQ%3d" TargetMode="External"/><Relationship Id="rId123" Type="http://schemas.openxmlformats.org/officeDocument/2006/relationships/hyperlink" Target="https://services.saftbatteries.com/Follow.aspx?id=MK17WcDnWE0%3d" TargetMode="External"/><Relationship Id="rId144" Type="http://schemas.openxmlformats.org/officeDocument/2006/relationships/hyperlink" Target="https://services.saftbatteries.com/Follow.aspx?id=baTaW6G2b5E%3d" TargetMode="External"/><Relationship Id="rId90" Type="http://schemas.openxmlformats.org/officeDocument/2006/relationships/hyperlink" Target="https://services.saftbatteries.com/Follow.aspx?id=yhpvAjeENAo%3d" TargetMode="External"/><Relationship Id="rId165" Type="http://schemas.openxmlformats.org/officeDocument/2006/relationships/hyperlink" Target="https://services.saftbatteries.com/Follow.aspx?id=lwg87kZgqgM%3d" TargetMode="External"/><Relationship Id="rId186" Type="http://schemas.openxmlformats.org/officeDocument/2006/relationships/hyperlink" Target="https://services.saftbatteries.com/Follow.aspx?id=ZKJ8eblqu3Y%3d" TargetMode="External"/><Relationship Id="rId211" Type="http://schemas.openxmlformats.org/officeDocument/2006/relationships/hyperlink" Target="https://services.saftbatteries.com/Follow.aspx?id=aZPVfgG%2b3dI%3d" TargetMode="External"/><Relationship Id="rId232" Type="http://schemas.openxmlformats.org/officeDocument/2006/relationships/hyperlink" Target="https://services.saftbatteries.com/Follow.aspx?id=vf34yC9ZxWk%3d" TargetMode="External"/><Relationship Id="rId253" Type="http://schemas.openxmlformats.org/officeDocument/2006/relationships/hyperlink" Target="https://normea.saftbatteries.com/normea?ZCA=6652ace5-9560-4e5d-a98f-c7a9624177ca&amp;BASE=NORMEASAFTPROD" TargetMode="External"/><Relationship Id="rId274" Type="http://schemas.openxmlformats.org/officeDocument/2006/relationships/hyperlink" Target="https://normea.saftbatteries.com/normea?ZCA=eeaa18ae-987a-48f0-8ee4-a7aefa72c06c&amp;BASE=NORMEASAFTPROD" TargetMode="External"/><Relationship Id="rId295" Type="http://schemas.openxmlformats.org/officeDocument/2006/relationships/hyperlink" Target="https://normea.saftbatteries.com/normea?ZCA=0359b3be-b27e-4734-99c1-098b0a766975&amp;BASE=NORMEASAFTPROD" TargetMode="External"/><Relationship Id="rId309" Type="http://schemas.openxmlformats.org/officeDocument/2006/relationships/hyperlink" Target="https://normea.saftbatteries.com/normea?ZCA=65930fa8-5ddf-474d-954c-a8c0460ee58c&amp;BASE=NORMEASAFTPROD" TargetMode="External"/><Relationship Id="rId27" Type="http://schemas.openxmlformats.org/officeDocument/2006/relationships/hyperlink" Target="https://services.saftbatteries.com/Follow.aspx?id=lM9KFCWvkp8%3d" TargetMode="External"/><Relationship Id="rId48" Type="http://schemas.openxmlformats.org/officeDocument/2006/relationships/hyperlink" Target="https://services.saftbatteries.com/Follow.aspx?id=AgCk0Lu6qGI%3d" TargetMode="External"/><Relationship Id="rId69" Type="http://schemas.openxmlformats.org/officeDocument/2006/relationships/hyperlink" Target="https://services.saftbatteries.com/Follow.aspx?id=%2bYjhZYaw4RE%3d" TargetMode="External"/><Relationship Id="rId113" Type="http://schemas.openxmlformats.org/officeDocument/2006/relationships/hyperlink" Target="https://services.saftbatteries.com/Follow.aspx?id=c6gR7icy29k%3d" TargetMode="External"/><Relationship Id="rId134" Type="http://schemas.openxmlformats.org/officeDocument/2006/relationships/hyperlink" Target="https://services.saftbatteries.com/Follow.aspx?id=j9AZo%2bWTN50%3d" TargetMode="External"/><Relationship Id="rId80" Type="http://schemas.openxmlformats.org/officeDocument/2006/relationships/hyperlink" Target="https://services.saftbatteries.com/Follow.aspx?id=p9rYFOvwXe8%3d" TargetMode="External"/><Relationship Id="rId155" Type="http://schemas.openxmlformats.org/officeDocument/2006/relationships/hyperlink" Target="https://services.saftbatteries.com/Follow.aspx?id=UY%2fvQVA8r%2fk%3d" TargetMode="External"/><Relationship Id="rId176" Type="http://schemas.openxmlformats.org/officeDocument/2006/relationships/hyperlink" Target="https://services.saftbatteries.com/Follow.aspx?id=3%2fV6WU3g%2bL8%3d" TargetMode="External"/><Relationship Id="rId197" Type="http://schemas.openxmlformats.org/officeDocument/2006/relationships/hyperlink" Target="https://services.saftbatteries.com/Follow.aspx?id=JRaqljW%2b%2bbg%3d" TargetMode="External"/><Relationship Id="rId201" Type="http://schemas.openxmlformats.org/officeDocument/2006/relationships/hyperlink" Target="https://services.saftbatteries.com/Follow.aspx?id=0wpISR%2bI0mU%3d" TargetMode="External"/><Relationship Id="rId222" Type="http://schemas.openxmlformats.org/officeDocument/2006/relationships/hyperlink" Target="https://services.saftbatteries.com/Follow.aspx?id=xtIIjKs%2fHA8%3d" TargetMode="External"/><Relationship Id="rId243" Type="http://schemas.openxmlformats.org/officeDocument/2006/relationships/hyperlink" Target="https://normea.saftbatteries.com/normea?ZCA=e57f66c2-7ea3-428b-ba91-31d9e69dc684&amp;BASE=NORMEASAFTPROD" TargetMode="External"/><Relationship Id="rId264" Type="http://schemas.openxmlformats.org/officeDocument/2006/relationships/hyperlink" Target="https://services.saftbatteries.com/Follow.aspx?id=X919JPFv1ck%3d" TargetMode="External"/><Relationship Id="rId285" Type="http://schemas.openxmlformats.org/officeDocument/2006/relationships/hyperlink" Target="https://normea.saftbatteries.com/normea?ZCA=15d55a10-64cf-4f69-a42b-82f19057dc2a&amp;BASE=NORMEASAFTPROD" TargetMode="External"/><Relationship Id="rId17" Type="http://schemas.openxmlformats.org/officeDocument/2006/relationships/hyperlink" Target="https://services.saftbatteries.com/Follow.aspx?id=fHV2NaU4AH8%3d" TargetMode="External"/><Relationship Id="rId38" Type="http://schemas.openxmlformats.org/officeDocument/2006/relationships/hyperlink" Target="https://services.saftbatteries.com/Follow.aspx?id=akaX1pmObjc%3d" TargetMode="External"/><Relationship Id="rId59" Type="http://schemas.openxmlformats.org/officeDocument/2006/relationships/hyperlink" Target="https://services.saftbatteries.com/Follow.aspx?id=yrX2Z0vnDJg%3d" TargetMode="External"/><Relationship Id="rId103" Type="http://schemas.openxmlformats.org/officeDocument/2006/relationships/hyperlink" Target="https://services.saftbatteries.com/Follow.aspx?id=5YEBeEXIYx4%3d" TargetMode="External"/><Relationship Id="rId124" Type="http://schemas.openxmlformats.org/officeDocument/2006/relationships/hyperlink" Target="https://services.saftbatteries.com/Follow.aspx?id=74JM1Cn6NE8%3d" TargetMode="External"/><Relationship Id="rId310" Type="http://schemas.openxmlformats.org/officeDocument/2006/relationships/vmlDrawing" Target="../drawings/vmlDrawing1.vml"/><Relationship Id="rId70" Type="http://schemas.openxmlformats.org/officeDocument/2006/relationships/hyperlink" Target="https://services.saftbatteries.com/Follow.aspx?id=hEAxZUs4seM%3d" TargetMode="External"/><Relationship Id="rId91" Type="http://schemas.openxmlformats.org/officeDocument/2006/relationships/hyperlink" Target="https://services.saftbatteries.com/Follow.aspx?id=%2b5UBZjkwplA%3d" TargetMode="External"/><Relationship Id="rId145" Type="http://schemas.openxmlformats.org/officeDocument/2006/relationships/hyperlink" Target="https://services.saftbatteries.com/Follow.aspx?id=dYm4IHMgSFY%3d" TargetMode="External"/><Relationship Id="rId166" Type="http://schemas.openxmlformats.org/officeDocument/2006/relationships/hyperlink" Target="https://services.saftbatteries.com/Follow.aspx?id=WbgHEeTBmBA%3d" TargetMode="External"/><Relationship Id="rId187" Type="http://schemas.openxmlformats.org/officeDocument/2006/relationships/hyperlink" Target="https://services.saftbatteries.com/Follow.aspx?id=Ozc58M1MTt4%3d" TargetMode="External"/><Relationship Id="rId1" Type="http://schemas.openxmlformats.org/officeDocument/2006/relationships/hyperlink" Target="https://services.saftbatteries.com/Follow.aspx?id=AAieKi6lIoc%3d" TargetMode="External"/><Relationship Id="rId212" Type="http://schemas.openxmlformats.org/officeDocument/2006/relationships/hyperlink" Target="https://services.saftbatteries.com/Follow.aspx?id=OEkYGWRRJcM%3d" TargetMode="External"/><Relationship Id="rId233" Type="http://schemas.openxmlformats.org/officeDocument/2006/relationships/hyperlink" Target="https://services.saftbatteries.com/Follow.aspx?id=Xbkoa%2fukbUs%3d" TargetMode="External"/><Relationship Id="rId254" Type="http://schemas.openxmlformats.org/officeDocument/2006/relationships/hyperlink" Target="https://normea.saftbatteries.com/normea?ZCA=3711a925-d8a3-4b7d-a206-e814cda79ae6&amp;BASE=NORMEASAFTPROD" TargetMode="External"/><Relationship Id="rId28" Type="http://schemas.openxmlformats.org/officeDocument/2006/relationships/hyperlink" Target="https://services.saftbatteries.com/Follow.aspx?id=VvxgN%2bpxafg%3d" TargetMode="External"/><Relationship Id="rId49" Type="http://schemas.openxmlformats.org/officeDocument/2006/relationships/hyperlink" Target="https://services.saftbatteries.com/Follow.aspx?id=z%2fNRftwFCio%3d" TargetMode="External"/><Relationship Id="rId114" Type="http://schemas.openxmlformats.org/officeDocument/2006/relationships/hyperlink" Target="https://services.saftbatteries.com/Follow.aspx?id=c6gR7icy29k%3d" TargetMode="External"/><Relationship Id="rId275" Type="http://schemas.openxmlformats.org/officeDocument/2006/relationships/hyperlink" Target="https://normea.saftbatteries.com/normea?ZCA=287d650a-8435-4416-a66b-8ce1000cd25a&amp;BASE=NORMEASAFTPROD" TargetMode="External"/><Relationship Id="rId296" Type="http://schemas.openxmlformats.org/officeDocument/2006/relationships/hyperlink" Target="https://normea.saftbatteries.com/normea?ZCA=558913dd-05c5-4c20-873e-0dc0b652ff6b&amp;BASE=NORMEASAFTPROD" TargetMode="External"/><Relationship Id="rId300" Type="http://schemas.openxmlformats.org/officeDocument/2006/relationships/hyperlink" Target="https://normea.saftbatteries.com/normea?ZCA=c83f65ac-d439-4077-a7f8-bdbf757e42a2&amp;BASE=NORMEASAFTPROD" TargetMode="External"/><Relationship Id="rId60" Type="http://schemas.openxmlformats.org/officeDocument/2006/relationships/hyperlink" Target="https://services.saftbatteries.com/Follow.aspx?id=daCwqHxoP0I%3d" TargetMode="External"/><Relationship Id="rId81" Type="http://schemas.openxmlformats.org/officeDocument/2006/relationships/hyperlink" Target="https://services.saftbatteries.com/Follow.aspx?id=IEpxhFErusY%3d" TargetMode="External"/><Relationship Id="rId135" Type="http://schemas.openxmlformats.org/officeDocument/2006/relationships/hyperlink" Target="https://services.saftbatteries.com/Follow.aspx?id=pCWhlZgMiec%3d" TargetMode="External"/><Relationship Id="rId156" Type="http://schemas.openxmlformats.org/officeDocument/2006/relationships/hyperlink" Target="https://services.saftbatteries.com/Follow.aspx?id=dErgkhxlyTs%3d" TargetMode="External"/><Relationship Id="rId177" Type="http://schemas.openxmlformats.org/officeDocument/2006/relationships/hyperlink" Target="https://services.saftbatteries.com/Follow.aspx?id=LsY9FATX8qk%3d" TargetMode="External"/><Relationship Id="rId198" Type="http://schemas.openxmlformats.org/officeDocument/2006/relationships/hyperlink" Target="https://services.saftbatteries.com/Follow.aspx?id=Nq2WrpIPbxg%3d" TargetMode="External"/><Relationship Id="rId202" Type="http://schemas.openxmlformats.org/officeDocument/2006/relationships/hyperlink" Target="https://services.saftbatteries.com/Follow.aspx?id=JWkjYXME2tY%3d" TargetMode="External"/><Relationship Id="rId223" Type="http://schemas.openxmlformats.org/officeDocument/2006/relationships/hyperlink" Target="https://services.saftbatteries.com/Follow.aspx?id=cbNxaAdZJwY%3d" TargetMode="External"/><Relationship Id="rId244" Type="http://schemas.openxmlformats.org/officeDocument/2006/relationships/hyperlink" Target="https://normea.saftbatteries.com/normea?ZCA=e80f78c8-6397-46ef-8834-bccda8f6979f&amp;BASE=NORMEASAFTPROD" TargetMode="External"/><Relationship Id="rId18" Type="http://schemas.openxmlformats.org/officeDocument/2006/relationships/hyperlink" Target="https://services.saftbatteries.com/Follow.aspx?id=vxXbi%2foNKqk%3d" TargetMode="External"/><Relationship Id="rId39" Type="http://schemas.openxmlformats.org/officeDocument/2006/relationships/hyperlink" Target="https://services.saftbatteries.com/Follow.aspx?id=sQaHXpsQb78%3d" TargetMode="External"/><Relationship Id="rId265" Type="http://schemas.openxmlformats.org/officeDocument/2006/relationships/hyperlink" Target="https://services.saftbatteries.com/Follow.aspx?id=RjRpYB4mzDs%3d" TargetMode="External"/><Relationship Id="rId286" Type="http://schemas.openxmlformats.org/officeDocument/2006/relationships/hyperlink" Target="https://normea.saftbatteries.com/normea?ZCA=afadbdd5-55df-478c-b076-5f0ade693317&amp;BASE=NORMEASAFTPROD" TargetMode="External"/><Relationship Id="rId50" Type="http://schemas.openxmlformats.org/officeDocument/2006/relationships/hyperlink" Target="https://services.saftbatteries.com/Follow.aspx?id=OwKE7F7CxKc%3d" TargetMode="External"/><Relationship Id="rId104" Type="http://schemas.openxmlformats.org/officeDocument/2006/relationships/hyperlink" Target="https://services.saftbatteries.com/Follow.aspx?id=cyVaas%2f95wI%3d" TargetMode="External"/><Relationship Id="rId125" Type="http://schemas.openxmlformats.org/officeDocument/2006/relationships/hyperlink" Target="https://services.saftbatteries.com/Follow.aspx?id=gcGDTms5bmo%3d" TargetMode="External"/><Relationship Id="rId146" Type="http://schemas.openxmlformats.org/officeDocument/2006/relationships/hyperlink" Target="https://services.saftbatteries.com/Follow.aspx?id=9k2blOAPPYA%3d" TargetMode="External"/><Relationship Id="rId167" Type="http://schemas.openxmlformats.org/officeDocument/2006/relationships/hyperlink" Target="https://services.saftbatteries.com/Follow.aspx?id=AuARbuci%2fVM%3d" TargetMode="External"/><Relationship Id="rId188" Type="http://schemas.openxmlformats.org/officeDocument/2006/relationships/hyperlink" Target="https://services.saftbatteries.com/Follow.aspx?id=F1G8Rb9jsT0%3d" TargetMode="External"/><Relationship Id="rId311" Type="http://schemas.openxmlformats.org/officeDocument/2006/relationships/comments" Target="../comments1.xml"/><Relationship Id="rId71" Type="http://schemas.openxmlformats.org/officeDocument/2006/relationships/hyperlink" Target="https://services.saftbatteries.com/Follow.aspx?id=yhVlufD7w8k%3d" TargetMode="External"/><Relationship Id="rId92" Type="http://schemas.openxmlformats.org/officeDocument/2006/relationships/hyperlink" Target="https://services.saftbatteries.com/Follow.aspx?id=FNHrXYBcvQo%3d" TargetMode="External"/><Relationship Id="rId213" Type="http://schemas.openxmlformats.org/officeDocument/2006/relationships/hyperlink" Target="https://services.saftbatteries.com/Follow.aspx?id=eA%2b%2bAabJ%2bk4%3d" TargetMode="External"/><Relationship Id="rId234" Type="http://schemas.openxmlformats.org/officeDocument/2006/relationships/hyperlink" Target="https://services.saftbatteries.com/Follow.aspx?id=QcqE%2bnmOJVg%3d" TargetMode="External"/><Relationship Id="rId2" Type="http://schemas.openxmlformats.org/officeDocument/2006/relationships/hyperlink" Target="https://services.saftbatteries.com/Follow.aspx?id=EPOMZYS0bLQ%3d" TargetMode="External"/><Relationship Id="rId29" Type="http://schemas.openxmlformats.org/officeDocument/2006/relationships/hyperlink" Target="https://services.saftbatteries.com/Follow.aspx?id=7UY1zNLQ2JU%3d" TargetMode="External"/><Relationship Id="rId255" Type="http://schemas.openxmlformats.org/officeDocument/2006/relationships/hyperlink" Target="https://normea.saftbatteries.com/normea?ZCA=7ad8cdae-6cd4-41cb-8980-d1fc9ddd89d4&amp;BASE=NORMEASAFTPROD" TargetMode="External"/><Relationship Id="rId276" Type="http://schemas.openxmlformats.org/officeDocument/2006/relationships/hyperlink" Target="https://services.saftbatteries.com/Follow.aspx?id=4ISr19YSwmU%3d" TargetMode="External"/><Relationship Id="rId297" Type="http://schemas.openxmlformats.org/officeDocument/2006/relationships/hyperlink" Target="https://normea.saftbatteries.com/normea?ZCA=74b8defb-46c4-472f-8020-8ef4d53491c5&amp;BASE=NORMEASAFTPRO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7FDFA-93D9-49D1-A4F7-6B9BF62A1164}">
  <dimension ref="A1:AC652"/>
  <sheetViews>
    <sheetView tabSelected="1" workbookViewId="0">
      <selection activeCell="D17" sqref="D17"/>
    </sheetView>
  </sheetViews>
  <sheetFormatPr defaultRowHeight="15" x14ac:dyDescent="0.25"/>
  <cols>
    <col min="1" max="1" width="14" bestFit="1" customWidth="1"/>
    <col min="2" max="2" width="10.140625" bestFit="1" customWidth="1"/>
    <col min="3" max="3" width="72.28515625" bestFit="1" customWidth="1"/>
    <col min="4" max="4" width="12" bestFit="1" customWidth="1"/>
    <col min="5" max="5" width="10.140625" bestFit="1" customWidth="1"/>
    <col min="8" max="8" width="9" bestFit="1" customWidth="1"/>
    <col min="9" max="9" width="7" bestFit="1" customWidth="1"/>
    <col min="10" max="10" width="16.140625" bestFit="1" customWidth="1"/>
    <col min="12" max="12" width="51.7109375" bestFit="1" customWidth="1"/>
    <col min="14" max="14" width="46.85546875" bestFit="1" customWidth="1"/>
    <col min="15" max="15" width="16.7109375" bestFit="1" customWidth="1"/>
    <col min="16" max="16" width="32.42578125" bestFit="1" customWidth="1"/>
    <col min="18" max="18" width="56" bestFit="1" customWidth="1"/>
    <col min="20" max="20" width="27" bestFit="1" customWidth="1"/>
    <col min="27" max="28" width="22.7109375" bestFit="1" customWidth="1"/>
    <col min="29" max="29" width="91.85546875" bestFit="1" customWidth="1"/>
  </cols>
  <sheetData>
    <row r="1" spans="1:29" x14ac:dyDescent="0.25">
      <c r="A1" s="13" t="s">
        <v>610</v>
      </c>
      <c r="B1" s="6" t="s">
        <v>615</v>
      </c>
      <c r="C1" s="6" t="s">
        <v>1043</v>
      </c>
      <c r="D1" s="6"/>
      <c r="E1" s="6" t="s">
        <v>1045</v>
      </c>
      <c r="F1" s="6"/>
      <c r="G1" s="6"/>
      <c r="H1" s="6" t="s">
        <v>1048</v>
      </c>
      <c r="I1" s="22">
        <v>802</v>
      </c>
      <c r="J1" s="6" t="s">
        <v>1130</v>
      </c>
      <c r="L1" s="6"/>
      <c r="N1" s="6"/>
      <c r="O1" s="6" t="s">
        <v>1172</v>
      </c>
      <c r="P1" s="25">
        <v>43053</v>
      </c>
      <c r="R1" s="6"/>
      <c r="T1" s="6" t="s">
        <v>1295</v>
      </c>
      <c r="AA1" s="51"/>
      <c r="AB1" s="51"/>
      <c r="AC1" s="6" t="s">
        <v>1495</v>
      </c>
    </row>
    <row r="2" spans="1:29" x14ac:dyDescent="0.25">
      <c r="A2" s="13" t="s">
        <v>608</v>
      </c>
      <c r="B2" s="6" t="s">
        <v>615</v>
      </c>
      <c r="C2" s="26" t="s">
        <v>1039</v>
      </c>
      <c r="D2" s="26"/>
      <c r="E2" s="26"/>
      <c r="F2" s="26"/>
      <c r="G2" s="26"/>
      <c r="H2" s="6" t="s">
        <v>1046</v>
      </c>
      <c r="I2" s="35">
        <v>634</v>
      </c>
      <c r="J2" s="26" t="s">
        <v>1128</v>
      </c>
      <c r="L2" s="26"/>
      <c r="N2" s="26"/>
      <c r="O2" s="6" t="s">
        <v>1172</v>
      </c>
      <c r="P2" s="43">
        <v>43053</v>
      </c>
      <c r="R2" s="6"/>
      <c r="T2" s="26" t="s">
        <v>1295</v>
      </c>
      <c r="AA2" s="51"/>
      <c r="AB2" s="51"/>
      <c r="AC2" s="26" t="s">
        <v>1493</v>
      </c>
    </row>
    <row r="3" spans="1:29" x14ac:dyDescent="0.25">
      <c r="A3" s="13" t="s">
        <v>609</v>
      </c>
      <c r="B3" s="6" t="s">
        <v>615</v>
      </c>
      <c r="C3" s="6" t="s">
        <v>1042</v>
      </c>
      <c r="D3" s="6"/>
      <c r="E3" s="6"/>
      <c r="F3" s="6"/>
      <c r="G3" s="6"/>
      <c r="H3" s="6" t="s">
        <v>1048</v>
      </c>
      <c r="I3" s="22">
        <v>683</v>
      </c>
      <c r="J3" s="6" t="s">
        <v>1130</v>
      </c>
      <c r="L3" s="6"/>
      <c r="N3" s="6"/>
      <c r="O3" s="6" t="s">
        <v>1172</v>
      </c>
      <c r="P3" s="25">
        <v>43053</v>
      </c>
      <c r="R3" s="6"/>
      <c r="T3" s="6" t="s">
        <v>1295</v>
      </c>
      <c r="AA3" s="51"/>
      <c r="AB3" s="51"/>
      <c r="AC3" s="6" t="s">
        <v>1494</v>
      </c>
    </row>
    <row r="4" spans="1:29" x14ac:dyDescent="0.25">
      <c r="A4" s="13" t="s">
        <v>611</v>
      </c>
      <c r="B4" s="6" t="s">
        <v>615</v>
      </c>
      <c r="C4" s="6" t="s">
        <v>1044</v>
      </c>
      <c r="D4" s="6"/>
      <c r="E4" s="6"/>
      <c r="F4" s="6"/>
      <c r="G4" s="6"/>
      <c r="H4" s="6" t="s">
        <v>1046</v>
      </c>
      <c r="I4" s="22">
        <v>251</v>
      </c>
      <c r="J4" s="6" t="s">
        <v>1128</v>
      </c>
      <c r="L4" s="6"/>
      <c r="N4" s="6"/>
      <c r="O4" s="6" t="s">
        <v>1172</v>
      </c>
      <c r="P4" s="6" t="s">
        <v>1197</v>
      </c>
      <c r="R4" s="6"/>
      <c r="T4" s="6" t="s">
        <v>1322</v>
      </c>
      <c r="AA4" s="51"/>
      <c r="AB4" s="51"/>
      <c r="AC4" s="6" t="s">
        <v>1496</v>
      </c>
    </row>
    <row r="5" spans="1:29" x14ac:dyDescent="0.25">
      <c r="A5" s="13" t="s">
        <v>612</v>
      </c>
      <c r="B5" s="6" t="s">
        <v>615</v>
      </c>
      <c r="C5" s="6" t="s">
        <v>1043</v>
      </c>
      <c r="D5" s="6"/>
      <c r="E5" s="6"/>
      <c r="F5" s="6"/>
      <c r="G5" s="6"/>
      <c r="H5" s="6" t="s">
        <v>1047</v>
      </c>
      <c r="I5" s="22">
        <v>671</v>
      </c>
      <c r="J5" s="6" t="s">
        <v>1123</v>
      </c>
      <c r="L5" s="6"/>
      <c r="N5" s="6"/>
      <c r="O5" s="6" t="s">
        <v>1172</v>
      </c>
      <c r="P5" s="25">
        <v>42986</v>
      </c>
      <c r="R5" s="6"/>
      <c r="T5" s="6" t="s">
        <v>1295</v>
      </c>
      <c r="AA5" s="51"/>
      <c r="AB5" s="51"/>
      <c r="AC5" s="6" t="s">
        <v>1495</v>
      </c>
    </row>
    <row r="6" spans="1:29" x14ac:dyDescent="0.25">
      <c r="A6" s="13" t="s">
        <v>613</v>
      </c>
      <c r="B6" s="6" t="s">
        <v>615</v>
      </c>
      <c r="C6" s="6"/>
      <c r="D6" s="6"/>
      <c r="E6" s="6"/>
      <c r="F6" s="6"/>
      <c r="G6" s="6"/>
      <c r="H6" s="6"/>
      <c r="I6" s="22">
        <v>481</v>
      </c>
      <c r="J6" s="6" t="s">
        <v>1129</v>
      </c>
      <c r="L6" s="6"/>
      <c r="N6" s="6"/>
      <c r="O6" s="6" t="s">
        <v>1172</v>
      </c>
      <c r="P6" s="6" t="s">
        <v>1239</v>
      </c>
      <c r="R6" s="6"/>
      <c r="T6" s="6"/>
      <c r="AA6" s="51"/>
      <c r="AB6" s="51"/>
      <c r="AC6" s="6"/>
    </row>
    <row r="7" spans="1:29" x14ac:dyDescent="0.25">
      <c r="A7" s="13" t="s">
        <v>614</v>
      </c>
      <c r="B7" s="6" t="s">
        <v>615</v>
      </c>
      <c r="C7" s="6"/>
      <c r="D7" s="6"/>
      <c r="E7" s="6"/>
      <c r="F7" s="6"/>
      <c r="G7" s="6"/>
      <c r="H7" s="6"/>
      <c r="I7" s="22">
        <v>405</v>
      </c>
      <c r="J7" s="6" t="s">
        <v>1129</v>
      </c>
      <c r="L7" s="6"/>
      <c r="N7" s="6"/>
      <c r="O7" s="6" t="s">
        <v>1172</v>
      </c>
      <c r="P7" s="6" t="s">
        <v>1240</v>
      </c>
      <c r="R7" s="6"/>
      <c r="T7" s="6"/>
      <c r="AA7" s="51"/>
      <c r="AB7" s="51"/>
      <c r="AC7" s="6"/>
    </row>
    <row r="8" spans="1:29" x14ac:dyDescent="0.25">
      <c r="A8" s="13" t="s">
        <v>606</v>
      </c>
      <c r="B8" s="6" t="s">
        <v>615</v>
      </c>
      <c r="C8" s="6" t="s">
        <v>1030</v>
      </c>
      <c r="D8" s="25"/>
      <c r="E8" s="25">
        <v>43087</v>
      </c>
      <c r="F8" s="25"/>
      <c r="G8" s="25"/>
      <c r="H8" s="6" t="s">
        <v>1046</v>
      </c>
      <c r="I8" s="22">
        <v>382</v>
      </c>
      <c r="J8" s="6" t="s">
        <v>1128</v>
      </c>
      <c r="L8" s="6" t="s">
        <v>1045</v>
      </c>
      <c r="N8" s="6"/>
      <c r="O8" s="6" t="s">
        <v>1172</v>
      </c>
      <c r="P8" s="6" t="s">
        <v>1197</v>
      </c>
      <c r="R8" s="6"/>
      <c r="T8" s="6" t="s">
        <v>1287</v>
      </c>
      <c r="AA8" s="51"/>
      <c r="AB8" s="51"/>
      <c r="AC8" s="6" t="s">
        <v>1483</v>
      </c>
    </row>
    <row r="9" spans="1:29" x14ac:dyDescent="0.25">
      <c r="A9" s="9" t="s">
        <v>354</v>
      </c>
      <c r="B9" s="6" t="s">
        <v>1525</v>
      </c>
      <c r="C9" s="6" t="s">
        <v>852</v>
      </c>
      <c r="D9" s="6"/>
      <c r="E9" s="25">
        <v>43101</v>
      </c>
      <c r="F9" s="25"/>
      <c r="G9" s="25"/>
      <c r="H9" s="6" t="s">
        <v>1053</v>
      </c>
      <c r="I9" s="22"/>
      <c r="J9" s="6" t="s">
        <v>1109</v>
      </c>
      <c r="L9" s="6" t="s">
        <v>1501</v>
      </c>
      <c r="N9" s="17" t="s">
        <v>1162</v>
      </c>
      <c r="O9" s="6" t="s">
        <v>1167</v>
      </c>
      <c r="P9" s="6" t="s">
        <v>1195</v>
      </c>
      <c r="R9" s="6"/>
      <c r="T9" s="6" t="s">
        <v>1264</v>
      </c>
      <c r="AA9" s="51"/>
      <c r="AB9" s="51"/>
      <c r="AC9" s="6"/>
    </row>
    <row r="10" spans="1:29" x14ac:dyDescent="0.25">
      <c r="A10" s="13" t="s">
        <v>605</v>
      </c>
      <c r="B10" s="6" t="s">
        <v>615</v>
      </c>
      <c r="C10" s="6" t="s">
        <v>1040</v>
      </c>
      <c r="D10" s="6"/>
      <c r="E10" s="25">
        <v>43104</v>
      </c>
      <c r="F10" s="25"/>
      <c r="G10" s="25"/>
      <c r="H10" s="6" t="s">
        <v>1048</v>
      </c>
      <c r="I10" s="22">
        <v>604</v>
      </c>
      <c r="J10" s="6" t="s">
        <v>1130</v>
      </c>
      <c r="L10" s="6" t="s">
        <v>1045</v>
      </c>
      <c r="N10" s="6"/>
      <c r="O10" s="6" t="s">
        <v>1172</v>
      </c>
      <c r="P10" s="6" t="s">
        <v>1197</v>
      </c>
      <c r="R10" s="6"/>
      <c r="T10" s="6" t="s">
        <v>1264</v>
      </c>
      <c r="AA10" s="51"/>
      <c r="AB10" s="51"/>
      <c r="AC10" s="6" t="s">
        <v>1492</v>
      </c>
    </row>
    <row r="11" spans="1:29" x14ac:dyDescent="0.25">
      <c r="A11" s="13" t="s">
        <v>604</v>
      </c>
      <c r="B11" s="6" t="s">
        <v>615</v>
      </c>
      <c r="C11" s="6" t="s">
        <v>1039</v>
      </c>
      <c r="D11" s="44"/>
      <c r="E11" s="25">
        <v>43105</v>
      </c>
      <c r="F11" s="25"/>
      <c r="G11" s="25"/>
      <c r="H11" s="6" t="s">
        <v>1048</v>
      </c>
      <c r="I11" s="22">
        <v>980</v>
      </c>
      <c r="J11" s="6" t="s">
        <v>1130</v>
      </c>
      <c r="L11" s="6" t="s">
        <v>1045</v>
      </c>
      <c r="N11" s="6"/>
      <c r="O11" s="6" t="s">
        <v>1172</v>
      </c>
      <c r="P11" s="6" t="s">
        <v>1238</v>
      </c>
      <c r="R11" s="6"/>
      <c r="T11" s="6" t="s">
        <v>1264</v>
      </c>
      <c r="AA11" s="51"/>
      <c r="AB11" s="51"/>
      <c r="AC11" s="6" t="s">
        <v>1491</v>
      </c>
    </row>
    <row r="12" spans="1:29" x14ac:dyDescent="0.25">
      <c r="A12" s="13" t="s">
        <v>603</v>
      </c>
      <c r="B12" s="6" t="s">
        <v>615</v>
      </c>
      <c r="C12" s="6" t="s">
        <v>1038</v>
      </c>
      <c r="D12" s="25">
        <v>43178</v>
      </c>
      <c r="E12" s="25">
        <v>43129</v>
      </c>
      <c r="F12" s="25"/>
      <c r="G12" s="25"/>
      <c r="H12" s="6" t="s">
        <v>1046</v>
      </c>
      <c r="I12" s="22">
        <v>337</v>
      </c>
      <c r="J12" s="6" t="s">
        <v>1128</v>
      </c>
      <c r="L12" s="42" t="s">
        <v>1045</v>
      </c>
      <c r="N12" s="42"/>
      <c r="O12" s="6" t="s">
        <v>1172</v>
      </c>
      <c r="P12" s="6" t="s">
        <v>1197</v>
      </c>
      <c r="R12" s="6"/>
      <c r="T12" s="6" t="s">
        <v>1287</v>
      </c>
      <c r="AA12" s="51"/>
      <c r="AB12" s="51"/>
      <c r="AC12" s="6" t="s">
        <v>1490</v>
      </c>
    </row>
    <row r="13" spans="1:29" x14ac:dyDescent="0.25">
      <c r="A13" s="13" t="s">
        <v>607</v>
      </c>
      <c r="B13" s="6" t="s">
        <v>615</v>
      </c>
      <c r="C13" s="6" t="s">
        <v>1041</v>
      </c>
      <c r="D13" s="25">
        <v>43164</v>
      </c>
      <c r="E13" s="25">
        <v>43133</v>
      </c>
      <c r="F13" s="25"/>
      <c r="G13" s="25"/>
      <c r="H13" s="6" t="s">
        <v>1049</v>
      </c>
      <c r="I13" s="35">
        <v>208</v>
      </c>
      <c r="J13" s="6" t="s">
        <v>1131</v>
      </c>
      <c r="L13" s="25" t="s">
        <v>1045</v>
      </c>
      <c r="N13" s="25"/>
      <c r="O13" s="6" t="s">
        <v>1172</v>
      </c>
      <c r="P13" s="6" t="s">
        <v>1197</v>
      </c>
      <c r="R13" s="6"/>
      <c r="T13" s="6" t="s">
        <v>1322</v>
      </c>
      <c r="AA13" s="51"/>
      <c r="AB13" s="51"/>
      <c r="AC13" s="6" t="s">
        <v>1493</v>
      </c>
    </row>
    <row r="14" spans="1:29" x14ac:dyDescent="0.25">
      <c r="A14" s="13" t="s">
        <v>600</v>
      </c>
      <c r="B14" s="6" t="s">
        <v>615</v>
      </c>
      <c r="C14" s="6" t="s">
        <v>1037</v>
      </c>
      <c r="D14" s="25">
        <v>43160</v>
      </c>
      <c r="E14" s="25">
        <v>43145</v>
      </c>
      <c r="F14" s="25"/>
      <c r="G14" s="25"/>
      <c r="H14" s="6" t="s">
        <v>1046</v>
      </c>
      <c r="I14" s="22">
        <v>303</v>
      </c>
      <c r="J14" s="6" t="s">
        <v>1128</v>
      </c>
      <c r="L14" s="25" t="s">
        <v>1045</v>
      </c>
      <c r="N14" s="25"/>
      <c r="O14" s="6" t="s">
        <v>1172</v>
      </c>
      <c r="P14" s="6" t="s">
        <v>1197</v>
      </c>
      <c r="R14" s="6"/>
      <c r="T14" s="6" t="s">
        <v>1322</v>
      </c>
      <c r="AA14" s="51"/>
      <c r="AB14" s="51"/>
      <c r="AC14" s="6" t="s">
        <v>1488</v>
      </c>
    </row>
    <row r="15" spans="1:29" x14ac:dyDescent="0.25">
      <c r="A15" s="13" t="s">
        <v>601</v>
      </c>
      <c r="B15" s="6" t="s">
        <v>615</v>
      </c>
      <c r="C15" s="6" t="s">
        <v>1037</v>
      </c>
      <c r="D15" s="25">
        <v>43160</v>
      </c>
      <c r="E15" s="25">
        <v>43145</v>
      </c>
      <c r="F15" s="25"/>
      <c r="G15" s="25"/>
      <c r="H15" s="6" t="s">
        <v>1046</v>
      </c>
      <c r="I15" s="22">
        <v>284</v>
      </c>
      <c r="J15" s="6" t="s">
        <v>1128</v>
      </c>
      <c r="L15" s="25" t="s">
        <v>1045</v>
      </c>
      <c r="N15" s="25"/>
      <c r="O15" s="6" t="s">
        <v>1172</v>
      </c>
      <c r="P15" s="6" t="s">
        <v>1197</v>
      </c>
      <c r="R15" s="6"/>
      <c r="T15" s="6" t="s">
        <v>1322</v>
      </c>
      <c r="AA15" s="51"/>
      <c r="AB15" s="51"/>
      <c r="AC15" s="6" t="s">
        <v>1488</v>
      </c>
    </row>
    <row r="16" spans="1:29" x14ac:dyDescent="0.25">
      <c r="A16" s="13" t="s">
        <v>602</v>
      </c>
      <c r="B16" s="6" t="s">
        <v>615</v>
      </c>
      <c r="C16" s="6" t="s">
        <v>1037</v>
      </c>
      <c r="D16" s="25">
        <v>43160</v>
      </c>
      <c r="E16" s="25">
        <v>43145</v>
      </c>
      <c r="F16" s="25"/>
      <c r="G16" s="25"/>
      <c r="H16" s="6" t="s">
        <v>1046</v>
      </c>
      <c r="I16" s="22">
        <v>258</v>
      </c>
      <c r="J16" s="6" t="s">
        <v>1128</v>
      </c>
      <c r="L16" s="25" t="s">
        <v>1045</v>
      </c>
      <c r="N16" s="25"/>
      <c r="O16" s="6" t="s">
        <v>1172</v>
      </c>
      <c r="P16" s="6" t="s">
        <v>1197</v>
      </c>
      <c r="R16" s="6"/>
      <c r="T16" s="6" t="s">
        <v>1322</v>
      </c>
      <c r="AA16" s="51"/>
      <c r="AB16" s="51"/>
      <c r="AC16" s="6" t="s">
        <v>1489</v>
      </c>
    </row>
    <row r="17" spans="1:29" x14ac:dyDescent="0.25">
      <c r="A17" s="13" t="s">
        <v>599</v>
      </c>
      <c r="B17" s="6" t="s">
        <v>615</v>
      </c>
      <c r="C17" s="25"/>
      <c r="D17" s="6"/>
      <c r="E17" s="25">
        <v>43146</v>
      </c>
      <c r="F17" s="25"/>
      <c r="G17" s="25"/>
      <c r="H17" s="6"/>
      <c r="I17" s="22"/>
      <c r="J17" s="6" t="s">
        <v>1129</v>
      </c>
      <c r="L17" s="25" t="s">
        <v>1045</v>
      </c>
      <c r="N17" s="25"/>
      <c r="O17" s="6" t="s">
        <v>1172</v>
      </c>
      <c r="P17" s="6" t="s">
        <v>1237</v>
      </c>
      <c r="R17" s="6"/>
      <c r="T17" s="6" t="s">
        <v>1264</v>
      </c>
      <c r="AA17" s="51"/>
      <c r="AB17" s="51"/>
      <c r="AC17" s="6" t="s">
        <v>652</v>
      </c>
    </row>
    <row r="18" spans="1:29" x14ac:dyDescent="0.25">
      <c r="A18" s="14" t="s">
        <v>598</v>
      </c>
      <c r="B18" s="6" t="s">
        <v>615</v>
      </c>
      <c r="C18" s="25" t="s">
        <v>1036</v>
      </c>
      <c r="D18" s="25">
        <v>43173</v>
      </c>
      <c r="E18" s="25">
        <v>43157</v>
      </c>
      <c r="F18" s="25"/>
      <c r="G18" s="25"/>
      <c r="H18" s="6" t="s">
        <v>1046</v>
      </c>
      <c r="I18" s="22">
        <v>510</v>
      </c>
      <c r="J18" s="6" t="s">
        <v>1128</v>
      </c>
      <c r="L18" s="25" t="s">
        <v>1045</v>
      </c>
      <c r="N18" s="25"/>
      <c r="O18" s="6" t="s">
        <v>1172</v>
      </c>
      <c r="P18" s="25" t="s">
        <v>1197</v>
      </c>
      <c r="R18" s="6"/>
      <c r="T18" s="6" t="s">
        <v>1323</v>
      </c>
      <c r="AA18" s="51"/>
      <c r="AB18" s="51"/>
      <c r="AC18" s="6" t="s">
        <v>1484</v>
      </c>
    </row>
    <row r="19" spans="1:29" x14ac:dyDescent="0.25">
      <c r="A19" s="13" t="s">
        <v>597</v>
      </c>
      <c r="B19" s="6" t="s">
        <v>615</v>
      </c>
      <c r="C19" s="6" t="s">
        <v>1035</v>
      </c>
      <c r="D19" s="25">
        <v>43173</v>
      </c>
      <c r="E19" s="25">
        <v>43160</v>
      </c>
      <c r="F19" s="25"/>
      <c r="G19" s="25"/>
      <c r="H19" s="6" t="s">
        <v>1048</v>
      </c>
      <c r="I19" s="22">
        <v>246</v>
      </c>
      <c r="J19" s="6" t="s">
        <v>1126</v>
      </c>
      <c r="L19" s="25" t="s">
        <v>1045</v>
      </c>
      <c r="N19" s="25"/>
      <c r="O19" s="6" t="s">
        <v>1172</v>
      </c>
      <c r="P19" s="6" t="s">
        <v>1197</v>
      </c>
      <c r="R19" s="6"/>
      <c r="T19" s="6" t="s">
        <v>1322</v>
      </c>
      <c r="AA19" s="51"/>
      <c r="AB19" s="51"/>
      <c r="AC19" s="6" t="s">
        <v>1487</v>
      </c>
    </row>
    <row r="20" spans="1:29" x14ac:dyDescent="0.25">
      <c r="A20" s="13" t="s">
        <v>596</v>
      </c>
      <c r="B20" s="6" t="s">
        <v>615</v>
      </c>
      <c r="C20" s="6" t="s">
        <v>1034</v>
      </c>
      <c r="D20" s="25"/>
      <c r="E20" s="25">
        <v>43164</v>
      </c>
      <c r="F20" s="25"/>
      <c r="G20" s="25"/>
      <c r="H20" s="6" t="s">
        <v>1048</v>
      </c>
      <c r="I20" s="22">
        <v>332</v>
      </c>
      <c r="J20" s="6" t="s">
        <v>1126</v>
      </c>
      <c r="L20" s="42" t="s">
        <v>1045</v>
      </c>
      <c r="N20" s="42"/>
      <c r="O20" s="6" t="s">
        <v>1172</v>
      </c>
      <c r="P20" s="6"/>
      <c r="R20" s="6"/>
      <c r="T20" s="6" t="s">
        <v>1321</v>
      </c>
      <c r="AA20" s="51"/>
      <c r="AB20" s="51"/>
      <c r="AC20" s="6"/>
    </row>
    <row r="21" spans="1:29" x14ac:dyDescent="0.25">
      <c r="A21" s="13" t="s">
        <v>594</v>
      </c>
      <c r="B21" s="6" t="s">
        <v>615</v>
      </c>
      <c r="C21" s="6" t="s">
        <v>1033</v>
      </c>
      <c r="D21" s="25">
        <v>43178</v>
      </c>
      <c r="E21" s="25">
        <v>43165</v>
      </c>
      <c r="F21" s="25"/>
      <c r="G21" s="25"/>
      <c r="H21" s="6" t="s">
        <v>1055</v>
      </c>
      <c r="I21" s="22">
        <v>60</v>
      </c>
      <c r="J21" s="6" t="s">
        <v>1127</v>
      </c>
      <c r="L21" s="42" t="s">
        <v>1045</v>
      </c>
      <c r="N21" s="42"/>
      <c r="O21" s="6" t="s">
        <v>1172</v>
      </c>
      <c r="P21" s="6" t="s">
        <v>1197</v>
      </c>
      <c r="R21" s="6"/>
      <c r="T21" s="6" t="s">
        <v>1287</v>
      </c>
      <c r="AA21" s="51"/>
      <c r="AB21" s="51"/>
      <c r="AC21" s="6"/>
    </row>
    <row r="22" spans="1:29" x14ac:dyDescent="0.25">
      <c r="A22" s="13" t="s">
        <v>595</v>
      </c>
      <c r="B22" s="6" t="s">
        <v>615</v>
      </c>
      <c r="C22" s="6"/>
      <c r="D22" s="25"/>
      <c r="E22" s="25">
        <v>43165</v>
      </c>
      <c r="F22" s="25"/>
      <c r="G22" s="25"/>
      <c r="H22" s="6" t="s">
        <v>1048</v>
      </c>
      <c r="I22" s="22">
        <v>715</v>
      </c>
      <c r="J22" s="6" t="s">
        <v>1126</v>
      </c>
      <c r="L22" s="42" t="s">
        <v>1045</v>
      </c>
      <c r="N22" s="42"/>
      <c r="O22" s="6" t="s">
        <v>1172</v>
      </c>
      <c r="P22" s="6" t="s">
        <v>1202</v>
      </c>
      <c r="R22" s="6"/>
      <c r="T22" s="6" t="s">
        <v>1320</v>
      </c>
      <c r="AA22" s="51"/>
      <c r="AB22" s="51"/>
      <c r="AC22" s="6" t="s">
        <v>1486</v>
      </c>
    </row>
    <row r="23" spans="1:29" x14ac:dyDescent="0.25">
      <c r="A23" s="13" t="s">
        <v>593</v>
      </c>
      <c r="B23" s="6" t="s">
        <v>615</v>
      </c>
      <c r="C23" s="6" t="s">
        <v>1032</v>
      </c>
      <c r="D23" s="6"/>
      <c r="E23" s="25">
        <v>43174</v>
      </c>
      <c r="F23" s="25"/>
      <c r="G23" s="25"/>
      <c r="H23" s="6" t="s">
        <v>1048</v>
      </c>
      <c r="I23" s="22">
        <v>1040</v>
      </c>
      <c r="J23" s="6" t="s">
        <v>1126</v>
      </c>
      <c r="L23" s="6" t="s">
        <v>1045</v>
      </c>
      <c r="N23" s="6"/>
      <c r="O23" s="6" t="s">
        <v>1172</v>
      </c>
      <c r="P23" s="6" t="s">
        <v>1236</v>
      </c>
      <c r="R23" s="6"/>
      <c r="T23" s="6" t="s">
        <v>1319</v>
      </c>
      <c r="AA23" s="51"/>
      <c r="AB23" s="51"/>
      <c r="AC23" s="6" t="s">
        <v>1485</v>
      </c>
    </row>
    <row r="24" spans="1:29" x14ac:dyDescent="0.25">
      <c r="A24" s="13" t="s">
        <v>591</v>
      </c>
      <c r="B24" s="6" t="s">
        <v>615</v>
      </c>
      <c r="C24" s="6" t="s">
        <v>1030</v>
      </c>
      <c r="D24" s="25">
        <v>43160</v>
      </c>
      <c r="E24" s="25">
        <v>43175</v>
      </c>
      <c r="F24" s="25"/>
      <c r="G24" s="25"/>
      <c r="H24" s="6" t="s">
        <v>1046</v>
      </c>
      <c r="I24" s="22">
        <v>378</v>
      </c>
      <c r="J24" s="6" t="s">
        <v>1125</v>
      </c>
      <c r="L24" s="25" t="s">
        <v>1045</v>
      </c>
      <c r="N24" s="25"/>
      <c r="O24" s="6" t="s">
        <v>1172</v>
      </c>
      <c r="P24" s="6" t="s">
        <v>1197</v>
      </c>
      <c r="R24" s="6"/>
      <c r="T24" s="6" t="s">
        <v>1287</v>
      </c>
      <c r="AA24" s="51"/>
      <c r="AB24" s="51"/>
      <c r="AC24" s="6" t="s">
        <v>1484</v>
      </c>
    </row>
    <row r="25" spans="1:29" x14ac:dyDescent="0.25">
      <c r="A25" s="14" t="s">
        <v>592</v>
      </c>
      <c r="B25" s="6" t="s">
        <v>615</v>
      </c>
      <c r="C25" s="6" t="s">
        <v>1031</v>
      </c>
      <c r="D25" s="6"/>
      <c r="E25" s="25">
        <v>43175</v>
      </c>
      <c r="F25" s="25"/>
      <c r="G25" s="25"/>
      <c r="H25" s="6" t="s">
        <v>1048</v>
      </c>
      <c r="I25" s="22">
        <v>58</v>
      </c>
      <c r="J25" s="6" t="s">
        <v>1126</v>
      </c>
      <c r="L25" s="6" t="s">
        <v>1045</v>
      </c>
      <c r="N25" s="6"/>
      <c r="O25" s="6" t="s">
        <v>1172</v>
      </c>
      <c r="P25" s="6"/>
      <c r="R25" s="6"/>
      <c r="T25" s="6" t="s">
        <v>1264</v>
      </c>
      <c r="AA25" s="51"/>
      <c r="AB25" s="51"/>
      <c r="AC25" s="6"/>
    </row>
    <row r="26" spans="1:29" x14ac:dyDescent="0.25">
      <c r="A26" s="13" t="s">
        <v>590</v>
      </c>
      <c r="B26" s="6" t="s">
        <v>615</v>
      </c>
      <c r="C26" s="6"/>
      <c r="D26" s="6"/>
      <c r="E26" s="25">
        <v>43178</v>
      </c>
      <c r="F26" s="25"/>
      <c r="G26" s="25"/>
      <c r="H26" s="6" t="s">
        <v>1047</v>
      </c>
      <c r="I26" s="22">
        <v>1</v>
      </c>
      <c r="J26" s="6" t="s">
        <v>1123</v>
      </c>
      <c r="L26" s="6" t="s">
        <v>1045</v>
      </c>
      <c r="N26" s="6"/>
      <c r="O26" s="6" t="s">
        <v>1172</v>
      </c>
      <c r="P26" s="6"/>
      <c r="R26" s="6"/>
      <c r="T26" s="6" t="s">
        <v>1318</v>
      </c>
      <c r="AA26" s="51"/>
      <c r="AB26" s="51"/>
      <c r="AC26" s="6"/>
    </row>
    <row r="27" spans="1:29" x14ac:dyDescent="0.25">
      <c r="A27" s="13" t="s">
        <v>588</v>
      </c>
      <c r="B27" s="6" t="s">
        <v>615</v>
      </c>
      <c r="C27" s="6" t="s">
        <v>1028</v>
      </c>
      <c r="D27" s="25">
        <v>43210</v>
      </c>
      <c r="E27" s="25">
        <v>43202</v>
      </c>
      <c r="F27" s="25"/>
      <c r="G27" s="25"/>
      <c r="H27" s="6" t="s">
        <v>1047</v>
      </c>
      <c r="I27" s="22">
        <v>1160</v>
      </c>
      <c r="J27" s="6" t="s">
        <v>1123</v>
      </c>
      <c r="L27" s="6" t="s">
        <v>1045</v>
      </c>
      <c r="N27" s="6"/>
      <c r="O27" s="6" t="s">
        <v>1172</v>
      </c>
      <c r="P27" s="25">
        <v>43210</v>
      </c>
      <c r="R27" s="6"/>
      <c r="T27" s="6" t="s">
        <v>1295</v>
      </c>
      <c r="AA27" s="51"/>
      <c r="AB27" s="51"/>
      <c r="AC27" s="6" t="s">
        <v>1482</v>
      </c>
    </row>
    <row r="28" spans="1:29" x14ac:dyDescent="0.25">
      <c r="A28" s="13" t="s">
        <v>589</v>
      </c>
      <c r="B28" s="6" t="s">
        <v>615</v>
      </c>
      <c r="C28" s="6" t="s">
        <v>1029</v>
      </c>
      <c r="D28" s="6"/>
      <c r="E28" s="25">
        <v>43202</v>
      </c>
      <c r="F28" s="25"/>
      <c r="G28" s="25"/>
      <c r="H28" s="6" t="s">
        <v>1046</v>
      </c>
      <c r="I28" s="22">
        <v>485</v>
      </c>
      <c r="J28" s="6" t="s">
        <v>1125</v>
      </c>
      <c r="L28" s="6" t="s">
        <v>1045</v>
      </c>
      <c r="N28" s="6"/>
      <c r="O28" s="6" t="s">
        <v>1172</v>
      </c>
      <c r="P28" s="6"/>
      <c r="R28" s="6"/>
      <c r="T28" s="6" t="s">
        <v>1317</v>
      </c>
      <c r="AA28" s="51"/>
      <c r="AB28" s="51"/>
      <c r="AC28" s="6" t="s">
        <v>1483</v>
      </c>
    </row>
    <row r="29" spans="1:29" x14ac:dyDescent="0.25">
      <c r="A29" s="13" t="s">
        <v>587</v>
      </c>
      <c r="B29" s="6" t="s">
        <v>615</v>
      </c>
      <c r="C29" s="6" t="s">
        <v>1027</v>
      </c>
      <c r="D29" s="25">
        <v>43230</v>
      </c>
      <c r="E29" s="25">
        <v>43231</v>
      </c>
      <c r="F29" s="25"/>
      <c r="G29" s="25"/>
      <c r="H29" s="6" t="s">
        <v>1047</v>
      </c>
      <c r="I29" s="22">
        <v>1171</v>
      </c>
      <c r="J29" s="6" t="s">
        <v>1123</v>
      </c>
      <c r="L29" s="6" t="s">
        <v>1045</v>
      </c>
      <c r="N29" s="6"/>
      <c r="O29" s="6" t="s">
        <v>1172</v>
      </c>
      <c r="P29" s="6" t="s">
        <v>1197</v>
      </c>
      <c r="R29" s="6"/>
      <c r="T29" s="6" t="s">
        <v>1295</v>
      </c>
      <c r="AA29" s="51"/>
      <c r="AB29" s="51"/>
      <c r="AC29" s="6" t="s">
        <v>1481</v>
      </c>
    </row>
    <row r="30" spans="1:29" x14ac:dyDescent="0.25">
      <c r="A30" s="13" t="s">
        <v>585</v>
      </c>
      <c r="B30" s="6" t="s">
        <v>615</v>
      </c>
      <c r="C30" s="6" t="s">
        <v>1019</v>
      </c>
      <c r="D30" s="25">
        <v>43252</v>
      </c>
      <c r="E30" s="25">
        <v>43244</v>
      </c>
      <c r="F30" s="25"/>
      <c r="G30" s="25"/>
      <c r="H30" s="6" t="s">
        <v>1047</v>
      </c>
      <c r="I30" s="22">
        <v>1344</v>
      </c>
      <c r="J30" s="6" t="s">
        <v>1123</v>
      </c>
      <c r="L30" s="6" t="s">
        <v>1045</v>
      </c>
      <c r="N30" s="6"/>
      <c r="O30" s="6" t="s">
        <v>1172</v>
      </c>
      <c r="P30" s="25">
        <v>43252</v>
      </c>
      <c r="R30" s="6"/>
      <c r="T30" s="6" t="s">
        <v>1295</v>
      </c>
      <c r="AA30" s="51"/>
      <c r="AB30" s="51"/>
      <c r="AC30" s="6" t="s">
        <v>658</v>
      </c>
    </row>
    <row r="31" spans="1:29" x14ac:dyDescent="0.25">
      <c r="A31" s="13" t="s">
        <v>586</v>
      </c>
      <c r="B31" s="6" t="s">
        <v>615</v>
      </c>
      <c r="C31" s="6" t="s">
        <v>626</v>
      </c>
      <c r="D31" s="25">
        <v>43252</v>
      </c>
      <c r="E31" s="25">
        <v>43244</v>
      </c>
      <c r="F31" s="25"/>
      <c r="G31" s="25"/>
      <c r="H31" s="6" t="s">
        <v>1048</v>
      </c>
      <c r="I31" s="22" t="s">
        <v>1045</v>
      </c>
      <c r="J31" s="6" t="s">
        <v>1124</v>
      </c>
      <c r="L31" s="6" t="s">
        <v>1045</v>
      </c>
      <c r="N31" s="6"/>
      <c r="O31" s="6" t="s">
        <v>1172</v>
      </c>
      <c r="P31" s="25">
        <v>43252</v>
      </c>
      <c r="R31" s="6"/>
      <c r="T31" s="6" t="s">
        <v>1295</v>
      </c>
      <c r="AA31" s="51"/>
      <c r="AB31" s="51"/>
      <c r="AC31" s="6" t="s">
        <v>1480</v>
      </c>
    </row>
    <row r="32" spans="1:29" x14ac:dyDescent="0.25">
      <c r="A32" s="13" t="s">
        <v>583</v>
      </c>
      <c r="B32" s="6" t="s">
        <v>615</v>
      </c>
      <c r="C32" s="6" t="s">
        <v>1025</v>
      </c>
      <c r="D32" s="25">
        <v>43301</v>
      </c>
      <c r="E32" s="25">
        <v>43248</v>
      </c>
      <c r="F32" s="25"/>
      <c r="G32" s="25"/>
      <c r="H32" s="6" t="s">
        <v>1047</v>
      </c>
      <c r="I32" s="22">
        <v>79</v>
      </c>
      <c r="J32" s="6" t="s">
        <v>1122</v>
      </c>
      <c r="L32" s="6" t="s">
        <v>1045</v>
      </c>
      <c r="N32" s="6"/>
      <c r="O32" s="6" t="s">
        <v>1172</v>
      </c>
      <c r="P32" s="6" t="s">
        <v>1197</v>
      </c>
      <c r="R32" s="6"/>
      <c r="T32" s="6" t="s">
        <v>1316</v>
      </c>
      <c r="AA32" s="51"/>
      <c r="AB32" s="51"/>
      <c r="AC32" s="6" t="s">
        <v>1479</v>
      </c>
    </row>
    <row r="33" spans="1:29" x14ac:dyDescent="0.25">
      <c r="A33" s="13" t="s">
        <v>584</v>
      </c>
      <c r="B33" s="6" t="s">
        <v>615</v>
      </c>
      <c r="C33" s="6" t="s">
        <v>1026</v>
      </c>
      <c r="D33" s="25"/>
      <c r="E33" s="25">
        <v>43248</v>
      </c>
      <c r="F33" s="25"/>
      <c r="G33" s="25"/>
      <c r="H33" s="6" t="s">
        <v>1046</v>
      </c>
      <c r="I33" s="22">
        <v>233</v>
      </c>
      <c r="J33" s="6" t="s">
        <v>1121</v>
      </c>
      <c r="L33" s="6"/>
      <c r="N33" s="6"/>
      <c r="O33" s="6" t="s">
        <v>1172</v>
      </c>
      <c r="P33" s="6"/>
      <c r="R33" s="6"/>
      <c r="T33" s="6" t="s">
        <v>1316</v>
      </c>
      <c r="AA33" s="51"/>
      <c r="AB33" s="51"/>
      <c r="AC33" s="6"/>
    </row>
    <row r="34" spans="1:29" x14ac:dyDescent="0.25">
      <c r="A34" s="13" t="s">
        <v>581</v>
      </c>
      <c r="B34" s="6" t="s">
        <v>615</v>
      </c>
      <c r="C34" s="6" t="s">
        <v>1021</v>
      </c>
      <c r="D34" s="25">
        <v>43327</v>
      </c>
      <c r="E34" s="25">
        <v>43256</v>
      </c>
      <c r="F34" s="25"/>
      <c r="G34" s="25"/>
      <c r="H34" s="6" t="s">
        <v>1046</v>
      </c>
      <c r="I34" s="22">
        <v>712</v>
      </c>
      <c r="J34" s="6" t="s">
        <v>1121</v>
      </c>
      <c r="L34" s="6" t="s">
        <v>1045</v>
      </c>
      <c r="N34" s="6"/>
      <c r="O34" s="6" t="s">
        <v>1172</v>
      </c>
      <c r="P34" s="6" t="s">
        <v>1234</v>
      </c>
      <c r="R34" s="6"/>
      <c r="T34" s="6" t="s">
        <v>1315</v>
      </c>
      <c r="AA34" s="51"/>
      <c r="AB34" s="51"/>
      <c r="AC34" s="6"/>
    </row>
    <row r="35" spans="1:29" x14ac:dyDescent="0.25">
      <c r="A35" s="13" t="s">
        <v>582</v>
      </c>
      <c r="B35" s="6" t="s">
        <v>615</v>
      </c>
      <c r="C35" s="6" t="s">
        <v>1024</v>
      </c>
      <c r="D35" s="25">
        <v>43292</v>
      </c>
      <c r="E35" s="25">
        <v>43263</v>
      </c>
      <c r="F35" s="25"/>
      <c r="G35" s="25"/>
      <c r="H35" s="6" t="s">
        <v>1046</v>
      </c>
      <c r="I35" s="22">
        <v>432</v>
      </c>
      <c r="J35" s="6" t="s">
        <v>1065</v>
      </c>
      <c r="L35" s="6" t="s">
        <v>1045</v>
      </c>
      <c r="N35" s="6"/>
      <c r="O35" s="6" t="s">
        <v>1172</v>
      </c>
      <c r="P35" s="26" t="s">
        <v>1235</v>
      </c>
      <c r="R35" s="6"/>
      <c r="T35" s="6" t="s">
        <v>1287</v>
      </c>
      <c r="AA35" s="51"/>
      <c r="AB35" s="51"/>
      <c r="AC35" s="6"/>
    </row>
    <row r="36" spans="1:29" x14ac:dyDescent="0.25">
      <c r="A36" s="13" t="s">
        <v>579</v>
      </c>
      <c r="B36" s="6" t="s">
        <v>615</v>
      </c>
      <c r="C36" s="6" t="s">
        <v>1019</v>
      </c>
      <c r="D36" s="25">
        <v>43301</v>
      </c>
      <c r="E36" s="25">
        <v>43284</v>
      </c>
      <c r="F36" s="25"/>
      <c r="G36" s="25"/>
      <c r="H36" s="6" t="s">
        <v>1048</v>
      </c>
      <c r="I36" s="22">
        <v>1541</v>
      </c>
      <c r="J36" s="6" t="s">
        <v>1060</v>
      </c>
      <c r="L36" s="6" t="s">
        <v>1045</v>
      </c>
      <c r="N36" s="6"/>
      <c r="O36" s="6" t="s">
        <v>1172</v>
      </c>
      <c r="P36" s="25" t="s">
        <v>1233</v>
      </c>
      <c r="R36" s="6" t="s">
        <v>1262</v>
      </c>
      <c r="T36" s="6" t="s">
        <v>1295</v>
      </c>
      <c r="AA36" s="51"/>
      <c r="AB36" s="51"/>
      <c r="AC36" s="6" t="s">
        <v>1478</v>
      </c>
    </row>
    <row r="37" spans="1:29" x14ac:dyDescent="0.25">
      <c r="A37" s="13" t="s">
        <v>580</v>
      </c>
      <c r="B37" s="6" t="s">
        <v>615</v>
      </c>
      <c r="C37" s="6" t="s">
        <v>1019</v>
      </c>
      <c r="D37" s="25">
        <v>43283</v>
      </c>
      <c r="E37" s="25">
        <v>43284</v>
      </c>
      <c r="F37" s="25"/>
      <c r="G37" s="25"/>
      <c r="H37" s="6" t="s">
        <v>1047</v>
      </c>
      <c r="I37" s="22">
        <v>1352</v>
      </c>
      <c r="J37" s="6" t="s">
        <v>1059</v>
      </c>
      <c r="L37" s="6" t="s">
        <v>1045</v>
      </c>
      <c r="N37" s="6"/>
      <c r="O37" s="6" t="s">
        <v>1172</v>
      </c>
      <c r="P37" s="25" t="s">
        <v>1233</v>
      </c>
      <c r="R37" s="6"/>
      <c r="T37" s="6" t="s">
        <v>1295</v>
      </c>
      <c r="AA37" s="51"/>
      <c r="AB37" s="51"/>
      <c r="AC37" s="6" t="s">
        <v>658</v>
      </c>
    </row>
    <row r="38" spans="1:29" x14ac:dyDescent="0.25">
      <c r="A38" s="13" t="s">
        <v>578</v>
      </c>
      <c r="B38" s="6" t="s">
        <v>615</v>
      </c>
      <c r="C38" s="6" t="s">
        <v>1023</v>
      </c>
      <c r="D38" s="25">
        <v>43301</v>
      </c>
      <c r="E38" s="25">
        <v>43290</v>
      </c>
      <c r="F38" s="25"/>
      <c r="G38" s="25"/>
      <c r="H38" s="6" t="s">
        <v>1047</v>
      </c>
      <c r="I38" s="22">
        <v>2</v>
      </c>
      <c r="J38" s="6">
        <v>774100</v>
      </c>
      <c r="L38" s="6" t="s">
        <v>1045</v>
      </c>
      <c r="N38" s="6"/>
      <c r="O38" s="6" t="s">
        <v>1172</v>
      </c>
      <c r="P38" s="25" t="s">
        <v>1197</v>
      </c>
      <c r="R38" s="6"/>
      <c r="T38" s="6"/>
      <c r="AA38" s="51"/>
      <c r="AB38" s="51"/>
      <c r="AC38" s="6" t="s">
        <v>1477</v>
      </c>
    </row>
    <row r="39" spans="1:29" x14ac:dyDescent="0.25">
      <c r="A39" s="13" t="s">
        <v>577</v>
      </c>
      <c r="B39" s="6" t="s">
        <v>615</v>
      </c>
      <c r="C39" s="6" t="s">
        <v>1022</v>
      </c>
      <c r="D39" s="25">
        <v>43297</v>
      </c>
      <c r="E39" s="25">
        <v>43291</v>
      </c>
      <c r="F39" s="25"/>
      <c r="G39" s="25"/>
      <c r="H39" s="6" t="s">
        <v>1047</v>
      </c>
      <c r="I39" s="22">
        <v>1596</v>
      </c>
      <c r="J39" s="6">
        <v>774100</v>
      </c>
      <c r="L39" s="6" t="s">
        <v>1045</v>
      </c>
      <c r="N39" s="6"/>
      <c r="O39" s="6" t="s">
        <v>1172</v>
      </c>
      <c r="P39" s="25" t="s">
        <v>1232</v>
      </c>
      <c r="R39" s="6"/>
      <c r="T39" s="6"/>
      <c r="AA39" s="51"/>
      <c r="AB39" s="51"/>
      <c r="AC39" s="6" t="s">
        <v>1476</v>
      </c>
    </row>
    <row r="40" spans="1:29" x14ac:dyDescent="0.25">
      <c r="A40" s="13" t="s">
        <v>575</v>
      </c>
      <c r="B40" s="6" t="s">
        <v>615</v>
      </c>
      <c r="C40" s="6" t="s">
        <v>1019</v>
      </c>
      <c r="D40" s="25">
        <v>43301</v>
      </c>
      <c r="E40" s="25">
        <v>43294</v>
      </c>
      <c r="F40" s="25"/>
      <c r="G40" s="25"/>
      <c r="H40" s="6" t="s">
        <v>1048</v>
      </c>
      <c r="I40" s="22">
        <v>1676</v>
      </c>
      <c r="J40" s="6" t="s">
        <v>1060</v>
      </c>
      <c r="L40" s="6" t="s">
        <v>1045</v>
      </c>
      <c r="N40" s="6"/>
      <c r="O40" s="6" t="s">
        <v>1172</v>
      </c>
      <c r="P40" s="25" t="s">
        <v>1231</v>
      </c>
      <c r="R40" s="6" t="s">
        <v>1262</v>
      </c>
      <c r="T40" s="6" t="s">
        <v>1295</v>
      </c>
      <c r="AA40" s="51"/>
      <c r="AB40" s="51"/>
      <c r="AC40" s="6" t="s">
        <v>652</v>
      </c>
    </row>
    <row r="41" spans="1:29" x14ac:dyDescent="0.25">
      <c r="A41" s="13" t="s">
        <v>576</v>
      </c>
      <c r="B41" s="6" t="s">
        <v>615</v>
      </c>
      <c r="C41" s="6" t="s">
        <v>1019</v>
      </c>
      <c r="D41" s="25">
        <v>43320</v>
      </c>
      <c r="E41" s="25">
        <v>43294</v>
      </c>
      <c r="F41" s="25"/>
      <c r="G41" s="25"/>
      <c r="H41" s="6" t="s">
        <v>1049</v>
      </c>
      <c r="I41" s="22">
        <v>1183</v>
      </c>
      <c r="J41" s="6" t="s">
        <v>1064</v>
      </c>
      <c r="L41" s="25" t="s">
        <v>1045</v>
      </c>
      <c r="N41" s="25"/>
      <c r="O41" s="6" t="s">
        <v>1172</v>
      </c>
      <c r="P41" s="25" t="s">
        <v>1231</v>
      </c>
      <c r="R41" s="26" t="s">
        <v>1202</v>
      </c>
      <c r="T41" s="6" t="s">
        <v>1295</v>
      </c>
      <c r="AA41" s="52"/>
      <c r="AB41" s="52"/>
      <c r="AC41" s="6" t="s">
        <v>652</v>
      </c>
    </row>
    <row r="42" spans="1:29" x14ac:dyDescent="0.25">
      <c r="A42" s="13" t="s">
        <v>574</v>
      </c>
      <c r="B42" s="6" t="s">
        <v>615</v>
      </c>
      <c r="C42" s="6" t="s">
        <v>1021</v>
      </c>
      <c r="D42" s="25">
        <v>43335</v>
      </c>
      <c r="E42" s="25">
        <v>43301</v>
      </c>
      <c r="F42" s="25"/>
      <c r="G42" s="25"/>
      <c r="H42" s="6" t="s">
        <v>1046</v>
      </c>
      <c r="I42" s="22">
        <v>996</v>
      </c>
      <c r="J42" s="6" t="s">
        <v>1063</v>
      </c>
      <c r="L42" s="6" t="s">
        <v>1045</v>
      </c>
      <c r="N42" s="6"/>
      <c r="O42" s="6" t="s">
        <v>1172</v>
      </c>
      <c r="P42" s="6"/>
      <c r="R42" s="6"/>
      <c r="T42" s="6" t="s">
        <v>1315</v>
      </c>
      <c r="AA42" s="51"/>
      <c r="AB42" s="51"/>
      <c r="AC42" s="6" t="s">
        <v>1475</v>
      </c>
    </row>
    <row r="43" spans="1:29" x14ac:dyDescent="0.25">
      <c r="A43" s="13" t="s">
        <v>571</v>
      </c>
      <c r="B43" s="6" t="s">
        <v>615</v>
      </c>
      <c r="C43" s="6" t="s">
        <v>1020</v>
      </c>
      <c r="D43" s="25">
        <v>43357</v>
      </c>
      <c r="E43" s="25">
        <v>43308</v>
      </c>
      <c r="F43" s="25"/>
      <c r="G43" s="25"/>
      <c r="H43" s="6" t="s">
        <v>1046</v>
      </c>
      <c r="I43" s="22">
        <v>382</v>
      </c>
      <c r="J43" s="6" t="s">
        <v>1112</v>
      </c>
      <c r="L43" s="25" t="s">
        <v>1045</v>
      </c>
      <c r="N43" s="25"/>
      <c r="O43" s="6" t="s">
        <v>1172</v>
      </c>
      <c r="P43" s="6" t="s">
        <v>1229</v>
      </c>
      <c r="R43" s="6" t="s">
        <v>1263</v>
      </c>
      <c r="T43" s="6" t="s">
        <v>1314</v>
      </c>
      <c r="AA43" s="51"/>
      <c r="AB43" s="51"/>
      <c r="AC43" s="6"/>
    </row>
    <row r="44" spans="1:29" x14ac:dyDescent="0.25">
      <c r="A44" s="13" t="s">
        <v>572</v>
      </c>
      <c r="B44" s="6" t="s">
        <v>615</v>
      </c>
      <c r="C44" s="6" t="s">
        <v>623</v>
      </c>
      <c r="D44" s="25">
        <v>43354</v>
      </c>
      <c r="E44" s="25">
        <v>43308</v>
      </c>
      <c r="F44" s="25"/>
      <c r="G44" s="25"/>
      <c r="H44" s="6" t="s">
        <v>1046</v>
      </c>
      <c r="I44" s="22">
        <v>1081</v>
      </c>
      <c r="J44" s="6" t="s">
        <v>1063</v>
      </c>
      <c r="L44" s="25" t="s">
        <v>1045</v>
      </c>
      <c r="N44" s="25"/>
      <c r="O44" s="6" t="s">
        <v>1172</v>
      </c>
      <c r="P44" s="6" t="s">
        <v>1197</v>
      </c>
      <c r="R44" s="6"/>
      <c r="T44" s="6" t="s">
        <v>1314</v>
      </c>
      <c r="AA44" s="51"/>
      <c r="AB44" s="51"/>
      <c r="AC44" s="6" t="s">
        <v>1474</v>
      </c>
    </row>
    <row r="45" spans="1:29" x14ac:dyDescent="0.25">
      <c r="A45" s="13" t="s">
        <v>573</v>
      </c>
      <c r="B45" s="6" t="s">
        <v>615</v>
      </c>
      <c r="C45" s="6"/>
      <c r="D45" s="25">
        <v>43354</v>
      </c>
      <c r="E45" s="25"/>
      <c r="F45" s="25"/>
      <c r="G45" s="25"/>
      <c r="H45" s="6" t="s">
        <v>1048</v>
      </c>
      <c r="I45" s="22">
        <v>146</v>
      </c>
      <c r="J45" s="6" t="s">
        <v>1088</v>
      </c>
      <c r="L45" s="6" t="s">
        <v>1045</v>
      </c>
      <c r="N45" s="6"/>
      <c r="O45" s="6" t="s">
        <v>1172</v>
      </c>
      <c r="P45" s="6" t="s">
        <v>1230</v>
      </c>
      <c r="R45" s="6" t="s">
        <v>1260</v>
      </c>
      <c r="T45" s="6"/>
      <c r="AA45" s="51"/>
      <c r="AB45" s="51"/>
      <c r="AC45" s="6"/>
    </row>
    <row r="46" spans="1:29" x14ac:dyDescent="0.25">
      <c r="A46" s="13" t="s">
        <v>570</v>
      </c>
      <c r="B46" s="6" t="s">
        <v>615</v>
      </c>
      <c r="C46" s="6" t="s">
        <v>623</v>
      </c>
      <c r="D46" s="25">
        <v>43377</v>
      </c>
      <c r="E46" s="25">
        <v>43320</v>
      </c>
      <c r="F46" s="25"/>
      <c r="G46" s="25"/>
      <c r="H46" s="6" t="s">
        <v>1055</v>
      </c>
      <c r="I46" s="22">
        <v>58</v>
      </c>
      <c r="J46" s="6" t="s">
        <v>1115</v>
      </c>
      <c r="L46" s="25" t="s">
        <v>1045</v>
      </c>
      <c r="N46" s="25"/>
      <c r="O46" s="6" t="s">
        <v>1172</v>
      </c>
      <c r="P46" s="25">
        <v>43328</v>
      </c>
      <c r="R46" s="6" t="s">
        <v>1262</v>
      </c>
      <c r="T46" s="6" t="s">
        <v>1309</v>
      </c>
      <c r="AA46" s="51"/>
      <c r="AB46" s="51"/>
      <c r="AC46" s="6"/>
    </row>
    <row r="47" spans="1:29" x14ac:dyDescent="0.25">
      <c r="A47" s="13" t="s">
        <v>569</v>
      </c>
      <c r="B47" s="6" t="s">
        <v>615</v>
      </c>
      <c r="C47" s="6" t="s">
        <v>623</v>
      </c>
      <c r="D47" s="25">
        <v>43354</v>
      </c>
      <c r="E47" s="25">
        <v>43332</v>
      </c>
      <c r="F47" s="25"/>
      <c r="G47" s="25"/>
      <c r="H47" s="6" t="s">
        <v>1046</v>
      </c>
      <c r="I47" s="22">
        <v>152</v>
      </c>
      <c r="J47" s="6" t="s">
        <v>1065</v>
      </c>
      <c r="L47" s="25" t="s">
        <v>1045</v>
      </c>
      <c r="N47" s="25"/>
      <c r="O47" s="6" t="s">
        <v>1172</v>
      </c>
      <c r="P47" s="6" t="s">
        <v>1228</v>
      </c>
      <c r="R47" s="6" t="s">
        <v>1197</v>
      </c>
      <c r="T47" s="6" t="s">
        <v>1313</v>
      </c>
      <c r="AA47" s="51"/>
      <c r="AB47" s="51"/>
      <c r="AC47" s="6"/>
    </row>
    <row r="48" spans="1:29" x14ac:dyDescent="0.25">
      <c r="A48" s="13" t="s">
        <v>568</v>
      </c>
      <c r="B48" s="6" t="s">
        <v>615</v>
      </c>
      <c r="C48" s="6" t="s">
        <v>623</v>
      </c>
      <c r="D48" s="25">
        <v>43349</v>
      </c>
      <c r="E48" s="25">
        <v>43334</v>
      </c>
      <c r="F48" s="25"/>
      <c r="G48" s="25"/>
      <c r="H48" s="6" t="s">
        <v>1046</v>
      </c>
      <c r="I48" s="22">
        <v>797</v>
      </c>
      <c r="J48" s="6" t="s">
        <v>1063</v>
      </c>
      <c r="L48" s="25" t="s">
        <v>1045</v>
      </c>
      <c r="N48" s="25"/>
      <c r="O48" s="6" t="s">
        <v>1172</v>
      </c>
      <c r="P48" s="25" t="s">
        <v>1227</v>
      </c>
      <c r="R48" s="6" t="s">
        <v>1197</v>
      </c>
      <c r="T48" s="6" t="s">
        <v>1313</v>
      </c>
      <c r="AA48" s="51"/>
      <c r="AB48" s="51"/>
      <c r="AC48" s="6"/>
    </row>
    <row r="49" spans="1:29" x14ac:dyDescent="0.25">
      <c r="A49" s="9" t="s">
        <v>509</v>
      </c>
      <c r="B49" s="6" t="s">
        <v>615</v>
      </c>
      <c r="C49" s="6" t="s">
        <v>957</v>
      </c>
      <c r="D49" s="25">
        <v>43740</v>
      </c>
      <c r="E49" s="25">
        <v>43342</v>
      </c>
      <c r="F49" s="25"/>
      <c r="G49" s="25"/>
      <c r="H49" s="6" t="s">
        <v>1046</v>
      </c>
      <c r="I49" s="22">
        <v>278</v>
      </c>
      <c r="J49" s="6" t="s">
        <v>1063</v>
      </c>
      <c r="L49" s="6" t="s">
        <v>1045</v>
      </c>
      <c r="N49" s="6"/>
      <c r="O49" s="6" t="s">
        <v>1169</v>
      </c>
      <c r="P49" s="6" t="s">
        <v>1197</v>
      </c>
      <c r="R49" s="6"/>
      <c r="T49" s="6" t="s">
        <v>1273</v>
      </c>
      <c r="AA49" s="51"/>
      <c r="AB49" s="51"/>
      <c r="AC49" s="6"/>
    </row>
    <row r="50" spans="1:29" x14ac:dyDescent="0.25">
      <c r="A50" s="9" t="s">
        <v>509</v>
      </c>
      <c r="B50" s="6" t="s">
        <v>615</v>
      </c>
      <c r="C50" s="6" t="s">
        <v>957</v>
      </c>
      <c r="D50" s="25">
        <v>43740</v>
      </c>
      <c r="E50" s="25">
        <v>43342</v>
      </c>
      <c r="F50" s="25"/>
      <c r="G50" s="25"/>
      <c r="H50" s="6" t="s">
        <v>1046</v>
      </c>
      <c r="I50" s="22">
        <v>1371</v>
      </c>
      <c r="J50" s="6" t="s">
        <v>1063</v>
      </c>
      <c r="L50" s="25" t="s">
        <v>1045</v>
      </c>
      <c r="N50" s="25"/>
      <c r="O50" s="6" t="s">
        <v>1167</v>
      </c>
      <c r="P50" s="6" t="s">
        <v>1202</v>
      </c>
      <c r="R50" s="6"/>
      <c r="T50" s="6" t="s">
        <v>1273</v>
      </c>
      <c r="AA50" s="51"/>
      <c r="AB50" s="51"/>
      <c r="AC50" s="6" t="s">
        <v>1448</v>
      </c>
    </row>
    <row r="51" spans="1:29" x14ac:dyDescent="0.25">
      <c r="A51" s="9" t="s">
        <v>509</v>
      </c>
      <c r="B51" s="6" t="s">
        <v>615</v>
      </c>
      <c r="C51" s="6" t="s">
        <v>957</v>
      </c>
      <c r="D51" s="25">
        <v>43740</v>
      </c>
      <c r="E51" s="25">
        <v>43342</v>
      </c>
      <c r="F51" s="25"/>
      <c r="G51" s="25"/>
      <c r="H51" s="6" t="s">
        <v>1046</v>
      </c>
      <c r="I51" s="22">
        <v>1372</v>
      </c>
      <c r="J51" s="6" t="s">
        <v>1063</v>
      </c>
      <c r="L51" s="25" t="s">
        <v>1045</v>
      </c>
      <c r="N51" s="25"/>
      <c r="O51" s="6" t="s">
        <v>1167</v>
      </c>
      <c r="P51" s="6" t="s">
        <v>1202</v>
      </c>
      <c r="R51" s="6"/>
      <c r="T51" s="6" t="s">
        <v>1273</v>
      </c>
      <c r="AA51" s="51"/>
      <c r="AB51" s="51"/>
      <c r="AC51" s="6" t="s">
        <v>1449</v>
      </c>
    </row>
    <row r="52" spans="1:29" x14ac:dyDescent="0.25">
      <c r="A52" s="13" t="s">
        <v>567</v>
      </c>
      <c r="B52" s="6" t="s">
        <v>615</v>
      </c>
      <c r="C52" s="6" t="s">
        <v>1019</v>
      </c>
      <c r="D52" s="25">
        <v>43373</v>
      </c>
      <c r="E52" s="25">
        <v>43357</v>
      </c>
      <c r="F52" s="25"/>
      <c r="G52" s="25"/>
      <c r="H52" s="6" t="s">
        <v>1048</v>
      </c>
      <c r="I52" s="22">
        <v>1908</v>
      </c>
      <c r="J52" s="6" t="s">
        <v>1060</v>
      </c>
      <c r="L52" s="6" t="s">
        <v>1045</v>
      </c>
      <c r="N52" s="6"/>
      <c r="O52" s="6" t="s">
        <v>1172</v>
      </c>
      <c r="P52" s="6" t="s">
        <v>1197</v>
      </c>
      <c r="R52" s="6" t="s">
        <v>1202</v>
      </c>
      <c r="T52" s="6" t="s">
        <v>1295</v>
      </c>
      <c r="AA52" s="51"/>
      <c r="AB52" s="51"/>
      <c r="AC52" s="6" t="s">
        <v>652</v>
      </c>
    </row>
    <row r="53" spans="1:29" x14ac:dyDescent="0.25">
      <c r="A53" s="13" t="s">
        <v>567</v>
      </c>
      <c r="B53" s="6" t="s">
        <v>615</v>
      </c>
      <c r="C53" s="6" t="s">
        <v>1019</v>
      </c>
      <c r="D53" s="25">
        <v>43373</v>
      </c>
      <c r="E53" s="25">
        <v>43357</v>
      </c>
      <c r="F53" s="25"/>
      <c r="G53" s="25"/>
      <c r="H53" s="6" t="s">
        <v>1048</v>
      </c>
      <c r="I53" s="22">
        <v>1835</v>
      </c>
      <c r="J53" s="6" t="s">
        <v>1060</v>
      </c>
      <c r="L53" s="6" t="s">
        <v>1045</v>
      </c>
      <c r="N53" s="6"/>
      <c r="O53" s="6" t="s">
        <v>1172</v>
      </c>
      <c r="P53" s="6" t="s">
        <v>1197</v>
      </c>
      <c r="R53" s="6"/>
      <c r="T53" s="6" t="s">
        <v>1295</v>
      </c>
      <c r="AA53" s="51"/>
      <c r="AB53" s="51"/>
      <c r="AC53" s="6" t="s">
        <v>652</v>
      </c>
    </row>
    <row r="54" spans="1:29" x14ac:dyDescent="0.25">
      <c r="A54" s="13" t="s">
        <v>566</v>
      </c>
      <c r="B54" s="6" t="s">
        <v>615</v>
      </c>
      <c r="C54" s="6" t="s">
        <v>1018</v>
      </c>
      <c r="D54" s="25">
        <v>43418</v>
      </c>
      <c r="E54" s="25">
        <v>43385</v>
      </c>
      <c r="F54" s="25"/>
      <c r="G54" s="25"/>
      <c r="H54" s="6" t="s">
        <v>1046</v>
      </c>
      <c r="I54" s="22">
        <v>218</v>
      </c>
      <c r="J54" s="6" t="s">
        <v>1063</v>
      </c>
      <c r="L54" s="6" t="s">
        <v>1045</v>
      </c>
      <c r="N54" s="6"/>
      <c r="O54" s="6" t="s">
        <v>1172</v>
      </c>
      <c r="P54" s="6" t="s">
        <v>1226</v>
      </c>
      <c r="R54" s="6" t="s">
        <v>1262</v>
      </c>
      <c r="T54" s="6" t="s">
        <v>1312</v>
      </c>
      <c r="AA54" s="51"/>
      <c r="AB54" s="51"/>
      <c r="AC54" s="6" t="s">
        <v>1467</v>
      </c>
    </row>
    <row r="55" spans="1:29" x14ac:dyDescent="0.25">
      <c r="A55" s="13" t="s">
        <v>565</v>
      </c>
      <c r="B55" s="6" t="s">
        <v>615</v>
      </c>
      <c r="C55" s="6"/>
      <c r="D55" s="25">
        <v>43528</v>
      </c>
      <c r="E55" s="25"/>
      <c r="F55" s="25"/>
      <c r="G55" s="25"/>
      <c r="H55" s="6" t="s">
        <v>1047</v>
      </c>
      <c r="I55" s="22">
        <v>1391</v>
      </c>
      <c r="J55" s="6" t="s">
        <v>1059</v>
      </c>
      <c r="L55" s="25" t="s">
        <v>1045</v>
      </c>
      <c r="N55" s="25"/>
      <c r="O55" s="6" t="s">
        <v>1172</v>
      </c>
      <c r="P55" s="6"/>
      <c r="R55" s="6"/>
      <c r="T55" s="6" t="s">
        <v>1311</v>
      </c>
      <c r="AA55" s="51"/>
      <c r="AB55" s="51"/>
      <c r="AC55" s="6" t="s">
        <v>1473</v>
      </c>
    </row>
    <row r="56" spans="1:29" x14ac:dyDescent="0.25">
      <c r="A56" s="13" t="s">
        <v>564</v>
      </c>
      <c r="B56" s="6" t="s">
        <v>615</v>
      </c>
      <c r="C56" s="6" t="s">
        <v>1006</v>
      </c>
      <c r="D56" s="6"/>
      <c r="E56" s="25">
        <v>43434</v>
      </c>
      <c r="F56" s="25"/>
      <c r="G56" s="25"/>
      <c r="H56" s="6" t="s">
        <v>1048</v>
      </c>
      <c r="I56" s="22">
        <v>862</v>
      </c>
      <c r="J56" s="6" t="s">
        <v>1060</v>
      </c>
      <c r="L56" s="25" t="s">
        <v>1045</v>
      </c>
      <c r="N56" s="25"/>
      <c r="O56" s="6" t="s">
        <v>1172</v>
      </c>
      <c r="P56" s="6" t="s">
        <v>1225</v>
      </c>
      <c r="R56" s="6"/>
      <c r="T56" s="6" t="s">
        <v>1310</v>
      </c>
      <c r="AA56" s="51"/>
      <c r="AB56" s="51"/>
      <c r="AC56" s="6"/>
    </row>
    <row r="57" spans="1:29" x14ac:dyDescent="0.25">
      <c r="A57" s="13" t="s">
        <v>563</v>
      </c>
      <c r="B57" s="6" t="s">
        <v>615</v>
      </c>
      <c r="C57" s="6" t="s">
        <v>1017</v>
      </c>
      <c r="D57" s="25">
        <v>43489</v>
      </c>
      <c r="E57" s="25">
        <v>43439</v>
      </c>
      <c r="F57" s="25"/>
      <c r="G57" s="25"/>
      <c r="H57" s="6" t="s">
        <v>1046</v>
      </c>
      <c r="I57" s="22">
        <v>710</v>
      </c>
      <c r="J57" s="6" t="s">
        <v>1120</v>
      </c>
      <c r="L57" s="25" t="s">
        <v>1045</v>
      </c>
      <c r="N57" s="25"/>
      <c r="O57" s="6" t="s">
        <v>1172</v>
      </c>
      <c r="P57" s="6" t="s">
        <v>1202</v>
      </c>
      <c r="R57" s="6"/>
      <c r="T57" s="6" t="s">
        <v>1303</v>
      </c>
      <c r="AA57" s="51"/>
      <c r="AB57" s="51"/>
      <c r="AC57" s="6" t="s">
        <v>1464</v>
      </c>
    </row>
    <row r="58" spans="1:29" x14ac:dyDescent="0.25">
      <c r="A58" s="13" t="s">
        <v>560</v>
      </c>
      <c r="B58" s="6" t="s">
        <v>615</v>
      </c>
      <c r="C58" s="6" t="s">
        <v>1014</v>
      </c>
      <c r="D58" s="25">
        <v>43476</v>
      </c>
      <c r="E58" s="25">
        <v>43451</v>
      </c>
      <c r="F58" s="25"/>
      <c r="G58" s="25"/>
      <c r="H58" s="6" t="s">
        <v>1048</v>
      </c>
      <c r="I58" s="22">
        <v>2197</v>
      </c>
      <c r="J58" s="6" t="s">
        <v>1060</v>
      </c>
      <c r="L58" s="25" t="s">
        <v>1045</v>
      </c>
      <c r="N58" s="25"/>
      <c r="O58" s="6" t="s">
        <v>1172</v>
      </c>
      <c r="P58" s="6" t="s">
        <v>1225</v>
      </c>
      <c r="R58" s="6" t="s">
        <v>1202</v>
      </c>
      <c r="T58" s="6" t="s">
        <v>1295</v>
      </c>
      <c r="AA58" s="51"/>
      <c r="AB58" s="51"/>
      <c r="AC58" s="6"/>
    </row>
    <row r="59" spans="1:29" x14ac:dyDescent="0.25">
      <c r="A59" s="13" t="s">
        <v>561</v>
      </c>
      <c r="B59" s="6" t="s">
        <v>615</v>
      </c>
      <c r="C59" s="6" t="s">
        <v>1015</v>
      </c>
      <c r="D59" s="25">
        <v>43476</v>
      </c>
      <c r="E59" s="25">
        <v>43451</v>
      </c>
      <c r="F59" s="25"/>
      <c r="G59" s="25"/>
      <c r="H59" s="6" t="s">
        <v>1046</v>
      </c>
      <c r="I59" s="22">
        <v>1427</v>
      </c>
      <c r="J59" s="6" t="s">
        <v>1063</v>
      </c>
      <c r="L59" s="25" t="s">
        <v>1045</v>
      </c>
      <c r="N59" s="25"/>
      <c r="O59" s="6" t="s">
        <v>1172</v>
      </c>
      <c r="P59" s="6" t="s">
        <v>1225</v>
      </c>
      <c r="R59" s="6"/>
      <c r="T59" s="6" t="s">
        <v>1295</v>
      </c>
      <c r="AA59" s="51"/>
      <c r="AB59" s="51"/>
      <c r="AC59" s="6" t="s">
        <v>1472</v>
      </c>
    </row>
    <row r="60" spans="1:29" x14ac:dyDescent="0.25">
      <c r="A60" s="13" t="s">
        <v>562</v>
      </c>
      <c r="B60" s="6" t="s">
        <v>615</v>
      </c>
      <c r="C60" s="6" t="s">
        <v>1016</v>
      </c>
      <c r="D60" s="25">
        <v>43476</v>
      </c>
      <c r="E60" s="25">
        <v>43451</v>
      </c>
      <c r="F60" s="25"/>
      <c r="G60" s="25"/>
      <c r="H60" s="6" t="s">
        <v>1046</v>
      </c>
      <c r="I60" s="22">
        <v>1590</v>
      </c>
      <c r="J60" s="6" t="s">
        <v>1063</v>
      </c>
      <c r="L60" s="25" t="s">
        <v>1045</v>
      </c>
      <c r="N60" s="25"/>
      <c r="O60" s="6" t="s">
        <v>1172</v>
      </c>
      <c r="P60" s="6" t="s">
        <v>1225</v>
      </c>
      <c r="R60" s="6" t="s">
        <v>1261</v>
      </c>
      <c r="T60" s="6" t="s">
        <v>1295</v>
      </c>
      <c r="AA60" s="51"/>
      <c r="AB60" s="51"/>
      <c r="AC60" s="6"/>
    </row>
    <row r="61" spans="1:29" x14ac:dyDescent="0.25">
      <c r="A61" s="6" t="s">
        <v>514</v>
      </c>
      <c r="B61" s="6" t="s">
        <v>615</v>
      </c>
      <c r="C61" s="6" t="s">
        <v>977</v>
      </c>
      <c r="D61" s="25">
        <v>43752</v>
      </c>
      <c r="E61" s="25"/>
      <c r="F61" s="25"/>
      <c r="G61" s="25"/>
      <c r="H61" s="6" t="s">
        <v>1047</v>
      </c>
      <c r="I61" s="22">
        <v>680</v>
      </c>
      <c r="J61" s="6" t="s">
        <v>1059</v>
      </c>
      <c r="L61" s="25" t="s">
        <v>1045</v>
      </c>
      <c r="N61" s="25"/>
      <c r="O61" s="6" t="s">
        <v>1167</v>
      </c>
      <c r="P61" s="6" t="s">
        <v>1210</v>
      </c>
      <c r="R61" s="6"/>
      <c r="T61" s="6" t="s">
        <v>1264</v>
      </c>
      <c r="AA61" s="51"/>
      <c r="AB61" s="51"/>
      <c r="AC61" s="6" t="s">
        <v>1450</v>
      </c>
    </row>
    <row r="62" spans="1:29" x14ac:dyDescent="0.25">
      <c r="A62" s="13" t="s">
        <v>527</v>
      </c>
      <c r="B62" s="6" t="s">
        <v>615</v>
      </c>
      <c r="C62" s="6" t="s">
        <v>986</v>
      </c>
      <c r="D62" s="25"/>
      <c r="E62" s="25"/>
      <c r="F62" s="25"/>
      <c r="G62" s="25"/>
      <c r="H62" s="6" t="s">
        <v>1053</v>
      </c>
      <c r="I62" s="22">
        <v>3853</v>
      </c>
      <c r="J62" s="6" t="s">
        <v>1070</v>
      </c>
      <c r="L62" s="6"/>
      <c r="N62" s="6"/>
      <c r="O62" s="6" t="s">
        <v>1172</v>
      </c>
      <c r="P62" s="6" t="s">
        <v>1183</v>
      </c>
      <c r="R62" s="6" t="s">
        <v>1197</v>
      </c>
      <c r="T62" s="6" t="s">
        <v>1296</v>
      </c>
      <c r="AA62" s="51"/>
      <c r="AB62" s="51"/>
      <c r="AC62" s="6" t="s">
        <v>1456</v>
      </c>
    </row>
    <row r="63" spans="1:29" x14ac:dyDescent="0.25">
      <c r="A63" s="13" t="s">
        <v>538</v>
      </c>
      <c r="B63" s="6" t="s">
        <v>615</v>
      </c>
      <c r="C63" s="6" t="s">
        <v>997</v>
      </c>
      <c r="D63" s="25">
        <v>43606</v>
      </c>
      <c r="E63" s="25"/>
      <c r="F63" s="25"/>
      <c r="G63" s="25"/>
      <c r="H63" s="6" t="s">
        <v>1046</v>
      </c>
      <c r="I63" s="22">
        <v>1166</v>
      </c>
      <c r="J63" s="6" t="s">
        <v>1117</v>
      </c>
      <c r="L63" s="6"/>
      <c r="N63" s="6"/>
      <c r="O63" s="6" t="s">
        <v>1172</v>
      </c>
      <c r="P63" s="6"/>
      <c r="R63" s="6"/>
      <c r="T63" s="6" t="s">
        <v>1290</v>
      </c>
      <c r="AA63" s="51"/>
      <c r="AB63" s="51"/>
      <c r="AC63" s="6"/>
    </row>
    <row r="64" spans="1:29" x14ac:dyDescent="0.25">
      <c r="A64" s="13" t="s">
        <v>558</v>
      </c>
      <c r="B64" s="6" t="s">
        <v>615</v>
      </c>
      <c r="C64" s="6" t="s">
        <v>1012</v>
      </c>
      <c r="D64" s="25">
        <v>43469</v>
      </c>
      <c r="E64" s="6"/>
      <c r="F64" s="6"/>
      <c r="G64" s="6"/>
      <c r="H64" s="6" t="s">
        <v>1048</v>
      </c>
      <c r="I64" s="22">
        <v>2220</v>
      </c>
      <c r="J64" s="6" t="s">
        <v>1060</v>
      </c>
      <c r="L64" s="6" t="s">
        <v>1045</v>
      </c>
      <c r="N64" s="6"/>
      <c r="O64" s="6" t="s">
        <v>1172</v>
      </c>
      <c r="P64" s="6" t="s">
        <v>1223</v>
      </c>
      <c r="R64" s="6"/>
      <c r="T64" s="6" t="s">
        <v>1308</v>
      </c>
      <c r="AA64" s="51"/>
      <c r="AB64" s="51"/>
      <c r="AC64" s="6" t="s">
        <v>1470</v>
      </c>
    </row>
    <row r="65" spans="1:29" x14ac:dyDescent="0.25">
      <c r="A65" s="13" t="s">
        <v>559</v>
      </c>
      <c r="B65" s="6" t="s">
        <v>615</v>
      </c>
      <c r="C65" s="6" t="s">
        <v>1013</v>
      </c>
      <c r="D65" s="25">
        <v>43504</v>
      </c>
      <c r="E65" s="25">
        <v>43468</v>
      </c>
      <c r="F65" s="25"/>
      <c r="G65" s="25"/>
      <c r="H65" s="6" t="s">
        <v>1048</v>
      </c>
      <c r="I65" s="22">
        <v>198</v>
      </c>
      <c r="J65" s="6" t="s">
        <v>1088</v>
      </c>
      <c r="L65" s="25" t="s">
        <v>1045</v>
      </c>
      <c r="N65" s="25"/>
      <c r="O65" s="6" t="s">
        <v>1172</v>
      </c>
      <c r="P65" s="6" t="s">
        <v>1224</v>
      </c>
      <c r="R65" s="6"/>
      <c r="T65" s="6" t="s">
        <v>1309</v>
      </c>
      <c r="AA65" s="51"/>
      <c r="AB65" s="51"/>
      <c r="AC65" s="6" t="s">
        <v>1471</v>
      </c>
    </row>
    <row r="66" spans="1:29" x14ac:dyDescent="0.25">
      <c r="A66" s="13" t="s">
        <v>559</v>
      </c>
      <c r="B66" s="6" t="s">
        <v>615</v>
      </c>
      <c r="C66" s="6" t="s">
        <v>1013</v>
      </c>
      <c r="D66" s="25">
        <v>43504</v>
      </c>
      <c r="E66" s="25">
        <v>43468</v>
      </c>
      <c r="F66" s="25"/>
      <c r="G66" s="25"/>
      <c r="H66" s="6" t="s">
        <v>1048</v>
      </c>
      <c r="I66" s="22">
        <v>207</v>
      </c>
      <c r="J66" s="6" t="s">
        <v>1088</v>
      </c>
      <c r="L66" s="25" t="s">
        <v>1045</v>
      </c>
      <c r="N66" s="25"/>
      <c r="O66" s="6" t="s">
        <v>1172</v>
      </c>
      <c r="P66" s="6" t="s">
        <v>1224</v>
      </c>
      <c r="R66" s="6"/>
      <c r="T66" s="6" t="s">
        <v>1309</v>
      </c>
      <c r="AA66" s="51"/>
      <c r="AB66" s="51"/>
      <c r="AC66" s="6" t="s">
        <v>1471</v>
      </c>
    </row>
    <row r="67" spans="1:29" x14ac:dyDescent="0.25">
      <c r="A67" s="13" t="s">
        <v>557</v>
      </c>
      <c r="B67" s="6" t="s">
        <v>615</v>
      </c>
      <c r="C67" s="6" t="s">
        <v>1011</v>
      </c>
      <c r="D67" s="25">
        <v>43518</v>
      </c>
      <c r="E67" s="25">
        <v>43473</v>
      </c>
      <c r="F67" s="25"/>
      <c r="G67" s="25"/>
      <c r="H67" s="6" t="s">
        <v>1046</v>
      </c>
      <c r="I67" s="22">
        <v>881</v>
      </c>
      <c r="J67" s="6" t="s">
        <v>1063</v>
      </c>
      <c r="L67" s="6" t="s">
        <v>1045</v>
      </c>
      <c r="N67" s="6"/>
      <c r="O67" s="6" t="s">
        <v>1172</v>
      </c>
      <c r="P67" s="6" t="s">
        <v>1222</v>
      </c>
      <c r="R67" s="6" t="s">
        <v>1260</v>
      </c>
      <c r="T67" s="6" t="s">
        <v>1273</v>
      </c>
      <c r="AA67" s="51"/>
      <c r="AB67" s="51"/>
      <c r="AC67" s="6" t="s">
        <v>1469</v>
      </c>
    </row>
    <row r="68" spans="1:29" x14ac:dyDescent="0.25">
      <c r="A68" s="13" t="s">
        <v>556</v>
      </c>
      <c r="B68" s="6" t="s">
        <v>615</v>
      </c>
      <c r="C68" s="6" t="s">
        <v>635</v>
      </c>
      <c r="D68" s="25">
        <v>43503</v>
      </c>
      <c r="E68" s="25">
        <v>43474</v>
      </c>
      <c r="F68" s="25"/>
      <c r="G68" s="25"/>
      <c r="H68" s="6" t="s">
        <v>1046</v>
      </c>
      <c r="I68" s="22">
        <v>1024</v>
      </c>
      <c r="J68" s="6" t="s">
        <v>1063</v>
      </c>
      <c r="L68" s="6" t="s">
        <v>1045</v>
      </c>
      <c r="N68" s="6"/>
      <c r="O68" s="6" t="s">
        <v>1172</v>
      </c>
      <c r="P68" s="6" t="s">
        <v>1221</v>
      </c>
      <c r="R68" s="6"/>
      <c r="T68" s="6" t="s">
        <v>1303</v>
      </c>
      <c r="AA68" s="51"/>
      <c r="AB68" s="51"/>
      <c r="AC68" s="6" t="s">
        <v>1468</v>
      </c>
    </row>
    <row r="69" spans="1:29" x14ac:dyDescent="0.25">
      <c r="A69" s="13" t="s">
        <v>555</v>
      </c>
      <c r="B69" s="6" t="s">
        <v>615</v>
      </c>
      <c r="C69" s="6" t="s">
        <v>1010</v>
      </c>
      <c r="D69" s="6"/>
      <c r="E69" s="25">
        <v>43475</v>
      </c>
      <c r="F69" s="25"/>
      <c r="G69" s="25"/>
      <c r="H69" s="6" t="s">
        <v>1046</v>
      </c>
      <c r="I69" s="22">
        <v>1483</v>
      </c>
      <c r="J69" s="6" t="s">
        <v>1063</v>
      </c>
      <c r="L69" s="6" t="s">
        <v>1045</v>
      </c>
      <c r="N69" s="6"/>
      <c r="O69" s="6" t="s">
        <v>1172</v>
      </c>
      <c r="P69" s="6" t="s">
        <v>1202</v>
      </c>
      <c r="R69" s="6"/>
      <c r="T69" s="6" t="s">
        <v>1307</v>
      </c>
      <c r="AA69" s="51"/>
      <c r="AB69" s="51"/>
      <c r="AC69" s="6"/>
    </row>
    <row r="70" spans="1:29" x14ac:dyDescent="0.25">
      <c r="A70" s="13" t="s">
        <v>553</v>
      </c>
      <c r="B70" s="6" t="s">
        <v>615</v>
      </c>
      <c r="C70" s="6" t="s">
        <v>1008</v>
      </c>
      <c r="D70" s="25">
        <v>43483</v>
      </c>
      <c r="E70" s="25">
        <v>43476</v>
      </c>
      <c r="F70" s="25"/>
      <c r="G70" s="25"/>
      <c r="H70" s="6" t="s">
        <v>1049</v>
      </c>
      <c r="I70" s="22">
        <v>1582</v>
      </c>
      <c r="J70" s="6" t="s">
        <v>1064</v>
      </c>
      <c r="L70" s="25" t="s">
        <v>1045</v>
      </c>
      <c r="N70" s="25"/>
      <c r="O70" s="6" t="s">
        <v>1172</v>
      </c>
      <c r="P70" s="6" t="s">
        <v>1197</v>
      </c>
      <c r="R70" s="6"/>
      <c r="T70" s="25" t="s">
        <v>1295</v>
      </c>
      <c r="AA70" s="51"/>
      <c r="AB70" s="51"/>
      <c r="AC70" s="6"/>
    </row>
    <row r="71" spans="1:29" x14ac:dyDescent="0.25">
      <c r="A71" s="13" t="s">
        <v>554</v>
      </c>
      <c r="B71" s="6" t="s">
        <v>615</v>
      </c>
      <c r="C71" s="6" t="s">
        <v>1009</v>
      </c>
      <c r="D71" s="25">
        <v>43483</v>
      </c>
      <c r="E71" s="25">
        <v>43476</v>
      </c>
      <c r="F71" s="25"/>
      <c r="G71" s="25"/>
      <c r="H71" s="6" t="s">
        <v>1046</v>
      </c>
      <c r="I71" s="22">
        <v>1612</v>
      </c>
      <c r="J71" s="6" t="s">
        <v>1063</v>
      </c>
      <c r="L71" s="25" t="s">
        <v>1045</v>
      </c>
      <c r="N71" s="25"/>
      <c r="O71" s="6" t="s">
        <v>1172</v>
      </c>
      <c r="P71" s="6" t="s">
        <v>1197</v>
      </c>
      <c r="R71" s="6"/>
      <c r="T71" s="6" t="s">
        <v>1295</v>
      </c>
      <c r="AA71" s="51"/>
      <c r="AB71" s="51"/>
      <c r="AC71" s="6"/>
    </row>
    <row r="72" spans="1:29" x14ac:dyDescent="0.25">
      <c r="A72" s="13" t="s">
        <v>552</v>
      </c>
      <c r="B72" s="6" t="s">
        <v>615</v>
      </c>
      <c r="C72" s="6" t="s">
        <v>635</v>
      </c>
      <c r="D72" s="25">
        <v>43516</v>
      </c>
      <c r="E72" s="25">
        <v>43501</v>
      </c>
      <c r="F72" s="25"/>
      <c r="G72" s="25"/>
      <c r="H72" s="6" t="s">
        <v>1046</v>
      </c>
      <c r="I72" s="22">
        <v>432</v>
      </c>
      <c r="J72" s="6" t="s">
        <v>1065</v>
      </c>
      <c r="L72" s="25" t="s">
        <v>1045</v>
      </c>
      <c r="N72" s="25"/>
      <c r="O72" s="6" t="s">
        <v>1172</v>
      </c>
      <c r="P72" s="6" t="s">
        <v>1220</v>
      </c>
      <c r="R72" s="6" t="s">
        <v>1259</v>
      </c>
      <c r="T72" s="6" t="s">
        <v>1273</v>
      </c>
      <c r="AA72" s="51"/>
      <c r="AB72" s="51"/>
      <c r="AC72" s="6" t="s">
        <v>1468</v>
      </c>
    </row>
    <row r="73" spans="1:29" x14ac:dyDescent="0.25">
      <c r="A73" s="13" t="s">
        <v>551</v>
      </c>
      <c r="B73" s="6" t="s">
        <v>615</v>
      </c>
      <c r="C73" s="6" t="s">
        <v>1007</v>
      </c>
      <c r="D73" s="25">
        <v>43536</v>
      </c>
      <c r="E73" s="25">
        <v>43502</v>
      </c>
      <c r="F73" s="25"/>
      <c r="G73" s="25"/>
      <c r="H73" s="6" t="s">
        <v>1046</v>
      </c>
      <c r="I73" s="22">
        <v>1457</v>
      </c>
      <c r="J73" s="6" t="s">
        <v>1063</v>
      </c>
      <c r="L73" s="25" t="s">
        <v>1045</v>
      </c>
      <c r="N73" s="25"/>
      <c r="O73" s="6" t="s">
        <v>1172</v>
      </c>
      <c r="P73" s="6" t="s">
        <v>1219</v>
      </c>
      <c r="R73" s="6"/>
      <c r="T73" s="6" t="s">
        <v>1306</v>
      </c>
      <c r="AA73" s="51"/>
      <c r="AB73" s="51"/>
      <c r="AC73" s="6" t="s">
        <v>1467</v>
      </c>
    </row>
    <row r="74" spans="1:29" x14ac:dyDescent="0.25">
      <c r="A74" s="13" t="s">
        <v>549</v>
      </c>
      <c r="B74" s="6" t="s">
        <v>615</v>
      </c>
      <c r="C74" s="6" t="s">
        <v>1006</v>
      </c>
      <c r="D74" s="25">
        <v>43516</v>
      </c>
      <c r="E74" s="25">
        <v>43503</v>
      </c>
      <c r="F74" s="25"/>
      <c r="G74" s="25"/>
      <c r="H74" s="6" t="s">
        <v>1052</v>
      </c>
      <c r="I74" s="22">
        <v>3173</v>
      </c>
      <c r="J74" s="6" t="s">
        <v>1084</v>
      </c>
      <c r="L74" s="25" t="s">
        <v>1045</v>
      </c>
      <c r="N74" s="25"/>
      <c r="O74" s="6" t="s">
        <v>1172</v>
      </c>
      <c r="P74" s="6" t="s">
        <v>1197</v>
      </c>
      <c r="R74" s="6"/>
      <c r="T74" s="6" t="s">
        <v>1305</v>
      </c>
      <c r="AA74" s="51"/>
      <c r="AB74" s="51"/>
      <c r="AC74" s="6" t="s">
        <v>1466</v>
      </c>
    </row>
    <row r="75" spans="1:29" x14ac:dyDescent="0.25">
      <c r="A75" s="13" t="s">
        <v>550</v>
      </c>
      <c r="B75" s="6" t="s">
        <v>615</v>
      </c>
      <c r="C75" s="6" t="s">
        <v>1006</v>
      </c>
      <c r="D75" s="25">
        <v>43516</v>
      </c>
      <c r="E75" s="25">
        <v>43503</v>
      </c>
      <c r="F75" s="25"/>
      <c r="G75" s="25"/>
      <c r="H75" s="6" t="s">
        <v>1052</v>
      </c>
      <c r="I75" s="22">
        <v>553</v>
      </c>
      <c r="J75" s="6" t="s">
        <v>1119</v>
      </c>
      <c r="L75" s="25" t="s">
        <v>1045</v>
      </c>
      <c r="N75" s="25"/>
      <c r="O75" s="6" t="s">
        <v>1172</v>
      </c>
      <c r="P75" s="6" t="s">
        <v>1197</v>
      </c>
      <c r="R75" s="6"/>
      <c r="T75" s="6" t="s">
        <v>1305</v>
      </c>
      <c r="AA75" s="51"/>
      <c r="AB75" s="51"/>
      <c r="AC75" s="6" t="s">
        <v>1466</v>
      </c>
    </row>
    <row r="76" spans="1:29" x14ac:dyDescent="0.25">
      <c r="A76" s="13" t="s">
        <v>548</v>
      </c>
      <c r="B76" s="6" t="s">
        <v>615</v>
      </c>
      <c r="C76" s="6" t="s">
        <v>947</v>
      </c>
      <c r="D76" s="25">
        <v>43536</v>
      </c>
      <c r="E76" s="25">
        <v>43510</v>
      </c>
      <c r="F76" s="25"/>
      <c r="G76" s="25"/>
      <c r="H76" s="6" t="s">
        <v>1047</v>
      </c>
      <c r="I76" s="22">
        <v>1628</v>
      </c>
      <c r="J76" s="6" t="s">
        <v>1059</v>
      </c>
      <c r="L76" s="25" t="s">
        <v>1045</v>
      </c>
      <c r="N76" s="25"/>
      <c r="O76" s="6" t="s">
        <v>1172</v>
      </c>
      <c r="P76" s="6" t="s">
        <v>1218</v>
      </c>
      <c r="R76" s="6" t="s">
        <v>1258</v>
      </c>
      <c r="T76" s="6" t="s">
        <v>1304</v>
      </c>
      <c r="AA76" s="51"/>
      <c r="AB76" s="51"/>
      <c r="AC76" s="6" t="s">
        <v>1465</v>
      </c>
    </row>
    <row r="77" spans="1:29" x14ac:dyDescent="0.25">
      <c r="A77" s="13" t="s">
        <v>547</v>
      </c>
      <c r="B77" s="6" t="s">
        <v>615</v>
      </c>
      <c r="C77" s="6" t="s">
        <v>1005</v>
      </c>
      <c r="D77" s="25">
        <v>43537</v>
      </c>
      <c r="E77" s="25">
        <v>43521</v>
      </c>
      <c r="F77" s="25"/>
      <c r="G77" s="25"/>
      <c r="H77" s="6" t="s">
        <v>1046</v>
      </c>
      <c r="I77" s="22">
        <v>1168</v>
      </c>
      <c r="J77" s="6" t="s">
        <v>1063</v>
      </c>
      <c r="L77" s="6" t="s">
        <v>1045</v>
      </c>
      <c r="N77" s="6"/>
      <c r="O77" s="6" t="s">
        <v>1172</v>
      </c>
      <c r="P77" s="6" t="s">
        <v>1217</v>
      </c>
      <c r="R77" s="6"/>
      <c r="T77" s="6" t="s">
        <v>1303</v>
      </c>
      <c r="AA77" s="51"/>
      <c r="AB77" s="51"/>
      <c r="AC77" s="6" t="s">
        <v>1464</v>
      </c>
    </row>
    <row r="78" spans="1:29" x14ac:dyDescent="0.25">
      <c r="A78" s="13" t="s">
        <v>546</v>
      </c>
      <c r="B78" s="6" t="s">
        <v>615</v>
      </c>
      <c r="C78" s="6" t="s">
        <v>1004</v>
      </c>
      <c r="D78" s="25">
        <v>43535</v>
      </c>
      <c r="E78" s="25">
        <v>43522</v>
      </c>
      <c r="F78" s="25"/>
      <c r="G78" s="25"/>
      <c r="H78" s="6" t="s">
        <v>1046</v>
      </c>
      <c r="I78" s="22">
        <v>295</v>
      </c>
      <c r="J78" s="6" t="s">
        <v>1065</v>
      </c>
      <c r="L78" s="6" t="s">
        <v>1045</v>
      </c>
      <c r="N78" s="6"/>
      <c r="O78" s="6" t="s">
        <v>1172</v>
      </c>
      <c r="P78" s="6" t="s">
        <v>1216</v>
      </c>
      <c r="R78" s="6"/>
      <c r="T78" s="6" t="s">
        <v>1286</v>
      </c>
      <c r="AA78" s="51"/>
      <c r="AB78" s="51"/>
      <c r="AC78" s="6" t="s">
        <v>1464</v>
      </c>
    </row>
    <row r="79" spans="1:29" x14ac:dyDescent="0.25">
      <c r="A79" s="13" t="s">
        <v>544</v>
      </c>
      <c r="B79" s="6" t="s">
        <v>615</v>
      </c>
      <c r="C79" s="6" t="s">
        <v>1003</v>
      </c>
      <c r="D79" s="25">
        <v>43543</v>
      </c>
      <c r="E79" s="25">
        <v>43524</v>
      </c>
      <c r="F79" s="25"/>
      <c r="G79" s="25"/>
      <c r="H79" s="6" t="s">
        <v>1046</v>
      </c>
      <c r="I79" s="22">
        <v>1035</v>
      </c>
      <c r="J79" s="6" t="s">
        <v>1063</v>
      </c>
      <c r="L79" s="6" t="s">
        <v>1045</v>
      </c>
      <c r="N79" s="6"/>
      <c r="O79" s="6" t="s">
        <v>1172</v>
      </c>
      <c r="P79" s="6" t="s">
        <v>1197</v>
      </c>
      <c r="R79" s="6" t="s">
        <v>1257</v>
      </c>
      <c r="T79" s="6" t="s">
        <v>1302</v>
      </c>
      <c r="AA79" s="51"/>
      <c r="AB79" s="51"/>
      <c r="AC79" s="6" t="s">
        <v>1462</v>
      </c>
    </row>
    <row r="80" spans="1:29" x14ac:dyDescent="0.25">
      <c r="A80" s="13" t="s">
        <v>545</v>
      </c>
      <c r="B80" s="6" t="s">
        <v>615</v>
      </c>
      <c r="C80" s="6" t="s">
        <v>1004</v>
      </c>
      <c r="D80" s="25">
        <v>43537</v>
      </c>
      <c r="E80" s="25">
        <v>43524</v>
      </c>
      <c r="F80" s="25"/>
      <c r="G80" s="25"/>
      <c r="H80" s="6" t="s">
        <v>1048</v>
      </c>
      <c r="I80" s="22">
        <v>3095</v>
      </c>
      <c r="J80" s="6" t="s">
        <v>1060</v>
      </c>
      <c r="L80" s="6" t="s">
        <v>1045</v>
      </c>
      <c r="N80" s="6"/>
      <c r="O80" s="6" t="s">
        <v>1172</v>
      </c>
      <c r="P80" s="6" t="s">
        <v>1197</v>
      </c>
      <c r="R80" s="6"/>
      <c r="T80" s="6" t="s">
        <v>1268</v>
      </c>
      <c r="AA80" s="51"/>
      <c r="AB80" s="51"/>
      <c r="AC80" s="6" t="s">
        <v>1463</v>
      </c>
    </row>
    <row r="81" spans="1:29" x14ac:dyDescent="0.25">
      <c r="A81" s="13" t="s">
        <v>543</v>
      </c>
      <c r="B81" s="6" t="s">
        <v>615</v>
      </c>
      <c r="C81" s="6" t="s">
        <v>1002</v>
      </c>
      <c r="D81" s="6"/>
      <c r="E81" s="25">
        <v>43529</v>
      </c>
      <c r="F81" s="25"/>
      <c r="G81" s="25"/>
      <c r="H81" s="6" t="s">
        <v>1046</v>
      </c>
      <c r="I81" s="22">
        <v>337</v>
      </c>
      <c r="J81" s="6" t="s">
        <v>1065</v>
      </c>
      <c r="L81" s="6" t="s">
        <v>1045</v>
      </c>
      <c r="N81" s="6"/>
      <c r="O81" s="6" t="s">
        <v>1172</v>
      </c>
      <c r="P81" s="6" t="s">
        <v>1215</v>
      </c>
      <c r="R81" s="6"/>
      <c r="T81" s="6" t="s">
        <v>1301</v>
      </c>
      <c r="AA81" s="51"/>
      <c r="AB81" s="51"/>
      <c r="AC81" s="6"/>
    </row>
    <row r="82" spans="1:29" x14ac:dyDescent="0.25">
      <c r="A82" s="13" t="s">
        <v>542</v>
      </c>
      <c r="B82" s="6" t="s">
        <v>615</v>
      </c>
      <c r="C82" s="6" t="s">
        <v>1001</v>
      </c>
      <c r="D82" s="25">
        <v>43543</v>
      </c>
      <c r="E82" s="25">
        <v>43530</v>
      </c>
      <c r="F82" s="25"/>
      <c r="G82" s="25"/>
      <c r="H82" s="6" t="s">
        <v>1046</v>
      </c>
      <c r="I82" s="22">
        <v>1653</v>
      </c>
      <c r="J82" s="6" t="s">
        <v>1063</v>
      </c>
      <c r="L82" s="6" t="s">
        <v>1045</v>
      </c>
      <c r="N82" s="6"/>
      <c r="O82" s="6" t="s">
        <v>1172</v>
      </c>
      <c r="P82" s="6" t="s">
        <v>1197</v>
      </c>
      <c r="R82" s="6" t="s">
        <v>1256</v>
      </c>
      <c r="T82" s="6" t="s">
        <v>1300</v>
      </c>
      <c r="AA82" s="51"/>
      <c r="AB82" s="51"/>
      <c r="AC82" s="6" t="s">
        <v>1461</v>
      </c>
    </row>
    <row r="83" spans="1:29" x14ac:dyDescent="0.25">
      <c r="A83" s="13" t="s">
        <v>541</v>
      </c>
      <c r="B83" s="6" t="s">
        <v>615</v>
      </c>
      <c r="C83" s="6" t="s">
        <v>1000</v>
      </c>
      <c r="D83" s="25">
        <v>43563</v>
      </c>
      <c r="E83" s="25">
        <v>43544</v>
      </c>
      <c r="F83" s="25"/>
      <c r="G83" s="25"/>
      <c r="H83" s="6" t="s">
        <v>1046</v>
      </c>
      <c r="I83" s="22">
        <v>122</v>
      </c>
      <c r="J83" s="6" t="s">
        <v>1065</v>
      </c>
      <c r="L83" s="6" t="s">
        <v>1045</v>
      </c>
      <c r="N83" s="6"/>
      <c r="O83" s="6" t="s">
        <v>1172</v>
      </c>
      <c r="P83" s="6" t="s">
        <v>1197</v>
      </c>
      <c r="R83" s="6"/>
      <c r="T83" s="6" t="s">
        <v>1296</v>
      </c>
      <c r="AA83" s="51"/>
      <c r="AB83" s="51"/>
      <c r="AC83" s="6" t="s">
        <v>1460</v>
      </c>
    </row>
    <row r="84" spans="1:29" x14ac:dyDescent="0.25">
      <c r="A84" s="13" t="s">
        <v>540</v>
      </c>
      <c r="B84" s="6" t="s">
        <v>615</v>
      </c>
      <c r="C84" s="6" t="s">
        <v>999</v>
      </c>
      <c r="D84" s="25">
        <v>43578</v>
      </c>
      <c r="E84" s="25">
        <v>43549</v>
      </c>
      <c r="F84" s="25"/>
      <c r="G84" s="25"/>
      <c r="H84" s="6" t="s">
        <v>1046</v>
      </c>
      <c r="I84" s="22">
        <v>745</v>
      </c>
      <c r="J84" s="6" t="s">
        <v>1118</v>
      </c>
      <c r="L84" s="6" t="s">
        <v>1045</v>
      </c>
      <c r="N84" s="6"/>
      <c r="O84" s="6" t="s">
        <v>1172</v>
      </c>
      <c r="P84" s="6"/>
      <c r="R84" s="6"/>
      <c r="T84" s="6" t="s">
        <v>1299</v>
      </c>
      <c r="AA84" s="51"/>
      <c r="AB84" s="51"/>
      <c r="AC84" s="6"/>
    </row>
    <row r="85" spans="1:29" x14ac:dyDescent="0.25">
      <c r="A85" s="13" t="s">
        <v>539</v>
      </c>
      <c r="B85" s="6" t="s">
        <v>615</v>
      </c>
      <c r="C85" s="6" t="s">
        <v>998</v>
      </c>
      <c r="D85" s="25">
        <v>43600</v>
      </c>
      <c r="E85" s="25">
        <v>43553</v>
      </c>
      <c r="F85" s="25"/>
      <c r="G85" s="25"/>
      <c r="H85" s="6" t="s">
        <v>1048</v>
      </c>
      <c r="I85" s="22">
        <v>2163</v>
      </c>
      <c r="J85" s="6" t="s">
        <v>1088</v>
      </c>
      <c r="L85" s="6" t="s">
        <v>1045</v>
      </c>
      <c r="N85" s="6"/>
      <c r="O85" s="6" t="s">
        <v>1167</v>
      </c>
      <c r="P85" s="6" t="s">
        <v>1197</v>
      </c>
      <c r="R85" s="6"/>
      <c r="T85" s="6" t="s">
        <v>1298</v>
      </c>
      <c r="AA85" s="51"/>
      <c r="AB85" s="51"/>
      <c r="AC85" s="6" t="s">
        <v>1459</v>
      </c>
    </row>
    <row r="86" spans="1:29" x14ac:dyDescent="0.25">
      <c r="A86" s="13" t="s">
        <v>536</v>
      </c>
      <c r="B86" s="6" t="s">
        <v>615</v>
      </c>
      <c r="C86" s="6" t="s">
        <v>995</v>
      </c>
      <c r="D86" s="25">
        <v>43581</v>
      </c>
      <c r="E86" s="25">
        <v>43563</v>
      </c>
      <c r="F86" s="25"/>
      <c r="G86" s="25"/>
      <c r="H86" s="6" t="s">
        <v>1048</v>
      </c>
      <c r="I86" s="22">
        <v>1867</v>
      </c>
      <c r="J86" s="6" t="s">
        <v>1060</v>
      </c>
      <c r="L86" s="6" t="s">
        <v>1045</v>
      </c>
      <c r="N86" s="6"/>
      <c r="O86" s="6" t="s">
        <v>1172</v>
      </c>
      <c r="P86" s="6" t="s">
        <v>1213</v>
      </c>
      <c r="R86" s="6" t="s">
        <v>1202</v>
      </c>
      <c r="T86" s="6" t="s">
        <v>1297</v>
      </c>
      <c r="AA86" s="51"/>
      <c r="AB86" s="51"/>
      <c r="AC86" s="6" t="s">
        <v>1458</v>
      </c>
    </row>
    <row r="87" spans="1:29" x14ac:dyDescent="0.25">
      <c r="A87" s="13" t="s">
        <v>537</v>
      </c>
      <c r="B87" s="6" t="s">
        <v>615</v>
      </c>
      <c r="C87" s="6" t="s">
        <v>996</v>
      </c>
      <c r="D87" s="6"/>
      <c r="E87" s="25">
        <v>43563</v>
      </c>
      <c r="F87" s="25"/>
      <c r="G87" s="25"/>
      <c r="H87" s="6" t="s">
        <v>1048</v>
      </c>
      <c r="I87" s="22">
        <v>3156</v>
      </c>
      <c r="J87" s="6" t="s">
        <v>1060</v>
      </c>
      <c r="L87" s="6" t="s">
        <v>1045</v>
      </c>
      <c r="N87" s="6"/>
      <c r="O87" s="6" t="s">
        <v>1172</v>
      </c>
      <c r="P87" s="6" t="s">
        <v>1214</v>
      </c>
      <c r="R87" s="6" t="s">
        <v>1202</v>
      </c>
      <c r="T87" s="6" t="s">
        <v>1268</v>
      </c>
      <c r="AA87" s="51"/>
      <c r="AB87" s="51"/>
      <c r="AC87" s="6" t="s">
        <v>1214</v>
      </c>
    </row>
    <row r="88" spans="1:29" x14ac:dyDescent="0.25">
      <c r="A88" s="13" t="s">
        <v>535</v>
      </c>
      <c r="B88" s="6" t="s">
        <v>615</v>
      </c>
      <c r="C88" s="6" t="s">
        <v>994</v>
      </c>
      <c r="D88" s="25">
        <v>43578</v>
      </c>
      <c r="E88" s="25">
        <v>43566</v>
      </c>
      <c r="F88" s="25"/>
      <c r="G88" s="25"/>
      <c r="H88" s="6" t="s">
        <v>1048</v>
      </c>
      <c r="I88" s="22">
        <v>2389</v>
      </c>
      <c r="J88" s="6" t="s">
        <v>1060</v>
      </c>
      <c r="L88" s="6" t="s">
        <v>1045</v>
      </c>
      <c r="N88" s="6"/>
      <c r="O88" s="6" t="s">
        <v>1172</v>
      </c>
      <c r="P88" s="6" t="s">
        <v>1212</v>
      </c>
      <c r="R88" s="6"/>
      <c r="T88" s="6" t="s">
        <v>1286</v>
      </c>
      <c r="AA88" s="51"/>
      <c r="AB88" s="51"/>
      <c r="AC88" s="6" t="s">
        <v>1457</v>
      </c>
    </row>
    <row r="89" spans="1:29" x14ac:dyDescent="0.25">
      <c r="A89" s="13" t="s">
        <v>534</v>
      </c>
      <c r="B89" s="6" t="s">
        <v>615</v>
      </c>
      <c r="C89" s="6" t="s">
        <v>993</v>
      </c>
      <c r="D89" s="25">
        <v>43591</v>
      </c>
      <c r="E89" s="25">
        <v>43571</v>
      </c>
      <c r="F89" s="25"/>
      <c r="G89" s="25"/>
      <c r="H89" s="6" t="s">
        <v>1048</v>
      </c>
      <c r="I89" s="22">
        <v>3156</v>
      </c>
      <c r="J89" s="6" t="s">
        <v>1060</v>
      </c>
      <c r="L89" s="6" t="s">
        <v>1045</v>
      </c>
      <c r="N89" s="6"/>
      <c r="O89" s="6" t="s">
        <v>1173</v>
      </c>
      <c r="P89" s="6" t="s">
        <v>1211</v>
      </c>
      <c r="R89" s="6" t="s">
        <v>1202</v>
      </c>
      <c r="T89" s="6" t="s">
        <v>1268</v>
      </c>
      <c r="AA89" s="51"/>
      <c r="AB89" s="51"/>
      <c r="AC89" s="6"/>
    </row>
    <row r="90" spans="1:29" x14ac:dyDescent="0.25">
      <c r="A90" s="13" t="s">
        <v>529</v>
      </c>
      <c r="B90" s="6" t="s">
        <v>615</v>
      </c>
      <c r="C90" s="6" t="s">
        <v>988</v>
      </c>
      <c r="D90" s="25">
        <v>43585</v>
      </c>
      <c r="E90" s="25">
        <v>43572</v>
      </c>
      <c r="F90" s="25"/>
      <c r="G90" s="25"/>
      <c r="H90" s="6" t="s">
        <v>1046</v>
      </c>
      <c r="I90" s="22">
        <v>1842</v>
      </c>
      <c r="J90" s="6" t="s">
        <v>1063</v>
      </c>
      <c r="L90" s="6" t="s">
        <v>1045</v>
      </c>
      <c r="N90" s="6"/>
      <c r="O90" s="6" t="s">
        <v>1172</v>
      </c>
      <c r="P90" s="6" t="s">
        <v>1197</v>
      </c>
      <c r="R90" s="6" t="s">
        <v>1255</v>
      </c>
      <c r="T90" s="6" t="s">
        <v>1295</v>
      </c>
      <c r="AA90" s="51"/>
      <c r="AB90" s="51"/>
      <c r="AC90" s="6"/>
    </row>
    <row r="91" spans="1:29" x14ac:dyDescent="0.25">
      <c r="A91" s="13" t="s">
        <v>530</v>
      </c>
      <c r="B91" s="6" t="s">
        <v>615</v>
      </c>
      <c r="C91" s="6" t="s">
        <v>989</v>
      </c>
      <c r="D91" s="25">
        <v>43585</v>
      </c>
      <c r="E91" s="25">
        <v>43572</v>
      </c>
      <c r="F91" s="25"/>
      <c r="G91" s="25"/>
      <c r="H91" s="6" t="s">
        <v>1046</v>
      </c>
      <c r="I91" s="22">
        <v>1612</v>
      </c>
      <c r="J91" s="6" t="s">
        <v>1063</v>
      </c>
      <c r="L91" s="6" t="s">
        <v>1045</v>
      </c>
      <c r="N91" s="6"/>
      <c r="O91" s="6" t="s">
        <v>1172</v>
      </c>
      <c r="P91" s="6" t="s">
        <v>1197</v>
      </c>
      <c r="R91" s="6"/>
      <c r="T91" s="6" t="s">
        <v>1295</v>
      </c>
      <c r="AA91" s="51"/>
      <c r="AB91" s="51"/>
      <c r="AC91" s="6"/>
    </row>
    <row r="92" spans="1:29" x14ac:dyDescent="0.25">
      <c r="A92" s="13" t="s">
        <v>531</v>
      </c>
      <c r="B92" s="6" t="s">
        <v>615</v>
      </c>
      <c r="C92" s="6" t="s">
        <v>990</v>
      </c>
      <c r="D92" s="25">
        <v>43585</v>
      </c>
      <c r="E92" s="25">
        <v>43572</v>
      </c>
      <c r="F92" s="25"/>
      <c r="G92" s="25"/>
      <c r="H92" s="6" t="s">
        <v>1046</v>
      </c>
      <c r="I92" s="22">
        <v>1826</v>
      </c>
      <c r="J92" s="6" t="s">
        <v>1063</v>
      </c>
      <c r="L92" s="6" t="s">
        <v>1045</v>
      </c>
      <c r="N92" s="6"/>
      <c r="O92" s="6" t="s">
        <v>1172</v>
      </c>
      <c r="P92" s="6" t="s">
        <v>1197</v>
      </c>
      <c r="R92" s="6"/>
      <c r="T92" s="6" t="s">
        <v>1295</v>
      </c>
      <c r="AA92" s="51"/>
      <c r="AB92" s="51"/>
      <c r="AC92" s="6"/>
    </row>
    <row r="93" spans="1:29" x14ac:dyDescent="0.25">
      <c r="A93" s="13" t="s">
        <v>532</v>
      </c>
      <c r="B93" s="6" t="s">
        <v>615</v>
      </c>
      <c r="C93" s="6" t="s">
        <v>991</v>
      </c>
      <c r="D93" s="25">
        <v>43585</v>
      </c>
      <c r="E93" s="25">
        <v>43572</v>
      </c>
      <c r="F93" s="25"/>
      <c r="G93" s="25"/>
      <c r="H93" s="6" t="s">
        <v>1048</v>
      </c>
      <c r="I93" s="22">
        <v>3349</v>
      </c>
      <c r="J93" s="6" t="s">
        <v>1060</v>
      </c>
      <c r="L93" s="6" t="s">
        <v>1045</v>
      </c>
      <c r="N93" s="6"/>
      <c r="O93" s="6" t="s">
        <v>1172</v>
      </c>
      <c r="P93" s="6" t="s">
        <v>1197</v>
      </c>
      <c r="R93" s="6"/>
      <c r="T93" s="6" t="s">
        <v>1295</v>
      </c>
      <c r="AA93" s="51"/>
      <c r="AB93" s="51"/>
      <c r="AC93" s="6"/>
    </row>
    <row r="94" spans="1:29" x14ac:dyDescent="0.25">
      <c r="A94" s="13" t="s">
        <v>532</v>
      </c>
      <c r="B94" s="6" t="s">
        <v>615</v>
      </c>
      <c r="C94" s="6" t="s">
        <v>991</v>
      </c>
      <c r="D94" s="25">
        <v>43585</v>
      </c>
      <c r="E94" s="25">
        <v>43572</v>
      </c>
      <c r="F94" s="25"/>
      <c r="G94" s="25"/>
      <c r="H94" s="6" t="s">
        <v>1048</v>
      </c>
      <c r="I94" s="22">
        <v>3232</v>
      </c>
      <c r="J94" s="6" t="s">
        <v>1060</v>
      </c>
      <c r="L94" s="6" t="s">
        <v>1045</v>
      </c>
      <c r="N94" s="6"/>
      <c r="O94" s="6" t="s">
        <v>1172</v>
      </c>
      <c r="P94" s="6" t="s">
        <v>1197</v>
      </c>
      <c r="R94" s="6" t="s">
        <v>1202</v>
      </c>
      <c r="T94" s="6" t="s">
        <v>1295</v>
      </c>
      <c r="AA94" s="51"/>
      <c r="AB94" s="51"/>
      <c r="AC94" s="6"/>
    </row>
    <row r="95" spans="1:29" x14ac:dyDescent="0.25">
      <c r="A95" s="13" t="s">
        <v>533</v>
      </c>
      <c r="B95" s="6" t="s">
        <v>615</v>
      </c>
      <c r="C95" s="6" t="s">
        <v>992</v>
      </c>
      <c r="D95" s="25">
        <v>43595</v>
      </c>
      <c r="E95" s="25">
        <v>43572</v>
      </c>
      <c r="F95" s="25"/>
      <c r="G95" s="25"/>
      <c r="H95" s="6" t="s">
        <v>1048</v>
      </c>
      <c r="I95" s="22">
        <v>3260</v>
      </c>
      <c r="J95" s="6" t="s">
        <v>1060</v>
      </c>
      <c r="L95" s="6" t="s">
        <v>1045</v>
      </c>
      <c r="N95" s="6"/>
      <c r="O95" s="6" t="s">
        <v>1172</v>
      </c>
      <c r="P95" s="6" t="s">
        <v>1197</v>
      </c>
      <c r="R95" s="6"/>
      <c r="T95" s="6" t="s">
        <v>1295</v>
      </c>
      <c r="AA95" s="51"/>
      <c r="AB95" s="51"/>
      <c r="AC95" s="6"/>
    </row>
    <row r="96" spans="1:29" x14ac:dyDescent="0.25">
      <c r="A96" s="13" t="s">
        <v>533</v>
      </c>
      <c r="B96" s="6" t="s">
        <v>615</v>
      </c>
      <c r="C96" s="6" t="s">
        <v>992</v>
      </c>
      <c r="D96" s="25">
        <v>43595</v>
      </c>
      <c r="E96" s="25">
        <v>43572</v>
      </c>
      <c r="F96" s="25"/>
      <c r="G96" s="25"/>
      <c r="H96" s="6" t="s">
        <v>1048</v>
      </c>
      <c r="I96" s="22">
        <v>2319</v>
      </c>
      <c r="J96" s="6" t="s">
        <v>1060</v>
      </c>
      <c r="L96" s="6" t="s">
        <v>1045</v>
      </c>
      <c r="N96" s="6"/>
      <c r="O96" s="6" t="s">
        <v>1172</v>
      </c>
      <c r="P96" s="6" t="s">
        <v>1197</v>
      </c>
      <c r="R96" s="6" t="s">
        <v>1202</v>
      </c>
      <c r="T96" s="6" t="s">
        <v>1295</v>
      </c>
      <c r="AA96" s="51"/>
      <c r="AB96" s="51"/>
      <c r="AC96" s="6"/>
    </row>
    <row r="97" spans="1:29" x14ac:dyDescent="0.25">
      <c r="A97" s="13" t="s">
        <v>533</v>
      </c>
      <c r="B97" s="6" t="s">
        <v>615</v>
      </c>
      <c r="C97" s="6" t="s">
        <v>992</v>
      </c>
      <c r="D97" s="25">
        <v>43595</v>
      </c>
      <c r="E97" s="25">
        <v>43572</v>
      </c>
      <c r="F97" s="25"/>
      <c r="G97" s="25"/>
      <c r="H97" s="6" t="s">
        <v>1048</v>
      </c>
      <c r="I97" s="22">
        <v>2345</v>
      </c>
      <c r="J97" s="6" t="s">
        <v>1060</v>
      </c>
      <c r="L97" s="6" t="s">
        <v>1045</v>
      </c>
      <c r="N97" s="6"/>
      <c r="O97" s="6" t="s">
        <v>1172</v>
      </c>
      <c r="P97" s="6" t="s">
        <v>1197</v>
      </c>
      <c r="R97" s="6" t="s">
        <v>1241</v>
      </c>
      <c r="T97" s="6" t="s">
        <v>1295</v>
      </c>
      <c r="AA97" s="51"/>
      <c r="AB97" s="51"/>
      <c r="AC97" s="6"/>
    </row>
    <row r="98" spans="1:29" x14ac:dyDescent="0.25">
      <c r="A98" s="13" t="s">
        <v>528</v>
      </c>
      <c r="B98" s="6" t="s">
        <v>615</v>
      </c>
      <c r="C98" s="6" t="s">
        <v>987</v>
      </c>
      <c r="D98" s="25">
        <v>43591</v>
      </c>
      <c r="E98" s="25">
        <v>43573</v>
      </c>
      <c r="F98" s="25"/>
      <c r="G98" s="25"/>
      <c r="H98" s="6" t="s">
        <v>1048</v>
      </c>
      <c r="I98" s="22">
        <v>3389</v>
      </c>
      <c r="J98" s="6" t="s">
        <v>1060</v>
      </c>
      <c r="L98" s="6" t="s">
        <v>1045</v>
      </c>
      <c r="N98" s="6"/>
      <c r="O98" s="6" t="s">
        <v>1172</v>
      </c>
      <c r="P98" s="6" t="s">
        <v>1197</v>
      </c>
      <c r="R98" s="6"/>
      <c r="T98" s="6" t="s">
        <v>1268</v>
      </c>
      <c r="AA98" s="51"/>
      <c r="AB98" s="51"/>
      <c r="AC98" s="6"/>
    </row>
    <row r="99" spans="1:29" x14ac:dyDescent="0.25">
      <c r="A99" s="13" t="s">
        <v>525</v>
      </c>
      <c r="B99" s="6" t="s">
        <v>615</v>
      </c>
      <c r="C99" s="24"/>
      <c r="D99" s="25">
        <v>43622</v>
      </c>
      <c r="E99" s="25">
        <v>43601</v>
      </c>
      <c r="F99" s="25"/>
      <c r="G99" s="25"/>
      <c r="H99" s="6" t="s">
        <v>1048</v>
      </c>
      <c r="I99" s="22">
        <v>3552</v>
      </c>
      <c r="J99" s="6" t="s">
        <v>1060</v>
      </c>
      <c r="L99" s="6" t="s">
        <v>1045</v>
      </c>
      <c r="N99" s="6"/>
      <c r="O99" s="6" t="s">
        <v>1172</v>
      </c>
      <c r="P99" s="6" t="s">
        <v>1197</v>
      </c>
      <c r="R99" s="6"/>
      <c r="T99" s="6" t="s">
        <v>1295</v>
      </c>
      <c r="AA99" s="51"/>
      <c r="AB99" s="51"/>
      <c r="AC99" s="6"/>
    </row>
    <row r="100" spans="1:29" x14ac:dyDescent="0.25">
      <c r="A100" s="13" t="s">
        <v>526</v>
      </c>
      <c r="B100" s="6" t="s">
        <v>615</v>
      </c>
      <c r="C100" s="6" t="s">
        <v>985</v>
      </c>
      <c r="D100" s="25">
        <v>43622</v>
      </c>
      <c r="E100" s="25">
        <v>43601</v>
      </c>
      <c r="F100" s="25"/>
      <c r="G100" s="25"/>
      <c r="H100" s="6" t="s">
        <v>1046</v>
      </c>
      <c r="I100" s="22">
        <v>1921</v>
      </c>
      <c r="J100" s="6" t="s">
        <v>1063</v>
      </c>
      <c r="L100" s="6" t="s">
        <v>1045</v>
      </c>
      <c r="N100" s="6"/>
      <c r="O100" s="6" t="s">
        <v>1172</v>
      </c>
      <c r="P100" s="6" t="s">
        <v>1197</v>
      </c>
      <c r="R100" s="6"/>
      <c r="T100" s="6" t="s">
        <v>1295</v>
      </c>
      <c r="AA100" s="51"/>
      <c r="AB100" s="51"/>
      <c r="AC100" s="6"/>
    </row>
    <row r="101" spans="1:29" x14ac:dyDescent="0.25">
      <c r="A101" s="13" t="s">
        <v>523</v>
      </c>
      <c r="B101" s="6" t="s">
        <v>615</v>
      </c>
      <c r="C101" s="22" t="s">
        <v>982</v>
      </c>
      <c r="D101" s="25">
        <v>43640</v>
      </c>
      <c r="E101" s="25">
        <v>43622</v>
      </c>
      <c r="F101" s="25"/>
      <c r="G101" s="25"/>
      <c r="H101" s="6" t="s">
        <v>1049</v>
      </c>
      <c r="I101" s="22">
        <v>2017</v>
      </c>
      <c r="J101" s="6" t="s">
        <v>1064</v>
      </c>
      <c r="L101" s="25" t="s">
        <v>1045</v>
      </c>
      <c r="N101" s="25"/>
      <c r="O101" s="6" t="s">
        <v>1172</v>
      </c>
      <c r="P101" s="6" t="s">
        <v>1197</v>
      </c>
      <c r="R101" s="6"/>
      <c r="T101" s="6" t="s">
        <v>1295</v>
      </c>
      <c r="AA101" s="51"/>
      <c r="AB101" s="51"/>
      <c r="AC101" s="6" t="s">
        <v>1452</v>
      </c>
    </row>
    <row r="102" spans="1:29" x14ac:dyDescent="0.25">
      <c r="A102" s="13" t="s">
        <v>524</v>
      </c>
      <c r="B102" s="6" t="s">
        <v>615</v>
      </c>
      <c r="C102" s="22" t="s">
        <v>983</v>
      </c>
      <c r="D102" s="25">
        <v>43640</v>
      </c>
      <c r="E102" s="25">
        <v>43623</v>
      </c>
      <c r="F102" s="25"/>
      <c r="G102" s="25"/>
      <c r="H102" s="6" t="s">
        <v>1048</v>
      </c>
      <c r="I102" s="22">
        <v>3776</v>
      </c>
      <c r="J102" s="6" t="s">
        <v>1060</v>
      </c>
      <c r="L102" s="25" t="s">
        <v>1045</v>
      </c>
      <c r="N102" s="25"/>
      <c r="O102" s="6" t="s">
        <v>1172</v>
      </c>
      <c r="P102" s="6" t="s">
        <v>1197</v>
      </c>
      <c r="R102" s="6" t="s">
        <v>1197</v>
      </c>
      <c r="T102" s="6" t="s">
        <v>1295</v>
      </c>
      <c r="AA102" s="51"/>
      <c r="AB102" s="51"/>
      <c r="AC102" s="6" t="s">
        <v>1455</v>
      </c>
    </row>
    <row r="103" spans="1:29" x14ac:dyDescent="0.25">
      <c r="A103" s="13" t="s">
        <v>524</v>
      </c>
      <c r="B103" s="6" t="s">
        <v>615</v>
      </c>
      <c r="C103" s="22" t="s">
        <v>984</v>
      </c>
      <c r="D103" s="25">
        <v>43640</v>
      </c>
      <c r="E103" s="25">
        <v>43623</v>
      </c>
      <c r="F103" s="25"/>
      <c r="G103" s="25"/>
      <c r="H103" s="6" t="s">
        <v>1048</v>
      </c>
      <c r="I103" s="22">
        <v>3542</v>
      </c>
      <c r="J103" s="6" t="s">
        <v>1060</v>
      </c>
      <c r="L103" s="25" t="s">
        <v>1045</v>
      </c>
      <c r="N103" s="25"/>
      <c r="O103" s="6" t="s">
        <v>1172</v>
      </c>
      <c r="P103" s="6" t="s">
        <v>1197</v>
      </c>
      <c r="R103" s="6"/>
      <c r="T103" s="6" t="s">
        <v>1295</v>
      </c>
      <c r="AA103" s="51"/>
      <c r="AB103" s="51"/>
      <c r="AC103" s="6" t="s">
        <v>1455</v>
      </c>
    </row>
    <row r="104" spans="1:29" x14ac:dyDescent="0.25">
      <c r="A104" s="13" t="s">
        <v>522</v>
      </c>
      <c r="B104" s="6" t="s">
        <v>615</v>
      </c>
      <c r="C104" s="6" t="s">
        <v>980</v>
      </c>
      <c r="D104" s="25">
        <v>43697</v>
      </c>
      <c r="E104" s="25">
        <v>43633</v>
      </c>
      <c r="F104" s="25"/>
      <c r="G104" s="25"/>
      <c r="H104" s="6" t="s">
        <v>1046</v>
      </c>
      <c r="I104" s="22">
        <v>920</v>
      </c>
      <c r="J104" s="6" t="s">
        <v>1063</v>
      </c>
      <c r="L104" s="25" t="s">
        <v>1045</v>
      </c>
      <c r="N104" s="25"/>
      <c r="O104" s="6" t="s">
        <v>1167</v>
      </c>
      <c r="P104" s="6" t="s">
        <v>1197</v>
      </c>
      <c r="R104" s="6"/>
      <c r="T104" s="6" t="s">
        <v>1277</v>
      </c>
      <c r="AA104" s="51"/>
      <c r="AB104" s="51"/>
      <c r="AC104" s="6" t="s">
        <v>1454</v>
      </c>
    </row>
    <row r="105" spans="1:29" x14ac:dyDescent="0.25">
      <c r="A105" s="13" t="s">
        <v>520</v>
      </c>
      <c r="B105" s="6" t="s">
        <v>615</v>
      </c>
      <c r="C105" s="22" t="s">
        <v>957</v>
      </c>
      <c r="D105" s="25">
        <v>43776</v>
      </c>
      <c r="E105" s="25">
        <v>43637</v>
      </c>
      <c r="F105" s="25"/>
      <c r="G105" s="25"/>
      <c r="H105" s="6" t="s">
        <v>1046</v>
      </c>
      <c r="I105" s="22">
        <v>1757</v>
      </c>
      <c r="J105" s="6" t="s">
        <v>1063</v>
      </c>
      <c r="L105" s="25" t="s">
        <v>1045</v>
      </c>
      <c r="N105" s="25"/>
      <c r="O105" s="6" t="s">
        <v>1167</v>
      </c>
      <c r="P105" s="6" t="s">
        <v>1202</v>
      </c>
      <c r="R105" s="6" t="s">
        <v>1202</v>
      </c>
      <c r="T105" s="6" t="s">
        <v>1273</v>
      </c>
      <c r="AA105" s="51"/>
      <c r="AB105" s="51"/>
      <c r="AC105" s="6" t="s">
        <v>1453</v>
      </c>
    </row>
    <row r="106" spans="1:29" x14ac:dyDescent="0.25">
      <c r="A106" s="13" t="s">
        <v>520</v>
      </c>
      <c r="B106" s="6" t="s">
        <v>615</v>
      </c>
      <c r="C106" s="22" t="s">
        <v>957</v>
      </c>
      <c r="D106" s="25">
        <v>43776</v>
      </c>
      <c r="E106" s="25">
        <v>43637</v>
      </c>
      <c r="F106" s="25"/>
      <c r="G106" s="25"/>
      <c r="H106" s="6" t="s">
        <v>1046</v>
      </c>
      <c r="I106" s="22">
        <v>1758</v>
      </c>
      <c r="J106" s="6" t="s">
        <v>1063</v>
      </c>
      <c r="L106" s="25" t="s">
        <v>1045</v>
      </c>
      <c r="N106" s="25"/>
      <c r="O106" s="6" t="s">
        <v>1167</v>
      </c>
      <c r="P106" s="6" t="s">
        <v>1202</v>
      </c>
      <c r="R106" s="6" t="s">
        <v>1202</v>
      </c>
      <c r="T106" s="6" t="s">
        <v>1273</v>
      </c>
      <c r="AA106" s="51"/>
      <c r="AB106" s="51"/>
      <c r="AC106" s="6" t="s">
        <v>1453</v>
      </c>
    </row>
    <row r="107" spans="1:29" x14ac:dyDescent="0.25">
      <c r="A107" s="13" t="s">
        <v>520</v>
      </c>
      <c r="B107" s="6" t="s">
        <v>615</v>
      </c>
      <c r="C107" s="22" t="s">
        <v>957</v>
      </c>
      <c r="D107" s="25">
        <v>43776</v>
      </c>
      <c r="E107" s="25">
        <v>43637</v>
      </c>
      <c r="F107" s="25"/>
      <c r="G107" s="25"/>
      <c r="H107" s="6" t="s">
        <v>1046</v>
      </c>
      <c r="I107" s="22">
        <v>1741</v>
      </c>
      <c r="J107" s="6" t="s">
        <v>1063</v>
      </c>
      <c r="L107" s="25" t="s">
        <v>1045</v>
      </c>
      <c r="N107" s="25"/>
      <c r="O107" s="6" t="s">
        <v>1167</v>
      </c>
      <c r="P107" s="6" t="s">
        <v>1202</v>
      </c>
      <c r="R107" s="6"/>
      <c r="T107" s="6" t="s">
        <v>1273</v>
      </c>
      <c r="AA107" s="51"/>
      <c r="AB107" s="51"/>
      <c r="AC107" s="6" t="s">
        <v>1453</v>
      </c>
    </row>
    <row r="108" spans="1:29" x14ac:dyDescent="0.25">
      <c r="A108" s="13" t="s">
        <v>521</v>
      </c>
      <c r="B108" s="6" t="s">
        <v>615</v>
      </c>
      <c r="C108" s="22" t="s">
        <v>957</v>
      </c>
      <c r="D108" s="25">
        <v>43776</v>
      </c>
      <c r="E108" s="25">
        <v>43637</v>
      </c>
      <c r="F108" s="25"/>
      <c r="G108" s="25"/>
      <c r="H108" s="6" t="s">
        <v>1046</v>
      </c>
      <c r="I108" s="22">
        <v>1781</v>
      </c>
      <c r="J108" s="6" t="s">
        <v>1063</v>
      </c>
      <c r="L108" s="25" t="s">
        <v>1045</v>
      </c>
      <c r="N108" s="25"/>
      <c r="O108" s="6" t="s">
        <v>1167</v>
      </c>
      <c r="P108" s="6" t="s">
        <v>1202</v>
      </c>
      <c r="R108" s="6"/>
      <c r="T108" s="6" t="s">
        <v>1273</v>
      </c>
      <c r="AA108" s="51"/>
      <c r="AB108" s="51"/>
      <c r="AC108" s="6" t="s">
        <v>1453</v>
      </c>
    </row>
    <row r="109" spans="1:29" x14ac:dyDescent="0.25">
      <c r="A109" s="13" t="s">
        <v>519</v>
      </c>
      <c r="B109" s="6" t="s">
        <v>615</v>
      </c>
      <c r="C109" s="22" t="s">
        <v>982</v>
      </c>
      <c r="D109" s="25">
        <v>43649</v>
      </c>
      <c r="E109" s="25">
        <v>43640</v>
      </c>
      <c r="F109" s="25"/>
      <c r="G109" s="25"/>
      <c r="H109" s="6" t="s">
        <v>1046</v>
      </c>
      <c r="I109" s="22">
        <v>1990</v>
      </c>
      <c r="J109" s="6" t="s">
        <v>1063</v>
      </c>
      <c r="L109" s="25" t="s">
        <v>1045</v>
      </c>
      <c r="N109" s="25"/>
      <c r="O109" s="6" t="s">
        <v>1171</v>
      </c>
      <c r="P109" s="6" t="s">
        <v>1197</v>
      </c>
      <c r="R109" s="6" t="s">
        <v>1202</v>
      </c>
      <c r="T109" s="6" t="s">
        <v>1279</v>
      </c>
      <c r="AA109" s="51"/>
      <c r="AB109" s="51"/>
      <c r="AC109" s="6" t="s">
        <v>1452</v>
      </c>
    </row>
    <row r="110" spans="1:29" x14ac:dyDescent="0.25">
      <c r="A110" s="13" t="s">
        <v>517</v>
      </c>
      <c r="B110" s="6" t="s">
        <v>615</v>
      </c>
      <c r="C110" s="6" t="s">
        <v>980</v>
      </c>
      <c r="D110" s="25">
        <v>43657</v>
      </c>
      <c r="E110" s="25">
        <v>43648</v>
      </c>
      <c r="F110" s="25"/>
      <c r="G110" s="25"/>
      <c r="H110" s="6" t="s">
        <v>1046</v>
      </c>
      <c r="I110" s="22">
        <v>183</v>
      </c>
      <c r="J110" s="6" t="s">
        <v>1063</v>
      </c>
      <c r="L110" s="6" t="s">
        <v>1045</v>
      </c>
      <c r="N110" s="6"/>
      <c r="O110" s="6" t="s">
        <v>1171</v>
      </c>
      <c r="P110" s="6" t="s">
        <v>1197</v>
      </c>
      <c r="R110" s="6"/>
      <c r="T110" s="6" t="s">
        <v>1286</v>
      </c>
      <c r="AA110" s="51"/>
      <c r="AB110" s="51"/>
      <c r="AC110" s="6"/>
    </row>
    <row r="111" spans="1:29" x14ac:dyDescent="0.25">
      <c r="A111" s="13" t="s">
        <v>518</v>
      </c>
      <c r="B111" s="6" t="s">
        <v>615</v>
      </c>
      <c r="C111" s="6" t="s">
        <v>981</v>
      </c>
      <c r="D111" s="25">
        <v>43657</v>
      </c>
      <c r="E111" s="25">
        <v>43648</v>
      </c>
      <c r="F111" s="25"/>
      <c r="G111" s="25"/>
      <c r="H111" s="6" t="s">
        <v>1049</v>
      </c>
      <c r="I111" s="22">
        <v>1384</v>
      </c>
      <c r="J111" s="6" t="s">
        <v>1064</v>
      </c>
      <c r="L111" s="6" t="s">
        <v>1045</v>
      </c>
      <c r="N111" s="6"/>
      <c r="O111" s="6" t="s">
        <v>1171</v>
      </c>
      <c r="P111" s="6" t="s">
        <v>1197</v>
      </c>
      <c r="R111" s="6"/>
      <c r="T111" s="6"/>
      <c r="AA111" s="51"/>
      <c r="AB111" s="51"/>
      <c r="AC111" s="6"/>
    </row>
    <row r="112" spans="1:29" x14ac:dyDescent="0.25">
      <c r="A112" s="13" t="s">
        <v>516</v>
      </c>
      <c r="B112" s="6" t="s">
        <v>615</v>
      </c>
      <c r="C112" s="6" t="s">
        <v>979</v>
      </c>
      <c r="D112" s="25"/>
      <c r="E112" s="25">
        <v>43651</v>
      </c>
      <c r="F112" s="25"/>
      <c r="G112" s="25"/>
      <c r="H112" s="6" t="s">
        <v>1053</v>
      </c>
      <c r="I112" s="22"/>
      <c r="J112" s="6" t="s">
        <v>1070</v>
      </c>
      <c r="L112" s="25" t="s">
        <v>1045</v>
      </c>
      <c r="N112" s="25"/>
      <c r="O112" s="6" t="s">
        <v>1168</v>
      </c>
      <c r="P112" s="6" t="s">
        <v>1208</v>
      </c>
      <c r="R112" s="6"/>
      <c r="T112" s="6" t="s">
        <v>1281</v>
      </c>
      <c r="AA112" s="51"/>
      <c r="AB112" s="51"/>
      <c r="AC112" s="6"/>
    </row>
    <row r="113" spans="1:29" x14ac:dyDescent="0.25">
      <c r="A113" s="13" t="s">
        <v>515</v>
      </c>
      <c r="B113" s="6" t="s">
        <v>615</v>
      </c>
      <c r="C113" s="6" t="s">
        <v>978</v>
      </c>
      <c r="D113" s="25">
        <v>43697</v>
      </c>
      <c r="E113" s="25">
        <v>43658</v>
      </c>
      <c r="F113" s="25"/>
      <c r="G113" s="25"/>
      <c r="H113" s="6" t="s">
        <v>1046</v>
      </c>
      <c r="I113" s="22">
        <v>1024</v>
      </c>
      <c r="J113" s="6" t="s">
        <v>1063</v>
      </c>
      <c r="L113" s="25" t="s">
        <v>1045</v>
      </c>
      <c r="N113" s="25"/>
      <c r="O113" s="6" t="s">
        <v>1167</v>
      </c>
      <c r="P113" s="6" t="s">
        <v>1197</v>
      </c>
      <c r="R113" s="6"/>
      <c r="T113" s="6" t="s">
        <v>1277</v>
      </c>
      <c r="AA113" s="51"/>
      <c r="AB113" s="51"/>
      <c r="AC113" s="6" t="s">
        <v>1451</v>
      </c>
    </row>
    <row r="114" spans="1:29" x14ac:dyDescent="0.25">
      <c r="A114" s="13" t="s">
        <v>511</v>
      </c>
      <c r="B114" s="6" t="s">
        <v>615</v>
      </c>
      <c r="C114" s="6" t="s">
        <v>974</v>
      </c>
      <c r="D114" s="25">
        <v>43685</v>
      </c>
      <c r="E114" s="25">
        <v>43664</v>
      </c>
      <c r="F114" s="25"/>
      <c r="G114" s="25"/>
      <c r="H114" s="6" t="s">
        <v>1047</v>
      </c>
      <c r="I114" s="22">
        <v>4485</v>
      </c>
      <c r="J114" s="6" t="s">
        <v>1059</v>
      </c>
      <c r="L114" s="6" t="s">
        <v>1045</v>
      </c>
      <c r="N114" s="6"/>
      <c r="O114" s="6" t="s">
        <v>1171</v>
      </c>
      <c r="P114" s="6" t="s">
        <v>1209</v>
      </c>
      <c r="R114" s="6"/>
      <c r="T114" s="6" t="s">
        <v>1279</v>
      </c>
      <c r="AA114" s="51"/>
      <c r="AB114" s="51"/>
      <c r="AC114" s="6"/>
    </row>
    <row r="115" spans="1:29" x14ac:dyDescent="0.25">
      <c r="A115" s="13" t="s">
        <v>511</v>
      </c>
      <c r="B115" s="6" t="s">
        <v>615</v>
      </c>
      <c r="C115" s="6" t="s">
        <v>974</v>
      </c>
      <c r="D115" s="25">
        <v>43685</v>
      </c>
      <c r="E115" s="25">
        <v>43664</v>
      </c>
      <c r="F115" s="25"/>
      <c r="G115" s="25"/>
      <c r="H115" s="6" t="s">
        <v>1047</v>
      </c>
      <c r="I115" s="22">
        <v>4487</v>
      </c>
      <c r="J115" s="6" t="s">
        <v>1059</v>
      </c>
      <c r="L115" s="6" t="s">
        <v>1045</v>
      </c>
      <c r="N115" s="6"/>
      <c r="O115" s="6" t="s">
        <v>1171</v>
      </c>
      <c r="P115" s="6" t="s">
        <v>1209</v>
      </c>
      <c r="R115" s="6"/>
      <c r="T115" s="6" t="s">
        <v>1279</v>
      </c>
      <c r="AA115" s="51"/>
      <c r="AB115" s="51"/>
      <c r="AC115" s="6"/>
    </row>
    <row r="116" spans="1:29" x14ac:dyDescent="0.25">
      <c r="A116" s="13" t="s">
        <v>511</v>
      </c>
      <c r="B116" s="6" t="s">
        <v>615</v>
      </c>
      <c r="C116" s="6" t="s">
        <v>974</v>
      </c>
      <c r="D116" s="25">
        <v>43685</v>
      </c>
      <c r="E116" s="25">
        <v>43664</v>
      </c>
      <c r="F116" s="25"/>
      <c r="G116" s="25"/>
      <c r="H116" s="6" t="s">
        <v>1047</v>
      </c>
      <c r="I116" s="22">
        <v>4483</v>
      </c>
      <c r="J116" s="6" t="s">
        <v>1059</v>
      </c>
      <c r="L116" s="6" t="s">
        <v>1045</v>
      </c>
      <c r="N116" s="6"/>
      <c r="O116" s="6" t="s">
        <v>1171</v>
      </c>
      <c r="P116" s="6" t="s">
        <v>1209</v>
      </c>
      <c r="R116" s="6"/>
      <c r="T116" s="6" t="s">
        <v>1279</v>
      </c>
      <c r="AA116" s="51"/>
      <c r="AB116" s="51"/>
      <c r="AC116" s="6"/>
    </row>
    <row r="117" spans="1:29" x14ac:dyDescent="0.25">
      <c r="A117" s="13" t="s">
        <v>512</v>
      </c>
      <c r="B117" s="6" t="s">
        <v>615</v>
      </c>
      <c r="C117" s="6" t="s">
        <v>975</v>
      </c>
      <c r="D117" s="25">
        <v>43685</v>
      </c>
      <c r="E117" s="25">
        <v>43664</v>
      </c>
      <c r="F117" s="25"/>
      <c r="G117" s="25"/>
      <c r="H117" s="6" t="s">
        <v>1047</v>
      </c>
      <c r="I117" s="22">
        <v>4177</v>
      </c>
      <c r="J117" s="6" t="s">
        <v>1059</v>
      </c>
      <c r="L117" s="6" t="s">
        <v>1045</v>
      </c>
      <c r="N117" s="6"/>
      <c r="O117" s="6" t="s">
        <v>1171</v>
      </c>
      <c r="P117" s="6" t="s">
        <v>1197</v>
      </c>
      <c r="R117" s="6"/>
      <c r="T117" s="6" t="s">
        <v>1279</v>
      </c>
      <c r="AA117" s="51"/>
      <c r="AB117" s="51"/>
      <c r="AC117" s="6"/>
    </row>
    <row r="118" spans="1:29" x14ac:dyDescent="0.25">
      <c r="A118" s="13" t="s">
        <v>512</v>
      </c>
      <c r="B118" s="6" t="s">
        <v>615</v>
      </c>
      <c r="C118" s="6" t="s">
        <v>975</v>
      </c>
      <c r="D118" s="25">
        <v>43685</v>
      </c>
      <c r="E118" s="25">
        <v>43664</v>
      </c>
      <c r="F118" s="25"/>
      <c r="G118" s="25"/>
      <c r="H118" s="6" t="s">
        <v>1047</v>
      </c>
      <c r="I118" s="22">
        <v>4368</v>
      </c>
      <c r="J118" s="6" t="s">
        <v>1059</v>
      </c>
      <c r="L118" s="6" t="s">
        <v>1045</v>
      </c>
      <c r="N118" s="6"/>
      <c r="O118" s="6" t="s">
        <v>1171</v>
      </c>
      <c r="P118" s="6" t="s">
        <v>1197</v>
      </c>
      <c r="R118" s="6"/>
      <c r="T118" s="6" t="s">
        <v>1279</v>
      </c>
      <c r="AA118" s="51"/>
      <c r="AB118" s="51"/>
      <c r="AC118" s="6"/>
    </row>
    <row r="119" spans="1:29" x14ac:dyDescent="0.25">
      <c r="A119" s="13" t="s">
        <v>513</v>
      </c>
      <c r="B119" s="6" t="s">
        <v>615</v>
      </c>
      <c r="C119" s="6" t="s">
        <v>976</v>
      </c>
      <c r="D119" s="25"/>
      <c r="E119" s="25">
        <v>43671</v>
      </c>
      <c r="F119" s="25"/>
      <c r="G119" s="25"/>
      <c r="H119" s="6" t="s">
        <v>1050</v>
      </c>
      <c r="I119" s="22"/>
      <c r="J119" s="6"/>
      <c r="L119" s="6" t="s">
        <v>1045</v>
      </c>
      <c r="N119" s="6"/>
      <c r="O119" s="6" t="s">
        <v>1171</v>
      </c>
      <c r="P119" s="6" t="s">
        <v>1207</v>
      </c>
      <c r="R119" s="6"/>
      <c r="T119" s="6" t="s">
        <v>1277</v>
      </c>
      <c r="AA119" s="51"/>
      <c r="AB119" s="51"/>
      <c r="AC119" s="6"/>
    </row>
    <row r="120" spans="1:29" x14ac:dyDescent="0.25">
      <c r="A120" s="9" t="s">
        <v>510</v>
      </c>
      <c r="B120" s="6" t="s">
        <v>615</v>
      </c>
      <c r="C120" s="6" t="s">
        <v>973</v>
      </c>
      <c r="D120" s="25"/>
      <c r="E120" s="25">
        <v>43689</v>
      </c>
      <c r="F120" s="25"/>
      <c r="G120" s="25"/>
      <c r="H120" s="6" t="s">
        <v>1051</v>
      </c>
      <c r="I120" s="22"/>
      <c r="J120" s="6" t="s">
        <v>1091</v>
      </c>
      <c r="L120" s="25" t="s">
        <v>1045</v>
      </c>
      <c r="N120" s="25"/>
      <c r="O120" s="6" t="s">
        <v>1170</v>
      </c>
      <c r="P120" s="6" t="s">
        <v>1208</v>
      </c>
      <c r="R120" s="6"/>
      <c r="T120" s="6" t="s">
        <v>1276</v>
      </c>
      <c r="AA120" s="51"/>
      <c r="AB120" s="51"/>
      <c r="AC120" s="6"/>
    </row>
    <row r="121" spans="1:29" x14ac:dyDescent="0.25">
      <c r="A121" s="9" t="s">
        <v>502</v>
      </c>
      <c r="B121" s="6" t="s">
        <v>615</v>
      </c>
      <c r="C121" s="6" t="s">
        <v>968</v>
      </c>
      <c r="D121" s="25">
        <v>43742</v>
      </c>
      <c r="E121" s="25">
        <v>43718</v>
      </c>
      <c r="F121" s="25"/>
      <c r="G121" s="25"/>
      <c r="H121" s="6" t="s">
        <v>1054</v>
      </c>
      <c r="I121" s="22">
        <v>2827</v>
      </c>
      <c r="J121" s="6" t="s">
        <v>1109</v>
      </c>
      <c r="L121" s="25" t="s">
        <v>1045</v>
      </c>
      <c r="N121" s="25"/>
      <c r="O121" s="6" t="s">
        <v>1168</v>
      </c>
      <c r="P121" s="6" t="s">
        <v>1197</v>
      </c>
      <c r="R121" s="6"/>
      <c r="T121" s="6" t="s">
        <v>1267</v>
      </c>
      <c r="AA121" s="51"/>
      <c r="AB121" s="51"/>
      <c r="AC121" s="6"/>
    </row>
    <row r="122" spans="1:29" x14ac:dyDescent="0.25">
      <c r="A122" s="9" t="s">
        <v>503</v>
      </c>
      <c r="B122" s="6" t="s">
        <v>615</v>
      </c>
      <c r="C122" s="6" t="s">
        <v>969</v>
      </c>
      <c r="D122" s="25">
        <v>43742</v>
      </c>
      <c r="E122" s="25">
        <v>43718</v>
      </c>
      <c r="F122" s="25"/>
      <c r="G122" s="25"/>
      <c r="H122" s="6" t="s">
        <v>1052</v>
      </c>
      <c r="I122" s="22">
        <v>3142</v>
      </c>
      <c r="J122" s="6" t="s">
        <v>1075</v>
      </c>
      <c r="L122" s="25" t="s">
        <v>1045</v>
      </c>
      <c r="N122" s="25"/>
      <c r="O122" s="6" t="s">
        <v>1168</v>
      </c>
      <c r="P122" s="6" t="s">
        <v>1197</v>
      </c>
      <c r="R122" s="6"/>
      <c r="T122" s="6" t="s">
        <v>1267</v>
      </c>
      <c r="AA122" s="51"/>
      <c r="AB122" s="51"/>
      <c r="AC122" s="6"/>
    </row>
    <row r="123" spans="1:29" x14ac:dyDescent="0.25">
      <c r="A123" s="9" t="s">
        <v>504</v>
      </c>
      <c r="B123" s="6" t="s">
        <v>615</v>
      </c>
      <c r="C123" s="6" t="s">
        <v>970</v>
      </c>
      <c r="D123" s="6"/>
      <c r="E123" s="25">
        <v>43718</v>
      </c>
      <c r="F123" s="25"/>
      <c r="G123" s="25"/>
      <c r="H123" s="6" t="s">
        <v>1049</v>
      </c>
      <c r="I123" s="22">
        <v>1676</v>
      </c>
      <c r="J123" s="6" t="s">
        <v>1064</v>
      </c>
      <c r="L123" s="25" t="s">
        <v>1045</v>
      </c>
      <c r="N123" s="25"/>
      <c r="O123" s="6" t="s">
        <v>1171</v>
      </c>
      <c r="P123" s="6" t="s">
        <v>1207</v>
      </c>
      <c r="R123" s="6"/>
      <c r="T123" s="6" t="s">
        <v>1276</v>
      </c>
      <c r="AA123" s="51"/>
      <c r="AB123" s="51"/>
      <c r="AC123" s="6"/>
    </row>
    <row r="124" spans="1:29" x14ac:dyDescent="0.25">
      <c r="A124" s="9" t="s">
        <v>505</v>
      </c>
      <c r="B124" s="6" t="s">
        <v>615</v>
      </c>
      <c r="C124" s="6" t="s">
        <v>652</v>
      </c>
      <c r="D124" s="25">
        <v>43742</v>
      </c>
      <c r="E124" s="25">
        <v>43718</v>
      </c>
      <c r="F124" s="25"/>
      <c r="G124" s="25"/>
      <c r="H124" s="6" t="s">
        <v>1052</v>
      </c>
      <c r="I124" s="22">
        <v>5485</v>
      </c>
      <c r="J124" s="6" t="s">
        <v>1075</v>
      </c>
      <c r="L124" s="25" t="s">
        <v>1045</v>
      </c>
      <c r="N124" s="25"/>
      <c r="O124" s="6" t="s">
        <v>1168</v>
      </c>
      <c r="P124" s="6" t="s">
        <v>1197</v>
      </c>
      <c r="R124" s="6"/>
      <c r="T124" s="6" t="s">
        <v>1267</v>
      </c>
      <c r="AA124" s="51"/>
      <c r="AB124" s="51"/>
      <c r="AC124" s="6" t="s">
        <v>1447</v>
      </c>
    </row>
    <row r="125" spans="1:29" x14ac:dyDescent="0.25">
      <c r="A125" s="9" t="s">
        <v>506</v>
      </c>
      <c r="B125" s="6" t="s">
        <v>615</v>
      </c>
      <c r="C125" s="6" t="s">
        <v>971</v>
      </c>
      <c r="D125" s="25">
        <v>43742</v>
      </c>
      <c r="E125" s="25">
        <v>43718</v>
      </c>
      <c r="F125" s="25"/>
      <c r="G125" s="25"/>
      <c r="H125" s="6" t="s">
        <v>1050</v>
      </c>
      <c r="I125" s="22"/>
      <c r="J125" s="6"/>
      <c r="L125" s="25" t="s">
        <v>1045</v>
      </c>
      <c r="N125" s="25"/>
      <c r="O125" s="6" t="s">
        <v>1168</v>
      </c>
      <c r="P125" s="6" t="s">
        <v>1197</v>
      </c>
      <c r="R125" s="6"/>
      <c r="T125" s="6" t="s">
        <v>1267</v>
      </c>
      <c r="AA125" s="51"/>
      <c r="AB125" s="51"/>
      <c r="AC125" s="6"/>
    </row>
    <row r="126" spans="1:29" x14ac:dyDescent="0.25">
      <c r="A126" s="9" t="s">
        <v>507</v>
      </c>
      <c r="B126" s="6" t="s">
        <v>615</v>
      </c>
      <c r="C126" s="6" t="s">
        <v>972</v>
      </c>
      <c r="D126" s="25">
        <v>43742</v>
      </c>
      <c r="E126" s="25">
        <v>43718</v>
      </c>
      <c r="F126" s="25"/>
      <c r="G126" s="25"/>
      <c r="H126" s="6" t="s">
        <v>1052</v>
      </c>
      <c r="I126" s="22">
        <v>4054</v>
      </c>
      <c r="J126" s="6" t="s">
        <v>1075</v>
      </c>
      <c r="L126" s="25" t="s">
        <v>1045</v>
      </c>
      <c r="N126" s="25"/>
      <c r="O126" s="6" t="s">
        <v>1168</v>
      </c>
      <c r="P126" s="6" t="s">
        <v>1197</v>
      </c>
      <c r="R126" s="6"/>
      <c r="T126" s="6" t="s">
        <v>1267</v>
      </c>
      <c r="AA126" s="51"/>
      <c r="AB126" s="51"/>
      <c r="AC126" s="6"/>
    </row>
    <row r="127" spans="1:29" x14ac:dyDescent="0.25">
      <c r="A127" s="9" t="s">
        <v>508</v>
      </c>
      <c r="B127" s="6" t="s">
        <v>615</v>
      </c>
      <c r="C127" s="6" t="s">
        <v>972</v>
      </c>
      <c r="D127" s="25">
        <v>43742</v>
      </c>
      <c r="E127" s="25">
        <v>43718</v>
      </c>
      <c r="F127" s="25"/>
      <c r="G127" s="25"/>
      <c r="H127" s="6" t="s">
        <v>1052</v>
      </c>
      <c r="I127" s="22">
        <v>3775</v>
      </c>
      <c r="J127" s="6" t="s">
        <v>1075</v>
      </c>
      <c r="L127" s="25" t="s">
        <v>1045</v>
      </c>
      <c r="N127" s="25"/>
      <c r="O127" s="6" t="s">
        <v>1168</v>
      </c>
      <c r="P127" s="6" t="s">
        <v>1197</v>
      </c>
      <c r="R127" s="6"/>
      <c r="T127" s="6" t="s">
        <v>1267</v>
      </c>
      <c r="AA127" s="51"/>
      <c r="AB127" s="51"/>
      <c r="AC127" s="6"/>
    </row>
    <row r="128" spans="1:29" x14ac:dyDescent="0.25">
      <c r="A128" s="9" t="s">
        <v>501</v>
      </c>
      <c r="B128" s="6" t="s">
        <v>615</v>
      </c>
      <c r="C128" s="6" t="s">
        <v>967</v>
      </c>
      <c r="D128" s="6"/>
      <c r="E128" s="25">
        <v>43724</v>
      </c>
      <c r="F128" s="25"/>
      <c r="G128" s="25"/>
      <c r="H128" s="6" t="s">
        <v>1048</v>
      </c>
      <c r="I128" s="22">
        <v>4153</v>
      </c>
      <c r="J128" s="6" t="s">
        <v>1060</v>
      </c>
      <c r="L128" s="25" t="s">
        <v>1045</v>
      </c>
      <c r="N128" s="25"/>
      <c r="O128" s="6" t="s">
        <v>1171</v>
      </c>
      <c r="P128" s="6" t="s">
        <v>1207</v>
      </c>
      <c r="R128" s="6"/>
      <c r="T128" s="6" t="s">
        <v>1273</v>
      </c>
      <c r="AA128" s="51"/>
      <c r="AB128" s="51"/>
      <c r="AC128" s="6"/>
    </row>
    <row r="129" spans="1:29" x14ac:dyDescent="0.25">
      <c r="A129" s="9" t="s">
        <v>500</v>
      </c>
      <c r="B129" s="6" t="s">
        <v>615</v>
      </c>
      <c r="C129" s="6" t="s">
        <v>966</v>
      </c>
      <c r="D129" s="6"/>
      <c r="E129" s="25">
        <v>43732</v>
      </c>
      <c r="F129" s="25"/>
      <c r="G129" s="25"/>
      <c r="H129" s="6" t="s">
        <v>1049</v>
      </c>
      <c r="I129" s="22">
        <v>1115</v>
      </c>
      <c r="J129" s="6" t="s">
        <v>1064</v>
      </c>
      <c r="L129" s="25" t="s">
        <v>1045</v>
      </c>
      <c r="N129" s="25"/>
      <c r="O129" s="6" t="s">
        <v>1171</v>
      </c>
      <c r="P129" s="6" t="s">
        <v>1197</v>
      </c>
      <c r="R129" s="6"/>
      <c r="T129" s="6" t="s">
        <v>1287</v>
      </c>
      <c r="AA129" s="51"/>
      <c r="AB129" s="51"/>
      <c r="AC129" s="6"/>
    </row>
    <row r="130" spans="1:29" x14ac:dyDescent="0.25">
      <c r="A130" s="9" t="s">
        <v>499</v>
      </c>
      <c r="B130" s="6" t="s">
        <v>615</v>
      </c>
      <c r="C130" s="6" t="s">
        <v>966</v>
      </c>
      <c r="D130" s="6"/>
      <c r="E130" s="25">
        <v>43738</v>
      </c>
      <c r="F130" s="25"/>
      <c r="G130" s="25"/>
      <c r="H130" s="6" t="s">
        <v>1049</v>
      </c>
      <c r="I130" s="22">
        <v>1677</v>
      </c>
      <c r="J130" s="6" t="s">
        <v>1064</v>
      </c>
      <c r="L130" s="25" t="s">
        <v>1045</v>
      </c>
      <c r="N130" s="25"/>
      <c r="O130" s="6" t="s">
        <v>1171</v>
      </c>
      <c r="P130" s="6" t="s">
        <v>1208</v>
      </c>
      <c r="R130" s="6"/>
      <c r="T130" s="6" t="s">
        <v>1276</v>
      </c>
      <c r="AA130" s="51"/>
      <c r="AB130" s="51"/>
      <c r="AC130" s="6" t="s">
        <v>1446</v>
      </c>
    </row>
    <row r="131" spans="1:29" x14ac:dyDescent="0.25">
      <c r="A131" s="9" t="s">
        <v>498</v>
      </c>
      <c r="B131" s="6" t="s">
        <v>615</v>
      </c>
      <c r="C131" s="6" t="s">
        <v>957</v>
      </c>
      <c r="D131" s="6"/>
      <c r="E131" s="25">
        <v>43739</v>
      </c>
      <c r="F131" s="25"/>
      <c r="G131" s="25"/>
      <c r="H131" s="6" t="s">
        <v>1050</v>
      </c>
      <c r="I131" s="22"/>
      <c r="J131" s="6"/>
      <c r="L131" s="25" t="s">
        <v>1045</v>
      </c>
      <c r="N131" s="25"/>
      <c r="O131" s="6" t="s">
        <v>1171</v>
      </c>
      <c r="P131" s="6" t="s">
        <v>1207</v>
      </c>
      <c r="R131" s="6"/>
      <c r="T131" s="6" t="s">
        <v>1277</v>
      </c>
      <c r="AA131" s="51"/>
      <c r="AB131" s="51"/>
      <c r="AC131" s="6"/>
    </row>
    <row r="132" spans="1:29" x14ac:dyDescent="0.25">
      <c r="A132" s="9" t="s">
        <v>496</v>
      </c>
      <c r="B132" s="6" t="s">
        <v>615</v>
      </c>
      <c r="C132" s="6" t="s">
        <v>964</v>
      </c>
      <c r="D132" s="25">
        <v>43749</v>
      </c>
      <c r="E132" s="25">
        <v>43740</v>
      </c>
      <c r="F132" s="25"/>
      <c r="G132" s="25"/>
      <c r="H132" s="6" t="s">
        <v>1046</v>
      </c>
      <c r="I132" s="22">
        <v>2177</v>
      </c>
      <c r="J132" s="6" t="s">
        <v>1063</v>
      </c>
      <c r="L132" s="25" t="s">
        <v>1045</v>
      </c>
      <c r="N132" s="25"/>
      <c r="O132" s="6" t="s">
        <v>1171</v>
      </c>
      <c r="P132" s="6" t="s">
        <v>1197</v>
      </c>
      <c r="R132" s="6"/>
      <c r="T132" s="6" t="s">
        <v>1293</v>
      </c>
      <c r="AA132" s="51"/>
      <c r="AB132" s="51"/>
      <c r="AC132" s="6"/>
    </row>
    <row r="133" spans="1:29" x14ac:dyDescent="0.25">
      <c r="A133" s="9" t="s">
        <v>496</v>
      </c>
      <c r="B133" s="6" t="s">
        <v>615</v>
      </c>
      <c r="C133" s="6" t="s">
        <v>964</v>
      </c>
      <c r="D133" s="25">
        <v>43749</v>
      </c>
      <c r="E133" s="25">
        <v>43740</v>
      </c>
      <c r="F133" s="25"/>
      <c r="G133" s="25"/>
      <c r="H133" s="6" t="s">
        <v>1046</v>
      </c>
      <c r="I133" s="22">
        <v>2152</v>
      </c>
      <c r="J133" s="6" t="s">
        <v>1063</v>
      </c>
      <c r="L133" s="25" t="s">
        <v>1045</v>
      </c>
      <c r="N133" s="25"/>
      <c r="O133" s="6" t="s">
        <v>1171</v>
      </c>
      <c r="P133" s="6" t="s">
        <v>1197</v>
      </c>
      <c r="R133" s="6"/>
      <c r="T133" s="6" t="s">
        <v>1293</v>
      </c>
      <c r="AA133" s="51"/>
      <c r="AB133" s="51"/>
      <c r="AC133" s="6"/>
    </row>
    <row r="134" spans="1:29" x14ac:dyDescent="0.25">
      <c r="A134" s="9" t="s">
        <v>497</v>
      </c>
      <c r="B134" s="6" t="s">
        <v>615</v>
      </c>
      <c r="C134" s="6" t="s">
        <v>965</v>
      </c>
      <c r="D134" s="25">
        <v>43752</v>
      </c>
      <c r="E134" s="25">
        <v>43740</v>
      </c>
      <c r="F134" s="25"/>
      <c r="G134" s="25"/>
      <c r="H134" s="6" t="s">
        <v>1049</v>
      </c>
      <c r="I134" s="22">
        <v>2318</v>
      </c>
      <c r="J134" s="6" t="s">
        <v>1064</v>
      </c>
      <c r="L134" s="25" t="s">
        <v>1045</v>
      </c>
      <c r="N134" s="25"/>
      <c r="O134" s="6" t="s">
        <v>1171</v>
      </c>
      <c r="P134" s="6" t="s">
        <v>1197</v>
      </c>
      <c r="R134" s="6"/>
      <c r="T134" s="6" t="s">
        <v>1268</v>
      </c>
      <c r="AA134" s="51"/>
      <c r="AB134" s="51"/>
      <c r="AC134" s="6"/>
    </row>
    <row r="135" spans="1:29" x14ac:dyDescent="0.25">
      <c r="A135" s="9" t="s">
        <v>494</v>
      </c>
      <c r="B135" s="6" t="s">
        <v>615</v>
      </c>
      <c r="C135" s="6" t="s">
        <v>963</v>
      </c>
      <c r="D135" s="25">
        <v>43864</v>
      </c>
      <c r="E135" s="25">
        <v>43753</v>
      </c>
      <c r="F135" s="25"/>
      <c r="G135" s="25"/>
      <c r="H135" s="6" t="s">
        <v>1049</v>
      </c>
      <c r="I135" s="22">
        <v>1115</v>
      </c>
      <c r="J135" s="6" t="s">
        <v>1064</v>
      </c>
      <c r="L135" s="25" t="s">
        <v>1045</v>
      </c>
      <c r="N135" s="25"/>
      <c r="O135" s="6" t="s">
        <v>1167</v>
      </c>
      <c r="P135" s="6" t="s">
        <v>1205</v>
      </c>
      <c r="R135" s="6"/>
      <c r="T135" s="6" t="s">
        <v>1287</v>
      </c>
      <c r="AA135" s="51"/>
      <c r="AB135" s="51"/>
      <c r="AC135" s="6" t="s">
        <v>1445</v>
      </c>
    </row>
    <row r="136" spans="1:29" x14ac:dyDescent="0.25">
      <c r="A136" s="9" t="s">
        <v>495</v>
      </c>
      <c r="B136" s="6" t="s">
        <v>615</v>
      </c>
      <c r="C136" s="6" t="s">
        <v>963</v>
      </c>
      <c r="D136" s="25">
        <v>43864</v>
      </c>
      <c r="E136" s="25">
        <v>43753</v>
      </c>
      <c r="F136" s="25"/>
      <c r="G136" s="25"/>
      <c r="H136" s="6" t="s">
        <v>1049</v>
      </c>
      <c r="I136" s="22">
        <v>1116</v>
      </c>
      <c r="J136" s="6" t="s">
        <v>1064</v>
      </c>
      <c r="L136" s="25" t="s">
        <v>1045</v>
      </c>
      <c r="N136" s="25"/>
      <c r="O136" s="6" t="s">
        <v>1167</v>
      </c>
      <c r="P136" s="6" t="s">
        <v>1206</v>
      </c>
      <c r="R136" s="6"/>
      <c r="T136" s="6" t="s">
        <v>1287</v>
      </c>
      <c r="AA136" s="51"/>
      <c r="AB136" s="51"/>
      <c r="AC136" s="6" t="s">
        <v>1445</v>
      </c>
    </row>
    <row r="137" spans="1:29" x14ac:dyDescent="0.25">
      <c r="A137" s="9" t="s">
        <v>493</v>
      </c>
      <c r="B137" s="6" t="s">
        <v>615</v>
      </c>
      <c r="C137" s="6" t="s">
        <v>962</v>
      </c>
      <c r="D137" s="25"/>
      <c r="E137" s="25">
        <v>43754</v>
      </c>
      <c r="F137" s="25"/>
      <c r="G137" s="25"/>
      <c r="H137" s="6" t="s">
        <v>1049</v>
      </c>
      <c r="I137" s="22">
        <v>1680</v>
      </c>
      <c r="J137" s="6" t="s">
        <v>1064</v>
      </c>
      <c r="L137" s="25"/>
      <c r="N137" s="25"/>
      <c r="O137" s="6" t="s">
        <v>1167</v>
      </c>
      <c r="P137" s="6"/>
      <c r="R137" s="6"/>
      <c r="T137" s="6" t="s">
        <v>1276</v>
      </c>
      <c r="AA137" s="51"/>
      <c r="AB137" s="51"/>
      <c r="AC137" s="6" t="s">
        <v>1444</v>
      </c>
    </row>
    <row r="138" spans="1:29" x14ac:dyDescent="0.25">
      <c r="A138" s="9" t="s">
        <v>491</v>
      </c>
      <c r="B138" s="6" t="s">
        <v>615</v>
      </c>
      <c r="C138" s="6" t="s">
        <v>960</v>
      </c>
      <c r="D138" s="25"/>
      <c r="E138" s="25">
        <v>43761</v>
      </c>
      <c r="F138" s="25"/>
      <c r="G138" s="25"/>
      <c r="H138" s="6" t="s">
        <v>1054</v>
      </c>
      <c r="I138" s="22">
        <v>4978</v>
      </c>
      <c r="J138" s="6" t="s">
        <v>1091</v>
      </c>
      <c r="L138" s="25"/>
      <c r="N138" s="25"/>
      <c r="O138" s="6"/>
      <c r="P138" s="6"/>
      <c r="R138" s="6"/>
      <c r="T138" s="6" t="s">
        <v>1292</v>
      </c>
      <c r="AA138" s="51"/>
      <c r="AB138" s="51"/>
      <c r="AC138" s="6" t="s">
        <v>1442</v>
      </c>
    </row>
    <row r="139" spans="1:29" x14ac:dyDescent="0.25">
      <c r="A139" s="9" t="s">
        <v>492</v>
      </c>
      <c r="B139" s="6" t="s">
        <v>615</v>
      </c>
      <c r="C139" s="6" t="s">
        <v>961</v>
      </c>
      <c r="D139" s="25">
        <v>43803</v>
      </c>
      <c r="E139" s="25">
        <v>43761</v>
      </c>
      <c r="F139" s="25"/>
      <c r="G139" s="25"/>
      <c r="H139" s="6" t="s">
        <v>1048</v>
      </c>
      <c r="I139" s="22">
        <v>865</v>
      </c>
      <c r="J139" s="6" t="s">
        <v>1060</v>
      </c>
      <c r="L139" s="25"/>
      <c r="N139" s="25"/>
      <c r="O139" s="6" t="s">
        <v>1167</v>
      </c>
      <c r="P139" s="6" t="s">
        <v>1204</v>
      </c>
      <c r="R139" s="6"/>
      <c r="T139" s="6" t="s">
        <v>1294</v>
      </c>
      <c r="AA139" s="51"/>
      <c r="AB139" s="51"/>
      <c r="AC139" s="6" t="s">
        <v>1443</v>
      </c>
    </row>
    <row r="140" spans="1:29" x14ac:dyDescent="0.25">
      <c r="A140" s="9" t="s">
        <v>490</v>
      </c>
      <c r="B140" s="6" t="s">
        <v>615</v>
      </c>
      <c r="C140" s="6" t="s">
        <v>958</v>
      </c>
      <c r="D140" s="25">
        <v>43769</v>
      </c>
      <c r="E140" s="25">
        <v>43762</v>
      </c>
      <c r="F140" s="25"/>
      <c r="G140" s="25"/>
      <c r="H140" s="6" t="s">
        <v>1046</v>
      </c>
      <c r="I140" s="22">
        <v>2307</v>
      </c>
      <c r="J140" s="6" t="s">
        <v>1063</v>
      </c>
      <c r="L140" s="25" t="s">
        <v>1045</v>
      </c>
      <c r="N140" s="25"/>
      <c r="O140" s="6" t="s">
        <v>1167</v>
      </c>
      <c r="P140" s="6" t="s">
        <v>1197</v>
      </c>
      <c r="R140" s="6"/>
      <c r="T140" s="6" t="s">
        <v>1279</v>
      </c>
      <c r="AA140" s="51"/>
      <c r="AB140" s="51"/>
      <c r="AC140" s="6" t="s">
        <v>1441</v>
      </c>
    </row>
    <row r="141" spans="1:29" x14ac:dyDescent="0.25">
      <c r="A141" s="9" t="s">
        <v>490</v>
      </c>
      <c r="B141" s="6" t="s">
        <v>615</v>
      </c>
      <c r="C141" s="6" t="s">
        <v>959</v>
      </c>
      <c r="D141" s="25">
        <v>43769</v>
      </c>
      <c r="E141" s="25">
        <v>43762</v>
      </c>
      <c r="F141" s="25"/>
      <c r="G141" s="25"/>
      <c r="H141" s="6" t="s">
        <v>1046</v>
      </c>
      <c r="I141" s="22">
        <v>2468</v>
      </c>
      <c r="J141" s="6" t="s">
        <v>1063</v>
      </c>
      <c r="L141" s="25" t="s">
        <v>1045</v>
      </c>
      <c r="N141" s="25"/>
      <c r="O141" s="6" t="s">
        <v>1167</v>
      </c>
      <c r="P141" s="6" t="s">
        <v>1197</v>
      </c>
      <c r="R141" s="6"/>
      <c r="T141" s="6" t="s">
        <v>1279</v>
      </c>
      <c r="AA141" s="51"/>
      <c r="AB141" s="51"/>
      <c r="AC141" s="6" t="s">
        <v>1441</v>
      </c>
    </row>
    <row r="142" spans="1:29" x14ac:dyDescent="0.25">
      <c r="A142" s="9" t="s">
        <v>490</v>
      </c>
      <c r="B142" s="6" t="s">
        <v>615</v>
      </c>
      <c r="C142" s="6" t="s">
        <v>959</v>
      </c>
      <c r="D142" s="25">
        <v>43769</v>
      </c>
      <c r="E142" s="25">
        <v>43762</v>
      </c>
      <c r="F142" s="25"/>
      <c r="G142" s="25"/>
      <c r="H142" s="6" t="s">
        <v>1048</v>
      </c>
      <c r="I142" s="22">
        <v>4581</v>
      </c>
      <c r="J142" s="6" t="s">
        <v>1060</v>
      </c>
      <c r="L142" s="25" t="s">
        <v>1045</v>
      </c>
      <c r="N142" s="25"/>
      <c r="O142" s="6" t="s">
        <v>1167</v>
      </c>
      <c r="P142" s="6" t="s">
        <v>1197</v>
      </c>
      <c r="R142" s="6"/>
      <c r="T142" s="6" t="s">
        <v>1279</v>
      </c>
      <c r="AA142" s="51"/>
      <c r="AB142" s="51"/>
      <c r="AC142" s="6" t="s">
        <v>1441</v>
      </c>
    </row>
    <row r="143" spans="1:29" x14ac:dyDescent="0.25">
      <c r="A143" s="9" t="s">
        <v>488</v>
      </c>
      <c r="B143" s="6" t="s">
        <v>615</v>
      </c>
      <c r="C143" s="6" t="s">
        <v>957</v>
      </c>
      <c r="D143" s="25">
        <v>43776</v>
      </c>
      <c r="E143" s="25">
        <v>43776</v>
      </c>
      <c r="F143" s="25"/>
      <c r="G143" s="25"/>
      <c r="H143" s="6" t="s">
        <v>1046</v>
      </c>
      <c r="I143" s="22">
        <v>1020</v>
      </c>
      <c r="J143" s="6" t="s">
        <v>1063</v>
      </c>
      <c r="L143" s="6"/>
      <c r="N143" s="6"/>
      <c r="O143" s="6" t="s">
        <v>1167</v>
      </c>
      <c r="P143" s="6" t="s">
        <v>1197</v>
      </c>
      <c r="R143" s="6"/>
      <c r="T143" s="6" t="s">
        <v>1277</v>
      </c>
      <c r="AA143" s="51"/>
      <c r="AB143" s="51"/>
      <c r="AC143" s="6" t="s">
        <v>1440</v>
      </c>
    </row>
    <row r="144" spans="1:29" x14ac:dyDescent="0.25">
      <c r="A144" s="9" t="s">
        <v>489</v>
      </c>
      <c r="B144" s="6" t="s">
        <v>615</v>
      </c>
      <c r="C144" s="6" t="s">
        <v>957</v>
      </c>
      <c r="D144" s="25">
        <v>43776</v>
      </c>
      <c r="E144" s="25">
        <v>43776</v>
      </c>
      <c r="F144" s="25"/>
      <c r="G144" s="25"/>
      <c r="H144" s="6" t="s">
        <v>1049</v>
      </c>
      <c r="I144" s="22">
        <v>1860</v>
      </c>
      <c r="J144" s="6" t="s">
        <v>1064</v>
      </c>
      <c r="L144" s="6"/>
      <c r="N144" s="6"/>
      <c r="O144" s="6" t="s">
        <v>1167</v>
      </c>
      <c r="P144" s="6" t="s">
        <v>1197</v>
      </c>
      <c r="R144" s="6"/>
      <c r="T144" s="6" t="s">
        <v>1277</v>
      </c>
      <c r="AA144" s="51"/>
      <c r="AB144" s="51"/>
      <c r="AC144" s="6" t="s">
        <v>1440</v>
      </c>
    </row>
    <row r="145" spans="1:29" x14ac:dyDescent="0.25">
      <c r="A145" s="9" t="s">
        <v>486</v>
      </c>
      <c r="B145" s="6" t="s">
        <v>615</v>
      </c>
      <c r="C145" s="6" t="s">
        <v>957</v>
      </c>
      <c r="D145" s="25">
        <v>43777</v>
      </c>
      <c r="E145" s="25">
        <v>43777</v>
      </c>
      <c r="F145" s="25"/>
      <c r="G145" s="25"/>
      <c r="H145" s="6" t="s">
        <v>1046</v>
      </c>
      <c r="I145" s="22">
        <v>1023</v>
      </c>
      <c r="J145" s="6" t="s">
        <v>1063</v>
      </c>
      <c r="L145" s="6"/>
      <c r="N145" s="6"/>
      <c r="O145" s="6" t="s">
        <v>1167</v>
      </c>
      <c r="P145" s="6" t="s">
        <v>1197</v>
      </c>
      <c r="R145" s="6"/>
      <c r="T145" s="6" t="s">
        <v>1277</v>
      </c>
      <c r="AA145" s="51"/>
      <c r="AB145" s="51"/>
      <c r="AC145" s="6"/>
    </row>
    <row r="146" spans="1:29" x14ac:dyDescent="0.25">
      <c r="A146" s="9" t="s">
        <v>487</v>
      </c>
      <c r="B146" s="6" t="s">
        <v>615</v>
      </c>
      <c r="C146" s="6" t="s">
        <v>957</v>
      </c>
      <c r="D146" s="25">
        <v>43777</v>
      </c>
      <c r="E146" s="25">
        <v>43777</v>
      </c>
      <c r="F146" s="25"/>
      <c r="G146" s="25"/>
      <c r="H146" s="6" t="s">
        <v>1046</v>
      </c>
      <c r="I146" s="22">
        <v>1031</v>
      </c>
      <c r="J146" s="6" t="s">
        <v>1063</v>
      </c>
      <c r="L146" s="6"/>
      <c r="N146" s="6"/>
      <c r="O146" s="6" t="s">
        <v>1167</v>
      </c>
      <c r="P146" s="6" t="s">
        <v>1197</v>
      </c>
      <c r="R146" s="6"/>
      <c r="T146" s="6" t="s">
        <v>1277</v>
      </c>
      <c r="AA146" s="51"/>
      <c r="AB146" s="51"/>
      <c r="AC146" s="6" t="s">
        <v>1440</v>
      </c>
    </row>
    <row r="147" spans="1:29" ht="30" x14ac:dyDescent="0.25">
      <c r="A147" s="9" t="s">
        <v>485</v>
      </c>
      <c r="B147" s="6" t="s">
        <v>615</v>
      </c>
      <c r="C147" s="22" t="s">
        <v>956</v>
      </c>
      <c r="D147" s="25"/>
      <c r="E147" s="25">
        <v>43783</v>
      </c>
      <c r="F147" s="25"/>
      <c r="G147" s="25"/>
      <c r="H147" s="6" t="s">
        <v>1055</v>
      </c>
      <c r="I147" s="22">
        <v>12</v>
      </c>
      <c r="J147" s="6" t="s">
        <v>1063</v>
      </c>
      <c r="L147" s="25" t="s">
        <v>1045</v>
      </c>
      <c r="N147" s="25"/>
      <c r="O147" s="6" t="s">
        <v>1167</v>
      </c>
      <c r="P147" s="6" t="s">
        <v>1197</v>
      </c>
      <c r="R147" s="6"/>
      <c r="T147" s="6" t="s">
        <v>1264</v>
      </c>
      <c r="AA147" s="51"/>
      <c r="AB147" s="51"/>
      <c r="AC147" s="6" t="s">
        <v>1439</v>
      </c>
    </row>
    <row r="148" spans="1:29" x14ac:dyDescent="0.25">
      <c r="A148" s="9" t="s">
        <v>484</v>
      </c>
      <c r="B148" s="6" t="s">
        <v>615</v>
      </c>
      <c r="C148" s="6" t="s">
        <v>955</v>
      </c>
      <c r="D148" s="25">
        <v>43803</v>
      </c>
      <c r="E148" s="25">
        <v>43784</v>
      </c>
      <c r="F148" s="25"/>
      <c r="G148" s="25"/>
      <c r="H148" s="6" t="s">
        <v>1046</v>
      </c>
      <c r="I148" s="22">
        <v>2284</v>
      </c>
      <c r="J148" s="6" t="s">
        <v>1063</v>
      </c>
      <c r="L148" s="25" t="s">
        <v>1045</v>
      </c>
      <c r="N148" s="25"/>
      <c r="O148" s="6" t="s">
        <v>1167</v>
      </c>
      <c r="P148" s="6" t="s">
        <v>1197</v>
      </c>
      <c r="R148" s="6"/>
      <c r="T148" s="6" t="s">
        <v>1287</v>
      </c>
      <c r="AA148" s="51"/>
      <c r="AB148" s="51"/>
      <c r="AC148" s="6" t="s">
        <v>1438</v>
      </c>
    </row>
    <row r="149" spans="1:29" x14ac:dyDescent="0.25">
      <c r="A149" s="9" t="s">
        <v>469</v>
      </c>
      <c r="B149" s="6" t="s">
        <v>615</v>
      </c>
      <c r="C149" s="6" t="s">
        <v>949</v>
      </c>
      <c r="D149" s="6"/>
      <c r="E149" s="25">
        <v>43791</v>
      </c>
      <c r="F149" s="25"/>
      <c r="G149" s="25"/>
      <c r="H149" s="6" t="s">
        <v>1046</v>
      </c>
      <c r="I149" s="22">
        <v>1089</v>
      </c>
      <c r="J149" s="6" t="s">
        <v>1063</v>
      </c>
      <c r="L149" s="6"/>
      <c r="N149" s="6"/>
      <c r="O149" s="6" t="s">
        <v>1167</v>
      </c>
      <c r="P149" s="6" t="s">
        <v>1197</v>
      </c>
      <c r="R149" s="6"/>
      <c r="T149" s="6" t="s">
        <v>1267</v>
      </c>
      <c r="AA149" s="51"/>
      <c r="AB149" s="51"/>
      <c r="AC149" s="6" t="s">
        <v>1434</v>
      </c>
    </row>
    <row r="150" spans="1:29" x14ac:dyDescent="0.25">
      <c r="A150" s="9" t="s">
        <v>470</v>
      </c>
      <c r="B150" s="6" t="s">
        <v>615</v>
      </c>
      <c r="C150" s="6" t="s">
        <v>950</v>
      </c>
      <c r="D150" s="6"/>
      <c r="E150" s="25">
        <v>43791</v>
      </c>
      <c r="F150" s="25"/>
      <c r="G150" s="25"/>
      <c r="H150" s="6" t="s">
        <v>1051</v>
      </c>
      <c r="I150" s="22">
        <v>4162</v>
      </c>
      <c r="J150" s="6" t="s">
        <v>1091</v>
      </c>
      <c r="L150" s="6"/>
      <c r="N150" s="6"/>
      <c r="O150" s="6" t="s">
        <v>1167</v>
      </c>
      <c r="P150" s="6" t="s">
        <v>1197</v>
      </c>
      <c r="R150" s="6"/>
      <c r="T150" s="6" t="s">
        <v>1267</v>
      </c>
      <c r="AA150" s="51"/>
      <c r="AB150" s="51"/>
      <c r="AC150" s="6" t="s">
        <v>1435</v>
      </c>
    </row>
    <row r="151" spans="1:29" x14ac:dyDescent="0.25">
      <c r="A151" s="9" t="s">
        <v>471</v>
      </c>
      <c r="B151" s="6" t="s">
        <v>615</v>
      </c>
      <c r="C151" s="6" t="s">
        <v>950</v>
      </c>
      <c r="D151" s="6"/>
      <c r="E151" s="25">
        <v>43791</v>
      </c>
      <c r="F151" s="25"/>
      <c r="G151" s="25"/>
      <c r="H151" s="6" t="s">
        <v>1052</v>
      </c>
      <c r="I151" s="22">
        <v>4161</v>
      </c>
      <c r="J151" s="6" t="s">
        <v>1075</v>
      </c>
      <c r="L151" s="6"/>
      <c r="N151" s="6"/>
      <c r="O151" s="6" t="s">
        <v>1167</v>
      </c>
      <c r="P151" s="6" t="s">
        <v>1197</v>
      </c>
      <c r="R151" s="6"/>
      <c r="T151" s="6" t="s">
        <v>1267</v>
      </c>
      <c r="AA151" s="51"/>
      <c r="AB151" s="51"/>
      <c r="AC151" s="6" t="s">
        <v>1435</v>
      </c>
    </row>
    <row r="152" spans="1:29" x14ac:dyDescent="0.25">
      <c r="A152" s="9" t="s">
        <v>472</v>
      </c>
      <c r="B152" s="6" t="s">
        <v>615</v>
      </c>
      <c r="C152" s="6" t="s">
        <v>951</v>
      </c>
      <c r="D152" s="6"/>
      <c r="E152" s="25">
        <v>43791</v>
      </c>
      <c r="F152" s="25"/>
      <c r="G152" s="25"/>
      <c r="H152" s="6" t="s">
        <v>1053</v>
      </c>
      <c r="I152" s="22">
        <v>5677</v>
      </c>
      <c r="J152" s="6" t="s">
        <v>1070</v>
      </c>
      <c r="L152" s="6"/>
      <c r="N152" s="6"/>
      <c r="O152" s="6" t="s">
        <v>1167</v>
      </c>
      <c r="P152" s="6" t="s">
        <v>1197</v>
      </c>
      <c r="R152" s="6"/>
      <c r="T152" s="6" t="s">
        <v>1267</v>
      </c>
      <c r="AA152" s="51"/>
      <c r="AB152" s="51"/>
      <c r="AC152" s="6" t="s">
        <v>1436</v>
      </c>
    </row>
    <row r="153" spans="1:29" x14ac:dyDescent="0.25">
      <c r="A153" s="9" t="s">
        <v>473</v>
      </c>
      <c r="B153" s="6" t="s">
        <v>615</v>
      </c>
      <c r="C153" s="6" t="s">
        <v>950</v>
      </c>
      <c r="D153" s="6"/>
      <c r="E153" s="25">
        <v>43791</v>
      </c>
      <c r="F153" s="25"/>
      <c r="G153" s="25"/>
      <c r="H153" s="6" t="s">
        <v>1052</v>
      </c>
      <c r="I153" s="22">
        <v>5692</v>
      </c>
      <c r="J153" s="6" t="s">
        <v>1075</v>
      </c>
      <c r="L153" s="6"/>
      <c r="N153" s="6"/>
      <c r="O153" s="6" t="s">
        <v>1167</v>
      </c>
      <c r="P153" s="6" t="s">
        <v>1197</v>
      </c>
      <c r="R153" s="6"/>
      <c r="T153" s="6" t="s">
        <v>1267</v>
      </c>
      <c r="AA153" s="51"/>
      <c r="AB153" s="51"/>
      <c r="AC153" s="6" t="s">
        <v>1435</v>
      </c>
    </row>
    <row r="154" spans="1:29" x14ac:dyDescent="0.25">
      <c r="A154" s="9" t="s">
        <v>474</v>
      </c>
      <c r="B154" s="6" t="s">
        <v>615</v>
      </c>
      <c r="C154" s="6" t="s">
        <v>952</v>
      </c>
      <c r="D154" s="6"/>
      <c r="E154" s="25">
        <v>43791</v>
      </c>
      <c r="F154" s="25"/>
      <c r="G154" s="25"/>
      <c r="H154" s="6" t="s">
        <v>1048</v>
      </c>
      <c r="I154" s="22">
        <v>3244</v>
      </c>
      <c r="J154" s="6" t="s">
        <v>1060</v>
      </c>
      <c r="L154" s="6"/>
      <c r="N154" s="6"/>
      <c r="O154" s="6" t="s">
        <v>1167</v>
      </c>
      <c r="P154" s="6" t="s">
        <v>1197</v>
      </c>
      <c r="R154" s="6"/>
      <c r="T154" s="6" t="s">
        <v>1267</v>
      </c>
      <c r="AA154" s="51"/>
      <c r="AB154" s="51"/>
      <c r="AC154" s="6" t="s">
        <v>1436</v>
      </c>
    </row>
    <row r="155" spans="1:29" x14ac:dyDescent="0.25">
      <c r="A155" s="9" t="s">
        <v>475</v>
      </c>
      <c r="B155" s="6" t="s">
        <v>615</v>
      </c>
      <c r="C155" s="6" t="s">
        <v>953</v>
      </c>
      <c r="D155" s="6"/>
      <c r="E155" s="25">
        <v>43791</v>
      </c>
      <c r="F155" s="25"/>
      <c r="G155" s="25"/>
      <c r="H155" s="6" t="s">
        <v>1047</v>
      </c>
      <c r="I155" s="22">
        <v>1936</v>
      </c>
      <c r="J155" s="6" t="s">
        <v>1059</v>
      </c>
      <c r="L155" s="6"/>
      <c r="N155" s="6"/>
      <c r="O155" s="6" t="s">
        <v>1167</v>
      </c>
      <c r="P155" s="6" t="s">
        <v>1197</v>
      </c>
      <c r="R155" s="6"/>
      <c r="T155" s="6" t="s">
        <v>1267</v>
      </c>
      <c r="AA155" s="51"/>
      <c r="AB155" s="51"/>
      <c r="AC155" s="6"/>
    </row>
    <row r="156" spans="1:29" ht="15.75" thickBot="1" x14ac:dyDescent="0.3">
      <c r="A156" s="55" t="s">
        <v>476</v>
      </c>
      <c r="B156" s="57" t="s">
        <v>615</v>
      </c>
      <c r="C156" s="57" t="s">
        <v>953</v>
      </c>
      <c r="D156" s="57"/>
      <c r="E156" s="60">
        <v>43791</v>
      </c>
      <c r="F156" s="60"/>
      <c r="G156" s="60"/>
      <c r="H156" s="57" t="s">
        <v>1052</v>
      </c>
      <c r="I156" s="63">
        <v>6771</v>
      </c>
      <c r="J156" s="57" t="s">
        <v>1075</v>
      </c>
      <c r="L156" s="57"/>
      <c r="N156" s="57"/>
      <c r="O156" s="57" t="s">
        <v>1167</v>
      </c>
      <c r="P156" s="57" t="s">
        <v>1197</v>
      </c>
      <c r="R156" s="57"/>
      <c r="T156" s="57" t="s">
        <v>1267</v>
      </c>
      <c r="AA156" s="67"/>
      <c r="AB156" s="67"/>
      <c r="AC156" s="57"/>
    </row>
    <row r="157" spans="1:29" x14ac:dyDescent="0.25">
      <c r="A157" s="9" t="s">
        <v>477</v>
      </c>
      <c r="B157" s="6" t="s">
        <v>615</v>
      </c>
      <c r="C157" s="6" t="s">
        <v>953</v>
      </c>
      <c r="D157" s="6"/>
      <c r="E157" s="25">
        <v>43791</v>
      </c>
      <c r="F157" s="25"/>
      <c r="G157" s="25"/>
      <c r="H157" s="6" t="s">
        <v>1047</v>
      </c>
      <c r="I157" s="22">
        <v>570</v>
      </c>
      <c r="J157" s="6" t="s">
        <v>1059</v>
      </c>
      <c r="L157" s="6"/>
      <c r="N157" s="6"/>
      <c r="O157" s="6" t="s">
        <v>1167</v>
      </c>
      <c r="P157" s="6" t="s">
        <v>1197</v>
      </c>
      <c r="R157" s="6"/>
      <c r="T157" s="6" t="s">
        <v>1267</v>
      </c>
      <c r="AA157" s="51"/>
      <c r="AB157" s="51"/>
      <c r="AC157" s="6"/>
    </row>
    <row r="158" spans="1:29" x14ac:dyDescent="0.25">
      <c r="A158" s="9" t="s">
        <v>478</v>
      </c>
      <c r="B158" s="6" t="s">
        <v>615</v>
      </c>
      <c r="C158" s="6" t="s">
        <v>953</v>
      </c>
      <c r="D158" s="6"/>
      <c r="E158" s="25">
        <v>43791</v>
      </c>
      <c r="F158" s="25"/>
      <c r="G158" s="25"/>
      <c r="H158" s="6" t="s">
        <v>1048</v>
      </c>
      <c r="I158" s="22">
        <v>1471</v>
      </c>
      <c r="J158" s="6" t="s">
        <v>1060</v>
      </c>
      <c r="L158" s="6"/>
      <c r="N158" s="6"/>
      <c r="O158" s="6" t="s">
        <v>1167</v>
      </c>
      <c r="P158" s="6" t="s">
        <v>1197</v>
      </c>
      <c r="R158" s="6"/>
      <c r="T158" s="6" t="s">
        <v>1267</v>
      </c>
      <c r="AA158" s="51"/>
      <c r="AB158" s="51"/>
      <c r="AC158" s="6"/>
    </row>
    <row r="159" spans="1:29" x14ac:dyDescent="0.25">
      <c r="A159" s="9" t="s">
        <v>479</v>
      </c>
      <c r="B159" s="6" t="s">
        <v>615</v>
      </c>
      <c r="C159" s="6" t="s">
        <v>951</v>
      </c>
      <c r="D159" s="6"/>
      <c r="E159" s="25">
        <v>43791</v>
      </c>
      <c r="F159" s="25"/>
      <c r="G159" s="25"/>
      <c r="H159" s="6" t="s">
        <v>1053</v>
      </c>
      <c r="I159" s="22">
        <v>778</v>
      </c>
      <c r="J159" s="6">
        <v>774272</v>
      </c>
      <c r="L159" s="6"/>
      <c r="N159" s="6"/>
      <c r="O159" s="6" t="s">
        <v>1167</v>
      </c>
      <c r="P159" s="6" t="s">
        <v>1197</v>
      </c>
      <c r="R159" s="6"/>
      <c r="T159" s="6" t="s">
        <v>1267</v>
      </c>
      <c r="AA159" s="51"/>
      <c r="AB159" s="51"/>
      <c r="AC159" s="6" t="s">
        <v>1437</v>
      </c>
    </row>
    <row r="160" spans="1:29" x14ac:dyDescent="0.25">
      <c r="A160" s="9" t="s">
        <v>480</v>
      </c>
      <c r="B160" s="6" t="s">
        <v>615</v>
      </c>
      <c r="C160" s="6" t="s">
        <v>953</v>
      </c>
      <c r="D160" s="6"/>
      <c r="E160" s="25">
        <v>43791</v>
      </c>
      <c r="F160" s="25"/>
      <c r="G160" s="25"/>
      <c r="H160" s="6" t="s">
        <v>1052</v>
      </c>
      <c r="I160" s="22">
        <v>5309</v>
      </c>
      <c r="J160" s="6" t="s">
        <v>1075</v>
      </c>
      <c r="L160" s="6"/>
      <c r="N160" s="6"/>
      <c r="O160" s="6" t="s">
        <v>1167</v>
      </c>
      <c r="P160" s="6" t="s">
        <v>1197</v>
      </c>
      <c r="R160" s="6"/>
      <c r="T160" s="6" t="s">
        <v>1267</v>
      </c>
      <c r="AA160" s="51"/>
      <c r="AB160" s="51"/>
      <c r="AC160" s="6" t="s">
        <v>1435</v>
      </c>
    </row>
    <row r="161" spans="1:29" x14ac:dyDescent="0.25">
      <c r="A161" s="9" t="s">
        <v>481</v>
      </c>
      <c r="B161" s="6" t="s">
        <v>615</v>
      </c>
      <c r="C161" s="6" t="s">
        <v>954</v>
      </c>
      <c r="D161" s="6"/>
      <c r="E161" s="25">
        <v>43791</v>
      </c>
      <c r="F161" s="25"/>
      <c r="G161" s="25"/>
      <c r="H161" s="6" t="s">
        <v>1051</v>
      </c>
      <c r="I161" s="22">
        <v>3521</v>
      </c>
      <c r="J161" s="6" t="s">
        <v>1091</v>
      </c>
      <c r="L161" s="6"/>
      <c r="N161" s="6"/>
      <c r="O161" s="6" t="s">
        <v>1167</v>
      </c>
      <c r="P161" s="6" t="s">
        <v>1197</v>
      </c>
      <c r="R161" s="6"/>
      <c r="T161" s="6" t="s">
        <v>1267</v>
      </c>
      <c r="AA161" s="51"/>
      <c r="AB161" s="51"/>
      <c r="AC161" s="6" t="s">
        <v>1437</v>
      </c>
    </row>
    <row r="162" spans="1:29" x14ac:dyDescent="0.25">
      <c r="A162" s="9" t="s">
        <v>482</v>
      </c>
      <c r="B162" s="6" t="s">
        <v>615</v>
      </c>
      <c r="C162" s="6" t="s">
        <v>953</v>
      </c>
      <c r="D162" s="6"/>
      <c r="E162" s="25">
        <v>43791</v>
      </c>
      <c r="F162" s="25"/>
      <c r="G162" s="25"/>
      <c r="H162" s="6" t="s">
        <v>1052</v>
      </c>
      <c r="I162" s="22">
        <v>6576</v>
      </c>
      <c r="J162" s="6">
        <v>774272</v>
      </c>
      <c r="L162" s="6"/>
      <c r="N162" s="6"/>
      <c r="O162" s="6" t="s">
        <v>1167</v>
      </c>
      <c r="P162" s="6" t="s">
        <v>1197</v>
      </c>
      <c r="R162" s="6"/>
      <c r="T162" s="6" t="s">
        <v>1267</v>
      </c>
      <c r="AA162" s="51"/>
      <c r="AB162" s="51"/>
      <c r="AC162" s="6" t="s">
        <v>1435</v>
      </c>
    </row>
    <row r="163" spans="1:29" x14ac:dyDescent="0.25">
      <c r="A163" s="9" t="s">
        <v>483</v>
      </c>
      <c r="B163" s="6" t="s">
        <v>615</v>
      </c>
      <c r="C163" s="6" t="s">
        <v>953</v>
      </c>
      <c r="D163" s="6"/>
      <c r="E163" s="25">
        <v>43791</v>
      </c>
      <c r="F163" s="25"/>
      <c r="G163" s="25"/>
      <c r="H163" s="6" t="s">
        <v>1052</v>
      </c>
      <c r="I163" s="22">
        <v>355</v>
      </c>
      <c r="J163" s="6">
        <v>774272</v>
      </c>
      <c r="L163" s="6"/>
      <c r="N163" s="6"/>
      <c r="O163" s="6" t="s">
        <v>1167</v>
      </c>
      <c r="P163" s="6" t="s">
        <v>1197</v>
      </c>
      <c r="R163" s="6"/>
      <c r="T163" s="6" t="s">
        <v>1267</v>
      </c>
      <c r="AA163" s="51"/>
      <c r="AB163" s="51"/>
      <c r="AC163" s="6"/>
    </row>
    <row r="164" spans="1:29" x14ac:dyDescent="0.25">
      <c r="A164" s="9" t="s">
        <v>467</v>
      </c>
      <c r="B164" s="6" t="s">
        <v>615</v>
      </c>
      <c r="C164" s="6" t="s">
        <v>947</v>
      </c>
      <c r="D164" s="6"/>
      <c r="E164" s="25">
        <v>43795</v>
      </c>
      <c r="F164" s="25"/>
      <c r="G164" s="25"/>
      <c r="H164" s="6" t="s">
        <v>1047</v>
      </c>
      <c r="I164" s="22">
        <v>1159</v>
      </c>
      <c r="J164" s="6" t="s">
        <v>1059</v>
      </c>
      <c r="L164" s="6"/>
      <c r="N164" s="6"/>
      <c r="O164" s="6" t="s">
        <v>1167</v>
      </c>
      <c r="P164" s="6" t="s">
        <v>1197</v>
      </c>
      <c r="R164" s="6"/>
      <c r="T164" s="6" t="s">
        <v>1267</v>
      </c>
      <c r="AA164" s="51"/>
      <c r="AB164" s="51"/>
      <c r="AC164" s="6" t="s">
        <v>953</v>
      </c>
    </row>
    <row r="165" spans="1:29" x14ac:dyDescent="0.25">
      <c r="A165" s="9" t="s">
        <v>468</v>
      </c>
      <c r="B165" s="6" t="s">
        <v>615</v>
      </c>
      <c r="C165" s="6" t="s">
        <v>948</v>
      </c>
      <c r="D165" s="6"/>
      <c r="E165" s="25">
        <v>43795</v>
      </c>
      <c r="F165" s="25"/>
      <c r="G165" s="25"/>
      <c r="H165" s="6" t="s">
        <v>1052</v>
      </c>
      <c r="I165" s="22">
        <v>6218</v>
      </c>
      <c r="J165" s="6" t="s">
        <v>1075</v>
      </c>
      <c r="L165" s="6"/>
      <c r="N165" s="6"/>
      <c r="O165" s="6" t="s">
        <v>1167</v>
      </c>
      <c r="P165" s="6" t="s">
        <v>1197</v>
      </c>
      <c r="R165" s="6"/>
      <c r="T165" s="6" t="s">
        <v>1267</v>
      </c>
      <c r="AA165" s="51"/>
      <c r="AB165" s="51"/>
      <c r="AC165" s="6" t="s">
        <v>1433</v>
      </c>
    </row>
    <row r="166" spans="1:29" x14ac:dyDescent="0.25">
      <c r="A166" s="9" t="s">
        <v>466</v>
      </c>
      <c r="B166" s="6" t="s">
        <v>615</v>
      </c>
      <c r="C166" s="6" t="s">
        <v>946</v>
      </c>
      <c r="D166" s="25">
        <v>43878</v>
      </c>
      <c r="E166" s="25">
        <v>43797</v>
      </c>
      <c r="F166" s="25"/>
      <c r="G166" s="25"/>
      <c r="H166" s="6" t="s">
        <v>1047</v>
      </c>
      <c r="I166" s="22">
        <v>344</v>
      </c>
      <c r="J166" s="6" t="s">
        <v>1059</v>
      </c>
      <c r="L166" s="25" t="s">
        <v>1045</v>
      </c>
      <c r="N166" s="25"/>
      <c r="O166" s="6" t="s">
        <v>1169</v>
      </c>
      <c r="P166" s="6" t="s">
        <v>1203</v>
      </c>
      <c r="R166" s="6"/>
      <c r="T166" s="6" t="s">
        <v>1282</v>
      </c>
      <c r="AA166" s="51"/>
      <c r="AB166" s="51"/>
      <c r="AC166" s="6" t="s">
        <v>1432</v>
      </c>
    </row>
    <row r="167" spans="1:29" x14ac:dyDescent="0.25">
      <c r="A167" s="9" t="s">
        <v>464</v>
      </c>
      <c r="B167" s="6" t="s">
        <v>615</v>
      </c>
      <c r="C167" s="6" t="s">
        <v>944</v>
      </c>
      <c r="D167" s="6"/>
      <c r="E167" s="25">
        <v>43809</v>
      </c>
      <c r="F167" s="25"/>
      <c r="G167" s="25"/>
      <c r="H167" s="6" t="s">
        <v>1049</v>
      </c>
      <c r="I167" s="22">
        <v>2427</v>
      </c>
      <c r="J167" s="6" t="s">
        <v>1064</v>
      </c>
      <c r="L167" s="25" t="s">
        <v>1045</v>
      </c>
      <c r="N167" s="25"/>
      <c r="O167" s="6" t="s">
        <v>1167</v>
      </c>
      <c r="P167" s="6" t="s">
        <v>1202</v>
      </c>
      <c r="R167" s="6"/>
      <c r="T167" s="6" t="s">
        <v>1266</v>
      </c>
      <c r="AA167" s="51"/>
      <c r="AB167" s="51"/>
      <c r="AC167" s="6" t="s">
        <v>1430</v>
      </c>
    </row>
    <row r="168" spans="1:29" x14ac:dyDescent="0.25">
      <c r="A168" s="9" t="s">
        <v>465</v>
      </c>
      <c r="B168" s="6" t="s">
        <v>615</v>
      </c>
      <c r="C168" s="6" t="s">
        <v>945</v>
      </c>
      <c r="D168" s="6"/>
      <c r="E168" s="25">
        <v>43809</v>
      </c>
      <c r="F168" s="25"/>
      <c r="G168" s="25"/>
      <c r="H168" s="6" t="s">
        <v>1046</v>
      </c>
      <c r="I168" s="22">
        <v>1733</v>
      </c>
      <c r="J168" s="6" t="s">
        <v>1063</v>
      </c>
      <c r="L168" s="25" t="s">
        <v>1045</v>
      </c>
      <c r="N168" s="25"/>
      <c r="O168" s="6" t="s">
        <v>1167</v>
      </c>
      <c r="P168" s="6" t="s">
        <v>1197</v>
      </c>
      <c r="R168" s="6"/>
      <c r="T168" s="6" t="s">
        <v>1289</v>
      </c>
      <c r="AA168" s="51"/>
      <c r="AB168" s="51"/>
      <c r="AC168" s="6" t="s">
        <v>1431</v>
      </c>
    </row>
    <row r="169" spans="1:29" x14ac:dyDescent="0.25">
      <c r="A169" s="9" t="s">
        <v>463</v>
      </c>
      <c r="B169" s="6" t="s">
        <v>615</v>
      </c>
      <c r="C169" s="4" t="s">
        <v>943</v>
      </c>
      <c r="D169" s="25">
        <v>43833</v>
      </c>
      <c r="E169" s="25">
        <v>43810</v>
      </c>
      <c r="F169" s="25"/>
      <c r="G169" s="25"/>
      <c r="H169" s="6" t="s">
        <v>1049</v>
      </c>
      <c r="I169" s="22">
        <v>1745</v>
      </c>
      <c r="J169" s="6" t="s">
        <v>1064</v>
      </c>
      <c r="L169" s="30" t="s">
        <v>1045</v>
      </c>
      <c r="N169" s="30"/>
      <c r="O169" s="4" t="s">
        <v>1167</v>
      </c>
      <c r="P169" s="6" t="s">
        <v>1202</v>
      </c>
      <c r="R169" s="6"/>
      <c r="T169" s="6" t="s">
        <v>1276</v>
      </c>
      <c r="AA169" s="51"/>
      <c r="AB169" s="51"/>
      <c r="AC169" s="6" t="s">
        <v>1429</v>
      </c>
    </row>
    <row r="170" spans="1:29" x14ac:dyDescent="0.25">
      <c r="A170" s="9" t="s">
        <v>462</v>
      </c>
      <c r="B170" s="6" t="s">
        <v>615</v>
      </c>
      <c r="C170" s="4" t="s">
        <v>942</v>
      </c>
      <c r="D170" s="25">
        <v>43867</v>
      </c>
      <c r="E170" s="25">
        <v>43811</v>
      </c>
      <c r="F170" s="25"/>
      <c r="G170" s="25"/>
      <c r="H170" s="6" t="s">
        <v>1049</v>
      </c>
      <c r="I170" s="22">
        <v>838</v>
      </c>
      <c r="J170" s="6" t="s">
        <v>1064</v>
      </c>
      <c r="L170" s="30" t="s">
        <v>1045</v>
      </c>
      <c r="N170" s="30"/>
      <c r="O170" s="4" t="s">
        <v>1167</v>
      </c>
      <c r="P170" s="6" t="s">
        <v>1197</v>
      </c>
      <c r="R170" s="6"/>
      <c r="T170" s="6" t="s">
        <v>1273</v>
      </c>
      <c r="AA170" s="51"/>
      <c r="AB170" s="51"/>
      <c r="AC170" s="6" t="s">
        <v>1428</v>
      </c>
    </row>
    <row r="171" spans="1:29" x14ac:dyDescent="0.25">
      <c r="A171" s="9" t="s">
        <v>461</v>
      </c>
      <c r="B171" s="6" t="s">
        <v>615</v>
      </c>
      <c r="C171" s="4" t="s">
        <v>941</v>
      </c>
      <c r="D171" s="25">
        <v>43860</v>
      </c>
      <c r="E171" s="25">
        <v>43823</v>
      </c>
      <c r="F171" s="25"/>
      <c r="G171" s="25"/>
      <c r="H171" s="6" t="s">
        <v>1049</v>
      </c>
      <c r="I171" s="22">
        <v>2018</v>
      </c>
      <c r="J171" s="6" t="s">
        <v>1064</v>
      </c>
      <c r="L171" s="30" t="s">
        <v>1045</v>
      </c>
      <c r="N171" s="33"/>
      <c r="O171" s="4" t="s">
        <v>1167</v>
      </c>
      <c r="P171" s="6" t="s">
        <v>1197</v>
      </c>
      <c r="R171" s="6"/>
      <c r="T171" s="6" t="s">
        <v>1277</v>
      </c>
      <c r="AA171" s="51"/>
      <c r="AB171" s="51"/>
      <c r="AC171" s="6" t="s">
        <v>1427</v>
      </c>
    </row>
    <row r="172" spans="1:29" x14ac:dyDescent="0.25">
      <c r="A172" s="9" t="s">
        <v>460</v>
      </c>
      <c r="B172" s="6" t="s">
        <v>615</v>
      </c>
      <c r="C172" s="4" t="s">
        <v>940</v>
      </c>
      <c r="D172" s="25">
        <v>43878</v>
      </c>
      <c r="E172" s="25">
        <v>43838</v>
      </c>
      <c r="F172" s="25"/>
      <c r="G172" s="25"/>
      <c r="H172" s="6" t="s">
        <v>1048</v>
      </c>
      <c r="I172" s="22">
        <v>2782</v>
      </c>
      <c r="J172" s="6" t="s">
        <v>1060</v>
      </c>
      <c r="L172" s="19" t="s">
        <v>1514</v>
      </c>
      <c r="N172" s="33"/>
      <c r="O172" s="4" t="s">
        <v>1167</v>
      </c>
      <c r="P172" s="6" t="s">
        <v>1197</v>
      </c>
      <c r="R172" s="6"/>
      <c r="T172" s="6" t="s">
        <v>1264</v>
      </c>
      <c r="AA172" s="51">
        <v>18687.14</v>
      </c>
      <c r="AB172" s="51">
        <v>18687.14</v>
      </c>
      <c r="AC172" s="6" t="s">
        <v>1426</v>
      </c>
    </row>
    <row r="173" spans="1:29" x14ac:dyDescent="0.25">
      <c r="A173" s="9" t="s">
        <v>459</v>
      </c>
      <c r="B173" s="6" t="s">
        <v>615</v>
      </c>
      <c r="C173" s="4" t="s">
        <v>939</v>
      </c>
      <c r="D173" s="25">
        <v>43871</v>
      </c>
      <c r="E173" s="25">
        <v>43840</v>
      </c>
      <c r="F173" s="25"/>
      <c r="G173" s="25"/>
      <c r="H173" s="6" t="s">
        <v>1055</v>
      </c>
      <c r="I173" s="22">
        <v>65</v>
      </c>
      <c r="J173" s="6" t="s">
        <v>1063</v>
      </c>
      <c r="L173" s="19" t="s">
        <v>1522</v>
      </c>
      <c r="N173" s="33"/>
      <c r="O173" s="4" t="s">
        <v>1168</v>
      </c>
      <c r="P173" s="6" t="s">
        <v>1197</v>
      </c>
      <c r="R173" s="6"/>
      <c r="T173" s="6" t="s">
        <v>1285</v>
      </c>
      <c r="AA173" s="51">
        <v>50261.31</v>
      </c>
      <c r="AB173" s="51">
        <v>50261.31</v>
      </c>
      <c r="AC173" s="6" t="s">
        <v>1425</v>
      </c>
    </row>
    <row r="174" spans="1:29" x14ac:dyDescent="0.25">
      <c r="A174" s="9" t="s">
        <v>456</v>
      </c>
      <c r="B174" s="6" t="s">
        <v>615</v>
      </c>
      <c r="C174" s="6" t="s">
        <v>887</v>
      </c>
      <c r="D174" s="6"/>
      <c r="E174" s="25">
        <v>43844</v>
      </c>
      <c r="F174" s="25"/>
      <c r="G174" s="25"/>
      <c r="H174" s="6" t="s">
        <v>1047</v>
      </c>
      <c r="I174" s="22">
        <v>2671</v>
      </c>
      <c r="J174" s="6" t="s">
        <v>1059</v>
      </c>
      <c r="L174" s="19" t="s">
        <v>1513</v>
      </c>
      <c r="N174" s="33"/>
      <c r="O174" s="6" t="s">
        <v>1167</v>
      </c>
      <c r="P174" s="6" t="s">
        <v>1197</v>
      </c>
      <c r="R174" s="6"/>
      <c r="T174" s="6" t="s">
        <v>1276</v>
      </c>
      <c r="AA174" s="51">
        <v>12663.73</v>
      </c>
      <c r="AB174" s="51">
        <v>12663.73</v>
      </c>
      <c r="AC174" s="6" t="s">
        <v>1045</v>
      </c>
    </row>
    <row r="175" spans="1:29" x14ac:dyDescent="0.25">
      <c r="A175" s="9" t="s">
        <v>457</v>
      </c>
      <c r="B175" s="6" t="s">
        <v>615</v>
      </c>
      <c r="C175" s="4" t="s">
        <v>937</v>
      </c>
      <c r="D175" s="6"/>
      <c r="E175" s="25">
        <v>43844</v>
      </c>
      <c r="F175" s="25"/>
      <c r="G175" s="25"/>
      <c r="H175" s="6" t="s">
        <v>1049</v>
      </c>
      <c r="I175" s="22">
        <v>1693</v>
      </c>
      <c r="J175" s="6" t="s">
        <v>1064</v>
      </c>
      <c r="L175" s="19" t="s">
        <v>1502</v>
      </c>
      <c r="N175" s="33"/>
      <c r="O175" s="4" t="s">
        <v>1167</v>
      </c>
      <c r="P175" s="6"/>
      <c r="R175" s="6"/>
      <c r="T175" s="6" t="s">
        <v>1276</v>
      </c>
      <c r="AA175" s="51">
        <v>471.75</v>
      </c>
      <c r="AB175" s="51">
        <v>471.75</v>
      </c>
      <c r="AC175" s="6"/>
    </row>
    <row r="176" spans="1:29" x14ac:dyDescent="0.25">
      <c r="A176" s="9" t="s">
        <v>458</v>
      </c>
      <c r="B176" s="6" t="s">
        <v>615</v>
      </c>
      <c r="C176" s="4" t="s">
        <v>938</v>
      </c>
      <c r="D176" s="6"/>
      <c r="E176" s="25">
        <v>43844</v>
      </c>
      <c r="F176" s="25"/>
      <c r="G176" s="25"/>
      <c r="H176" s="6" t="s">
        <v>1046</v>
      </c>
      <c r="I176" s="34">
        <v>2494</v>
      </c>
      <c r="J176" s="6" t="s">
        <v>1063</v>
      </c>
      <c r="L176" s="19" t="s">
        <v>1501</v>
      </c>
      <c r="N176" s="33" t="s">
        <v>1151</v>
      </c>
      <c r="O176" s="4" t="s">
        <v>1167</v>
      </c>
      <c r="P176" s="6"/>
      <c r="R176" s="6"/>
      <c r="T176" s="6" t="s">
        <v>1264</v>
      </c>
      <c r="AA176" s="51">
        <v>13549.81</v>
      </c>
      <c r="AB176" s="51">
        <v>13549.81</v>
      </c>
      <c r="AC176" s="6" t="s">
        <v>1424</v>
      </c>
    </row>
    <row r="177" spans="1:29" x14ac:dyDescent="0.25">
      <c r="A177" s="9" t="s">
        <v>455</v>
      </c>
      <c r="B177" s="6" t="s">
        <v>615</v>
      </c>
      <c r="C177" s="6" t="s">
        <v>936</v>
      </c>
      <c r="D177" s="6"/>
      <c r="E177" s="25">
        <v>43845</v>
      </c>
      <c r="F177" s="25"/>
      <c r="G177" s="25"/>
      <c r="H177" s="6" t="s">
        <v>1056</v>
      </c>
      <c r="I177" s="22">
        <v>5217</v>
      </c>
      <c r="J177" s="6" t="s">
        <v>1116</v>
      </c>
      <c r="L177" s="19" t="s">
        <v>1523</v>
      </c>
      <c r="N177" s="33"/>
      <c r="O177" s="6" t="s">
        <v>1167</v>
      </c>
      <c r="P177" s="6" t="s">
        <v>1202</v>
      </c>
      <c r="R177" s="6"/>
      <c r="T177" s="6" t="s">
        <v>1268</v>
      </c>
      <c r="AA177" s="51">
        <v>5321</v>
      </c>
      <c r="AB177" s="51">
        <v>5321</v>
      </c>
      <c r="AC177" s="6"/>
    </row>
    <row r="178" spans="1:29" ht="30" x14ac:dyDescent="0.25">
      <c r="A178" s="9" t="s">
        <v>454</v>
      </c>
      <c r="B178" s="6" t="s">
        <v>615</v>
      </c>
      <c r="C178" s="22" t="s">
        <v>935</v>
      </c>
      <c r="D178" s="6"/>
      <c r="E178" s="25">
        <v>43854</v>
      </c>
      <c r="F178" s="25"/>
      <c r="G178" s="25"/>
      <c r="H178" s="6" t="s">
        <v>1046</v>
      </c>
      <c r="I178" s="22">
        <v>1521</v>
      </c>
      <c r="J178" s="6">
        <v>775369</v>
      </c>
      <c r="L178" s="19" t="s">
        <v>1501</v>
      </c>
      <c r="N178" s="33" t="s">
        <v>1160</v>
      </c>
      <c r="O178" s="6" t="s">
        <v>1167</v>
      </c>
      <c r="P178" s="6"/>
      <c r="R178" s="6"/>
      <c r="T178" s="6" t="s">
        <v>1289</v>
      </c>
      <c r="AA178" s="51"/>
      <c r="AB178" s="51"/>
      <c r="AC178" s="6" t="s">
        <v>1423</v>
      </c>
    </row>
    <row r="179" spans="1:29" x14ac:dyDescent="0.25">
      <c r="A179" s="9" t="s">
        <v>448</v>
      </c>
      <c r="B179" s="6" t="s">
        <v>615</v>
      </c>
      <c r="C179" s="6" t="s">
        <v>931</v>
      </c>
      <c r="D179" s="6"/>
      <c r="E179" s="25">
        <v>43859</v>
      </c>
      <c r="F179" s="25"/>
      <c r="G179" s="25"/>
      <c r="H179" s="6" t="s">
        <v>1048</v>
      </c>
      <c r="I179" s="22">
        <v>1233</v>
      </c>
      <c r="J179" s="6" t="s">
        <v>1060</v>
      </c>
      <c r="L179" s="19" t="s">
        <v>1241</v>
      </c>
      <c r="N179" s="33"/>
      <c r="O179" s="6" t="s">
        <v>1167</v>
      </c>
      <c r="P179" s="6"/>
      <c r="R179" s="6"/>
      <c r="T179" s="6" t="s">
        <v>1267</v>
      </c>
      <c r="AA179" s="51"/>
      <c r="AB179" s="51"/>
      <c r="AC179" s="6"/>
    </row>
    <row r="180" spans="1:29" x14ac:dyDescent="0.25">
      <c r="A180" s="9" t="s">
        <v>449</v>
      </c>
      <c r="B180" s="6" t="s">
        <v>615</v>
      </c>
      <c r="C180" s="6" t="s">
        <v>932</v>
      </c>
      <c r="D180" s="6"/>
      <c r="E180" s="25">
        <v>43859</v>
      </c>
      <c r="F180" s="25"/>
      <c r="G180" s="25"/>
      <c r="H180" s="6" t="s">
        <v>1048</v>
      </c>
      <c r="I180" s="22">
        <v>3403</v>
      </c>
      <c r="J180" s="6" t="s">
        <v>1060</v>
      </c>
      <c r="L180" s="19" t="s">
        <v>1501</v>
      </c>
      <c r="N180" s="33" t="s">
        <v>1132</v>
      </c>
      <c r="O180" s="6" t="s">
        <v>1167</v>
      </c>
      <c r="P180" s="6"/>
      <c r="R180" s="6"/>
      <c r="T180" s="6" t="s">
        <v>1267</v>
      </c>
      <c r="AA180" s="51"/>
      <c r="AB180" s="51"/>
      <c r="AC180" s="6"/>
    </row>
    <row r="181" spans="1:29" x14ac:dyDescent="0.25">
      <c r="A181" s="9" t="s">
        <v>450</v>
      </c>
      <c r="B181" s="6" t="s">
        <v>615</v>
      </c>
      <c r="C181" s="6" t="s">
        <v>932</v>
      </c>
      <c r="D181" s="6"/>
      <c r="E181" s="25">
        <v>43859</v>
      </c>
      <c r="F181" s="25"/>
      <c r="G181" s="25"/>
      <c r="H181" s="6" t="s">
        <v>1046</v>
      </c>
      <c r="I181" s="22">
        <v>1695</v>
      </c>
      <c r="J181" s="6" t="s">
        <v>1063</v>
      </c>
      <c r="L181" s="19" t="s">
        <v>1241</v>
      </c>
      <c r="N181" s="33"/>
      <c r="O181" s="6" t="s">
        <v>1167</v>
      </c>
      <c r="P181" s="6"/>
      <c r="R181" s="6"/>
      <c r="T181" s="6" t="s">
        <v>1267</v>
      </c>
      <c r="AA181" s="51"/>
      <c r="AB181" s="51"/>
      <c r="AC181" s="6"/>
    </row>
    <row r="182" spans="1:29" x14ac:dyDescent="0.25">
      <c r="A182" s="9" t="s">
        <v>451</v>
      </c>
      <c r="B182" s="6" t="s">
        <v>615</v>
      </c>
      <c r="C182" s="6" t="s">
        <v>933</v>
      </c>
      <c r="D182" s="6"/>
      <c r="E182" s="25">
        <v>43859</v>
      </c>
      <c r="F182" s="25"/>
      <c r="G182" s="25"/>
      <c r="H182" s="6" t="s">
        <v>1047</v>
      </c>
      <c r="I182" s="22">
        <v>3930</v>
      </c>
      <c r="J182" s="6" t="s">
        <v>1059</v>
      </c>
      <c r="L182" s="19" t="s">
        <v>1505</v>
      </c>
      <c r="N182" s="33"/>
      <c r="O182" s="6" t="s">
        <v>1167</v>
      </c>
      <c r="P182" s="6"/>
      <c r="R182" s="6"/>
      <c r="T182" s="6" t="s">
        <v>1267</v>
      </c>
      <c r="AA182" s="51"/>
      <c r="AB182" s="51"/>
      <c r="AC182" s="6"/>
    </row>
    <row r="183" spans="1:29" x14ac:dyDescent="0.25">
      <c r="A183" s="9" t="s">
        <v>452</v>
      </c>
      <c r="B183" s="6" t="s">
        <v>615</v>
      </c>
      <c r="C183" s="6" t="s">
        <v>686</v>
      </c>
      <c r="D183" s="6"/>
      <c r="E183" s="25">
        <v>43859</v>
      </c>
      <c r="F183" s="25"/>
      <c r="G183" s="25"/>
      <c r="H183" s="6" t="s">
        <v>1048</v>
      </c>
      <c r="I183" s="22">
        <v>4303</v>
      </c>
      <c r="J183" s="6" t="s">
        <v>1060</v>
      </c>
      <c r="L183" s="19" t="s">
        <v>1241</v>
      </c>
      <c r="N183" s="33"/>
      <c r="O183" s="6" t="s">
        <v>1167</v>
      </c>
      <c r="P183" s="6"/>
      <c r="R183" s="6"/>
      <c r="T183" s="6" t="s">
        <v>1267</v>
      </c>
      <c r="AA183" s="51"/>
      <c r="AB183" s="51"/>
      <c r="AC183" s="6"/>
    </row>
    <row r="184" spans="1:29" x14ac:dyDescent="0.25">
      <c r="A184" s="9" t="s">
        <v>453</v>
      </c>
      <c r="B184" s="6" t="s">
        <v>615</v>
      </c>
      <c r="C184" s="6" t="s">
        <v>934</v>
      </c>
      <c r="D184" s="6"/>
      <c r="E184" s="25">
        <v>43859</v>
      </c>
      <c r="F184" s="25"/>
      <c r="G184" s="25"/>
      <c r="H184" s="6" t="s">
        <v>1048</v>
      </c>
      <c r="I184" s="22">
        <v>1233</v>
      </c>
      <c r="J184" s="6" t="s">
        <v>1060</v>
      </c>
      <c r="L184" s="19" t="s">
        <v>1503</v>
      </c>
      <c r="N184" s="33"/>
      <c r="O184" s="6" t="s">
        <v>1167</v>
      </c>
      <c r="P184" s="6"/>
      <c r="R184" s="6"/>
      <c r="T184" s="6" t="s">
        <v>1267</v>
      </c>
      <c r="AA184" s="51"/>
      <c r="AB184" s="51"/>
      <c r="AC184" s="6"/>
    </row>
    <row r="185" spans="1:29" x14ac:dyDescent="0.25">
      <c r="A185" s="9" t="s">
        <v>447</v>
      </c>
      <c r="B185" s="6" t="s">
        <v>615</v>
      </c>
      <c r="C185" s="6" t="s">
        <v>930</v>
      </c>
      <c r="D185" s="6"/>
      <c r="E185" s="25">
        <v>43866</v>
      </c>
      <c r="F185" s="25"/>
      <c r="G185" s="25"/>
      <c r="H185" s="6" t="s">
        <v>1048</v>
      </c>
      <c r="I185" s="22">
        <v>3157</v>
      </c>
      <c r="J185" s="6" t="s">
        <v>1060</v>
      </c>
      <c r="L185" s="19" t="s">
        <v>1501</v>
      </c>
      <c r="N185" s="33" t="s">
        <v>1156</v>
      </c>
      <c r="O185" s="6" t="s">
        <v>1167</v>
      </c>
      <c r="P185" s="6"/>
      <c r="R185" s="6"/>
      <c r="T185" s="6" t="s">
        <v>1281</v>
      </c>
      <c r="AA185" s="51">
        <v>2410</v>
      </c>
      <c r="AB185" s="51">
        <v>2410</v>
      </c>
      <c r="AC185" s="6" t="s">
        <v>1422</v>
      </c>
    </row>
    <row r="186" spans="1:29" x14ac:dyDescent="0.25">
      <c r="A186" s="9" t="s">
        <v>446</v>
      </c>
      <c r="B186" s="6" t="s">
        <v>615</v>
      </c>
      <c r="C186" s="6" t="s">
        <v>929</v>
      </c>
      <c r="D186" s="25">
        <v>43915</v>
      </c>
      <c r="E186" s="25">
        <v>43867</v>
      </c>
      <c r="F186" s="25"/>
      <c r="G186" s="25"/>
      <c r="H186" s="6" t="s">
        <v>1046</v>
      </c>
      <c r="I186" s="22">
        <v>1596</v>
      </c>
      <c r="J186" s="6" t="s">
        <v>1063</v>
      </c>
      <c r="L186" s="19" t="s">
        <v>1497</v>
      </c>
      <c r="N186" s="33"/>
      <c r="O186" s="6" t="s">
        <v>1167</v>
      </c>
      <c r="P186" s="6" t="s">
        <v>1197</v>
      </c>
      <c r="R186" s="6"/>
      <c r="T186" s="6" t="s">
        <v>1273</v>
      </c>
      <c r="AA186" s="51">
        <v>30564.75</v>
      </c>
      <c r="AB186" s="51">
        <v>30564.75</v>
      </c>
      <c r="AC186" s="6" t="s">
        <v>1421</v>
      </c>
    </row>
    <row r="187" spans="1:29" x14ac:dyDescent="0.25">
      <c r="A187" s="9" t="s">
        <v>445</v>
      </c>
      <c r="B187" s="6" t="s">
        <v>615</v>
      </c>
      <c r="C187" s="6" t="s">
        <v>928</v>
      </c>
      <c r="D187" s="6"/>
      <c r="E187" s="25">
        <v>43868</v>
      </c>
      <c r="F187" s="25"/>
      <c r="G187" s="25"/>
      <c r="H187" s="6" t="s">
        <v>1046</v>
      </c>
      <c r="I187" s="22">
        <v>5255</v>
      </c>
      <c r="J187" s="6" t="s">
        <v>1063</v>
      </c>
      <c r="L187" s="19" t="s">
        <v>1501</v>
      </c>
      <c r="N187" s="33" t="s">
        <v>1151</v>
      </c>
      <c r="O187" s="6" t="s">
        <v>1167</v>
      </c>
      <c r="P187" s="6"/>
      <c r="R187" s="6"/>
      <c r="T187" s="6" t="s">
        <v>1264</v>
      </c>
      <c r="AA187" s="51"/>
      <c r="AB187" s="51"/>
      <c r="AC187" s="6" t="s">
        <v>1420</v>
      </c>
    </row>
    <row r="188" spans="1:29" x14ac:dyDescent="0.25">
      <c r="A188" s="9" t="s">
        <v>444</v>
      </c>
      <c r="B188" s="6" t="s">
        <v>615</v>
      </c>
      <c r="C188" s="6" t="s">
        <v>927</v>
      </c>
      <c r="D188" s="6"/>
      <c r="E188" s="25">
        <v>43874</v>
      </c>
      <c r="F188" s="25"/>
      <c r="G188" s="25"/>
      <c r="H188" s="6" t="s">
        <v>1046</v>
      </c>
      <c r="I188" s="22">
        <v>1876</v>
      </c>
      <c r="J188" s="6" t="s">
        <v>1063</v>
      </c>
      <c r="L188" s="19" t="s">
        <v>1502</v>
      </c>
      <c r="N188" s="33"/>
      <c r="O188" s="6" t="s">
        <v>1167</v>
      </c>
      <c r="P188" s="6"/>
      <c r="R188" s="6"/>
      <c r="T188" s="6" t="s">
        <v>1276</v>
      </c>
      <c r="AA188" s="51">
        <v>5721.56</v>
      </c>
      <c r="AB188" s="51">
        <v>5721.56</v>
      </c>
      <c r="AC188" s="6" t="s">
        <v>1419</v>
      </c>
    </row>
    <row r="189" spans="1:29" x14ac:dyDescent="0.25">
      <c r="A189" s="9" t="s">
        <v>443</v>
      </c>
      <c r="B189" s="6" t="s">
        <v>615</v>
      </c>
      <c r="C189" s="6" t="s">
        <v>926</v>
      </c>
      <c r="D189" s="25">
        <v>43895</v>
      </c>
      <c r="E189" s="25">
        <v>43881</v>
      </c>
      <c r="F189" s="25"/>
      <c r="G189" s="25"/>
      <c r="H189" s="6" t="s">
        <v>1046</v>
      </c>
      <c r="I189" s="22">
        <v>2178</v>
      </c>
      <c r="J189" s="6" t="s">
        <v>1063</v>
      </c>
      <c r="L189" s="19" t="s">
        <v>1521</v>
      </c>
      <c r="N189" s="33"/>
      <c r="O189" s="6" t="s">
        <v>1167</v>
      </c>
      <c r="P189" s="6"/>
      <c r="R189" s="6"/>
      <c r="T189" s="6" t="s">
        <v>1293</v>
      </c>
      <c r="AA189" s="51">
        <v>33116.79</v>
      </c>
      <c r="AB189" s="51">
        <v>33116.79</v>
      </c>
      <c r="AC189" s="6" t="s">
        <v>1418</v>
      </c>
    </row>
    <row r="190" spans="1:29" x14ac:dyDescent="0.25">
      <c r="A190" s="9" t="s">
        <v>435</v>
      </c>
      <c r="B190" s="6" t="s">
        <v>615</v>
      </c>
      <c r="C190" s="6" t="s">
        <v>918</v>
      </c>
      <c r="D190" s="25">
        <v>43895</v>
      </c>
      <c r="E190" s="25">
        <v>43882</v>
      </c>
      <c r="F190" s="25"/>
      <c r="G190" s="25"/>
      <c r="H190" s="6" t="s">
        <v>1046</v>
      </c>
      <c r="I190" s="22">
        <v>2674</v>
      </c>
      <c r="J190" s="6" t="s">
        <v>1063</v>
      </c>
      <c r="L190" s="19" t="s">
        <v>1513</v>
      </c>
      <c r="N190" s="33"/>
      <c r="O190" s="6" t="s">
        <v>1168</v>
      </c>
      <c r="P190" s="6" t="s">
        <v>1175</v>
      </c>
      <c r="R190" s="6"/>
      <c r="T190" s="6" t="s">
        <v>1264</v>
      </c>
      <c r="AA190" s="51">
        <v>37858.559999999998</v>
      </c>
      <c r="AB190" s="51">
        <v>37858.559999999998</v>
      </c>
      <c r="AC190" s="6" t="s">
        <v>1417</v>
      </c>
    </row>
    <row r="191" spans="1:29" x14ac:dyDescent="0.25">
      <c r="A191" s="9" t="s">
        <v>436</v>
      </c>
      <c r="B191" s="6" t="s">
        <v>615</v>
      </c>
      <c r="C191" s="6" t="s">
        <v>919</v>
      </c>
      <c r="D191" s="6"/>
      <c r="E191" s="25">
        <v>43882</v>
      </c>
      <c r="F191" s="25"/>
      <c r="G191" s="25"/>
      <c r="H191" s="6" t="s">
        <v>1047</v>
      </c>
      <c r="I191" s="22">
        <v>6695</v>
      </c>
      <c r="J191" s="6" t="s">
        <v>1091</v>
      </c>
      <c r="L191" s="19" t="s">
        <v>1501</v>
      </c>
      <c r="N191" s="33" t="s">
        <v>1166</v>
      </c>
      <c r="O191" s="6" t="s">
        <v>1167</v>
      </c>
      <c r="P191" s="6"/>
      <c r="R191" s="6"/>
      <c r="T191" s="6" t="s">
        <v>1267</v>
      </c>
      <c r="AA191" s="51"/>
      <c r="AB191" s="51"/>
      <c r="AC191" s="6"/>
    </row>
    <row r="192" spans="1:29" x14ac:dyDescent="0.25">
      <c r="A192" s="9" t="s">
        <v>437</v>
      </c>
      <c r="B192" s="6" t="s">
        <v>615</v>
      </c>
      <c r="C192" s="6" t="s">
        <v>920</v>
      </c>
      <c r="D192" s="6"/>
      <c r="E192" s="25">
        <v>43882</v>
      </c>
      <c r="F192" s="25"/>
      <c r="G192" s="25"/>
      <c r="H192" s="6" t="s">
        <v>1048</v>
      </c>
      <c r="I192" s="22">
        <v>6056</v>
      </c>
      <c r="J192" s="6" t="s">
        <v>1060</v>
      </c>
      <c r="L192" s="19" t="s">
        <v>1501</v>
      </c>
      <c r="N192" s="33" t="s">
        <v>1132</v>
      </c>
      <c r="O192" s="6" t="s">
        <v>1167</v>
      </c>
      <c r="P192" s="6"/>
      <c r="R192" s="6"/>
      <c r="T192" s="6" t="s">
        <v>1267</v>
      </c>
      <c r="AA192" s="51"/>
      <c r="AB192" s="51"/>
      <c r="AC192" s="6"/>
    </row>
    <row r="193" spans="1:29" x14ac:dyDescent="0.25">
      <c r="A193" s="9" t="s">
        <v>438</v>
      </c>
      <c r="B193" s="6" t="s">
        <v>615</v>
      </c>
      <c r="C193" s="6" t="s">
        <v>921</v>
      </c>
      <c r="D193" s="6"/>
      <c r="E193" s="25">
        <v>43882</v>
      </c>
      <c r="F193" s="25"/>
      <c r="G193" s="25"/>
      <c r="H193" s="6" t="s">
        <v>1046</v>
      </c>
      <c r="I193" s="22">
        <v>6256</v>
      </c>
      <c r="J193" s="6" t="s">
        <v>1070</v>
      </c>
      <c r="L193" s="19" t="s">
        <v>1501</v>
      </c>
      <c r="N193" s="33" t="s">
        <v>1151</v>
      </c>
      <c r="O193" s="6" t="s">
        <v>1167</v>
      </c>
      <c r="P193" s="6"/>
      <c r="R193" s="6"/>
      <c r="T193" s="6" t="s">
        <v>1267</v>
      </c>
      <c r="AA193" s="51"/>
      <c r="AB193" s="51"/>
      <c r="AC193" s="6"/>
    </row>
    <row r="194" spans="1:29" x14ac:dyDescent="0.25">
      <c r="A194" s="9" t="s">
        <v>439</v>
      </c>
      <c r="B194" s="6" t="s">
        <v>615</v>
      </c>
      <c r="C194" s="21" t="s">
        <v>922</v>
      </c>
      <c r="D194" s="6"/>
      <c r="E194" s="25">
        <v>43882</v>
      </c>
      <c r="F194" s="25"/>
      <c r="G194" s="25"/>
      <c r="H194" s="6" t="s">
        <v>1049</v>
      </c>
      <c r="I194" s="22">
        <v>3402</v>
      </c>
      <c r="J194" s="6" t="s">
        <v>1109</v>
      </c>
      <c r="L194" s="19" t="s">
        <v>1241</v>
      </c>
      <c r="N194" s="33"/>
      <c r="O194" s="6" t="s">
        <v>1167</v>
      </c>
      <c r="P194" s="6"/>
      <c r="R194" s="6"/>
      <c r="T194" s="6" t="s">
        <v>1267</v>
      </c>
      <c r="AA194" s="51"/>
      <c r="AB194" s="51"/>
      <c r="AC194" s="6"/>
    </row>
    <row r="195" spans="1:29" x14ac:dyDescent="0.25">
      <c r="A195" s="9" t="s">
        <v>440</v>
      </c>
      <c r="B195" s="6" t="s">
        <v>615</v>
      </c>
      <c r="C195" s="23" t="s">
        <v>923</v>
      </c>
      <c r="D195" s="6"/>
      <c r="E195" s="25">
        <v>43882</v>
      </c>
      <c r="F195" s="25"/>
      <c r="G195" s="25"/>
      <c r="H195" s="6" t="s">
        <v>1048</v>
      </c>
      <c r="I195" s="22">
        <v>3272</v>
      </c>
      <c r="J195" s="6" t="s">
        <v>1060</v>
      </c>
      <c r="L195" s="19" t="s">
        <v>1524</v>
      </c>
      <c r="N195" s="33"/>
      <c r="O195" s="6" t="s">
        <v>1167</v>
      </c>
      <c r="P195" s="6"/>
      <c r="R195" s="6"/>
      <c r="T195" s="6" t="s">
        <v>1267</v>
      </c>
      <c r="AA195" s="51"/>
      <c r="AB195" s="51"/>
      <c r="AC195" s="6"/>
    </row>
    <row r="196" spans="1:29" x14ac:dyDescent="0.25">
      <c r="A196" s="9" t="s">
        <v>441</v>
      </c>
      <c r="B196" s="6" t="s">
        <v>615</v>
      </c>
      <c r="C196" s="22" t="s">
        <v>924</v>
      </c>
      <c r="D196" s="6"/>
      <c r="E196" s="25">
        <v>43882</v>
      </c>
      <c r="F196" s="25"/>
      <c r="G196" s="25"/>
      <c r="H196" s="6" t="s">
        <v>1048</v>
      </c>
      <c r="I196" s="22">
        <v>3529</v>
      </c>
      <c r="J196" s="6" t="s">
        <v>1060</v>
      </c>
      <c r="L196" s="19" t="s">
        <v>1241</v>
      </c>
      <c r="N196" s="33"/>
      <c r="O196" s="6" t="s">
        <v>1167</v>
      </c>
      <c r="P196" s="6"/>
      <c r="R196" s="6"/>
      <c r="T196" s="6" t="s">
        <v>1267</v>
      </c>
      <c r="AA196" s="51"/>
      <c r="AB196" s="51"/>
      <c r="AC196" s="6"/>
    </row>
    <row r="197" spans="1:29" ht="30" x14ac:dyDescent="0.25">
      <c r="A197" s="9" t="s">
        <v>442</v>
      </c>
      <c r="B197" s="6" t="s">
        <v>615</v>
      </c>
      <c r="C197" s="22" t="s">
        <v>925</v>
      </c>
      <c r="D197" s="6"/>
      <c r="E197" s="25">
        <v>43882</v>
      </c>
      <c r="F197" s="25"/>
      <c r="G197" s="25"/>
      <c r="H197" s="6" t="s">
        <v>1048</v>
      </c>
      <c r="I197" s="22">
        <v>2059</v>
      </c>
      <c r="J197" s="6" t="s">
        <v>1060</v>
      </c>
      <c r="L197" s="19" t="s">
        <v>1501</v>
      </c>
      <c r="N197" s="33" t="s">
        <v>1161</v>
      </c>
      <c r="O197" s="6" t="s">
        <v>1167</v>
      </c>
      <c r="P197" s="6"/>
      <c r="R197" s="6"/>
      <c r="T197" s="6" t="s">
        <v>1267</v>
      </c>
      <c r="AA197" s="51"/>
      <c r="AB197" s="51"/>
      <c r="AC197" s="6"/>
    </row>
    <row r="198" spans="1:29" x14ac:dyDescent="0.25">
      <c r="A198" s="9" t="s">
        <v>433</v>
      </c>
      <c r="B198" s="6" t="s">
        <v>615</v>
      </c>
      <c r="C198" s="6" t="s">
        <v>916</v>
      </c>
      <c r="D198" s="6"/>
      <c r="E198" s="25">
        <v>43886</v>
      </c>
      <c r="F198" s="25"/>
      <c r="G198" s="25"/>
      <c r="H198" s="6" t="s">
        <v>1046</v>
      </c>
      <c r="I198" s="22">
        <v>1652</v>
      </c>
      <c r="J198" s="6" t="s">
        <v>1063</v>
      </c>
      <c r="L198" s="19" t="s">
        <v>1502</v>
      </c>
      <c r="N198" s="33"/>
      <c r="O198" s="6" t="s">
        <v>1167</v>
      </c>
      <c r="P198" s="6"/>
      <c r="R198" s="6"/>
      <c r="T198" s="6" t="s">
        <v>1288</v>
      </c>
      <c r="AA198" s="51">
        <v>4717.5</v>
      </c>
      <c r="AB198" s="51">
        <v>4717.5</v>
      </c>
      <c r="AC198" s="6" t="s">
        <v>1415</v>
      </c>
    </row>
    <row r="199" spans="1:29" x14ac:dyDescent="0.25">
      <c r="A199" s="9" t="s">
        <v>434</v>
      </c>
      <c r="B199" s="6" t="s">
        <v>615</v>
      </c>
      <c r="C199" s="6" t="s">
        <v>917</v>
      </c>
      <c r="D199" s="6"/>
      <c r="E199" s="25">
        <v>43886</v>
      </c>
      <c r="F199" s="25"/>
      <c r="G199" s="25"/>
      <c r="H199" s="6" t="s">
        <v>1049</v>
      </c>
      <c r="I199" s="22">
        <v>2648</v>
      </c>
      <c r="J199" s="6">
        <v>774166</v>
      </c>
      <c r="L199" s="19" t="s">
        <v>1502</v>
      </c>
      <c r="N199" s="33"/>
      <c r="O199" s="6" t="s">
        <v>1167</v>
      </c>
      <c r="P199" s="6"/>
      <c r="R199" s="6"/>
      <c r="T199" s="6" t="s">
        <v>1264</v>
      </c>
      <c r="AA199" s="51">
        <v>471.75</v>
      </c>
      <c r="AB199" s="51">
        <v>471.75</v>
      </c>
      <c r="AC199" s="6" t="s">
        <v>1416</v>
      </c>
    </row>
    <row r="200" spans="1:29" x14ac:dyDescent="0.25">
      <c r="A200" s="9" t="s">
        <v>432</v>
      </c>
      <c r="B200" s="6" t="s">
        <v>615</v>
      </c>
      <c r="C200" s="22" t="s">
        <v>915</v>
      </c>
      <c r="D200" s="6"/>
      <c r="E200" s="25">
        <v>43888</v>
      </c>
      <c r="F200" s="25"/>
      <c r="G200" s="25"/>
      <c r="H200" s="6" t="s">
        <v>1048</v>
      </c>
      <c r="I200" s="22">
        <v>5255</v>
      </c>
      <c r="J200" s="6" t="s">
        <v>1060</v>
      </c>
      <c r="L200" s="19" t="s">
        <v>1501</v>
      </c>
      <c r="N200" s="33" t="s">
        <v>1148</v>
      </c>
      <c r="O200" s="6" t="s">
        <v>1167</v>
      </c>
      <c r="P200" s="6"/>
      <c r="R200" s="6"/>
      <c r="T200" s="6" t="s">
        <v>1266</v>
      </c>
      <c r="AA200" s="51">
        <v>143790.14000000001</v>
      </c>
      <c r="AB200" s="51">
        <v>143790.14000000001</v>
      </c>
      <c r="AC200" s="6"/>
    </row>
    <row r="201" spans="1:29" ht="30" x14ac:dyDescent="0.25">
      <c r="A201" s="9" t="s">
        <v>431</v>
      </c>
      <c r="B201" s="6" t="s">
        <v>615</v>
      </c>
      <c r="C201" s="22" t="s">
        <v>914</v>
      </c>
      <c r="D201" s="25">
        <v>43915</v>
      </c>
      <c r="E201" s="25">
        <v>43893</v>
      </c>
      <c r="F201" s="25"/>
      <c r="G201" s="25"/>
      <c r="H201" s="6" t="s">
        <v>1046</v>
      </c>
      <c r="I201" s="22">
        <v>2554</v>
      </c>
      <c r="J201" s="6" t="s">
        <v>1063</v>
      </c>
      <c r="L201" s="19" t="s">
        <v>1497</v>
      </c>
      <c r="N201" s="33"/>
      <c r="O201" s="6" t="s">
        <v>1167</v>
      </c>
      <c r="P201" s="6"/>
      <c r="R201" s="6"/>
      <c r="T201" s="6" t="s">
        <v>1264</v>
      </c>
      <c r="AA201" s="51">
        <v>28641.54</v>
      </c>
      <c r="AB201" s="51">
        <v>28641.54</v>
      </c>
      <c r="AC201" s="6" t="s">
        <v>1414</v>
      </c>
    </row>
    <row r="202" spans="1:29" x14ac:dyDescent="0.25">
      <c r="A202" s="9" t="s">
        <v>430</v>
      </c>
      <c r="B202" s="6" t="s">
        <v>615</v>
      </c>
      <c r="C202" s="6" t="s">
        <v>913</v>
      </c>
      <c r="D202" s="25">
        <v>43950</v>
      </c>
      <c r="E202" s="25">
        <v>43894</v>
      </c>
      <c r="F202" s="25"/>
      <c r="G202" s="25"/>
      <c r="H202" s="6" t="s">
        <v>1046</v>
      </c>
      <c r="I202" s="22">
        <v>2839</v>
      </c>
      <c r="J202" s="6" t="s">
        <v>1063</v>
      </c>
      <c r="L202" s="19" t="s">
        <v>1497</v>
      </c>
      <c r="N202" s="33"/>
      <c r="O202" s="6" t="s">
        <v>1167</v>
      </c>
      <c r="P202" s="6"/>
      <c r="R202" s="6"/>
      <c r="T202" s="6" t="s">
        <v>1273</v>
      </c>
      <c r="AA202" s="51">
        <v>36193.089999999997</v>
      </c>
      <c r="AB202" s="51">
        <v>36193.089999999997</v>
      </c>
      <c r="AC202" s="6" t="s">
        <v>1413</v>
      </c>
    </row>
    <row r="203" spans="1:29" x14ac:dyDescent="0.25">
      <c r="A203" s="9" t="s">
        <v>429</v>
      </c>
      <c r="B203" s="6" t="s">
        <v>615</v>
      </c>
      <c r="C203" s="6" t="s">
        <v>912</v>
      </c>
      <c r="D203" s="6"/>
      <c r="E203" s="25">
        <v>43895</v>
      </c>
      <c r="F203" s="25"/>
      <c r="G203" s="25"/>
      <c r="H203" s="6" t="s">
        <v>1046</v>
      </c>
      <c r="I203" s="22">
        <v>2728</v>
      </c>
      <c r="J203" s="6" t="s">
        <v>1063</v>
      </c>
      <c r="L203" s="19" t="s">
        <v>1241</v>
      </c>
      <c r="N203" s="33"/>
      <c r="O203" s="6" t="s">
        <v>1168</v>
      </c>
      <c r="P203" s="6" t="s">
        <v>1201</v>
      </c>
      <c r="R203" s="6"/>
      <c r="T203" s="6" t="s">
        <v>1266</v>
      </c>
      <c r="AA203" s="51">
        <v>53106.77</v>
      </c>
      <c r="AB203" s="51">
        <v>53106.77</v>
      </c>
      <c r="AC203" s="6" t="s">
        <v>1412</v>
      </c>
    </row>
    <row r="204" spans="1:29" x14ac:dyDescent="0.25">
      <c r="A204" s="9" t="s">
        <v>427</v>
      </c>
      <c r="B204" s="6" t="s">
        <v>615</v>
      </c>
      <c r="C204" s="6" t="s">
        <v>911</v>
      </c>
      <c r="D204" s="6"/>
      <c r="E204" s="25">
        <v>43900</v>
      </c>
      <c r="F204" s="25"/>
      <c r="G204" s="25"/>
      <c r="H204" s="6" t="s">
        <v>1048</v>
      </c>
      <c r="I204" s="22">
        <v>3592</v>
      </c>
      <c r="J204" s="6" t="s">
        <v>1060</v>
      </c>
      <c r="L204" s="19" t="s">
        <v>1501</v>
      </c>
      <c r="N204" s="33" t="s">
        <v>1160</v>
      </c>
      <c r="O204" s="6" t="s">
        <v>1167</v>
      </c>
      <c r="P204" s="6" t="s">
        <v>1199</v>
      </c>
      <c r="R204" s="6"/>
      <c r="T204" s="6" t="s">
        <v>1276</v>
      </c>
      <c r="AA204" s="51">
        <v>5200</v>
      </c>
      <c r="AB204" s="51">
        <v>5200</v>
      </c>
      <c r="AC204" s="6" t="s">
        <v>1410</v>
      </c>
    </row>
    <row r="205" spans="1:29" x14ac:dyDescent="0.25">
      <c r="A205" s="9" t="s">
        <v>428</v>
      </c>
      <c r="B205" s="6" t="s">
        <v>615</v>
      </c>
      <c r="C205" s="6" t="s">
        <v>859</v>
      </c>
      <c r="D205" s="6"/>
      <c r="E205" s="25">
        <v>43900</v>
      </c>
      <c r="F205" s="25"/>
      <c r="G205" s="25"/>
      <c r="H205" s="6" t="s">
        <v>1048</v>
      </c>
      <c r="I205" s="22">
        <v>4151</v>
      </c>
      <c r="J205" s="6" t="s">
        <v>1060</v>
      </c>
      <c r="L205" s="19" t="s">
        <v>1501</v>
      </c>
      <c r="N205" s="33" t="s">
        <v>1132</v>
      </c>
      <c r="O205" s="6" t="s">
        <v>1167</v>
      </c>
      <c r="P205" s="6" t="s">
        <v>1200</v>
      </c>
      <c r="R205" s="6"/>
      <c r="T205" s="6" t="s">
        <v>1292</v>
      </c>
      <c r="AA205" s="51">
        <v>5249.81</v>
      </c>
      <c r="AB205" s="51">
        <v>5249.81</v>
      </c>
      <c r="AC205" s="6" t="s">
        <v>1411</v>
      </c>
    </row>
    <row r="206" spans="1:29" x14ac:dyDescent="0.25">
      <c r="A206" s="9" t="s">
        <v>424</v>
      </c>
      <c r="B206" s="6" t="s">
        <v>615</v>
      </c>
      <c r="C206" s="6" t="s">
        <v>908</v>
      </c>
      <c r="D206" s="25">
        <v>43965</v>
      </c>
      <c r="E206" s="25">
        <v>43901</v>
      </c>
      <c r="F206" s="25"/>
      <c r="G206" s="25"/>
      <c r="H206" s="6" t="s">
        <v>1049</v>
      </c>
      <c r="I206" s="22">
        <v>822</v>
      </c>
      <c r="J206" s="6" t="s">
        <v>1064</v>
      </c>
      <c r="L206" s="19" t="s">
        <v>1501</v>
      </c>
      <c r="N206" s="33" t="s">
        <v>1156</v>
      </c>
      <c r="O206" s="6" t="s">
        <v>1167</v>
      </c>
      <c r="P206" s="6"/>
      <c r="R206" s="6"/>
      <c r="T206" s="6" t="s">
        <v>1276</v>
      </c>
      <c r="AA206" s="51">
        <v>3522.4</v>
      </c>
      <c r="AB206" s="51">
        <v>3522.4</v>
      </c>
      <c r="AC206" s="6" t="s">
        <v>1407</v>
      </c>
    </row>
    <row r="207" spans="1:29" x14ac:dyDescent="0.25">
      <c r="A207" s="9" t="s">
        <v>425</v>
      </c>
      <c r="B207" s="6" t="s">
        <v>615</v>
      </c>
      <c r="C207" s="6" t="s">
        <v>909</v>
      </c>
      <c r="D207" s="6"/>
      <c r="E207" s="25">
        <v>43901</v>
      </c>
      <c r="F207" s="25"/>
      <c r="G207" s="25"/>
      <c r="H207" s="6" t="s">
        <v>1048</v>
      </c>
      <c r="I207" s="22">
        <v>5034</v>
      </c>
      <c r="J207" s="6" t="s">
        <v>1060</v>
      </c>
      <c r="L207" s="19" t="s">
        <v>1241</v>
      </c>
      <c r="N207" s="33"/>
      <c r="O207" s="6" t="s">
        <v>1169</v>
      </c>
      <c r="P207" s="6"/>
      <c r="R207" s="6"/>
      <c r="T207" s="6" t="s">
        <v>1266</v>
      </c>
      <c r="AA207" s="51">
        <v>11461.67</v>
      </c>
      <c r="AB207" s="51">
        <v>11461.67</v>
      </c>
      <c r="AC207" s="6" t="s">
        <v>1408</v>
      </c>
    </row>
    <row r="208" spans="1:29" x14ac:dyDescent="0.25">
      <c r="A208" s="9" t="s">
        <v>426</v>
      </c>
      <c r="B208" s="6" t="s">
        <v>615</v>
      </c>
      <c r="C208" s="6" t="s">
        <v>910</v>
      </c>
      <c r="D208" s="6"/>
      <c r="E208" s="25">
        <v>43901</v>
      </c>
      <c r="F208" s="25"/>
      <c r="G208" s="25"/>
      <c r="H208" s="6" t="s">
        <v>1048</v>
      </c>
      <c r="I208" s="22" t="s">
        <v>1057</v>
      </c>
      <c r="J208" s="6" t="s">
        <v>1060</v>
      </c>
      <c r="L208" s="19" t="s">
        <v>1523</v>
      </c>
      <c r="N208" s="33"/>
      <c r="O208" s="6" t="s">
        <v>1167</v>
      </c>
      <c r="P208" s="6" t="s">
        <v>1197</v>
      </c>
      <c r="R208" s="6"/>
      <c r="T208" s="6" t="s">
        <v>1266</v>
      </c>
      <c r="AA208" s="51">
        <v>17174.849999999999</v>
      </c>
      <c r="AB208" s="51">
        <v>17174.849999999999</v>
      </c>
      <c r="AC208" s="6" t="s">
        <v>1409</v>
      </c>
    </row>
    <row r="209" spans="1:29" x14ac:dyDescent="0.25">
      <c r="A209" s="9" t="s">
        <v>423</v>
      </c>
      <c r="B209" s="6" t="s">
        <v>615</v>
      </c>
      <c r="C209" s="6" t="s">
        <v>907</v>
      </c>
      <c r="D209" s="6"/>
      <c r="E209" s="25">
        <v>43903</v>
      </c>
      <c r="F209" s="25"/>
      <c r="G209" s="25"/>
      <c r="H209" s="6" t="s">
        <v>1048</v>
      </c>
      <c r="I209" s="22">
        <v>3159</v>
      </c>
      <c r="J209" s="6" t="s">
        <v>1060</v>
      </c>
      <c r="L209" s="19" t="s">
        <v>1501</v>
      </c>
      <c r="N209" s="33" t="s">
        <v>1161</v>
      </c>
      <c r="O209" s="6" t="s">
        <v>1167</v>
      </c>
      <c r="P209" s="6" t="s">
        <v>1198</v>
      </c>
      <c r="R209" s="6"/>
      <c r="T209" s="6" t="s">
        <v>1281</v>
      </c>
      <c r="AA209" s="51">
        <f>9888.12+4108</f>
        <v>13996.12</v>
      </c>
      <c r="AB209" s="51">
        <f>9888.12+4108</f>
        <v>13996.12</v>
      </c>
      <c r="AC209" s="6" t="s">
        <v>1406</v>
      </c>
    </row>
    <row r="210" spans="1:29" x14ac:dyDescent="0.25">
      <c r="A210" s="9" t="s">
        <v>421</v>
      </c>
      <c r="B210" s="6" t="s">
        <v>615</v>
      </c>
      <c r="C210" s="6" t="s">
        <v>906</v>
      </c>
      <c r="D210" s="6"/>
      <c r="E210" s="25">
        <v>43909</v>
      </c>
      <c r="F210" s="25"/>
      <c r="G210" s="25"/>
      <c r="H210" s="6" t="s">
        <v>1055</v>
      </c>
      <c r="I210" s="22">
        <v>43</v>
      </c>
      <c r="J210" s="6" t="s">
        <v>1115</v>
      </c>
      <c r="L210" s="19" t="s">
        <v>1522</v>
      </c>
      <c r="N210" s="33"/>
      <c r="O210" s="6" t="s">
        <v>1167</v>
      </c>
      <c r="P210" s="6"/>
      <c r="R210" s="6"/>
      <c r="T210" s="6" t="s">
        <v>1276</v>
      </c>
      <c r="AA210" s="51">
        <v>49563.31</v>
      </c>
      <c r="AB210" s="51">
        <v>49563.31</v>
      </c>
      <c r="AC210" s="6" t="s">
        <v>1404</v>
      </c>
    </row>
    <row r="211" spans="1:29" x14ac:dyDescent="0.25">
      <c r="A211" s="9" t="s">
        <v>422</v>
      </c>
      <c r="B211" s="6" t="s">
        <v>615</v>
      </c>
      <c r="C211" s="6" t="s">
        <v>906</v>
      </c>
      <c r="D211" s="6"/>
      <c r="E211" s="25">
        <v>43909</v>
      </c>
      <c r="F211" s="25"/>
      <c r="G211" s="25"/>
      <c r="H211" s="6" t="s">
        <v>1049</v>
      </c>
      <c r="I211" s="22">
        <v>1678</v>
      </c>
      <c r="J211" s="6" t="s">
        <v>1064</v>
      </c>
      <c r="L211" s="19" t="s">
        <v>1501</v>
      </c>
      <c r="N211" s="33" t="s">
        <v>1160</v>
      </c>
      <c r="O211" s="6" t="s">
        <v>1167</v>
      </c>
      <c r="P211" s="6"/>
      <c r="R211" s="6"/>
      <c r="T211" s="6" t="s">
        <v>1276</v>
      </c>
      <c r="AA211" s="51">
        <v>5249.81</v>
      </c>
      <c r="AB211" s="51">
        <v>5249.81</v>
      </c>
      <c r="AC211" s="6" t="s">
        <v>1405</v>
      </c>
    </row>
    <row r="212" spans="1:29" x14ac:dyDescent="0.25">
      <c r="A212" s="9" t="s">
        <v>420</v>
      </c>
      <c r="B212" s="6" t="s">
        <v>615</v>
      </c>
      <c r="C212" s="6" t="s">
        <v>906</v>
      </c>
      <c r="D212" s="25">
        <v>43924</v>
      </c>
      <c r="E212" s="25">
        <v>43915</v>
      </c>
      <c r="F212" s="25"/>
      <c r="G212" s="25"/>
      <c r="H212" s="6" t="s">
        <v>1048</v>
      </c>
      <c r="I212" s="22">
        <v>4848</v>
      </c>
      <c r="J212" s="6" t="s">
        <v>1060</v>
      </c>
      <c r="L212" s="19" t="s">
        <v>1501</v>
      </c>
      <c r="N212" s="33" t="s">
        <v>1151</v>
      </c>
      <c r="O212" s="6" t="s">
        <v>1168</v>
      </c>
      <c r="P212" s="6"/>
      <c r="R212" s="6"/>
      <c r="T212" s="6" t="s">
        <v>1272</v>
      </c>
      <c r="AA212" s="51">
        <v>5854.45</v>
      </c>
      <c r="AB212" s="51">
        <v>5854.45</v>
      </c>
      <c r="AC212" s="6" t="s">
        <v>1403</v>
      </c>
    </row>
    <row r="213" spans="1:29" x14ac:dyDescent="0.25">
      <c r="A213" s="9" t="s">
        <v>419</v>
      </c>
      <c r="B213" s="6" t="s">
        <v>615</v>
      </c>
      <c r="C213" s="6" t="s">
        <v>905</v>
      </c>
      <c r="D213" s="6"/>
      <c r="E213" s="25">
        <v>43916</v>
      </c>
      <c r="F213" s="25"/>
      <c r="G213" s="25"/>
      <c r="H213" s="6" t="s">
        <v>1048</v>
      </c>
      <c r="I213" s="22">
        <v>3446</v>
      </c>
      <c r="J213" s="6" t="s">
        <v>1060</v>
      </c>
      <c r="L213" s="19" t="s">
        <v>1501</v>
      </c>
      <c r="N213" s="33" t="s">
        <v>1160</v>
      </c>
      <c r="O213" s="6" t="s">
        <v>1167</v>
      </c>
      <c r="P213" s="6"/>
      <c r="R213" s="6"/>
      <c r="T213" s="6" t="s">
        <v>1291</v>
      </c>
      <c r="AA213" s="51">
        <v>5956.2</v>
      </c>
      <c r="AB213" s="51">
        <v>5956.2</v>
      </c>
      <c r="AC213" s="6" t="s">
        <v>1402</v>
      </c>
    </row>
    <row r="214" spans="1:29" x14ac:dyDescent="0.25">
      <c r="A214" s="9" t="s">
        <v>418</v>
      </c>
      <c r="B214" s="6" t="s">
        <v>615</v>
      </c>
      <c r="C214" s="6" t="s">
        <v>904</v>
      </c>
      <c r="D214" s="6"/>
      <c r="E214" s="25">
        <v>43922</v>
      </c>
      <c r="F214" s="25"/>
      <c r="G214" s="25"/>
      <c r="H214" s="6" t="s">
        <v>1046</v>
      </c>
      <c r="I214" s="22">
        <v>1645</v>
      </c>
      <c r="J214" s="6" t="s">
        <v>1063</v>
      </c>
      <c r="L214" s="19" t="s">
        <v>1502</v>
      </c>
      <c r="N214" s="33"/>
      <c r="O214" s="6" t="s">
        <v>1167</v>
      </c>
      <c r="P214" s="6"/>
      <c r="R214" s="6"/>
      <c r="T214" s="6" t="s">
        <v>1288</v>
      </c>
      <c r="AA214" s="51"/>
      <c r="AB214" s="51"/>
      <c r="AC214" s="6" t="s">
        <v>1401</v>
      </c>
    </row>
    <row r="215" spans="1:29" x14ac:dyDescent="0.25">
      <c r="A215" s="9" t="s">
        <v>417</v>
      </c>
      <c r="B215" s="6" t="s">
        <v>615</v>
      </c>
      <c r="C215" s="6" t="s">
        <v>903</v>
      </c>
      <c r="D215" s="6"/>
      <c r="E215" s="25">
        <v>43923</v>
      </c>
      <c r="F215" s="25"/>
      <c r="G215" s="25"/>
      <c r="H215" s="6" t="s">
        <v>1048</v>
      </c>
      <c r="I215" s="22">
        <v>5185</v>
      </c>
      <c r="J215" s="6" t="s">
        <v>1060</v>
      </c>
      <c r="L215" s="19" t="s">
        <v>1505</v>
      </c>
      <c r="N215" s="33"/>
      <c r="O215" s="6" t="s">
        <v>1167</v>
      </c>
      <c r="P215" s="6"/>
      <c r="R215" s="6"/>
      <c r="T215" s="6" t="s">
        <v>1276</v>
      </c>
      <c r="AA215" s="51">
        <v>6639.82</v>
      </c>
      <c r="AB215" s="51">
        <v>6639.82</v>
      </c>
      <c r="AC215" s="6" t="s">
        <v>1400</v>
      </c>
    </row>
    <row r="216" spans="1:29" x14ac:dyDescent="0.25">
      <c r="A216" s="9" t="s">
        <v>416</v>
      </c>
      <c r="B216" s="6" t="s">
        <v>615</v>
      </c>
      <c r="C216" s="40" t="s">
        <v>902</v>
      </c>
      <c r="D216" s="6"/>
      <c r="E216" s="25">
        <v>43935</v>
      </c>
      <c r="F216" s="25"/>
      <c r="G216" s="25"/>
      <c r="H216" s="6" t="s">
        <v>1047</v>
      </c>
      <c r="I216" s="22">
        <v>4816</v>
      </c>
      <c r="J216" s="6">
        <v>774100</v>
      </c>
      <c r="L216" s="19" t="s">
        <v>1501</v>
      </c>
      <c r="N216" s="33" t="s">
        <v>1156</v>
      </c>
      <c r="O216" s="6" t="s">
        <v>1167</v>
      </c>
      <c r="P216" s="6"/>
      <c r="R216" s="6"/>
      <c r="T216" s="6" t="s">
        <v>1290</v>
      </c>
      <c r="AA216" s="51">
        <v>5788.63</v>
      </c>
      <c r="AB216" s="51">
        <v>5788.63</v>
      </c>
      <c r="AC216" s="6" t="s">
        <v>1399</v>
      </c>
    </row>
    <row r="217" spans="1:29" x14ac:dyDescent="0.25">
      <c r="A217" s="9" t="s">
        <v>415</v>
      </c>
      <c r="B217" s="6" t="s">
        <v>615</v>
      </c>
      <c r="C217" s="6" t="s">
        <v>867</v>
      </c>
      <c r="D217" s="6"/>
      <c r="E217" s="25">
        <v>43941</v>
      </c>
      <c r="F217" s="25"/>
      <c r="G217" s="25"/>
      <c r="H217" s="6" t="s">
        <v>1048</v>
      </c>
      <c r="I217" s="22">
        <v>5878</v>
      </c>
      <c r="J217" s="6" t="s">
        <v>1060</v>
      </c>
      <c r="L217" s="19" t="s">
        <v>1501</v>
      </c>
      <c r="N217" s="33" t="s">
        <v>1162</v>
      </c>
      <c r="O217" s="6" t="s">
        <v>1167</v>
      </c>
      <c r="P217" s="6"/>
      <c r="R217" s="6"/>
      <c r="T217" s="6" t="s">
        <v>1276</v>
      </c>
      <c r="AA217" s="51"/>
      <c r="AB217" s="51"/>
      <c r="AC217" s="6" t="s">
        <v>1398</v>
      </c>
    </row>
    <row r="218" spans="1:29" x14ac:dyDescent="0.25">
      <c r="A218" s="9" t="s">
        <v>414</v>
      </c>
      <c r="B218" s="6" t="s">
        <v>615</v>
      </c>
      <c r="C218" s="6" t="s">
        <v>901</v>
      </c>
      <c r="D218" s="6"/>
      <c r="E218" s="25">
        <v>43943</v>
      </c>
      <c r="F218" s="25"/>
      <c r="G218" s="25"/>
      <c r="H218" s="6" t="s">
        <v>1055</v>
      </c>
      <c r="I218" s="22">
        <v>64</v>
      </c>
      <c r="J218" s="6" t="s">
        <v>1115</v>
      </c>
      <c r="L218" s="19" t="s">
        <v>1522</v>
      </c>
      <c r="N218" s="33"/>
      <c r="O218" s="6" t="s">
        <v>1167</v>
      </c>
      <c r="P218" s="6"/>
      <c r="R218" s="6"/>
      <c r="T218" s="6" t="s">
        <v>1289</v>
      </c>
      <c r="AA218" s="51"/>
      <c r="AB218" s="51"/>
      <c r="AC218" s="6" t="s">
        <v>1397</v>
      </c>
    </row>
    <row r="219" spans="1:29" x14ac:dyDescent="0.25">
      <c r="A219" s="9" t="s">
        <v>413</v>
      </c>
      <c r="B219" s="6" t="s">
        <v>615</v>
      </c>
      <c r="C219" s="6" t="s">
        <v>867</v>
      </c>
      <c r="D219" s="6"/>
      <c r="E219" s="25">
        <v>43948</v>
      </c>
      <c r="F219" s="25"/>
      <c r="G219" s="25"/>
      <c r="H219" s="6" t="s">
        <v>1049</v>
      </c>
      <c r="I219" s="22">
        <v>484</v>
      </c>
      <c r="J219" s="6">
        <v>774166</v>
      </c>
      <c r="L219" s="19" t="s">
        <v>1501</v>
      </c>
      <c r="N219" s="33" t="s">
        <v>1162</v>
      </c>
      <c r="O219" s="6" t="s">
        <v>1167</v>
      </c>
      <c r="P219" s="6" t="s">
        <v>1197</v>
      </c>
      <c r="R219" s="6"/>
      <c r="T219" s="6" t="s">
        <v>1277</v>
      </c>
      <c r="AA219" s="51">
        <v>5249.81</v>
      </c>
      <c r="AB219" s="51">
        <v>5249.81</v>
      </c>
      <c r="AC219" s="6" t="s">
        <v>1396</v>
      </c>
    </row>
    <row r="220" spans="1:29" x14ac:dyDescent="0.25">
      <c r="A220" s="9" t="s">
        <v>412</v>
      </c>
      <c r="B220" s="6" t="s">
        <v>615</v>
      </c>
      <c r="C220" s="6" t="s">
        <v>900</v>
      </c>
      <c r="D220" s="6"/>
      <c r="E220" s="25">
        <v>43951</v>
      </c>
      <c r="F220" s="25"/>
      <c r="G220" s="25"/>
      <c r="H220" s="6" t="s">
        <v>1046</v>
      </c>
      <c r="I220" s="22">
        <v>2162</v>
      </c>
      <c r="J220" s="6" t="s">
        <v>1063</v>
      </c>
      <c r="L220" s="19" t="s">
        <v>1501</v>
      </c>
      <c r="N220" s="33" t="s">
        <v>1156</v>
      </c>
      <c r="O220" s="6" t="s">
        <v>1167</v>
      </c>
      <c r="P220" s="6"/>
      <c r="R220" s="6"/>
      <c r="T220" s="6" t="s">
        <v>1285</v>
      </c>
      <c r="AA220" s="51">
        <f>7493.28+2774</f>
        <v>10267.279999999999</v>
      </c>
      <c r="AB220" s="51">
        <f>7493.28+2774</f>
        <v>10267.279999999999</v>
      </c>
      <c r="AC220" s="6" t="s">
        <v>1395</v>
      </c>
    </row>
    <row r="221" spans="1:29" x14ac:dyDescent="0.25">
      <c r="A221" s="9" t="s">
        <v>409</v>
      </c>
      <c r="B221" s="6" t="s">
        <v>615</v>
      </c>
      <c r="C221" s="6" t="s">
        <v>898</v>
      </c>
      <c r="D221" s="6"/>
      <c r="E221" s="25">
        <v>43955</v>
      </c>
      <c r="F221" s="25"/>
      <c r="G221" s="25"/>
      <c r="H221" s="6" t="s">
        <v>1049</v>
      </c>
      <c r="I221" s="22">
        <v>1827</v>
      </c>
      <c r="J221" s="39" t="s">
        <v>1064</v>
      </c>
      <c r="L221" s="19" t="s">
        <v>1502</v>
      </c>
      <c r="N221" s="33"/>
      <c r="O221" s="6" t="s">
        <v>1167</v>
      </c>
      <c r="P221" s="6" t="s">
        <v>1197</v>
      </c>
      <c r="R221" s="6"/>
      <c r="T221" s="6" t="s">
        <v>1273</v>
      </c>
      <c r="AA221" s="51">
        <v>1887</v>
      </c>
      <c r="AB221" s="51">
        <v>1887</v>
      </c>
      <c r="AC221" s="6" t="s">
        <v>1392</v>
      </c>
    </row>
    <row r="222" spans="1:29" x14ac:dyDescent="0.25">
      <c r="A222" s="9" t="s">
        <v>410</v>
      </c>
      <c r="B222" s="6" t="s">
        <v>615</v>
      </c>
      <c r="C222" s="6" t="s">
        <v>867</v>
      </c>
      <c r="D222" s="6"/>
      <c r="E222" s="25">
        <v>43955</v>
      </c>
      <c r="F222" s="25"/>
      <c r="G222" s="25"/>
      <c r="H222" s="6" t="s">
        <v>1046</v>
      </c>
      <c r="I222" s="22">
        <v>1102</v>
      </c>
      <c r="J222" s="6" t="s">
        <v>1063</v>
      </c>
      <c r="L222" s="19" t="s">
        <v>1497</v>
      </c>
      <c r="N222" s="33"/>
      <c r="O222" s="6" t="s">
        <v>1167</v>
      </c>
      <c r="P222" s="6" t="s">
        <v>1197</v>
      </c>
      <c r="R222" s="6"/>
      <c r="T222" s="6" t="s">
        <v>1277</v>
      </c>
      <c r="AA222" s="51">
        <v>6532.1</v>
      </c>
      <c r="AB222" s="51">
        <v>6532.1</v>
      </c>
      <c r="AC222" s="6" t="s">
        <v>1393</v>
      </c>
    </row>
    <row r="223" spans="1:29" x14ac:dyDescent="0.25">
      <c r="A223" s="9" t="s">
        <v>408</v>
      </c>
      <c r="B223" s="6" t="s">
        <v>615</v>
      </c>
      <c r="C223" s="6" t="s">
        <v>897</v>
      </c>
      <c r="D223" s="6"/>
      <c r="E223" s="25">
        <v>43957</v>
      </c>
      <c r="F223" s="25"/>
      <c r="G223" s="25"/>
      <c r="H223" s="6" t="s">
        <v>1046</v>
      </c>
      <c r="I223" s="22">
        <v>3160</v>
      </c>
      <c r="J223" s="6">
        <v>775369</v>
      </c>
      <c r="L223" s="19" t="s">
        <v>1523</v>
      </c>
      <c r="N223" s="33"/>
      <c r="O223" s="6" t="s">
        <v>1167</v>
      </c>
      <c r="P223" s="6"/>
      <c r="R223" s="6"/>
      <c r="T223" s="6" t="s">
        <v>1276</v>
      </c>
      <c r="AA223" s="51">
        <v>15749.42</v>
      </c>
      <c r="AB223" s="51">
        <v>15749.42</v>
      </c>
      <c r="AC223" s="6" t="s">
        <v>1391</v>
      </c>
    </row>
    <row r="224" spans="1:29" x14ac:dyDescent="0.25">
      <c r="A224" s="9" t="s">
        <v>411</v>
      </c>
      <c r="B224" s="6" t="s">
        <v>615</v>
      </c>
      <c r="C224" s="6" t="s">
        <v>899</v>
      </c>
      <c r="D224" s="6"/>
      <c r="E224" s="25">
        <v>43957</v>
      </c>
      <c r="F224" s="25"/>
      <c r="G224" s="25"/>
      <c r="H224" s="6" t="s">
        <v>1048</v>
      </c>
      <c r="I224" s="22">
        <v>482</v>
      </c>
      <c r="J224" s="6" t="s">
        <v>1088</v>
      </c>
      <c r="L224" s="19" t="s">
        <v>1518</v>
      </c>
      <c r="N224" s="33"/>
      <c r="O224" s="6" t="s">
        <v>1167</v>
      </c>
      <c r="P224" s="6"/>
      <c r="R224" s="6"/>
      <c r="T224" s="6" t="s">
        <v>1264</v>
      </c>
      <c r="AA224" s="51">
        <v>2063.4699999999998</v>
      </c>
      <c r="AB224" s="51">
        <v>2063.4699999999998</v>
      </c>
      <c r="AC224" s="6" t="s">
        <v>1394</v>
      </c>
    </row>
    <row r="225" spans="1:29" x14ac:dyDescent="0.25">
      <c r="A225" s="9" t="s">
        <v>407</v>
      </c>
      <c r="B225" s="6" t="s">
        <v>615</v>
      </c>
      <c r="C225" s="6" t="s">
        <v>867</v>
      </c>
      <c r="D225" s="4"/>
      <c r="E225" s="25">
        <v>43958</v>
      </c>
      <c r="F225" s="25"/>
      <c r="G225" s="25"/>
      <c r="H225" s="6" t="s">
        <v>1048</v>
      </c>
      <c r="I225" s="22">
        <v>3592</v>
      </c>
      <c r="J225" s="6" t="s">
        <v>1060</v>
      </c>
      <c r="L225" s="19" t="s">
        <v>1501</v>
      </c>
      <c r="N225" s="33" t="s">
        <v>1165</v>
      </c>
      <c r="O225" s="4" t="s">
        <v>1167</v>
      </c>
      <c r="P225" s="4" t="s">
        <v>1189</v>
      </c>
      <c r="R225" s="4"/>
      <c r="T225" s="6" t="s">
        <v>1276</v>
      </c>
      <c r="AA225" s="48">
        <f>2734.45+4060</f>
        <v>6794.45</v>
      </c>
      <c r="AB225" s="48">
        <f>2734.45+4060</f>
        <v>6794.45</v>
      </c>
      <c r="AC225" s="4" t="s">
        <v>1390</v>
      </c>
    </row>
    <row r="226" spans="1:29" x14ac:dyDescent="0.25">
      <c r="A226" s="9" t="s">
        <v>405</v>
      </c>
      <c r="B226" s="6" t="s">
        <v>1525</v>
      </c>
      <c r="C226" s="6" t="s">
        <v>895</v>
      </c>
      <c r="D226" s="6"/>
      <c r="E226" s="25">
        <v>43963</v>
      </c>
      <c r="F226" s="25"/>
      <c r="G226" s="25"/>
      <c r="H226" s="6" t="s">
        <v>1047</v>
      </c>
      <c r="I226" s="22">
        <v>1573</v>
      </c>
      <c r="J226" s="6">
        <v>774100</v>
      </c>
      <c r="L226" s="53" t="s">
        <v>1501</v>
      </c>
      <c r="N226" s="41" t="s">
        <v>1162</v>
      </c>
      <c r="O226" s="6" t="s">
        <v>1167</v>
      </c>
      <c r="P226" s="6"/>
      <c r="R226" s="6"/>
      <c r="T226" s="6" t="s">
        <v>1288</v>
      </c>
      <c r="AA226" s="51"/>
      <c r="AB226" s="51"/>
      <c r="AC226" s="6" t="s">
        <v>1388</v>
      </c>
    </row>
    <row r="227" spans="1:29" x14ac:dyDescent="0.25">
      <c r="A227" s="10" t="s">
        <v>404</v>
      </c>
      <c r="B227" s="6" t="s">
        <v>615</v>
      </c>
      <c r="C227" s="6" t="s">
        <v>867</v>
      </c>
      <c r="D227" s="6"/>
      <c r="E227" s="25">
        <v>43964</v>
      </c>
      <c r="F227" s="25"/>
      <c r="G227" s="25"/>
      <c r="H227" s="6" t="s">
        <v>1048</v>
      </c>
      <c r="I227" s="22">
        <v>4804</v>
      </c>
      <c r="J227" s="6" t="s">
        <v>1060</v>
      </c>
      <c r="L227" s="19" t="s">
        <v>1501</v>
      </c>
      <c r="N227" s="33" t="s">
        <v>1154</v>
      </c>
      <c r="O227" s="6" t="s">
        <v>1167</v>
      </c>
      <c r="P227" s="6"/>
      <c r="R227" s="6"/>
      <c r="T227" s="6" t="s">
        <v>1287</v>
      </c>
      <c r="AA227" s="51">
        <v>5249.81</v>
      </c>
      <c r="AB227" s="51">
        <v>5249.81</v>
      </c>
      <c r="AC227" s="6" t="s">
        <v>1387</v>
      </c>
    </row>
    <row r="228" spans="1:29" x14ac:dyDescent="0.25">
      <c r="A228" s="9" t="s">
        <v>406</v>
      </c>
      <c r="B228" s="6" t="s">
        <v>615</v>
      </c>
      <c r="C228" s="6" t="s">
        <v>896</v>
      </c>
      <c r="D228" s="25">
        <v>43971</v>
      </c>
      <c r="E228" s="25">
        <v>43964</v>
      </c>
      <c r="F228" s="25"/>
      <c r="G228" s="25"/>
      <c r="H228" s="6" t="s">
        <v>1047</v>
      </c>
      <c r="I228" s="22">
        <v>5842</v>
      </c>
      <c r="J228" s="6" t="s">
        <v>1059</v>
      </c>
      <c r="L228" s="19" t="s">
        <v>1501</v>
      </c>
      <c r="N228" s="33" t="s">
        <v>1151</v>
      </c>
      <c r="O228" s="6" t="s">
        <v>1167</v>
      </c>
      <c r="P228" s="6" t="s">
        <v>1197</v>
      </c>
      <c r="R228" s="6"/>
      <c r="T228" s="6" t="s">
        <v>1266</v>
      </c>
      <c r="AA228" s="51">
        <v>5724.75</v>
      </c>
      <c r="AB228" s="51">
        <v>5724.75</v>
      </c>
      <c r="AC228" s="6" t="s">
        <v>1389</v>
      </c>
    </row>
    <row r="229" spans="1:29" x14ac:dyDescent="0.25">
      <c r="A229" s="9" t="s">
        <v>398</v>
      </c>
      <c r="B229" s="6" t="s">
        <v>1525</v>
      </c>
      <c r="C229" s="6" t="s">
        <v>890</v>
      </c>
      <c r="D229" s="6"/>
      <c r="E229" s="25">
        <v>43965</v>
      </c>
      <c r="F229" s="25"/>
      <c r="G229" s="25"/>
      <c r="H229" s="6" t="s">
        <v>1048</v>
      </c>
      <c r="I229" s="22" t="s">
        <v>1057</v>
      </c>
      <c r="J229" s="6" t="s">
        <v>1060</v>
      </c>
      <c r="L229" s="53" t="s">
        <v>1502</v>
      </c>
      <c r="N229" s="41"/>
      <c r="O229" s="6" t="s">
        <v>1167</v>
      </c>
      <c r="P229" s="6"/>
      <c r="R229" s="6"/>
      <c r="T229" s="6" t="s">
        <v>1264</v>
      </c>
      <c r="AA229" s="51">
        <v>538.82000000000005</v>
      </c>
      <c r="AB229" s="51">
        <v>538.82000000000005</v>
      </c>
      <c r="AC229" s="6"/>
    </row>
    <row r="230" spans="1:29" x14ac:dyDescent="0.25">
      <c r="A230" s="9" t="s">
        <v>399</v>
      </c>
      <c r="B230" s="6" t="s">
        <v>1525</v>
      </c>
      <c r="C230" s="6" t="s">
        <v>891</v>
      </c>
      <c r="D230" s="6"/>
      <c r="E230" s="25">
        <v>43965</v>
      </c>
      <c r="F230" s="25"/>
      <c r="G230" s="25"/>
      <c r="H230" s="6" t="s">
        <v>1047</v>
      </c>
      <c r="I230" s="22">
        <v>2410</v>
      </c>
      <c r="J230" s="6" t="s">
        <v>1059</v>
      </c>
      <c r="L230" s="53" t="s">
        <v>1502</v>
      </c>
      <c r="N230" s="41"/>
      <c r="O230" s="6" t="s">
        <v>1167</v>
      </c>
      <c r="P230" s="6"/>
      <c r="R230" s="6"/>
      <c r="T230" s="6" t="s">
        <v>1264</v>
      </c>
      <c r="AA230" s="51">
        <v>538.82000000000005</v>
      </c>
      <c r="AB230" s="51">
        <v>538.82000000000005</v>
      </c>
      <c r="AC230" s="6"/>
    </row>
    <row r="231" spans="1:29" x14ac:dyDescent="0.25">
      <c r="A231" s="9" t="s">
        <v>400</v>
      </c>
      <c r="B231" s="6" t="s">
        <v>1525</v>
      </c>
      <c r="C231" s="6" t="s">
        <v>892</v>
      </c>
      <c r="D231" s="6"/>
      <c r="E231" s="25">
        <v>43965</v>
      </c>
      <c r="F231" s="25"/>
      <c r="G231" s="25"/>
      <c r="H231" s="6" t="s">
        <v>1048</v>
      </c>
      <c r="I231" s="22">
        <v>2473</v>
      </c>
      <c r="J231" s="6" t="s">
        <v>1060</v>
      </c>
      <c r="L231" s="53" t="s">
        <v>1502</v>
      </c>
      <c r="N231" s="41"/>
      <c r="O231" s="6" t="s">
        <v>1167</v>
      </c>
      <c r="P231" s="6"/>
      <c r="R231" s="6"/>
      <c r="T231" s="6" t="s">
        <v>1264</v>
      </c>
      <c r="AA231" s="51">
        <v>538.82000000000005</v>
      </c>
      <c r="AB231" s="51">
        <v>538.82000000000005</v>
      </c>
      <c r="AC231" s="6"/>
    </row>
    <row r="232" spans="1:29" x14ac:dyDescent="0.25">
      <c r="A232" s="13" t="s">
        <v>401</v>
      </c>
      <c r="B232" s="6" t="s">
        <v>1525</v>
      </c>
      <c r="C232" s="6" t="s">
        <v>893</v>
      </c>
      <c r="D232" s="6"/>
      <c r="E232" s="25">
        <v>43965</v>
      </c>
      <c r="F232" s="25"/>
      <c r="G232" s="25"/>
      <c r="H232" s="6" t="s">
        <v>1048</v>
      </c>
      <c r="I232" s="22">
        <v>3130</v>
      </c>
      <c r="J232" s="6" t="s">
        <v>1060</v>
      </c>
      <c r="L232" s="53" t="s">
        <v>1502</v>
      </c>
      <c r="N232" s="41"/>
      <c r="O232" s="6" t="s">
        <v>1167</v>
      </c>
      <c r="P232" s="6"/>
      <c r="R232" s="6"/>
      <c r="T232" s="6" t="s">
        <v>1264</v>
      </c>
      <c r="AA232" s="51">
        <v>1077.6400000000001</v>
      </c>
      <c r="AB232" s="51">
        <v>1077.6400000000001</v>
      </c>
      <c r="AC232" s="6"/>
    </row>
    <row r="233" spans="1:29" x14ac:dyDescent="0.25">
      <c r="A233" s="10" t="s">
        <v>402</v>
      </c>
      <c r="B233" s="6" t="s">
        <v>615</v>
      </c>
      <c r="C233" s="6" t="s">
        <v>867</v>
      </c>
      <c r="D233" s="6"/>
      <c r="E233" s="25">
        <v>43965</v>
      </c>
      <c r="F233" s="25"/>
      <c r="G233" s="25"/>
      <c r="H233" s="6" t="s">
        <v>1046</v>
      </c>
      <c r="I233" s="22">
        <v>2396</v>
      </c>
      <c r="J233" s="6" t="s">
        <v>1063</v>
      </c>
      <c r="L233" s="19" t="s">
        <v>1502</v>
      </c>
      <c r="N233" s="33"/>
      <c r="O233" s="6" t="s">
        <v>1167</v>
      </c>
      <c r="P233" s="6"/>
      <c r="R233" s="6"/>
      <c r="T233" s="6" t="s">
        <v>1281</v>
      </c>
      <c r="AA233" s="51">
        <v>10985.56</v>
      </c>
      <c r="AB233" s="51">
        <v>10985.56</v>
      </c>
      <c r="AC233" s="6" t="s">
        <v>1385</v>
      </c>
    </row>
    <row r="234" spans="1:29" x14ac:dyDescent="0.25">
      <c r="A234" s="10" t="s">
        <v>403</v>
      </c>
      <c r="B234" s="6" t="s">
        <v>615</v>
      </c>
      <c r="C234" s="6" t="s">
        <v>894</v>
      </c>
      <c r="D234" s="6"/>
      <c r="E234" s="25">
        <v>43965</v>
      </c>
      <c r="F234" s="25"/>
      <c r="G234" s="25"/>
      <c r="H234" s="6" t="s">
        <v>1046</v>
      </c>
      <c r="I234" s="22">
        <v>3161</v>
      </c>
      <c r="J234" s="6">
        <v>775369</v>
      </c>
      <c r="L234" s="19" t="s">
        <v>1523</v>
      </c>
      <c r="N234" s="33"/>
      <c r="O234" s="6" t="s">
        <v>1167</v>
      </c>
      <c r="P234" s="6"/>
      <c r="R234" s="6"/>
      <c r="T234" s="6" t="s">
        <v>1283</v>
      </c>
      <c r="AA234" s="51">
        <v>15749.42</v>
      </c>
      <c r="AB234" s="51">
        <v>15749.42</v>
      </c>
      <c r="AC234" s="6" t="s">
        <v>1386</v>
      </c>
    </row>
    <row r="235" spans="1:29" x14ac:dyDescent="0.25">
      <c r="A235" s="10" t="s">
        <v>396</v>
      </c>
      <c r="B235" s="6" t="s">
        <v>615</v>
      </c>
      <c r="C235" s="6" t="s">
        <v>867</v>
      </c>
      <c r="D235" s="6"/>
      <c r="E235" s="25">
        <v>43969</v>
      </c>
      <c r="F235" s="25"/>
      <c r="G235" s="25"/>
      <c r="H235" s="6" t="s">
        <v>1046</v>
      </c>
      <c r="I235" s="22">
        <v>1633</v>
      </c>
      <c r="J235" s="6">
        <v>775369</v>
      </c>
      <c r="L235" s="19" t="s">
        <v>1501</v>
      </c>
      <c r="N235" s="33" t="s">
        <v>1162</v>
      </c>
      <c r="O235" s="6" t="s">
        <v>1167</v>
      </c>
      <c r="P235" s="6"/>
      <c r="R235" s="6"/>
      <c r="T235" s="6" t="s">
        <v>1286</v>
      </c>
      <c r="AA235" s="51">
        <v>471.75</v>
      </c>
      <c r="AB235" s="51">
        <v>471.75</v>
      </c>
      <c r="AC235" s="6" t="s">
        <v>1383</v>
      </c>
    </row>
    <row r="236" spans="1:29" x14ac:dyDescent="0.25">
      <c r="A236" s="12" t="s">
        <v>397</v>
      </c>
      <c r="B236" s="4" t="s">
        <v>615</v>
      </c>
      <c r="C236" s="4" t="s">
        <v>889</v>
      </c>
      <c r="D236" s="4"/>
      <c r="E236" s="30">
        <v>43969</v>
      </c>
      <c r="F236" s="30"/>
      <c r="G236" s="30"/>
      <c r="H236" s="4" t="s">
        <v>1048</v>
      </c>
      <c r="I236" s="2">
        <v>6241</v>
      </c>
      <c r="J236" s="4" t="s">
        <v>1060</v>
      </c>
      <c r="L236" s="19" t="s">
        <v>1523</v>
      </c>
      <c r="N236" s="33"/>
      <c r="O236" s="4" t="s">
        <v>1167</v>
      </c>
      <c r="P236" s="4"/>
      <c r="R236" s="6"/>
      <c r="T236" s="4" t="s">
        <v>1272</v>
      </c>
      <c r="AA236" s="51">
        <v>10799.66</v>
      </c>
      <c r="AB236" s="51">
        <v>10799.66</v>
      </c>
      <c r="AC236" s="4" t="s">
        <v>1384</v>
      </c>
    </row>
    <row r="237" spans="1:29" x14ac:dyDescent="0.25">
      <c r="A237" s="10" t="s">
        <v>394</v>
      </c>
      <c r="B237" s="6" t="s">
        <v>615</v>
      </c>
      <c r="C237" s="6" t="s">
        <v>888</v>
      </c>
      <c r="D237" s="6"/>
      <c r="E237" s="25">
        <v>43971</v>
      </c>
      <c r="F237" s="25"/>
      <c r="G237" s="25"/>
      <c r="H237" s="6" t="s">
        <v>1049</v>
      </c>
      <c r="I237" s="22">
        <v>890</v>
      </c>
      <c r="J237" s="6" t="s">
        <v>1064</v>
      </c>
      <c r="L237" s="19" t="s">
        <v>1502</v>
      </c>
      <c r="N237" s="33"/>
      <c r="O237" s="6" t="s">
        <v>1167</v>
      </c>
      <c r="P237" s="6"/>
      <c r="R237" s="6"/>
      <c r="T237" s="6" t="s">
        <v>1276</v>
      </c>
      <c r="AA237" s="51">
        <v>471.75</v>
      </c>
      <c r="AB237" s="51">
        <v>471.75</v>
      </c>
      <c r="AC237" s="6" t="s">
        <v>1382</v>
      </c>
    </row>
    <row r="238" spans="1:29" x14ac:dyDescent="0.25">
      <c r="A238" s="10" t="s">
        <v>395</v>
      </c>
      <c r="B238" s="6" t="s">
        <v>615</v>
      </c>
      <c r="C238" s="6" t="s">
        <v>867</v>
      </c>
      <c r="D238" s="6"/>
      <c r="E238" s="25">
        <v>43971</v>
      </c>
      <c r="F238" s="25"/>
      <c r="G238" s="25"/>
      <c r="H238" s="6" t="s">
        <v>1046</v>
      </c>
      <c r="I238" s="22">
        <v>1449</v>
      </c>
      <c r="J238" s="6" t="s">
        <v>1063</v>
      </c>
      <c r="L238" s="19" t="s">
        <v>1497</v>
      </c>
      <c r="N238" s="33"/>
      <c r="O238" s="6" t="s">
        <v>1168</v>
      </c>
      <c r="P238" s="6"/>
      <c r="R238" s="6"/>
      <c r="T238" s="6" t="s">
        <v>1277</v>
      </c>
      <c r="AA238" s="51">
        <v>31177.39</v>
      </c>
      <c r="AB238" s="51">
        <v>31177.39</v>
      </c>
      <c r="AC238" s="6"/>
    </row>
    <row r="239" spans="1:29" x14ac:dyDescent="0.25">
      <c r="A239" s="11" t="s">
        <v>390</v>
      </c>
      <c r="B239" s="6" t="s">
        <v>615</v>
      </c>
      <c r="C239" s="6" t="s">
        <v>886</v>
      </c>
      <c r="D239" s="6"/>
      <c r="E239" s="25">
        <v>43984</v>
      </c>
      <c r="F239" s="25"/>
      <c r="G239" s="25"/>
      <c r="H239" s="6" t="s">
        <v>1048</v>
      </c>
      <c r="I239" s="22">
        <v>5878</v>
      </c>
      <c r="J239" s="6" t="s">
        <v>1060</v>
      </c>
      <c r="L239" s="19" t="s">
        <v>1501</v>
      </c>
      <c r="N239" s="33"/>
      <c r="O239" s="6" t="s">
        <v>1167</v>
      </c>
      <c r="P239" s="6"/>
      <c r="R239" s="6"/>
      <c r="T239" s="6" t="s">
        <v>1276</v>
      </c>
      <c r="AA239" s="51"/>
      <c r="AB239" s="51"/>
      <c r="AC239" s="6"/>
    </row>
    <row r="240" spans="1:29" x14ac:dyDescent="0.25">
      <c r="A240" s="10" t="s">
        <v>391</v>
      </c>
      <c r="B240" s="6" t="s">
        <v>615</v>
      </c>
      <c r="C240" s="6" t="s">
        <v>867</v>
      </c>
      <c r="D240" s="6"/>
      <c r="E240" s="25">
        <v>43984</v>
      </c>
      <c r="F240" s="25"/>
      <c r="G240" s="25"/>
      <c r="H240" s="6" t="s">
        <v>1048</v>
      </c>
      <c r="I240" s="22">
        <v>4500</v>
      </c>
      <c r="J240" s="6" t="s">
        <v>1060</v>
      </c>
      <c r="L240" s="19" t="s">
        <v>1501</v>
      </c>
      <c r="N240" s="33" t="s">
        <v>1162</v>
      </c>
      <c r="O240" s="6" t="s">
        <v>1167</v>
      </c>
      <c r="P240" s="6"/>
      <c r="R240" s="6"/>
      <c r="T240" s="6" t="s">
        <v>1285</v>
      </c>
      <c r="AA240" s="51">
        <v>5249.81</v>
      </c>
      <c r="AB240" s="51">
        <v>5249.81</v>
      </c>
      <c r="AC240" s="6" t="s">
        <v>1380</v>
      </c>
    </row>
    <row r="241" spans="1:29" x14ac:dyDescent="0.25">
      <c r="A241" s="10" t="s">
        <v>392</v>
      </c>
      <c r="B241" s="6" t="s">
        <v>615</v>
      </c>
      <c r="C241" s="6" t="s">
        <v>887</v>
      </c>
      <c r="D241" s="6"/>
      <c r="E241" s="25">
        <v>43984</v>
      </c>
      <c r="F241" s="25"/>
      <c r="G241" s="25"/>
      <c r="H241" s="6" t="s">
        <v>1046</v>
      </c>
      <c r="I241" s="22">
        <v>2132</v>
      </c>
      <c r="J241" s="6" t="s">
        <v>1063</v>
      </c>
      <c r="L241" s="19" t="s">
        <v>1502</v>
      </c>
      <c r="N241" s="33"/>
      <c r="O241" s="6" t="s">
        <v>1167</v>
      </c>
      <c r="P241" s="6"/>
      <c r="R241" s="6"/>
      <c r="T241" s="6" t="s">
        <v>1276</v>
      </c>
      <c r="AA241" s="51"/>
      <c r="AB241" s="51"/>
      <c r="AC241" s="6" t="s">
        <v>1381</v>
      </c>
    </row>
    <row r="242" spans="1:29" x14ac:dyDescent="0.25">
      <c r="A242" s="10" t="s">
        <v>393</v>
      </c>
      <c r="B242" s="6" t="s">
        <v>615</v>
      </c>
      <c r="C242" s="6" t="s">
        <v>887</v>
      </c>
      <c r="D242" s="6"/>
      <c r="E242" s="25">
        <v>43984</v>
      </c>
      <c r="F242" s="25"/>
      <c r="G242" s="25"/>
      <c r="H242" s="6" t="s">
        <v>1046</v>
      </c>
      <c r="I242" s="22">
        <v>2481</v>
      </c>
      <c r="J242" s="6" t="s">
        <v>1063</v>
      </c>
      <c r="L242" s="19" t="s">
        <v>1501</v>
      </c>
      <c r="N242" s="33" t="s">
        <v>1162</v>
      </c>
      <c r="O242" s="6" t="s">
        <v>1167</v>
      </c>
      <c r="P242" s="6"/>
      <c r="R242" s="6"/>
      <c r="T242" s="6" t="s">
        <v>1276</v>
      </c>
      <c r="AA242" s="51"/>
      <c r="AB242" s="51"/>
      <c r="AC242" s="6"/>
    </row>
    <row r="243" spans="1:29" x14ac:dyDescent="0.25">
      <c r="A243" s="9" t="s">
        <v>387</v>
      </c>
      <c r="B243" s="6" t="s">
        <v>615</v>
      </c>
      <c r="C243" s="6" t="s">
        <v>883</v>
      </c>
      <c r="D243" s="6"/>
      <c r="E243" s="25">
        <v>43985</v>
      </c>
      <c r="F243" s="25"/>
      <c r="G243" s="25"/>
      <c r="H243" s="6" t="s">
        <v>1046</v>
      </c>
      <c r="I243" s="22">
        <v>1161</v>
      </c>
      <c r="J243" s="6" t="s">
        <v>1063</v>
      </c>
      <c r="L243" s="19" t="s">
        <v>1241</v>
      </c>
      <c r="N243" s="33"/>
      <c r="O243" s="6" t="s">
        <v>1167</v>
      </c>
      <c r="P243" s="6"/>
      <c r="R243" s="6"/>
      <c r="T243" s="6" t="s">
        <v>1284</v>
      </c>
      <c r="AA243" s="51"/>
      <c r="AB243" s="51"/>
      <c r="AC243" s="6"/>
    </row>
    <row r="244" spans="1:29" x14ac:dyDescent="0.25">
      <c r="A244" s="9" t="s">
        <v>389</v>
      </c>
      <c r="B244" s="6" t="s">
        <v>615</v>
      </c>
      <c r="C244" s="6" t="s">
        <v>885</v>
      </c>
      <c r="D244" s="6"/>
      <c r="E244" s="25">
        <v>43985</v>
      </c>
      <c r="F244" s="25"/>
      <c r="G244" s="25"/>
      <c r="H244" s="6" t="s">
        <v>1048</v>
      </c>
      <c r="I244" s="22">
        <v>6110</v>
      </c>
      <c r="J244" s="6" t="s">
        <v>1060</v>
      </c>
      <c r="L244" s="19" t="s">
        <v>1523</v>
      </c>
      <c r="N244" s="33"/>
      <c r="O244" s="6" t="s">
        <v>1167</v>
      </c>
      <c r="P244" s="6"/>
      <c r="R244" s="6"/>
      <c r="T244" s="6" t="s">
        <v>1266</v>
      </c>
      <c r="AA244" s="51">
        <v>25030.44</v>
      </c>
      <c r="AB244" s="51">
        <v>25030.44</v>
      </c>
      <c r="AC244" s="6" t="s">
        <v>1379</v>
      </c>
    </row>
    <row r="245" spans="1:29" x14ac:dyDescent="0.25">
      <c r="A245" s="9" t="s">
        <v>388</v>
      </c>
      <c r="B245" s="6" t="s">
        <v>1525</v>
      </c>
      <c r="C245" s="6" t="s">
        <v>884</v>
      </c>
      <c r="D245" s="6"/>
      <c r="E245" s="25">
        <v>43986</v>
      </c>
      <c r="F245" s="25"/>
      <c r="G245" s="25"/>
      <c r="H245" s="6" t="s">
        <v>1047</v>
      </c>
      <c r="I245" s="22">
        <v>5136</v>
      </c>
      <c r="J245" s="6" t="s">
        <v>1059</v>
      </c>
      <c r="L245" s="53" t="s">
        <v>1501</v>
      </c>
      <c r="N245" s="41" t="s">
        <v>1148</v>
      </c>
      <c r="O245" s="6" t="s">
        <v>1167</v>
      </c>
      <c r="P245" s="6"/>
      <c r="R245" s="6" t="s">
        <v>1249</v>
      </c>
      <c r="T245" s="6" t="s">
        <v>1264</v>
      </c>
      <c r="AA245" s="51">
        <v>5249.81</v>
      </c>
      <c r="AB245" s="51">
        <v>5249.81</v>
      </c>
      <c r="AC245" s="6" t="s">
        <v>1378</v>
      </c>
    </row>
    <row r="246" spans="1:29" x14ac:dyDescent="0.25">
      <c r="A246" s="10" t="s">
        <v>386</v>
      </c>
      <c r="B246" s="6" t="s">
        <v>615</v>
      </c>
      <c r="C246" s="6" t="s">
        <v>882</v>
      </c>
      <c r="D246" s="6"/>
      <c r="E246" s="25">
        <v>43992</v>
      </c>
      <c r="F246" s="25"/>
      <c r="G246" s="25"/>
      <c r="H246" s="6" t="s">
        <v>1046</v>
      </c>
      <c r="I246" s="22">
        <v>2360</v>
      </c>
      <c r="J246" s="6" t="s">
        <v>1063</v>
      </c>
      <c r="L246" s="19" t="s">
        <v>1501</v>
      </c>
      <c r="N246" s="33" t="s">
        <v>1162</v>
      </c>
      <c r="O246" s="6" t="s">
        <v>1167</v>
      </c>
      <c r="P246" s="6"/>
      <c r="R246" s="6"/>
      <c r="T246" s="6" t="s">
        <v>1273</v>
      </c>
      <c r="AA246" s="51">
        <v>5249.81</v>
      </c>
      <c r="AB246" s="51">
        <v>5249.81</v>
      </c>
      <c r="AC246" s="6" t="s">
        <v>1377</v>
      </c>
    </row>
    <row r="247" spans="1:29" x14ac:dyDescent="0.25">
      <c r="A247" s="10" t="s">
        <v>385</v>
      </c>
      <c r="B247" s="6" t="s">
        <v>615</v>
      </c>
      <c r="C247" s="6" t="s">
        <v>881</v>
      </c>
      <c r="D247" s="6"/>
      <c r="E247" s="25">
        <v>43997</v>
      </c>
      <c r="F247" s="25"/>
      <c r="G247" s="25"/>
      <c r="H247" s="6" t="s">
        <v>1048</v>
      </c>
      <c r="I247" s="22">
        <v>3009</v>
      </c>
      <c r="J247" s="6" t="s">
        <v>1060</v>
      </c>
      <c r="L247" s="19" t="s">
        <v>1501</v>
      </c>
      <c r="N247" s="33" t="s">
        <v>1162</v>
      </c>
      <c r="O247" s="6" t="s">
        <v>1167</v>
      </c>
      <c r="P247" s="6"/>
      <c r="R247" s="6"/>
      <c r="T247" s="6" t="s">
        <v>1280</v>
      </c>
      <c r="AA247" s="51">
        <v>5788.63</v>
      </c>
      <c r="AB247" s="51">
        <v>5788.63</v>
      </c>
      <c r="AC247" s="6" t="s">
        <v>1376</v>
      </c>
    </row>
    <row r="248" spans="1:29" x14ac:dyDescent="0.25">
      <c r="A248" s="10" t="s">
        <v>384</v>
      </c>
      <c r="B248" s="6" t="s">
        <v>615</v>
      </c>
      <c r="C248" s="6" t="s">
        <v>880</v>
      </c>
      <c r="D248" s="6"/>
      <c r="E248" s="25">
        <v>43998</v>
      </c>
      <c r="F248" s="25"/>
      <c r="G248" s="25"/>
      <c r="H248" s="6" t="s">
        <v>1046</v>
      </c>
      <c r="I248" s="22">
        <v>771</v>
      </c>
      <c r="J248" s="6" t="s">
        <v>1063</v>
      </c>
      <c r="L248" s="19" t="s">
        <v>1501</v>
      </c>
      <c r="N248" s="33" t="s">
        <v>1162</v>
      </c>
      <c r="O248" s="6" t="s">
        <v>1167</v>
      </c>
      <c r="P248" s="6"/>
      <c r="R248" s="6"/>
      <c r="T248" s="6" t="s">
        <v>1283</v>
      </c>
      <c r="AA248" s="51"/>
      <c r="AB248" s="51"/>
      <c r="AC248" s="6" t="s">
        <v>1375</v>
      </c>
    </row>
    <row r="249" spans="1:29" x14ac:dyDescent="0.25">
      <c r="A249" s="9" t="s">
        <v>383</v>
      </c>
      <c r="B249" s="6" t="s">
        <v>615</v>
      </c>
      <c r="C249" s="6" t="s">
        <v>879</v>
      </c>
      <c r="D249" s="6"/>
      <c r="E249" s="25">
        <v>43999</v>
      </c>
      <c r="F249" s="25"/>
      <c r="G249" s="25"/>
      <c r="H249" s="6" t="s">
        <v>1046</v>
      </c>
      <c r="I249" s="22">
        <v>3165</v>
      </c>
      <c r="J249" s="6">
        <v>775369</v>
      </c>
      <c r="L249" s="19" t="s">
        <v>1523</v>
      </c>
      <c r="N249" s="33"/>
      <c r="O249" s="6" t="s">
        <v>1167</v>
      </c>
      <c r="P249" s="6"/>
      <c r="R249" s="6"/>
      <c r="T249" s="6" t="s">
        <v>1275</v>
      </c>
      <c r="AA249" s="51">
        <v>10499.61</v>
      </c>
      <c r="AB249" s="51">
        <v>10499.61</v>
      </c>
      <c r="AC249" s="6" t="s">
        <v>1374</v>
      </c>
    </row>
    <row r="250" spans="1:29" x14ac:dyDescent="0.25">
      <c r="A250" s="9" t="s">
        <v>382</v>
      </c>
      <c r="B250" s="6" t="s">
        <v>615</v>
      </c>
      <c r="C250" s="6" t="s">
        <v>878</v>
      </c>
      <c r="D250" s="6"/>
      <c r="E250" s="25">
        <v>44004</v>
      </c>
      <c r="F250" s="25"/>
      <c r="G250" s="25"/>
      <c r="H250" s="6" t="s">
        <v>1048</v>
      </c>
      <c r="I250" s="22">
        <v>4743</v>
      </c>
      <c r="J250" s="6" t="s">
        <v>1060</v>
      </c>
      <c r="L250" s="19" t="s">
        <v>1501</v>
      </c>
      <c r="N250" s="33" t="s">
        <v>1158</v>
      </c>
      <c r="O250" s="6" t="s">
        <v>1167</v>
      </c>
      <c r="P250" s="6" t="s">
        <v>1196</v>
      </c>
      <c r="R250" s="6"/>
      <c r="T250" s="6" t="s">
        <v>1264</v>
      </c>
      <c r="AA250" s="51">
        <f>1342+2885.54+1508</f>
        <v>5735.54</v>
      </c>
      <c r="AB250" s="51">
        <f>1342+2885.54+1508</f>
        <v>5735.54</v>
      </c>
      <c r="AC250" s="6" t="s">
        <v>1373</v>
      </c>
    </row>
    <row r="251" spans="1:29" x14ac:dyDescent="0.25">
      <c r="A251" s="9" t="s">
        <v>381</v>
      </c>
      <c r="B251" s="6" t="s">
        <v>615</v>
      </c>
      <c r="C251" s="6" t="s">
        <v>877</v>
      </c>
      <c r="D251" s="6"/>
      <c r="E251" s="25">
        <v>44005</v>
      </c>
      <c r="F251" s="25"/>
      <c r="G251" s="25"/>
      <c r="H251" s="6" t="s">
        <v>1046</v>
      </c>
      <c r="I251" s="22">
        <v>3351</v>
      </c>
      <c r="J251" s="6" t="s">
        <v>1063</v>
      </c>
      <c r="L251" s="19" t="s">
        <v>1515</v>
      </c>
      <c r="N251" s="33"/>
      <c r="O251" s="6" t="s">
        <v>1168</v>
      </c>
      <c r="P251" s="6"/>
      <c r="R251" s="6"/>
      <c r="T251" s="6" t="s">
        <v>1265</v>
      </c>
      <c r="AA251" s="51"/>
      <c r="AB251" s="51"/>
      <c r="AC251" s="6" t="s">
        <v>1372</v>
      </c>
    </row>
    <row r="252" spans="1:29" x14ac:dyDescent="0.25">
      <c r="A252" s="9" t="s">
        <v>377</v>
      </c>
      <c r="B252" s="6" t="s">
        <v>615</v>
      </c>
      <c r="C252" s="6" t="s">
        <v>873</v>
      </c>
      <c r="D252" s="6"/>
      <c r="E252" s="25">
        <v>44006</v>
      </c>
      <c r="F252" s="25"/>
      <c r="G252" s="25"/>
      <c r="H252" s="6" t="s">
        <v>1046</v>
      </c>
      <c r="I252" s="22"/>
      <c r="J252" s="6" t="s">
        <v>1063</v>
      </c>
      <c r="L252" s="19" t="s">
        <v>1497</v>
      </c>
      <c r="N252" s="33"/>
      <c r="O252" s="6" t="s">
        <v>1167</v>
      </c>
      <c r="P252" s="6"/>
      <c r="R252" s="6"/>
      <c r="T252" s="6" t="s">
        <v>1264</v>
      </c>
      <c r="AA252" s="51">
        <f>160446.04+3135</f>
        <v>163581.04</v>
      </c>
      <c r="AB252" s="51">
        <f>160446.04+3135</f>
        <v>163581.04</v>
      </c>
      <c r="AC252" s="6" t="s">
        <v>1369</v>
      </c>
    </row>
    <row r="253" spans="1:29" x14ac:dyDescent="0.25">
      <c r="A253" s="9" t="s">
        <v>378</v>
      </c>
      <c r="B253" s="6" t="s">
        <v>615</v>
      </c>
      <c r="C253" s="6" t="s">
        <v>874</v>
      </c>
      <c r="D253" s="6"/>
      <c r="E253" s="25">
        <v>44006</v>
      </c>
      <c r="F253" s="25"/>
      <c r="G253" s="25"/>
      <c r="H253" s="6" t="s">
        <v>1055</v>
      </c>
      <c r="I253" s="22">
        <v>50</v>
      </c>
      <c r="J253" s="6" t="s">
        <v>1115</v>
      </c>
      <c r="L253" s="19" t="s">
        <v>1522</v>
      </c>
      <c r="N253" s="33"/>
      <c r="O253" s="6" t="s">
        <v>1168</v>
      </c>
      <c r="P253" s="6"/>
      <c r="R253" s="6"/>
      <c r="T253" s="6" t="s">
        <v>1264</v>
      </c>
      <c r="AA253" s="51">
        <v>5105</v>
      </c>
      <c r="AB253" s="51">
        <v>5105</v>
      </c>
      <c r="AC253" s="6" t="s">
        <v>1370</v>
      </c>
    </row>
    <row r="254" spans="1:29" x14ac:dyDescent="0.25">
      <c r="A254" s="9" t="s">
        <v>379</v>
      </c>
      <c r="B254" s="6" t="s">
        <v>615</v>
      </c>
      <c r="C254" s="6" t="s">
        <v>875</v>
      </c>
      <c r="D254" s="6"/>
      <c r="E254" s="25">
        <v>44006</v>
      </c>
      <c r="F254" s="25"/>
      <c r="G254" s="25"/>
      <c r="H254" s="6" t="s">
        <v>1046</v>
      </c>
      <c r="I254" s="22">
        <v>2481</v>
      </c>
      <c r="J254" s="6" t="s">
        <v>1063</v>
      </c>
      <c r="L254" s="19" t="s">
        <v>1502</v>
      </c>
      <c r="N254" s="33"/>
      <c r="O254" s="6" t="s">
        <v>1167</v>
      </c>
      <c r="P254" s="6"/>
      <c r="R254" s="6"/>
      <c r="T254" s="6" t="s">
        <v>1276</v>
      </c>
      <c r="AA254" s="51"/>
      <c r="AB254" s="51"/>
      <c r="AC254" s="6" t="s">
        <v>1371</v>
      </c>
    </row>
    <row r="255" spans="1:29" x14ac:dyDescent="0.25">
      <c r="A255" s="9" t="s">
        <v>380</v>
      </c>
      <c r="B255" s="6" t="s">
        <v>615</v>
      </c>
      <c r="C255" s="6" t="s">
        <v>876</v>
      </c>
      <c r="D255" s="6"/>
      <c r="E255" s="25">
        <v>44006</v>
      </c>
      <c r="F255" s="25"/>
      <c r="G255" s="25"/>
      <c r="H255" s="6" t="s">
        <v>1048</v>
      </c>
      <c r="I255" s="22">
        <v>3285</v>
      </c>
      <c r="J255" s="6" t="s">
        <v>1060</v>
      </c>
      <c r="L255" s="19" t="s">
        <v>1497</v>
      </c>
      <c r="N255" s="33"/>
      <c r="O255" s="6" t="s">
        <v>1168</v>
      </c>
      <c r="P255" s="6"/>
      <c r="R255" s="6"/>
      <c r="T255" s="6" t="s">
        <v>1273</v>
      </c>
      <c r="AA255" s="51">
        <f>3034+51892.54</f>
        <v>54926.54</v>
      </c>
      <c r="AB255" s="51">
        <f>3034+51892.54</f>
        <v>54926.54</v>
      </c>
      <c r="AC255" s="6"/>
    </row>
    <row r="256" spans="1:29" x14ac:dyDescent="0.25">
      <c r="A256" s="9" t="s">
        <v>374</v>
      </c>
      <c r="B256" s="6" t="s">
        <v>615</v>
      </c>
      <c r="C256" s="6" t="s">
        <v>871</v>
      </c>
      <c r="D256" s="6"/>
      <c r="E256" s="25">
        <v>44015</v>
      </c>
      <c r="F256" s="25"/>
      <c r="G256" s="25"/>
      <c r="H256" s="6" t="s">
        <v>1046</v>
      </c>
      <c r="I256" s="22">
        <v>1757</v>
      </c>
      <c r="J256" s="6" t="s">
        <v>1063</v>
      </c>
      <c r="L256" s="19" t="s">
        <v>1497</v>
      </c>
      <c r="N256" s="33"/>
      <c r="O256" s="6" t="s">
        <v>1167</v>
      </c>
      <c r="P256" s="6"/>
      <c r="R256" s="6"/>
      <c r="T256" s="6" t="s">
        <v>1273</v>
      </c>
      <c r="AA256" s="51">
        <f>3034+27511.64</f>
        <v>30545.64</v>
      </c>
      <c r="AB256" s="51">
        <f>3034+27511.64</f>
        <v>30545.64</v>
      </c>
      <c r="AC256" s="6" t="s">
        <v>1367</v>
      </c>
    </row>
    <row r="257" spans="1:29" x14ac:dyDescent="0.25">
      <c r="A257" s="9" t="s">
        <v>375</v>
      </c>
      <c r="B257" s="6" t="s">
        <v>615</v>
      </c>
      <c r="C257" s="6" t="s">
        <v>872</v>
      </c>
      <c r="D257" s="6"/>
      <c r="E257" s="25">
        <v>44015</v>
      </c>
      <c r="F257" s="25"/>
      <c r="G257" s="25"/>
      <c r="H257" s="6" t="s">
        <v>1046</v>
      </c>
      <c r="I257" s="22">
        <v>2376</v>
      </c>
      <c r="J257" s="6" t="s">
        <v>1063</v>
      </c>
      <c r="L257" s="19" t="s">
        <v>1501</v>
      </c>
      <c r="N257" s="33" t="s">
        <v>1162</v>
      </c>
      <c r="O257" s="6" t="s">
        <v>1167</v>
      </c>
      <c r="P257" s="6"/>
      <c r="R257" s="6"/>
      <c r="T257" s="6" t="s">
        <v>1273</v>
      </c>
      <c r="AA257" s="51"/>
      <c r="AB257" s="51"/>
      <c r="AC257" s="6" t="s">
        <v>1368</v>
      </c>
    </row>
    <row r="258" spans="1:29" x14ac:dyDescent="0.25">
      <c r="A258" s="9" t="s">
        <v>376</v>
      </c>
      <c r="B258" s="6" t="s">
        <v>615</v>
      </c>
      <c r="C258" s="6" t="s">
        <v>872</v>
      </c>
      <c r="D258" s="6"/>
      <c r="E258" s="25">
        <v>44015</v>
      </c>
      <c r="F258" s="25"/>
      <c r="G258" s="25"/>
      <c r="H258" s="6" t="s">
        <v>1049</v>
      </c>
      <c r="I258" s="22">
        <v>2741</v>
      </c>
      <c r="J258" s="6" t="s">
        <v>1064</v>
      </c>
      <c r="L258" s="19" t="s">
        <v>1501</v>
      </c>
      <c r="N258" s="33" t="s">
        <v>1162</v>
      </c>
      <c r="O258" s="6" t="s">
        <v>1167</v>
      </c>
      <c r="P258" s="6"/>
      <c r="R258" s="6"/>
      <c r="T258" s="6" t="s">
        <v>1273</v>
      </c>
      <c r="AA258" s="51"/>
      <c r="AB258" s="51"/>
      <c r="AC258" s="6" t="s">
        <v>1368</v>
      </c>
    </row>
    <row r="259" spans="1:29" x14ac:dyDescent="0.25">
      <c r="A259" s="9" t="s">
        <v>373</v>
      </c>
      <c r="B259" s="6" t="s">
        <v>615</v>
      </c>
      <c r="C259" s="6" t="s">
        <v>870</v>
      </c>
      <c r="D259" s="6"/>
      <c r="E259" s="25">
        <v>44019</v>
      </c>
      <c r="F259" s="25"/>
      <c r="G259" s="25"/>
      <c r="H259" s="6" t="s">
        <v>1049</v>
      </c>
      <c r="I259" s="22">
        <v>2052</v>
      </c>
      <c r="J259" s="6" t="s">
        <v>1064</v>
      </c>
      <c r="L259" s="19" t="s">
        <v>1501</v>
      </c>
      <c r="N259" s="33" t="s">
        <v>1156</v>
      </c>
      <c r="O259" s="6" t="s">
        <v>1167</v>
      </c>
      <c r="P259" s="6"/>
      <c r="R259" s="6"/>
      <c r="T259" s="6" t="s">
        <v>1271</v>
      </c>
      <c r="AA259" s="51">
        <v>5575.14</v>
      </c>
      <c r="AB259" s="51">
        <v>5575.14</v>
      </c>
      <c r="AC259" s="6" t="s">
        <v>1366</v>
      </c>
    </row>
    <row r="260" spans="1:29" x14ac:dyDescent="0.25">
      <c r="A260" s="9" t="s">
        <v>370</v>
      </c>
      <c r="B260" s="6" t="s">
        <v>615</v>
      </c>
      <c r="C260" s="6" t="s">
        <v>867</v>
      </c>
      <c r="D260" s="6"/>
      <c r="E260" s="25">
        <v>44020</v>
      </c>
      <c r="F260" s="25"/>
      <c r="G260" s="25"/>
      <c r="H260" s="6" t="s">
        <v>1046</v>
      </c>
      <c r="I260" s="22">
        <v>1806</v>
      </c>
      <c r="J260" s="6" t="s">
        <v>1063</v>
      </c>
      <c r="L260" s="19" t="s">
        <v>1497</v>
      </c>
      <c r="N260" s="33"/>
      <c r="O260" s="6" t="s">
        <v>1167</v>
      </c>
      <c r="P260" s="6"/>
      <c r="R260" s="6"/>
      <c r="T260" s="6" t="s">
        <v>1271</v>
      </c>
      <c r="AA260" s="51"/>
      <c r="AB260" s="51"/>
      <c r="AC260" s="6" t="s">
        <v>1363</v>
      </c>
    </row>
    <row r="261" spans="1:29" x14ac:dyDescent="0.25">
      <c r="A261" s="9" t="s">
        <v>371</v>
      </c>
      <c r="B261" s="6" t="s">
        <v>615</v>
      </c>
      <c r="C261" s="6" t="s">
        <v>868</v>
      </c>
      <c r="D261" s="6"/>
      <c r="E261" s="25">
        <v>44020</v>
      </c>
      <c r="F261" s="25"/>
      <c r="G261" s="25"/>
      <c r="H261" s="6" t="s">
        <v>1046</v>
      </c>
      <c r="I261" s="22">
        <v>475</v>
      </c>
      <c r="J261" s="6" t="s">
        <v>1114</v>
      </c>
      <c r="L261" s="19" t="s">
        <v>1521</v>
      </c>
      <c r="N261" s="33"/>
      <c r="O261" s="6" t="s">
        <v>1167</v>
      </c>
      <c r="P261" s="6"/>
      <c r="R261" s="6"/>
      <c r="T261" s="6" t="s">
        <v>1276</v>
      </c>
      <c r="AA261" s="51"/>
      <c r="AB261" s="51"/>
      <c r="AC261" s="6" t="s">
        <v>1364</v>
      </c>
    </row>
    <row r="262" spans="1:29" x14ac:dyDescent="0.25">
      <c r="A262" s="9" t="s">
        <v>372</v>
      </c>
      <c r="B262" s="6" t="s">
        <v>615</v>
      </c>
      <c r="C262" s="21" t="s">
        <v>869</v>
      </c>
      <c r="D262" s="6"/>
      <c r="E262" s="25">
        <v>44020</v>
      </c>
      <c r="F262" s="25"/>
      <c r="G262" s="25"/>
      <c r="H262" s="6" t="s">
        <v>1049</v>
      </c>
      <c r="I262" s="22">
        <v>2897</v>
      </c>
      <c r="J262" s="6" t="s">
        <v>1064</v>
      </c>
      <c r="L262" s="19" t="s">
        <v>1519</v>
      </c>
      <c r="N262" s="33"/>
      <c r="O262" s="6" t="s">
        <v>1168</v>
      </c>
      <c r="P262" s="6"/>
      <c r="R262" s="6"/>
      <c r="T262" s="6" t="s">
        <v>1264</v>
      </c>
      <c r="AA262" s="51">
        <v>3792</v>
      </c>
      <c r="AB262" s="51">
        <v>3792</v>
      </c>
      <c r="AC262" s="6" t="s">
        <v>1365</v>
      </c>
    </row>
    <row r="263" spans="1:29" x14ac:dyDescent="0.25">
      <c r="A263" s="9" t="s">
        <v>367</v>
      </c>
      <c r="B263" s="6" t="s">
        <v>615</v>
      </c>
      <c r="C263" s="6" t="s">
        <v>864</v>
      </c>
      <c r="D263" s="6"/>
      <c r="E263" s="25">
        <v>44022</v>
      </c>
      <c r="F263" s="25"/>
      <c r="G263" s="25"/>
      <c r="H263" s="6" t="s">
        <v>1049</v>
      </c>
      <c r="I263" s="22">
        <v>3349</v>
      </c>
      <c r="J263" s="6" t="s">
        <v>1064</v>
      </c>
      <c r="L263" s="19" t="s">
        <v>1501</v>
      </c>
      <c r="N263" s="33" t="s">
        <v>1156</v>
      </c>
      <c r="O263" s="6" t="s">
        <v>1168</v>
      </c>
      <c r="P263" s="6"/>
      <c r="R263" s="4"/>
      <c r="T263" s="6" t="s">
        <v>1266</v>
      </c>
      <c r="AA263" s="48">
        <v>1600.89</v>
      </c>
      <c r="AB263" s="48">
        <v>1600.89</v>
      </c>
      <c r="AC263" s="6" t="s">
        <v>1360</v>
      </c>
    </row>
    <row r="264" spans="1:29" x14ac:dyDescent="0.25">
      <c r="A264" s="9" t="s">
        <v>368</v>
      </c>
      <c r="B264" s="6" t="s">
        <v>615</v>
      </c>
      <c r="C264" s="6" t="s">
        <v>865</v>
      </c>
      <c r="D264" s="6"/>
      <c r="E264" s="25">
        <v>44022</v>
      </c>
      <c r="F264" s="25"/>
      <c r="G264" s="25"/>
      <c r="H264" s="6" t="s">
        <v>1049</v>
      </c>
      <c r="I264" s="22">
        <v>2012</v>
      </c>
      <c r="J264" s="6" t="s">
        <v>1064</v>
      </c>
      <c r="L264" s="19" t="s">
        <v>1501</v>
      </c>
      <c r="N264" s="33" t="s">
        <v>1132</v>
      </c>
      <c r="O264" s="6" t="s">
        <v>1167</v>
      </c>
      <c r="P264" s="6"/>
      <c r="R264" s="6"/>
      <c r="T264" s="6" t="s">
        <v>1280</v>
      </c>
      <c r="AA264" s="51">
        <v>5249.81</v>
      </c>
      <c r="AB264" s="51">
        <v>5249.81</v>
      </c>
      <c r="AC264" s="6" t="s">
        <v>1361</v>
      </c>
    </row>
    <row r="265" spans="1:29" x14ac:dyDescent="0.25">
      <c r="A265" s="9" t="s">
        <v>369</v>
      </c>
      <c r="B265" s="6" t="s">
        <v>615</v>
      </c>
      <c r="C265" s="6" t="s">
        <v>866</v>
      </c>
      <c r="D265" s="6"/>
      <c r="E265" s="25">
        <v>44022</v>
      </c>
      <c r="F265" s="25"/>
      <c r="G265" s="25"/>
      <c r="H265" s="6" t="s">
        <v>1046</v>
      </c>
      <c r="I265" s="22">
        <v>2396</v>
      </c>
      <c r="J265" s="6" t="s">
        <v>1063</v>
      </c>
      <c r="L265" s="19" t="s">
        <v>1501</v>
      </c>
      <c r="N265" s="33" t="s">
        <v>1162</v>
      </c>
      <c r="O265" s="6" t="s">
        <v>1167</v>
      </c>
      <c r="P265" s="6"/>
      <c r="R265" s="6"/>
      <c r="T265" s="6" t="s">
        <v>1271</v>
      </c>
      <c r="AA265" s="51">
        <v>772.46</v>
      </c>
      <c r="AB265" s="51">
        <v>772.46</v>
      </c>
      <c r="AC265" s="6" t="s">
        <v>1362</v>
      </c>
    </row>
    <row r="266" spans="1:29" x14ac:dyDescent="0.25">
      <c r="A266" s="9" t="s">
        <v>366</v>
      </c>
      <c r="B266" s="6" t="s">
        <v>615</v>
      </c>
      <c r="C266" s="6" t="s">
        <v>863</v>
      </c>
      <c r="D266" s="6"/>
      <c r="E266" s="25">
        <v>44026</v>
      </c>
      <c r="F266" s="25"/>
      <c r="G266" s="25"/>
      <c r="H266" s="6" t="s">
        <v>1048</v>
      </c>
      <c r="I266" s="22">
        <v>3266</v>
      </c>
      <c r="J266" s="6" t="s">
        <v>1060</v>
      </c>
      <c r="L266" s="19" t="s">
        <v>1515</v>
      </c>
      <c r="N266" s="33"/>
      <c r="O266" s="6" t="s">
        <v>1167</v>
      </c>
      <c r="P266" s="6"/>
      <c r="R266" s="4"/>
      <c r="T266" s="6" t="s">
        <v>1282</v>
      </c>
      <c r="AA266" s="48"/>
      <c r="AB266" s="48"/>
      <c r="AC266" s="6"/>
    </row>
    <row r="267" spans="1:29" x14ac:dyDescent="0.25">
      <c r="A267" s="9" t="s">
        <v>365</v>
      </c>
      <c r="B267" s="6" t="s">
        <v>615</v>
      </c>
      <c r="C267" s="6" t="s">
        <v>862</v>
      </c>
      <c r="D267" s="6"/>
      <c r="E267" s="25">
        <v>44039</v>
      </c>
      <c r="F267" s="25"/>
      <c r="G267" s="25"/>
      <c r="H267" s="6" t="s">
        <v>1049</v>
      </c>
      <c r="I267" s="22">
        <v>2582</v>
      </c>
      <c r="J267" s="6" t="s">
        <v>1064</v>
      </c>
      <c r="L267" s="19" t="s">
        <v>1501</v>
      </c>
      <c r="N267" s="33" t="s">
        <v>1162</v>
      </c>
      <c r="O267" s="6" t="s">
        <v>1167</v>
      </c>
      <c r="P267" s="6"/>
      <c r="R267" s="6"/>
      <c r="T267" s="6" t="s">
        <v>1273</v>
      </c>
      <c r="AA267" s="51"/>
      <c r="AB267" s="51"/>
      <c r="AC267" s="6" t="s">
        <v>1359</v>
      </c>
    </row>
    <row r="268" spans="1:29" x14ac:dyDescent="0.25">
      <c r="A268" s="9" t="s">
        <v>364</v>
      </c>
      <c r="B268" s="6" t="s">
        <v>615</v>
      </c>
      <c r="C268" s="6" t="s">
        <v>861</v>
      </c>
      <c r="D268" s="6"/>
      <c r="E268" s="25">
        <v>44053</v>
      </c>
      <c r="F268" s="25"/>
      <c r="G268" s="25"/>
      <c r="H268" s="6" t="s">
        <v>1046</v>
      </c>
      <c r="I268" s="22">
        <v>1352</v>
      </c>
      <c r="J268" s="6" t="s">
        <v>1063</v>
      </c>
      <c r="L268" s="19" t="s">
        <v>1521</v>
      </c>
      <c r="N268" s="33"/>
      <c r="O268" s="6" t="s">
        <v>1167</v>
      </c>
      <c r="P268" s="6"/>
      <c r="R268" s="6"/>
      <c r="T268" s="6" t="s">
        <v>1278</v>
      </c>
      <c r="AA268" s="51">
        <f>30996.49+1731</f>
        <v>32727.49</v>
      </c>
      <c r="AB268" s="51">
        <f>30996.49+1731</f>
        <v>32727.49</v>
      </c>
      <c r="AC268" s="6" t="s">
        <v>1345</v>
      </c>
    </row>
    <row r="269" spans="1:29" x14ac:dyDescent="0.25">
      <c r="A269" s="9" t="s">
        <v>362</v>
      </c>
      <c r="B269" s="6" t="s">
        <v>615</v>
      </c>
      <c r="C269" s="6" t="s">
        <v>851</v>
      </c>
      <c r="D269" s="6"/>
      <c r="E269" s="25">
        <v>44055</v>
      </c>
      <c r="F269" s="25"/>
      <c r="G269" s="25"/>
      <c r="H269" s="6" t="s">
        <v>1047</v>
      </c>
      <c r="I269" s="22">
        <v>1573</v>
      </c>
      <c r="J269" s="6" t="s">
        <v>1059</v>
      </c>
      <c r="L269" s="19" t="s">
        <v>1501</v>
      </c>
      <c r="N269" s="33" t="s">
        <v>1162</v>
      </c>
      <c r="O269" s="6" t="s">
        <v>1167</v>
      </c>
      <c r="P269" s="6"/>
      <c r="R269" s="6"/>
      <c r="T269" s="6" t="s">
        <v>1271</v>
      </c>
      <c r="AA269" s="51">
        <f>5858.48+5217</f>
        <v>11075.48</v>
      </c>
      <c r="AB269" s="51">
        <f>5858.48+5217</f>
        <v>11075.48</v>
      </c>
      <c r="AC269" s="6" t="s">
        <v>1357</v>
      </c>
    </row>
    <row r="270" spans="1:29" x14ac:dyDescent="0.25">
      <c r="A270" s="9" t="s">
        <v>363</v>
      </c>
      <c r="B270" s="6" t="s">
        <v>615</v>
      </c>
      <c r="C270" s="6" t="s">
        <v>851</v>
      </c>
      <c r="D270" s="15"/>
      <c r="E270" s="25">
        <v>44055</v>
      </c>
      <c r="F270" s="25"/>
      <c r="G270" s="25"/>
      <c r="H270" s="6" t="s">
        <v>1046</v>
      </c>
      <c r="I270" s="22">
        <v>2089</v>
      </c>
      <c r="J270" s="6" t="s">
        <v>1063</v>
      </c>
      <c r="L270" s="19" t="s">
        <v>1501</v>
      </c>
      <c r="N270" s="33" t="s">
        <v>1164</v>
      </c>
      <c r="O270" s="15" t="s">
        <v>1167</v>
      </c>
      <c r="P270" s="15"/>
      <c r="R270" s="15"/>
      <c r="T270" s="6" t="s">
        <v>1281</v>
      </c>
      <c r="AA270" s="50">
        <f>6330.23+3566+550.3</f>
        <v>10446.529999999999</v>
      </c>
      <c r="AB270" s="50">
        <f>6330.23+3566+550.3</f>
        <v>10446.529999999999</v>
      </c>
      <c r="AC270" s="15" t="s">
        <v>1358</v>
      </c>
    </row>
    <row r="271" spans="1:29" x14ac:dyDescent="0.25">
      <c r="A271" s="9" t="s">
        <v>361</v>
      </c>
      <c r="B271" s="6" t="s">
        <v>615</v>
      </c>
      <c r="C271" s="6" t="s">
        <v>860</v>
      </c>
      <c r="D271" s="6"/>
      <c r="E271" s="25">
        <v>44057</v>
      </c>
      <c r="F271" s="25"/>
      <c r="G271" s="25"/>
      <c r="H271" s="6" t="s">
        <v>1046</v>
      </c>
      <c r="I271" s="22">
        <v>712</v>
      </c>
      <c r="J271" s="6" t="s">
        <v>1063</v>
      </c>
      <c r="L271" s="19" t="s">
        <v>1497</v>
      </c>
      <c r="N271" s="33"/>
      <c r="O271" s="6" t="s">
        <v>1167</v>
      </c>
      <c r="P271" s="6"/>
      <c r="R271" s="6"/>
      <c r="T271" s="6" t="s">
        <v>1277</v>
      </c>
      <c r="AA271" s="51">
        <f>31580.3+5318</f>
        <v>36898.300000000003</v>
      </c>
      <c r="AB271" s="51">
        <f>31580.3+5318</f>
        <v>36898.300000000003</v>
      </c>
      <c r="AC271" s="6" t="s">
        <v>1356</v>
      </c>
    </row>
    <row r="272" spans="1:29" x14ac:dyDescent="0.25">
      <c r="A272" s="9" t="s">
        <v>358</v>
      </c>
      <c r="B272" s="6" t="s">
        <v>615</v>
      </c>
      <c r="C272" s="6" t="s">
        <v>857</v>
      </c>
      <c r="D272" s="6"/>
      <c r="E272" s="25">
        <v>44062</v>
      </c>
      <c r="F272" s="25"/>
      <c r="G272" s="25"/>
      <c r="H272" s="6" t="s">
        <v>1048</v>
      </c>
      <c r="I272" s="22">
        <v>6326</v>
      </c>
      <c r="J272" s="6" t="s">
        <v>1060</v>
      </c>
      <c r="L272" s="19" t="s">
        <v>1501</v>
      </c>
      <c r="N272" s="33" t="s">
        <v>1132</v>
      </c>
      <c r="O272" s="6" t="s">
        <v>1168</v>
      </c>
      <c r="P272" s="6"/>
      <c r="R272" s="6"/>
      <c r="T272" s="6" t="s">
        <v>1266</v>
      </c>
      <c r="AA272" s="51">
        <f>6569</f>
        <v>6569</v>
      </c>
      <c r="AB272" s="51">
        <f>6569</f>
        <v>6569</v>
      </c>
      <c r="AC272" s="6" t="s">
        <v>1355</v>
      </c>
    </row>
    <row r="273" spans="1:29" x14ac:dyDescent="0.25">
      <c r="A273" s="9" t="s">
        <v>359</v>
      </c>
      <c r="B273" s="6" t="s">
        <v>615</v>
      </c>
      <c r="C273" s="6" t="s">
        <v>858</v>
      </c>
      <c r="D273" s="6"/>
      <c r="E273" s="25">
        <v>44062</v>
      </c>
      <c r="F273" s="25"/>
      <c r="G273" s="25"/>
      <c r="H273" s="6" t="s">
        <v>1047</v>
      </c>
      <c r="I273" s="22">
        <v>2410</v>
      </c>
      <c r="J273" s="6" t="s">
        <v>1059</v>
      </c>
      <c r="L273" s="6" t="s">
        <v>1501</v>
      </c>
      <c r="N273" s="6" t="s">
        <v>1148</v>
      </c>
      <c r="O273" s="6" t="s">
        <v>1167</v>
      </c>
      <c r="P273" s="6"/>
      <c r="R273" s="6"/>
      <c r="T273" s="6" t="s">
        <v>1270</v>
      </c>
      <c r="AA273" s="51">
        <f>10974.76+25988.1</f>
        <v>36962.86</v>
      </c>
      <c r="AB273" s="51">
        <f>10974.76+25988.1</f>
        <v>36962.86</v>
      </c>
      <c r="AC273" s="6" t="s">
        <v>1342</v>
      </c>
    </row>
    <row r="274" spans="1:29" x14ac:dyDescent="0.25">
      <c r="A274" s="9" t="s">
        <v>360</v>
      </c>
      <c r="B274" s="6" t="s">
        <v>615</v>
      </c>
      <c r="C274" s="6" t="s">
        <v>859</v>
      </c>
      <c r="D274" s="6"/>
      <c r="E274" s="25">
        <v>44062</v>
      </c>
      <c r="F274" s="25"/>
      <c r="G274" s="25"/>
      <c r="H274" s="6" t="s">
        <v>1048</v>
      </c>
      <c r="I274" s="22">
        <v>3393</v>
      </c>
      <c r="J274" s="6" t="s">
        <v>1060</v>
      </c>
      <c r="L274" s="6" t="s">
        <v>1501</v>
      </c>
      <c r="N274" s="6" t="s">
        <v>1132</v>
      </c>
      <c r="O274" s="6" t="s">
        <v>1167</v>
      </c>
      <c r="P274" s="6"/>
      <c r="R274" s="6"/>
      <c r="T274" s="6" t="s">
        <v>1270</v>
      </c>
      <c r="AA274" s="51">
        <f>25988.1</f>
        <v>25988.1</v>
      </c>
      <c r="AB274" s="51">
        <f>25988.1</f>
        <v>25988.1</v>
      </c>
      <c r="AC274" s="6" t="s">
        <v>1342</v>
      </c>
    </row>
    <row r="275" spans="1:29" x14ac:dyDescent="0.25">
      <c r="A275" s="9" t="s">
        <v>357</v>
      </c>
      <c r="B275" s="6" t="s">
        <v>615</v>
      </c>
      <c r="C275" s="6" t="s">
        <v>856</v>
      </c>
      <c r="D275" s="6"/>
      <c r="E275" s="25">
        <v>44063</v>
      </c>
      <c r="F275" s="25"/>
      <c r="G275" s="25"/>
      <c r="H275" s="6" t="s">
        <v>1046</v>
      </c>
      <c r="I275" s="22">
        <v>431</v>
      </c>
      <c r="J275" s="6">
        <v>775369</v>
      </c>
      <c r="L275" s="6" t="s">
        <v>1501</v>
      </c>
      <c r="N275" s="17" t="s">
        <v>1162</v>
      </c>
      <c r="O275" s="6" t="s">
        <v>1167</v>
      </c>
      <c r="P275" s="6"/>
      <c r="R275" s="6"/>
      <c r="T275" s="6" t="s">
        <v>1280</v>
      </c>
      <c r="AA275" s="51">
        <f>6227.51-5249.81</f>
        <v>977.69999999999982</v>
      </c>
      <c r="AB275" s="51">
        <f>6227.51-5249.81</f>
        <v>977.69999999999982</v>
      </c>
      <c r="AC275" s="6" t="s">
        <v>1354</v>
      </c>
    </row>
    <row r="276" spans="1:29" x14ac:dyDescent="0.25">
      <c r="A276" s="9" t="s">
        <v>355</v>
      </c>
      <c r="B276" s="6" t="s">
        <v>615</v>
      </c>
      <c r="C276" s="6" t="s">
        <v>848</v>
      </c>
      <c r="D276" s="6"/>
      <c r="E276" s="25">
        <v>44068</v>
      </c>
      <c r="F276" s="25"/>
      <c r="G276" s="25"/>
      <c r="H276" s="6" t="s">
        <v>1048</v>
      </c>
      <c r="I276" s="22">
        <v>6384</v>
      </c>
      <c r="J276" s="6" t="s">
        <v>1060</v>
      </c>
      <c r="L276" s="6" t="s">
        <v>1508</v>
      </c>
      <c r="N276" s="17"/>
      <c r="O276" s="6" t="s">
        <v>1167</v>
      </c>
      <c r="P276" s="6"/>
      <c r="R276" s="6"/>
      <c r="T276" s="6" t="s">
        <v>1266</v>
      </c>
      <c r="AA276" s="51">
        <v>771.3</v>
      </c>
      <c r="AB276" s="51">
        <v>771.3</v>
      </c>
      <c r="AC276" s="6" t="s">
        <v>861</v>
      </c>
    </row>
    <row r="277" spans="1:29" x14ac:dyDescent="0.25">
      <c r="A277" s="9" t="s">
        <v>356</v>
      </c>
      <c r="B277" s="6" t="s">
        <v>615</v>
      </c>
      <c r="C277" s="6" t="s">
        <v>848</v>
      </c>
      <c r="D277" s="6"/>
      <c r="E277" s="25">
        <v>44068</v>
      </c>
      <c r="F277" s="25"/>
      <c r="G277" s="25"/>
      <c r="H277" s="6" t="s">
        <v>1048</v>
      </c>
      <c r="I277" s="22">
        <v>6512</v>
      </c>
      <c r="J277" s="6" t="s">
        <v>1060</v>
      </c>
      <c r="L277" s="6" t="s">
        <v>1517</v>
      </c>
      <c r="N277" s="17"/>
      <c r="O277" s="6" t="s">
        <v>1167</v>
      </c>
      <c r="P277" s="6"/>
      <c r="R277" s="4"/>
      <c r="T277" s="6" t="s">
        <v>1266</v>
      </c>
      <c r="AA277" s="48"/>
      <c r="AB277" s="48"/>
      <c r="AC277" s="6"/>
    </row>
    <row r="278" spans="1:29" x14ac:dyDescent="0.25">
      <c r="A278" s="9" t="s">
        <v>350</v>
      </c>
      <c r="B278" s="6" t="s">
        <v>615</v>
      </c>
      <c r="C278" s="6" t="s">
        <v>854</v>
      </c>
      <c r="D278" s="6"/>
      <c r="E278" s="25">
        <v>44071</v>
      </c>
      <c r="F278" s="25"/>
      <c r="G278" s="25"/>
      <c r="H278" s="6" t="s">
        <v>1048</v>
      </c>
      <c r="I278" s="22">
        <v>5523</v>
      </c>
      <c r="J278" s="6" t="s">
        <v>1075</v>
      </c>
      <c r="L278" s="6" t="s">
        <v>1241</v>
      </c>
      <c r="N278" s="6"/>
      <c r="O278" s="6" t="s">
        <v>1168</v>
      </c>
      <c r="P278" s="6"/>
      <c r="R278" s="6"/>
      <c r="T278" s="6" t="s">
        <v>1270</v>
      </c>
      <c r="AA278" s="51"/>
      <c r="AB278" s="51"/>
      <c r="AC278" s="6"/>
    </row>
    <row r="279" spans="1:29" x14ac:dyDescent="0.25">
      <c r="A279" s="9" t="s">
        <v>351</v>
      </c>
      <c r="B279" s="6" t="s">
        <v>615</v>
      </c>
      <c r="C279" s="6" t="s">
        <v>855</v>
      </c>
      <c r="D279" s="6"/>
      <c r="E279" s="25">
        <v>44071</v>
      </c>
      <c r="F279" s="25"/>
      <c r="G279" s="25"/>
      <c r="H279" s="6" t="s">
        <v>1048</v>
      </c>
      <c r="I279" s="22">
        <v>1837</v>
      </c>
      <c r="J279" s="6" t="s">
        <v>1060</v>
      </c>
      <c r="L279" s="6" t="s">
        <v>1503</v>
      </c>
      <c r="N279" s="6"/>
      <c r="O279" s="6" t="s">
        <v>1168</v>
      </c>
      <c r="P279" s="6"/>
      <c r="R279" s="6"/>
      <c r="T279" s="6" t="s">
        <v>1270</v>
      </c>
      <c r="AA279" s="51"/>
      <c r="AB279" s="51"/>
      <c r="AC279" s="6"/>
    </row>
    <row r="280" spans="1:29" x14ac:dyDescent="0.25">
      <c r="A280" s="9" t="s">
        <v>352</v>
      </c>
      <c r="B280" s="6" t="s">
        <v>615</v>
      </c>
      <c r="C280" s="6" t="s">
        <v>852</v>
      </c>
      <c r="D280" s="6"/>
      <c r="E280" s="25">
        <v>44071</v>
      </c>
      <c r="F280" s="25"/>
      <c r="G280" s="25"/>
      <c r="H280" s="6" t="s">
        <v>1052</v>
      </c>
      <c r="I280" s="22">
        <v>8237</v>
      </c>
      <c r="J280" s="6">
        <v>774272</v>
      </c>
      <c r="L280" s="6" t="s">
        <v>1501</v>
      </c>
      <c r="N280" s="6" t="s">
        <v>1163</v>
      </c>
      <c r="O280" s="6" t="s">
        <v>1167</v>
      </c>
      <c r="P280" s="6"/>
      <c r="R280" s="6" t="s">
        <v>1254</v>
      </c>
      <c r="T280" s="6" t="s">
        <v>1270</v>
      </c>
      <c r="AA280" s="51">
        <f>26869.55</f>
        <v>26869.55</v>
      </c>
      <c r="AB280" s="51">
        <f>26869.55</f>
        <v>26869.55</v>
      </c>
      <c r="AC280" s="6" t="s">
        <v>1353</v>
      </c>
    </row>
    <row r="281" spans="1:29" x14ac:dyDescent="0.25">
      <c r="A281" s="9" t="s">
        <v>353</v>
      </c>
      <c r="B281" s="6" t="s">
        <v>615</v>
      </c>
      <c r="C281" s="6" t="s">
        <v>852</v>
      </c>
      <c r="D281" s="6"/>
      <c r="E281" s="25">
        <v>44071</v>
      </c>
      <c r="F281" s="25"/>
      <c r="G281" s="25"/>
      <c r="H281" s="6" t="s">
        <v>1052</v>
      </c>
      <c r="I281" s="22">
        <v>7349</v>
      </c>
      <c r="J281" s="6" t="s">
        <v>1075</v>
      </c>
      <c r="L281" s="6" t="s">
        <v>1501</v>
      </c>
      <c r="N281" s="6" t="s">
        <v>1161</v>
      </c>
      <c r="O281" s="6" t="s">
        <v>1167</v>
      </c>
      <c r="P281" s="6"/>
      <c r="R281" s="6"/>
      <c r="T281" s="6" t="s">
        <v>1270</v>
      </c>
      <c r="AA281" s="51">
        <f>25988.1</f>
        <v>25988.1</v>
      </c>
      <c r="AB281" s="51">
        <f>25988.1</f>
        <v>25988.1</v>
      </c>
      <c r="AC281" s="6" t="s">
        <v>1353</v>
      </c>
    </row>
    <row r="282" spans="1:29" x14ac:dyDescent="0.25">
      <c r="A282" s="9" t="s">
        <v>348</v>
      </c>
      <c r="B282" s="6" t="s">
        <v>615</v>
      </c>
      <c r="C282" s="6" t="s">
        <v>853</v>
      </c>
      <c r="D282" s="6"/>
      <c r="E282" s="25">
        <v>44074</v>
      </c>
      <c r="F282" s="25"/>
      <c r="G282" s="25"/>
      <c r="H282" s="6" t="s">
        <v>1047</v>
      </c>
      <c r="I282" s="22">
        <v>295</v>
      </c>
      <c r="J282" s="6" t="s">
        <v>1059</v>
      </c>
      <c r="L282" s="6" t="s">
        <v>1501</v>
      </c>
      <c r="N282" s="6" t="s">
        <v>1162</v>
      </c>
      <c r="O282" s="6" t="s">
        <v>1167</v>
      </c>
      <c r="P282" s="6"/>
      <c r="R282" s="6"/>
      <c r="T282" s="6" t="s">
        <v>1273</v>
      </c>
      <c r="AA282" s="51">
        <v>5858.48</v>
      </c>
      <c r="AB282" s="51">
        <v>5858.48</v>
      </c>
      <c r="AC282" s="6" t="s">
        <v>1350</v>
      </c>
    </row>
    <row r="283" spans="1:29" x14ac:dyDescent="0.25">
      <c r="A283" s="9" t="s">
        <v>349</v>
      </c>
      <c r="B283" s="6" t="s">
        <v>615</v>
      </c>
      <c r="C283" s="6" t="s">
        <v>848</v>
      </c>
      <c r="D283" s="6"/>
      <c r="E283" s="25">
        <v>44075</v>
      </c>
      <c r="F283" s="25"/>
      <c r="G283" s="25"/>
      <c r="H283" s="6" t="s">
        <v>1047</v>
      </c>
      <c r="I283" s="22">
        <v>6868</v>
      </c>
      <c r="J283" s="6" t="s">
        <v>1059</v>
      </c>
      <c r="L283" s="6" t="s">
        <v>1517</v>
      </c>
      <c r="N283" s="6"/>
      <c r="O283" s="6" t="s">
        <v>1167</v>
      </c>
      <c r="P283" s="6"/>
      <c r="R283" s="6" t="s">
        <v>1241</v>
      </c>
      <c r="T283" s="6" t="s">
        <v>1266</v>
      </c>
      <c r="AA283" s="51">
        <v>6920.71</v>
      </c>
      <c r="AB283" s="51">
        <v>6920.71</v>
      </c>
      <c r="AC283" s="6" t="s">
        <v>1352</v>
      </c>
    </row>
    <row r="284" spans="1:29" x14ac:dyDescent="0.25">
      <c r="A284" s="9" t="s">
        <v>347</v>
      </c>
      <c r="B284" s="6" t="s">
        <v>615</v>
      </c>
      <c r="C284" s="6" t="s">
        <v>852</v>
      </c>
      <c r="D284" s="6"/>
      <c r="E284" s="25">
        <v>44077</v>
      </c>
      <c r="F284" s="25"/>
      <c r="G284" s="25"/>
      <c r="H284" s="6" t="s">
        <v>1046</v>
      </c>
      <c r="I284" s="22">
        <v>2525</v>
      </c>
      <c r="J284" s="6" t="s">
        <v>1063</v>
      </c>
      <c r="L284" s="6" t="s">
        <v>1501</v>
      </c>
      <c r="N284" s="6" t="s">
        <v>1132</v>
      </c>
      <c r="O284" s="6" t="s">
        <v>1167</v>
      </c>
      <c r="P284" s="6"/>
      <c r="R284" s="6" t="s">
        <v>1249</v>
      </c>
      <c r="T284" s="6" t="s">
        <v>1273</v>
      </c>
      <c r="AA284" s="51">
        <v>5858.48</v>
      </c>
      <c r="AB284" s="51">
        <v>5858.48</v>
      </c>
      <c r="AC284" s="6" t="s">
        <v>1350</v>
      </c>
    </row>
    <row r="285" spans="1:29" x14ac:dyDescent="0.25">
      <c r="A285" s="9" t="s">
        <v>343</v>
      </c>
      <c r="B285" s="6" t="s">
        <v>615</v>
      </c>
      <c r="C285" s="6" t="s">
        <v>850</v>
      </c>
      <c r="D285" s="6"/>
      <c r="E285" s="25">
        <v>44081</v>
      </c>
      <c r="F285" s="25"/>
      <c r="G285" s="25"/>
      <c r="H285" s="6" t="s">
        <v>1047</v>
      </c>
      <c r="I285" s="22">
        <v>6883</v>
      </c>
      <c r="J285" s="6" t="s">
        <v>1059</v>
      </c>
      <c r="L285" s="6" t="s">
        <v>1241</v>
      </c>
      <c r="N285" s="6"/>
      <c r="O285" s="6" t="s">
        <v>1167</v>
      </c>
      <c r="P285" s="6"/>
      <c r="R285" s="6"/>
      <c r="T285" s="6" t="s">
        <v>1266</v>
      </c>
      <c r="AA285" s="51">
        <v>386.67</v>
      </c>
      <c r="AB285" s="51">
        <v>386.67</v>
      </c>
      <c r="AC285" s="6" t="s">
        <v>1351</v>
      </c>
    </row>
    <row r="286" spans="1:29" x14ac:dyDescent="0.25">
      <c r="A286" s="9" t="s">
        <v>346</v>
      </c>
      <c r="B286" s="6" t="s">
        <v>615</v>
      </c>
      <c r="C286" s="6" t="s">
        <v>851</v>
      </c>
      <c r="D286" s="6"/>
      <c r="E286" s="25">
        <v>44082</v>
      </c>
      <c r="F286" s="25"/>
      <c r="G286" s="25"/>
      <c r="H286" s="6" t="s">
        <v>1048</v>
      </c>
      <c r="I286" s="22">
        <v>6319</v>
      </c>
      <c r="J286" s="6" t="s">
        <v>1060</v>
      </c>
      <c r="L286" s="6" t="s">
        <v>1501</v>
      </c>
      <c r="N286" s="6" t="s">
        <v>1154</v>
      </c>
      <c r="O286" s="6" t="s">
        <v>1167</v>
      </c>
      <c r="P286" s="6"/>
      <c r="R286" s="6"/>
      <c r="T286" s="6" t="s">
        <v>1271</v>
      </c>
      <c r="AA286" s="51">
        <f>5858.48+2474.88+5249.81</f>
        <v>13583.170000000002</v>
      </c>
      <c r="AB286" s="51">
        <f>5858.48+2474.88+5249.81</f>
        <v>13583.170000000002</v>
      </c>
      <c r="AC286" s="6" t="s">
        <v>1350</v>
      </c>
    </row>
    <row r="287" spans="1:29" x14ac:dyDescent="0.25">
      <c r="A287" s="9" t="s">
        <v>344</v>
      </c>
      <c r="B287" s="6" t="s">
        <v>615</v>
      </c>
      <c r="C287" s="6" t="s">
        <v>848</v>
      </c>
      <c r="D287" s="6"/>
      <c r="E287" s="25">
        <v>44084</v>
      </c>
      <c r="F287" s="25"/>
      <c r="G287" s="25"/>
      <c r="H287" s="6" t="s">
        <v>1048</v>
      </c>
      <c r="I287" s="22">
        <v>6971</v>
      </c>
      <c r="J287" s="6" t="s">
        <v>1060</v>
      </c>
      <c r="L287" s="6" t="s">
        <v>1521</v>
      </c>
      <c r="N287" s="6"/>
      <c r="O287" s="6" t="s">
        <v>1167</v>
      </c>
      <c r="P287" s="6"/>
      <c r="R287" s="6"/>
      <c r="T287" s="6" t="s">
        <v>1279</v>
      </c>
      <c r="AA287" s="51">
        <v>6114.06</v>
      </c>
      <c r="AB287" s="51">
        <v>6114.06</v>
      </c>
      <c r="AC287" s="6" t="s">
        <v>1345</v>
      </c>
    </row>
    <row r="288" spans="1:29" x14ac:dyDescent="0.25">
      <c r="A288" s="9" t="s">
        <v>345</v>
      </c>
      <c r="B288" s="6" t="s">
        <v>615</v>
      </c>
      <c r="C288" s="6" t="s">
        <v>848</v>
      </c>
      <c r="D288" s="6"/>
      <c r="E288" s="25">
        <v>44084</v>
      </c>
      <c r="F288" s="25"/>
      <c r="G288" s="25"/>
      <c r="H288" s="6" t="s">
        <v>1048</v>
      </c>
      <c r="I288" s="22">
        <v>6859</v>
      </c>
      <c r="J288" s="6" t="s">
        <v>1060</v>
      </c>
      <c r="L288" s="6" t="s">
        <v>1521</v>
      </c>
      <c r="N288" s="6"/>
      <c r="O288" s="6" t="s">
        <v>1167</v>
      </c>
      <c r="P288" s="6"/>
      <c r="R288" s="6"/>
      <c r="T288" s="6" t="s">
        <v>1279</v>
      </c>
      <c r="AA288" s="51">
        <f>6569</f>
        <v>6569</v>
      </c>
      <c r="AB288" s="51">
        <f>6569</f>
        <v>6569</v>
      </c>
      <c r="AC288" s="6" t="s">
        <v>1345</v>
      </c>
    </row>
    <row r="289" spans="1:29" x14ac:dyDescent="0.25">
      <c r="A289" s="9" t="s">
        <v>341</v>
      </c>
      <c r="B289" s="6" t="s">
        <v>615</v>
      </c>
      <c r="C289" s="6" t="s">
        <v>834</v>
      </c>
      <c r="D289" s="6"/>
      <c r="E289" s="25">
        <v>44089</v>
      </c>
      <c r="F289" s="25"/>
      <c r="G289" s="25"/>
      <c r="H289" s="6" t="s">
        <v>1046</v>
      </c>
      <c r="I289" s="22">
        <v>3654</v>
      </c>
      <c r="J289" s="6" t="s">
        <v>1063</v>
      </c>
      <c r="L289" s="6" t="s">
        <v>1510</v>
      </c>
      <c r="N289" s="6"/>
      <c r="O289" s="6" t="s">
        <v>1167</v>
      </c>
      <c r="P289" s="6"/>
      <c r="R289" s="6"/>
      <c r="T289" s="6" t="s">
        <v>1266</v>
      </c>
      <c r="AA289" s="51">
        <v>50.52</v>
      </c>
      <c r="AB289" s="51">
        <v>50.52</v>
      </c>
      <c r="AC289" s="6"/>
    </row>
    <row r="290" spans="1:29" x14ac:dyDescent="0.25">
      <c r="A290" s="9" t="s">
        <v>342</v>
      </c>
      <c r="B290" s="6" t="s">
        <v>615</v>
      </c>
      <c r="C290" s="6" t="s">
        <v>849</v>
      </c>
      <c r="D290" s="6"/>
      <c r="E290" s="25">
        <v>44089</v>
      </c>
      <c r="F290" s="25"/>
      <c r="G290" s="25"/>
      <c r="H290" s="6" t="s">
        <v>1046</v>
      </c>
      <c r="I290" s="22">
        <v>6880</v>
      </c>
      <c r="J290" s="6" t="s">
        <v>1063</v>
      </c>
      <c r="L290" s="6" t="s">
        <v>1241</v>
      </c>
      <c r="N290" s="6"/>
      <c r="O290" s="6" t="s">
        <v>1167</v>
      </c>
      <c r="P290" s="6"/>
      <c r="R290" s="6"/>
      <c r="T290" s="6" t="s">
        <v>1266</v>
      </c>
      <c r="AA290" s="51">
        <f>775.78+2084</f>
        <v>2859.7799999999997</v>
      </c>
      <c r="AB290" s="51">
        <f>775.78+2084</f>
        <v>2859.7799999999997</v>
      </c>
      <c r="AC290" s="6" t="s">
        <v>1351</v>
      </c>
    </row>
    <row r="291" spans="1:29" x14ac:dyDescent="0.25">
      <c r="A291" s="9" t="s">
        <v>339</v>
      </c>
      <c r="B291" s="17" t="s">
        <v>615</v>
      </c>
      <c r="C291" s="6" t="s">
        <v>621</v>
      </c>
      <c r="D291" s="6"/>
      <c r="E291" s="25">
        <v>44098</v>
      </c>
      <c r="F291" s="25"/>
      <c r="G291" s="25"/>
      <c r="H291" s="6" t="s">
        <v>1048</v>
      </c>
      <c r="I291" s="22">
        <v>6440</v>
      </c>
      <c r="J291" s="6" t="s">
        <v>1060</v>
      </c>
      <c r="L291" s="6" t="s">
        <v>1501</v>
      </c>
      <c r="N291" s="6" t="s">
        <v>1132</v>
      </c>
      <c r="O291" s="6" t="s">
        <v>1167</v>
      </c>
      <c r="P291" s="6"/>
      <c r="R291" s="6" t="s">
        <v>1252</v>
      </c>
      <c r="T291" s="6" t="s">
        <v>1273</v>
      </c>
      <c r="AA291" s="51">
        <f>5249.81+609.11</f>
        <v>5858.92</v>
      </c>
      <c r="AB291" s="51">
        <f>5249.81+609.11</f>
        <v>5858.92</v>
      </c>
      <c r="AC291" s="6" t="s">
        <v>1350</v>
      </c>
    </row>
    <row r="292" spans="1:29" x14ac:dyDescent="0.25">
      <c r="A292" s="9" t="s">
        <v>340</v>
      </c>
      <c r="B292" s="6" t="s">
        <v>615</v>
      </c>
      <c r="C292" s="6" t="s">
        <v>618</v>
      </c>
      <c r="D292" s="6"/>
      <c r="E292" s="25">
        <v>44098</v>
      </c>
      <c r="F292" s="25"/>
      <c r="G292" s="25"/>
      <c r="H292" s="6" t="s">
        <v>1046</v>
      </c>
      <c r="I292" s="22">
        <v>1146</v>
      </c>
      <c r="J292" s="6" t="s">
        <v>1063</v>
      </c>
      <c r="L292" s="6" t="s">
        <v>1499</v>
      </c>
      <c r="N292" s="6"/>
      <c r="O292" s="6" t="s">
        <v>1167</v>
      </c>
      <c r="P292" s="6"/>
      <c r="R292" s="6"/>
      <c r="T292" s="6" t="s">
        <v>1277</v>
      </c>
      <c r="AA292" s="51">
        <f>4429+3492.97</f>
        <v>7921.9699999999993</v>
      </c>
      <c r="AB292" s="51">
        <f>4429+3492.97</f>
        <v>7921.9699999999993</v>
      </c>
      <c r="AC292" s="6"/>
    </row>
    <row r="293" spans="1:29" x14ac:dyDescent="0.25">
      <c r="A293" s="9" t="s">
        <v>336</v>
      </c>
      <c r="B293" s="6" t="s">
        <v>615</v>
      </c>
      <c r="C293" s="6" t="s">
        <v>618</v>
      </c>
      <c r="D293" s="6"/>
      <c r="E293" s="25">
        <v>44102</v>
      </c>
      <c r="F293" s="25"/>
      <c r="G293" s="25"/>
      <c r="H293" s="6" t="s">
        <v>1049</v>
      </c>
      <c r="I293" s="22">
        <v>3342</v>
      </c>
      <c r="J293" s="6" t="s">
        <v>1064</v>
      </c>
      <c r="L293" s="6" t="s">
        <v>1501</v>
      </c>
      <c r="N293" s="6" t="s">
        <v>1162</v>
      </c>
      <c r="O293" s="6" t="s">
        <v>1167</v>
      </c>
      <c r="P293" s="6"/>
      <c r="R293" s="6" t="s">
        <v>1249</v>
      </c>
      <c r="T293" s="6" t="s">
        <v>1273</v>
      </c>
      <c r="AA293" s="51">
        <f>5249.81+609.11</f>
        <v>5858.92</v>
      </c>
      <c r="AB293" s="51">
        <f>5249.81+609.11</f>
        <v>5858.92</v>
      </c>
      <c r="AC293" s="6" t="s">
        <v>1347</v>
      </c>
    </row>
    <row r="294" spans="1:29" x14ac:dyDescent="0.25">
      <c r="A294" s="9" t="s">
        <v>338</v>
      </c>
      <c r="B294" s="6" t="s">
        <v>615</v>
      </c>
      <c r="C294" s="6" t="s">
        <v>848</v>
      </c>
      <c r="D294" s="6"/>
      <c r="E294" s="25">
        <v>44102</v>
      </c>
      <c r="F294" s="25"/>
      <c r="G294" s="25"/>
      <c r="H294" s="6" t="s">
        <v>1048</v>
      </c>
      <c r="I294" s="22">
        <v>6057</v>
      </c>
      <c r="J294" s="6" t="s">
        <v>1060</v>
      </c>
      <c r="L294" s="6" t="s">
        <v>1517</v>
      </c>
      <c r="N294" s="6"/>
      <c r="O294" s="6" t="s">
        <v>1167</v>
      </c>
      <c r="P294" s="6"/>
      <c r="R294" s="6" t="s">
        <v>843</v>
      </c>
      <c r="T294" s="6" t="s">
        <v>1279</v>
      </c>
      <c r="AA294" s="51">
        <f>6645.7+4506</f>
        <v>11151.7</v>
      </c>
      <c r="AB294" s="51">
        <f>6645.7+4506</f>
        <v>11151.7</v>
      </c>
      <c r="AC294" s="6" t="s">
        <v>1349</v>
      </c>
    </row>
    <row r="295" spans="1:29" x14ac:dyDescent="0.25">
      <c r="A295" s="9" t="s">
        <v>337</v>
      </c>
      <c r="B295" s="6" t="s">
        <v>615</v>
      </c>
      <c r="C295" s="6" t="s">
        <v>847</v>
      </c>
      <c r="D295" s="6"/>
      <c r="E295" s="25">
        <v>44104</v>
      </c>
      <c r="F295" s="25"/>
      <c r="G295" s="25"/>
      <c r="H295" s="6" t="s">
        <v>1048</v>
      </c>
      <c r="I295" s="22">
        <v>3711</v>
      </c>
      <c r="J295" s="6" t="s">
        <v>1060</v>
      </c>
      <c r="L295" s="6" t="s">
        <v>1509</v>
      </c>
      <c r="N295" s="6"/>
      <c r="O295" s="6" t="s">
        <v>1167</v>
      </c>
      <c r="P295" s="6"/>
      <c r="R295" s="6"/>
      <c r="T295" s="6" t="s">
        <v>1271</v>
      </c>
      <c r="AA295" s="51">
        <f>5956.71+38.34+6345</f>
        <v>12340.05</v>
      </c>
      <c r="AB295" s="51">
        <f>5956.71+38.34+6345</f>
        <v>12340.05</v>
      </c>
      <c r="AC295" s="6" t="s">
        <v>1348</v>
      </c>
    </row>
    <row r="296" spans="1:29" x14ac:dyDescent="0.25">
      <c r="A296" s="9" t="s">
        <v>335</v>
      </c>
      <c r="B296" s="6" t="s">
        <v>615</v>
      </c>
      <c r="C296" s="6" t="s">
        <v>846</v>
      </c>
      <c r="D296" s="6"/>
      <c r="E296" s="25">
        <v>44105</v>
      </c>
      <c r="F296" s="25"/>
      <c r="G296" s="25"/>
      <c r="H296" s="6" t="s">
        <v>1048</v>
      </c>
      <c r="I296" s="22">
        <v>119</v>
      </c>
      <c r="J296" s="6" t="s">
        <v>1060</v>
      </c>
      <c r="L296" s="6" t="s">
        <v>1501</v>
      </c>
      <c r="N296" s="6" t="s">
        <v>1133</v>
      </c>
      <c r="O296" s="6" t="s">
        <v>1168</v>
      </c>
      <c r="P296" s="6"/>
      <c r="R296" s="6" t="s">
        <v>1241</v>
      </c>
      <c r="T296" s="6" t="s">
        <v>1264</v>
      </c>
      <c r="AA296" s="51"/>
      <c r="AB296" s="51"/>
      <c r="AC296" s="6"/>
    </row>
    <row r="297" spans="1:29" x14ac:dyDescent="0.25">
      <c r="A297" s="8" t="s">
        <v>333</v>
      </c>
      <c r="B297" s="6" t="s">
        <v>615</v>
      </c>
      <c r="C297" s="15" t="s">
        <v>844</v>
      </c>
      <c r="D297" s="15"/>
      <c r="E297" s="31">
        <v>44110</v>
      </c>
      <c r="F297" s="31"/>
      <c r="G297" s="31"/>
      <c r="H297" s="15" t="s">
        <v>1046</v>
      </c>
      <c r="I297" s="1">
        <v>3742</v>
      </c>
      <c r="J297" s="15" t="s">
        <v>1063</v>
      </c>
      <c r="L297" s="15" t="s">
        <v>1501</v>
      </c>
      <c r="N297" s="15" t="s">
        <v>1159</v>
      </c>
      <c r="O297" s="15" t="s">
        <v>1167</v>
      </c>
      <c r="P297" s="15"/>
      <c r="R297" s="6"/>
      <c r="T297" s="15" t="s">
        <v>1266</v>
      </c>
      <c r="AA297" s="51">
        <f>14055.29</f>
        <v>14055.29</v>
      </c>
      <c r="AB297" s="51">
        <f>14055.29</f>
        <v>14055.29</v>
      </c>
      <c r="AC297" s="4" t="s">
        <v>1345</v>
      </c>
    </row>
    <row r="298" spans="1:29" x14ac:dyDescent="0.25">
      <c r="A298" s="9" t="s">
        <v>334</v>
      </c>
      <c r="B298" s="6" t="s">
        <v>615</v>
      </c>
      <c r="C298" s="6" t="s">
        <v>845</v>
      </c>
      <c r="D298" s="6"/>
      <c r="E298" s="25">
        <v>44110</v>
      </c>
      <c r="F298" s="25"/>
      <c r="G298" s="25"/>
      <c r="H298" s="6" t="s">
        <v>1048</v>
      </c>
      <c r="I298" s="22">
        <v>203</v>
      </c>
      <c r="J298" s="6" t="s">
        <v>1088</v>
      </c>
      <c r="L298" s="6" t="s">
        <v>1509</v>
      </c>
      <c r="N298" s="6"/>
      <c r="O298" s="6" t="s">
        <v>1167</v>
      </c>
      <c r="P298" s="6"/>
      <c r="R298" s="6"/>
      <c r="T298" s="6" t="s">
        <v>1264</v>
      </c>
      <c r="AA298" s="51">
        <f>1806+1856+12409.89</f>
        <v>16071.89</v>
      </c>
      <c r="AB298" s="51">
        <f>1806+1856+12409.89</f>
        <v>16071.89</v>
      </c>
      <c r="AC298" s="6" t="s">
        <v>1346</v>
      </c>
    </row>
    <row r="299" spans="1:29" x14ac:dyDescent="0.25">
      <c r="A299" s="8" t="s">
        <v>332</v>
      </c>
      <c r="B299" s="6" t="s">
        <v>615</v>
      </c>
      <c r="C299" s="15" t="s">
        <v>618</v>
      </c>
      <c r="D299" s="15"/>
      <c r="E299" s="31">
        <v>44113</v>
      </c>
      <c r="F299" s="31"/>
      <c r="G299" s="31"/>
      <c r="H299" s="15" t="s">
        <v>1048</v>
      </c>
      <c r="I299" s="1">
        <v>5167</v>
      </c>
      <c r="J299" s="15" t="s">
        <v>1060</v>
      </c>
      <c r="L299" s="15"/>
      <c r="N299" s="15"/>
      <c r="O299" s="15" t="s">
        <v>1167</v>
      </c>
      <c r="P299" s="15"/>
      <c r="R299" s="6"/>
      <c r="T299" s="4" t="s">
        <v>1278</v>
      </c>
      <c r="AA299" s="51">
        <f>5778.05+5217</f>
        <v>10995.05</v>
      </c>
      <c r="AB299" s="51">
        <f>5778.05+5217</f>
        <v>10995.05</v>
      </c>
      <c r="AC299" s="15" t="s">
        <v>1344</v>
      </c>
    </row>
    <row r="300" spans="1:29" x14ac:dyDescent="0.25">
      <c r="A300" s="7" t="s">
        <v>307</v>
      </c>
      <c r="B300" s="4" t="s">
        <v>615</v>
      </c>
      <c r="C300" s="15" t="s">
        <v>814</v>
      </c>
      <c r="D300" s="4"/>
      <c r="E300" s="30">
        <v>44118</v>
      </c>
      <c r="F300" s="30"/>
      <c r="G300" s="30"/>
      <c r="H300" s="4" t="s">
        <v>1048</v>
      </c>
      <c r="I300" s="4">
        <v>3784</v>
      </c>
      <c r="J300" s="4" t="s">
        <v>1060</v>
      </c>
      <c r="L300" s="4" t="s">
        <v>1505</v>
      </c>
      <c r="N300" s="4"/>
      <c r="O300" s="15" t="s">
        <v>1168</v>
      </c>
      <c r="P300" s="4"/>
      <c r="R300" s="15" t="s">
        <v>1248</v>
      </c>
      <c r="T300" s="15" t="s">
        <v>1270</v>
      </c>
      <c r="AA300" s="50">
        <v>12385.28</v>
      </c>
      <c r="AB300" s="50">
        <v>12385.28</v>
      </c>
      <c r="AC300" s="4" t="s">
        <v>1338</v>
      </c>
    </row>
    <row r="301" spans="1:29" x14ac:dyDescent="0.25">
      <c r="A301" s="7" t="s">
        <v>308</v>
      </c>
      <c r="B301" s="4" t="s">
        <v>615</v>
      </c>
      <c r="C301" s="15" t="s">
        <v>836</v>
      </c>
      <c r="D301" s="4"/>
      <c r="E301" s="30">
        <v>44118</v>
      </c>
      <c r="F301" s="30"/>
      <c r="G301" s="30"/>
      <c r="H301" s="4" t="s">
        <v>1046</v>
      </c>
      <c r="I301" s="4">
        <v>5526</v>
      </c>
      <c r="J301" s="4" t="s">
        <v>1070</v>
      </c>
      <c r="L301" s="4" t="s">
        <v>1501</v>
      </c>
      <c r="N301" s="4" t="s">
        <v>1160</v>
      </c>
      <c r="O301" s="4" t="s">
        <v>1168</v>
      </c>
      <c r="P301" s="4"/>
      <c r="R301" s="15" t="s">
        <v>1249</v>
      </c>
      <c r="T301" s="4" t="s">
        <v>1270</v>
      </c>
      <c r="AA301" s="50"/>
      <c r="AB301" s="50"/>
      <c r="AC301" s="4"/>
    </row>
    <row r="302" spans="1:29" x14ac:dyDescent="0.25">
      <c r="A302" s="7" t="s">
        <v>309</v>
      </c>
      <c r="B302" s="4" t="s">
        <v>615</v>
      </c>
      <c r="C302" s="15" t="s">
        <v>740</v>
      </c>
      <c r="D302" s="4"/>
      <c r="E302" s="30">
        <v>44118</v>
      </c>
      <c r="F302" s="30"/>
      <c r="G302" s="30"/>
      <c r="H302" s="4" t="s">
        <v>1046</v>
      </c>
      <c r="I302" s="4">
        <v>5621</v>
      </c>
      <c r="J302" s="4" t="s">
        <v>1070</v>
      </c>
      <c r="L302" s="4" t="s">
        <v>1501</v>
      </c>
      <c r="N302" s="4" t="s">
        <v>1132</v>
      </c>
      <c r="O302" s="15" t="s">
        <v>1168</v>
      </c>
      <c r="P302" s="4"/>
      <c r="R302" s="15" t="s">
        <v>1249</v>
      </c>
      <c r="T302" s="15" t="s">
        <v>1270</v>
      </c>
      <c r="AA302" s="50"/>
      <c r="AB302" s="50"/>
      <c r="AC302" s="4" t="s">
        <v>1339</v>
      </c>
    </row>
    <row r="303" spans="1:29" ht="30" x14ac:dyDescent="0.25">
      <c r="A303" s="7" t="s">
        <v>310</v>
      </c>
      <c r="B303" s="4" t="s">
        <v>615</v>
      </c>
      <c r="C303" s="4" t="s">
        <v>814</v>
      </c>
      <c r="D303" s="4"/>
      <c r="E303" s="30">
        <v>44118</v>
      </c>
      <c r="F303" s="30"/>
      <c r="G303" s="30"/>
      <c r="H303" s="4" t="s">
        <v>1048</v>
      </c>
      <c r="I303" s="4">
        <v>3892</v>
      </c>
      <c r="J303" s="4" t="s">
        <v>1075</v>
      </c>
      <c r="L303" s="4" t="s">
        <v>1241</v>
      </c>
      <c r="N303" s="4"/>
      <c r="O303" s="4" t="s">
        <v>1168</v>
      </c>
      <c r="P303" s="4"/>
      <c r="R303" s="2" t="s">
        <v>1250</v>
      </c>
      <c r="T303" s="4" t="s">
        <v>1270</v>
      </c>
      <c r="AA303" s="48">
        <v>25988.1</v>
      </c>
      <c r="AB303" s="48">
        <v>25988.1</v>
      </c>
      <c r="AC303" s="4"/>
    </row>
    <row r="304" spans="1:29" x14ac:dyDescent="0.25">
      <c r="A304" s="7" t="s">
        <v>311</v>
      </c>
      <c r="B304" s="4" t="s">
        <v>615</v>
      </c>
      <c r="C304" s="4" t="s">
        <v>740</v>
      </c>
      <c r="D304" s="4"/>
      <c r="E304" s="30">
        <v>44118</v>
      </c>
      <c r="F304" s="30"/>
      <c r="G304" s="30"/>
      <c r="H304" s="4" t="s">
        <v>1046</v>
      </c>
      <c r="I304" s="4">
        <v>1887</v>
      </c>
      <c r="J304" s="4" t="s">
        <v>1063</v>
      </c>
      <c r="L304" s="4" t="s">
        <v>1502</v>
      </c>
      <c r="N304" s="4"/>
      <c r="O304" s="4" t="s">
        <v>1168</v>
      </c>
      <c r="P304" s="4"/>
      <c r="R304" s="4" t="s">
        <v>1251</v>
      </c>
      <c r="T304" s="4" t="s">
        <v>1270</v>
      </c>
      <c r="AA304" s="48">
        <v>6161.15</v>
      </c>
      <c r="AB304" s="48">
        <v>6161.15</v>
      </c>
      <c r="AC304" s="4" t="s">
        <v>1340</v>
      </c>
    </row>
    <row r="305" spans="1:29" x14ac:dyDescent="0.25">
      <c r="A305" s="7" t="s">
        <v>312</v>
      </c>
      <c r="B305" s="4" t="s">
        <v>615</v>
      </c>
      <c r="C305" s="4" t="s">
        <v>740</v>
      </c>
      <c r="D305" s="4"/>
      <c r="E305" s="30">
        <v>44118</v>
      </c>
      <c r="F305" s="30"/>
      <c r="G305" s="30"/>
      <c r="H305" s="4" t="s">
        <v>1046</v>
      </c>
      <c r="I305" s="4">
        <v>1891</v>
      </c>
      <c r="J305" s="4" t="s">
        <v>1063</v>
      </c>
      <c r="L305" s="4" t="s">
        <v>1502</v>
      </c>
      <c r="N305" s="4"/>
      <c r="O305" s="4" t="s">
        <v>1168</v>
      </c>
      <c r="P305" s="4"/>
      <c r="R305" s="4" t="s">
        <v>1251</v>
      </c>
      <c r="T305" s="4" t="s">
        <v>1270</v>
      </c>
      <c r="AA305" s="48">
        <v>6161.15</v>
      </c>
      <c r="AB305" s="48">
        <v>6161.15</v>
      </c>
      <c r="AC305" s="4" t="s">
        <v>1340</v>
      </c>
    </row>
    <row r="306" spans="1:29" x14ac:dyDescent="0.25">
      <c r="A306" s="7" t="s">
        <v>313</v>
      </c>
      <c r="B306" s="4" t="s">
        <v>615</v>
      </c>
      <c r="C306" s="4" t="s">
        <v>740</v>
      </c>
      <c r="D306" s="4"/>
      <c r="E306" s="30">
        <v>44118</v>
      </c>
      <c r="F306" s="30"/>
      <c r="G306" s="30"/>
      <c r="H306" s="4" t="s">
        <v>1048</v>
      </c>
      <c r="I306" s="4">
        <v>1840</v>
      </c>
      <c r="J306" s="4" t="s">
        <v>1060</v>
      </c>
      <c r="L306" s="4" t="s">
        <v>1505</v>
      </c>
      <c r="N306" s="4"/>
      <c r="O306" s="4" t="s">
        <v>1168</v>
      </c>
      <c r="P306" s="4"/>
      <c r="R306" s="4" t="s">
        <v>1248</v>
      </c>
      <c r="T306" s="4" t="s">
        <v>1270</v>
      </c>
      <c r="AA306" s="48">
        <v>12385.28</v>
      </c>
      <c r="AB306" s="48">
        <v>12385.28</v>
      </c>
      <c r="AC306" s="4" t="s">
        <v>1341</v>
      </c>
    </row>
    <row r="307" spans="1:29" x14ac:dyDescent="0.25">
      <c r="A307" s="7" t="s">
        <v>314</v>
      </c>
      <c r="B307" s="4" t="s">
        <v>615</v>
      </c>
      <c r="C307" s="4" t="s">
        <v>740</v>
      </c>
      <c r="D307" s="4"/>
      <c r="E307" s="30">
        <v>44118</v>
      </c>
      <c r="F307" s="30"/>
      <c r="G307" s="30"/>
      <c r="H307" s="4" t="s">
        <v>1046</v>
      </c>
      <c r="I307" s="4">
        <v>1297</v>
      </c>
      <c r="J307" s="4" t="s">
        <v>1063</v>
      </c>
      <c r="L307" s="4" t="s">
        <v>1517</v>
      </c>
      <c r="N307" s="4"/>
      <c r="O307" s="4" t="s">
        <v>1168</v>
      </c>
      <c r="P307" s="4"/>
      <c r="R307" s="4" t="s">
        <v>1251</v>
      </c>
      <c r="T307" s="4" t="s">
        <v>1270</v>
      </c>
      <c r="AA307" s="48">
        <v>6161.15</v>
      </c>
      <c r="AB307" s="48">
        <v>6161.15</v>
      </c>
      <c r="AC307" s="4" t="s">
        <v>1340</v>
      </c>
    </row>
    <row r="308" spans="1:29" x14ac:dyDescent="0.25">
      <c r="A308" s="7" t="s">
        <v>315</v>
      </c>
      <c r="B308" s="4" t="s">
        <v>615</v>
      </c>
      <c r="C308" s="15" t="s">
        <v>740</v>
      </c>
      <c r="D308" s="4"/>
      <c r="E308" s="30">
        <v>44118</v>
      </c>
      <c r="F308" s="30"/>
      <c r="G308" s="30"/>
      <c r="H308" s="4" t="s">
        <v>1048</v>
      </c>
      <c r="I308" s="4">
        <v>1893</v>
      </c>
      <c r="J308" s="4" t="s">
        <v>1075</v>
      </c>
      <c r="L308" s="4" t="s">
        <v>1241</v>
      </c>
      <c r="N308" s="4"/>
      <c r="O308" s="4" t="s">
        <v>1168</v>
      </c>
      <c r="P308" s="4"/>
      <c r="R308" s="4" t="s">
        <v>1252</v>
      </c>
      <c r="T308" s="15" t="s">
        <v>1270</v>
      </c>
      <c r="AA308" s="48"/>
      <c r="AB308" s="48"/>
      <c r="AC308" s="4"/>
    </row>
    <row r="309" spans="1:29" x14ac:dyDescent="0.25">
      <c r="A309" s="7" t="s">
        <v>316</v>
      </c>
      <c r="B309" s="4" t="s">
        <v>615</v>
      </c>
      <c r="C309" s="15" t="s">
        <v>740</v>
      </c>
      <c r="D309" s="4"/>
      <c r="E309" s="30">
        <v>44118</v>
      </c>
      <c r="F309" s="30"/>
      <c r="G309" s="30"/>
      <c r="H309" s="4" t="s">
        <v>1047</v>
      </c>
      <c r="I309" s="4">
        <v>4931</v>
      </c>
      <c r="J309" s="4" t="s">
        <v>1091</v>
      </c>
      <c r="L309" s="4" t="s">
        <v>1501</v>
      </c>
      <c r="N309" s="4" t="s">
        <v>1161</v>
      </c>
      <c r="O309" s="4" t="s">
        <v>1168</v>
      </c>
      <c r="P309" s="4"/>
      <c r="R309" s="4" t="s">
        <v>1249</v>
      </c>
      <c r="T309" s="15" t="s">
        <v>1270</v>
      </c>
      <c r="AA309" s="48"/>
      <c r="AB309" s="48"/>
      <c r="AC309" s="4"/>
    </row>
    <row r="310" spans="1:29" x14ac:dyDescent="0.25">
      <c r="A310" s="7" t="s">
        <v>317</v>
      </c>
      <c r="B310" s="4" t="s">
        <v>615</v>
      </c>
      <c r="C310" s="15" t="s">
        <v>837</v>
      </c>
      <c r="D310" s="4"/>
      <c r="E310" s="30">
        <v>44118</v>
      </c>
      <c r="F310" s="30"/>
      <c r="G310" s="30"/>
      <c r="H310" s="4" t="s">
        <v>1048</v>
      </c>
      <c r="I310" s="4">
        <v>3436</v>
      </c>
      <c r="J310" s="4" t="s">
        <v>1075</v>
      </c>
      <c r="L310" s="4" t="s">
        <v>1501</v>
      </c>
      <c r="N310" s="4" t="s">
        <v>1160</v>
      </c>
      <c r="O310" s="4" t="s">
        <v>1168</v>
      </c>
      <c r="P310" s="4"/>
      <c r="R310" s="4" t="s">
        <v>1249</v>
      </c>
      <c r="T310" s="15" t="s">
        <v>1270</v>
      </c>
      <c r="AA310" s="48"/>
      <c r="AB310" s="48"/>
      <c r="AC310" s="4"/>
    </row>
    <row r="311" spans="1:29" x14ac:dyDescent="0.25">
      <c r="A311" s="7" t="s">
        <v>318</v>
      </c>
      <c r="B311" s="4" t="s">
        <v>615</v>
      </c>
      <c r="C311" s="4" t="s">
        <v>740</v>
      </c>
      <c r="D311" s="4"/>
      <c r="E311" s="30">
        <v>44118</v>
      </c>
      <c r="F311" s="30"/>
      <c r="G311" s="30"/>
      <c r="H311" s="4" t="s">
        <v>1048</v>
      </c>
      <c r="I311" s="4">
        <v>1422</v>
      </c>
      <c r="J311" s="4" t="s">
        <v>1075</v>
      </c>
      <c r="L311" s="4" t="s">
        <v>1241</v>
      </c>
      <c r="N311" s="4"/>
      <c r="O311" s="4" t="s">
        <v>1168</v>
      </c>
      <c r="P311" s="4"/>
      <c r="R311" s="4" t="s">
        <v>1253</v>
      </c>
      <c r="T311" s="4" t="s">
        <v>1270</v>
      </c>
      <c r="AA311" s="48"/>
      <c r="AB311" s="48"/>
      <c r="AC311" s="4"/>
    </row>
    <row r="312" spans="1:29" x14ac:dyDescent="0.25">
      <c r="A312" s="7" t="s">
        <v>319</v>
      </c>
      <c r="B312" s="4" t="s">
        <v>615</v>
      </c>
      <c r="C312" s="15" t="s">
        <v>825</v>
      </c>
      <c r="D312" s="4"/>
      <c r="E312" s="30">
        <v>44118</v>
      </c>
      <c r="F312" s="30"/>
      <c r="G312" s="30"/>
      <c r="H312" s="4" t="s">
        <v>1048</v>
      </c>
      <c r="I312" s="4">
        <v>5773</v>
      </c>
      <c r="J312" s="4" t="s">
        <v>1075</v>
      </c>
      <c r="L312" s="4" t="s">
        <v>1501</v>
      </c>
      <c r="N312" s="4" t="s">
        <v>1156</v>
      </c>
      <c r="O312" s="4" t="s">
        <v>1168</v>
      </c>
      <c r="P312" s="4"/>
      <c r="R312" s="4" t="s">
        <v>1249</v>
      </c>
      <c r="T312" s="15" t="s">
        <v>1270</v>
      </c>
      <c r="AA312" s="48"/>
      <c r="AB312" s="48"/>
      <c r="AC312" s="4"/>
    </row>
    <row r="313" spans="1:29" x14ac:dyDescent="0.25">
      <c r="A313" s="7" t="s">
        <v>320</v>
      </c>
      <c r="B313" s="4" t="s">
        <v>615</v>
      </c>
      <c r="C313" s="4" t="s">
        <v>838</v>
      </c>
      <c r="D313" s="4"/>
      <c r="E313" s="30">
        <v>44118</v>
      </c>
      <c r="F313" s="30"/>
      <c r="G313" s="30"/>
      <c r="H313" s="4" t="s">
        <v>1046</v>
      </c>
      <c r="I313" s="4">
        <v>4640</v>
      </c>
      <c r="J313" s="4" t="s">
        <v>1070</v>
      </c>
      <c r="L313" s="4" t="s">
        <v>1501</v>
      </c>
      <c r="N313" s="4" t="s">
        <v>1159</v>
      </c>
      <c r="O313" s="4" t="s">
        <v>1168</v>
      </c>
      <c r="P313" s="4"/>
      <c r="R313" s="4" t="s">
        <v>1249</v>
      </c>
      <c r="T313" s="4" t="s">
        <v>1270</v>
      </c>
      <c r="AA313" s="48">
        <v>25988.1</v>
      </c>
      <c r="AB313" s="48">
        <v>25988.1</v>
      </c>
      <c r="AC313" s="4" t="s">
        <v>1342</v>
      </c>
    </row>
    <row r="314" spans="1:29" x14ac:dyDescent="0.25">
      <c r="A314" s="7" t="s">
        <v>321</v>
      </c>
      <c r="B314" s="15" t="s">
        <v>615</v>
      </c>
      <c r="C314" s="15" t="s">
        <v>839</v>
      </c>
      <c r="D314" s="4"/>
      <c r="E314" s="30">
        <v>44118</v>
      </c>
      <c r="F314" s="30"/>
      <c r="G314" s="30"/>
      <c r="H314" s="4" t="s">
        <v>1048</v>
      </c>
      <c r="I314" s="4">
        <v>8047</v>
      </c>
      <c r="J314" s="4" t="s">
        <v>1075</v>
      </c>
      <c r="L314" s="4" t="s">
        <v>1241</v>
      </c>
      <c r="N314" s="4"/>
      <c r="O314" s="15" t="s">
        <v>1168</v>
      </c>
      <c r="P314" s="4"/>
      <c r="R314" s="15" t="s">
        <v>1252</v>
      </c>
      <c r="T314" s="15" t="s">
        <v>1270</v>
      </c>
      <c r="AA314" s="50"/>
      <c r="AB314" s="50"/>
      <c r="AC314" s="4"/>
    </row>
    <row r="315" spans="1:29" x14ac:dyDescent="0.25">
      <c r="A315" s="7" t="s">
        <v>322</v>
      </c>
      <c r="B315" s="15" t="s">
        <v>615</v>
      </c>
      <c r="C315" s="15" t="s">
        <v>840</v>
      </c>
      <c r="D315" s="4"/>
      <c r="E315" s="30">
        <v>44118</v>
      </c>
      <c r="F315" s="30"/>
      <c r="G315" s="30"/>
      <c r="H315" s="4" t="s">
        <v>1048</v>
      </c>
      <c r="I315" s="4">
        <v>8064</v>
      </c>
      <c r="J315" s="4" t="s">
        <v>1113</v>
      </c>
      <c r="L315" s="4" t="s">
        <v>1241</v>
      </c>
      <c r="N315" s="4"/>
      <c r="O315" s="15" t="s">
        <v>1168</v>
      </c>
      <c r="P315" s="4"/>
      <c r="R315" s="15" t="s">
        <v>1252</v>
      </c>
      <c r="T315" s="15" t="s">
        <v>1270</v>
      </c>
      <c r="AA315" s="50"/>
      <c r="AB315" s="50"/>
      <c r="AC315" s="4"/>
    </row>
    <row r="316" spans="1:29" x14ac:dyDescent="0.25">
      <c r="A316" s="7" t="s">
        <v>323</v>
      </c>
      <c r="B316" s="15" t="s">
        <v>615</v>
      </c>
      <c r="C316" s="15" t="s">
        <v>841</v>
      </c>
      <c r="D316" s="4"/>
      <c r="E316" s="30">
        <v>44118</v>
      </c>
      <c r="F316" s="30"/>
      <c r="G316" s="30"/>
      <c r="H316" s="4" t="s">
        <v>1048</v>
      </c>
      <c r="I316" s="4">
        <v>5599</v>
      </c>
      <c r="J316" s="4" t="s">
        <v>1075</v>
      </c>
      <c r="L316" s="4" t="s">
        <v>1501</v>
      </c>
      <c r="N316" s="4" t="s">
        <v>1148</v>
      </c>
      <c r="O316" s="15" t="s">
        <v>1168</v>
      </c>
      <c r="P316" s="4"/>
      <c r="R316" s="15" t="s">
        <v>1249</v>
      </c>
      <c r="T316" s="15" t="s">
        <v>1270</v>
      </c>
      <c r="AA316" s="50"/>
      <c r="AB316" s="50"/>
      <c r="AC316" s="4"/>
    </row>
    <row r="317" spans="1:29" x14ac:dyDescent="0.25">
      <c r="A317" s="7" t="s">
        <v>324</v>
      </c>
      <c r="B317" s="15" t="s">
        <v>615</v>
      </c>
      <c r="C317" s="15" t="s">
        <v>740</v>
      </c>
      <c r="D317" s="4"/>
      <c r="E317" s="30">
        <v>44118</v>
      </c>
      <c r="F317" s="30"/>
      <c r="G317" s="30"/>
      <c r="H317" s="4" t="s">
        <v>1048</v>
      </c>
      <c r="I317" s="4">
        <v>8469</v>
      </c>
      <c r="J317" s="4" t="s">
        <v>1084</v>
      </c>
      <c r="L317" s="4" t="s">
        <v>1501</v>
      </c>
      <c r="N317" s="4" t="s">
        <v>1156</v>
      </c>
      <c r="O317" s="4" t="s">
        <v>1168</v>
      </c>
      <c r="P317" s="4"/>
      <c r="R317" s="4" t="s">
        <v>1249</v>
      </c>
      <c r="T317" s="15" t="s">
        <v>1270</v>
      </c>
      <c r="AA317" s="50"/>
      <c r="AB317" s="50"/>
      <c r="AC317" s="4"/>
    </row>
    <row r="318" spans="1:29" x14ac:dyDescent="0.25">
      <c r="A318" s="7" t="s">
        <v>325</v>
      </c>
      <c r="B318" s="15" t="s">
        <v>615</v>
      </c>
      <c r="C318" s="15" t="s">
        <v>838</v>
      </c>
      <c r="D318" s="4"/>
      <c r="E318" s="30">
        <v>44118</v>
      </c>
      <c r="F318" s="30"/>
      <c r="G318" s="30"/>
      <c r="H318" s="4" t="s">
        <v>1048</v>
      </c>
      <c r="I318" s="4">
        <v>5729</v>
      </c>
      <c r="J318" s="4" t="s">
        <v>1075</v>
      </c>
      <c r="L318" s="4" t="s">
        <v>1501</v>
      </c>
      <c r="N318" s="4" t="s">
        <v>1148</v>
      </c>
      <c r="O318" s="4" t="s">
        <v>1168</v>
      </c>
      <c r="P318" s="4"/>
      <c r="R318" s="4" t="s">
        <v>1249</v>
      </c>
      <c r="T318" s="15" t="s">
        <v>1270</v>
      </c>
      <c r="AA318" s="50"/>
      <c r="AB318" s="50"/>
      <c r="AC318" s="4"/>
    </row>
    <row r="319" spans="1:29" x14ac:dyDescent="0.25">
      <c r="A319" s="7" t="s">
        <v>326</v>
      </c>
      <c r="B319" s="15" t="s">
        <v>615</v>
      </c>
      <c r="C319" s="15" t="s">
        <v>740</v>
      </c>
      <c r="D319" s="4"/>
      <c r="E319" s="30">
        <v>44118</v>
      </c>
      <c r="F319" s="30"/>
      <c r="G319" s="30"/>
      <c r="H319" s="4" t="s">
        <v>1046</v>
      </c>
      <c r="I319" s="4">
        <v>5876</v>
      </c>
      <c r="J319" s="4" t="s">
        <v>1070</v>
      </c>
      <c r="L319" s="4" t="s">
        <v>1241</v>
      </c>
      <c r="N319" s="4"/>
      <c r="O319" s="4" t="s">
        <v>1168</v>
      </c>
      <c r="P319" s="4"/>
      <c r="R319" s="4" t="s">
        <v>1241</v>
      </c>
      <c r="T319" s="15" t="s">
        <v>1270</v>
      </c>
      <c r="AA319" s="48">
        <f>552.06</f>
        <v>552.05999999999995</v>
      </c>
      <c r="AB319" s="48">
        <f>552.06</f>
        <v>552.05999999999995</v>
      </c>
      <c r="AC319" s="4"/>
    </row>
    <row r="320" spans="1:29" x14ac:dyDescent="0.25">
      <c r="A320" s="7" t="s">
        <v>327</v>
      </c>
      <c r="B320" s="15" t="s">
        <v>615</v>
      </c>
      <c r="C320" s="15" t="s">
        <v>740</v>
      </c>
      <c r="D320" s="4"/>
      <c r="E320" s="30">
        <v>44118</v>
      </c>
      <c r="F320" s="30"/>
      <c r="G320" s="30"/>
      <c r="H320" s="4" t="s">
        <v>1046</v>
      </c>
      <c r="I320" s="4">
        <v>4678</v>
      </c>
      <c r="J320" s="4" t="s">
        <v>1070</v>
      </c>
      <c r="L320" s="4" t="s">
        <v>1501</v>
      </c>
      <c r="N320" s="4" t="s">
        <v>1161</v>
      </c>
      <c r="O320" s="4" t="s">
        <v>1168</v>
      </c>
      <c r="P320" s="4"/>
      <c r="R320" s="4" t="s">
        <v>1249</v>
      </c>
      <c r="T320" s="15" t="s">
        <v>1270</v>
      </c>
      <c r="AA320" s="50"/>
      <c r="AB320" s="50"/>
      <c r="AC320" s="4"/>
    </row>
    <row r="321" spans="1:29" x14ac:dyDescent="0.25">
      <c r="A321" s="7" t="s">
        <v>328</v>
      </c>
      <c r="B321" s="15" t="s">
        <v>615</v>
      </c>
      <c r="C321" s="15" t="s">
        <v>840</v>
      </c>
      <c r="D321" s="4"/>
      <c r="E321" s="30">
        <v>44118</v>
      </c>
      <c r="F321" s="30"/>
      <c r="G321" s="30"/>
      <c r="H321" s="4" t="s">
        <v>1046</v>
      </c>
      <c r="I321" s="4">
        <v>6813</v>
      </c>
      <c r="J321" s="4" t="s">
        <v>1070</v>
      </c>
      <c r="L321" s="4" t="s">
        <v>1501</v>
      </c>
      <c r="N321" s="4" t="s">
        <v>1161</v>
      </c>
      <c r="O321" s="4" t="s">
        <v>1168</v>
      </c>
      <c r="P321" s="4"/>
      <c r="R321" s="4" t="s">
        <v>1249</v>
      </c>
      <c r="T321" s="15" t="s">
        <v>1270</v>
      </c>
      <c r="AA321" s="50"/>
      <c r="AB321" s="50"/>
      <c r="AC321" s="4"/>
    </row>
    <row r="322" spans="1:29" x14ac:dyDescent="0.25">
      <c r="A322" s="7" t="s">
        <v>329</v>
      </c>
      <c r="B322" s="15" t="s">
        <v>615</v>
      </c>
      <c r="C322" s="4" t="s">
        <v>842</v>
      </c>
      <c r="D322" s="4"/>
      <c r="E322" s="30">
        <v>44118</v>
      </c>
      <c r="F322" s="30"/>
      <c r="G322" s="30"/>
      <c r="H322" s="4" t="s">
        <v>1046</v>
      </c>
      <c r="I322" s="4">
        <v>4534</v>
      </c>
      <c r="J322" s="4" t="s">
        <v>1070</v>
      </c>
      <c r="L322" s="4" t="s">
        <v>1501</v>
      </c>
      <c r="N322" s="4" t="s">
        <v>1161</v>
      </c>
      <c r="O322" s="4" t="s">
        <v>1168</v>
      </c>
      <c r="P322" s="4"/>
      <c r="R322" s="4" t="s">
        <v>1249</v>
      </c>
      <c r="T322" s="15" t="s">
        <v>1270</v>
      </c>
      <c r="AA322" s="50"/>
      <c r="AB322" s="50"/>
      <c r="AC322" s="4"/>
    </row>
    <row r="323" spans="1:29" x14ac:dyDescent="0.25">
      <c r="A323" s="7" t="s">
        <v>330</v>
      </c>
      <c r="B323" s="15" t="s">
        <v>615</v>
      </c>
      <c r="C323" s="4" t="s">
        <v>814</v>
      </c>
      <c r="D323" s="4"/>
      <c r="E323" s="30">
        <v>44118</v>
      </c>
      <c r="F323" s="30"/>
      <c r="G323" s="30"/>
      <c r="H323" s="4" t="s">
        <v>1047</v>
      </c>
      <c r="I323" s="4">
        <v>8152</v>
      </c>
      <c r="J323" s="4" t="s">
        <v>1091</v>
      </c>
      <c r="L323" s="4" t="s">
        <v>1241</v>
      </c>
      <c r="N323" s="4"/>
      <c r="O323" s="4" t="s">
        <v>1168</v>
      </c>
      <c r="P323" s="4"/>
      <c r="R323" s="4" t="s">
        <v>1249</v>
      </c>
      <c r="T323" s="15" t="s">
        <v>1270</v>
      </c>
      <c r="AA323" s="50"/>
      <c r="AB323" s="50"/>
      <c r="AC323" s="4" t="s">
        <v>1343</v>
      </c>
    </row>
    <row r="324" spans="1:29" x14ac:dyDescent="0.25">
      <c r="A324" s="7" t="s">
        <v>331</v>
      </c>
      <c r="B324" s="15" t="s">
        <v>615</v>
      </c>
      <c r="C324" s="4" t="s">
        <v>843</v>
      </c>
      <c r="D324" s="15"/>
      <c r="E324" s="30">
        <v>44118</v>
      </c>
      <c r="F324" s="30"/>
      <c r="G324" s="30"/>
      <c r="H324" s="4" t="s">
        <v>1048</v>
      </c>
      <c r="I324" s="4">
        <v>3171</v>
      </c>
      <c r="J324" s="4" t="s">
        <v>1060</v>
      </c>
      <c r="L324" s="4" t="s">
        <v>1520</v>
      </c>
      <c r="N324" s="4"/>
      <c r="O324" s="15" t="s">
        <v>1168</v>
      </c>
      <c r="P324" s="15"/>
      <c r="R324" s="4" t="s">
        <v>1241</v>
      </c>
      <c r="T324" s="4" t="s">
        <v>1270</v>
      </c>
      <c r="AA324" s="50"/>
      <c r="AB324" s="50"/>
      <c r="AC324" s="15" t="s">
        <v>1343</v>
      </c>
    </row>
    <row r="325" spans="1:29" x14ac:dyDescent="0.25">
      <c r="A325" s="4" t="s">
        <v>305</v>
      </c>
      <c r="B325" s="17" t="s">
        <v>615</v>
      </c>
      <c r="C325" s="6" t="s">
        <v>740</v>
      </c>
      <c r="D325" s="4"/>
      <c r="E325" s="30">
        <v>44123</v>
      </c>
      <c r="F325" s="30"/>
      <c r="G325" s="30"/>
      <c r="H325" s="4" t="s">
        <v>1046</v>
      </c>
      <c r="I325" s="4">
        <v>3312</v>
      </c>
      <c r="J325" s="6" t="s">
        <v>1063</v>
      </c>
      <c r="L325" s="4"/>
      <c r="N325" s="4"/>
      <c r="O325" s="6" t="s">
        <v>1167</v>
      </c>
      <c r="P325" s="4"/>
      <c r="R325" s="6"/>
      <c r="T325" s="6" t="s">
        <v>1277</v>
      </c>
      <c r="AA325" s="51">
        <v>5857.6</v>
      </c>
      <c r="AB325" s="51">
        <v>5857.6</v>
      </c>
      <c r="AC325" s="4" t="s">
        <v>1336</v>
      </c>
    </row>
    <row r="326" spans="1:29" x14ac:dyDescent="0.25">
      <c r="A326" s="4" t="s">
        <v>306</v>
      </c>
      <c r="B326" s="17" t="s">
        <v>615</v>
      </c>
      <c r="C326" s="6" t="s">
        <v>835</v>
      </c>
      <c r="D326" s="4"/>
      <c r="E326" s="30">
        <v>44123</v>
      </c>
      <c r="F326" s="30"/>
      <c r="G326" s="30"/>
      <c r="H326" s="4" t="s">
        <v>1047</v>
      </c>
      <c r="I326" s="4">
        <v>310</v>
      </c>
      <c r="J326" s="6" t="s">
        <v>1059</v>
      </c>
      <c r="L326" s="4" t="s">
        <v>1241</v>
      </c>
      <c r="N326" s="4"/>
      <c r="O326" s="4" t="s">
        <v>1167</v>
      </c>
      <c r="P326" s="4" t="s">
        <v>1194</v>
      </c>
      <c r="R326" s="6"/>
      <c r="T326" s="6" t="s">
        <v>1273</v>
      </c>
      <c r="AA326" s="51">
        <v>4247</v>
      </c>
      <c r="AB326" s="51">
        <v>4247</v>
      </c>
      <c r="AC326" s="4" t="s">
        <v>1337</v>
      </c>
    </row>
    <row r="327" spans="1:29" ht="15.75" thickBot="1" x14ac:dyDescent="0.3">
      <c r="A327" s="4" t="s">
        <v>303</v>
      </c>
      <c r="B327" s="4" t="s">
        <v>615</v>
      </c>
      <c r="C327" s="4" t="s">
        <v>720</v>
      </c>
      <c r="D327" s="4"/>
      <c r="E327" s="30">
        <v>44124</v>
      </c>
      <c r="F327" s="30"/>
      <c r="G327" s="30"/>
      <c r="H327" s="4" t="s">
        <v>1048</v>
      </c>
      <c r="I327" s="4">
        <v>7452</v>
      </c>
      <c r="J327" s="4" t="s">
        <v>1060</v>
      </c>
      <c r="L327" s="4" t="s">
        <v>1501</v>
      </c>
      <c r="N327" s="4" t="s">
        <v>1132</v>
      </c>
      <c r="O327" s="4" t="s">
        <v>1167</v>
      </c>
      <c r="P327" s="4"/>
      <c r="R327" s="5"/>
      <c r="T327" s="4" t="s">
        <v>1266</v>
      </c>
      <c r="AA327" s="48">
        <f>3102.42</f>
        <v>3102.42</v>
      </c>
      <c r="AB327" s="48">
        <f>3102.42</f>
        <v>3102.42</v>
      </c>
      <c r="AC327" s="4"/>
    </row>
    <row r="328" spans="1:29" ht="15.75" thickBot="1" x14ac:dyDescent="0.3">
      <c r="A328" s="5" t="s">
        <v>304</v>
      </c>
      <c r="B328" s="32" t="s">
        <v>615</v>
      </c>
      <c r="C328" s="5" t="s">
        <v>834</v>
      </c>
      <c r="D328" s="5"/>
      <c r="E328" s="29">
        <v>44124</v>
      </c>
      <c r="F328" s="29"/>
      <c r="G328" s="29"/>
      <c r="H328" s="5" t="s">
        <v>1046</v>
      </c>
      <c r="I328" s="5">
        <v>3654</v>
      </c>
      <c r="J328" s="5" t="s">
        <v>1063</v>
      </c>
      <c r="L328" s="5" t="s">
        <v>1241</v>
      </c>
      <c r="N328" s="5"/>
      <c r="O328" s="5" t="s">
        <v>1168</v>
      </c>
      <c r="P328" s="5"/>
      <c r="R328" s="57"/>
      <c r="T328" s="5" t="s">
        <v>1266</v>
      </c>
      <c r="AA328" s="67">
        <f>10276+1205.52</f>
        <v>11481.52</v>
      </c>
      <c r="AB328" s="67">
        <f>10276+1205.52</f>
        <v>11481.52</v>
      </c>
      <c r="AC328" s="5" t="s">
        <v>1335</v>
      </c>
    </row>
    <row r="329" spans="1:29" x14ac:dyDescent="0.25">
      <c r="A329" s="4" t="s">
        <v>301</v>
      </c>
      <c r="B329" s="4" t="s">
        <v>615</v>
      </c>
      <c r="C329" s="4" t="s">
        <v>740</v>
      </c>
      <c r="D329" s="4"/>
      <c r="E329" s="30">
        <v>44126</v>
      </c>
      <c r="F329" s="30"/>
      <c r="G329" s="30"/>
      <c r="H329" s="4" t="s">
        <v>1047</v>
      </c>
      <c r="I329" s="4">
        <v>7433</v>
      </c>
      <c r="J329" s="4" t="s">
        <v>1059</v>
      </c>
      <c r="L329" s="4" t="s">
        <v>1501</v>
      </c>
      <c r="N329" s="4" t="s">
        <v>1154</v>
      </c>
      <c r="O329" s="6" t="s">
        <v>1167</v>
      </c>
      <c r="P329" s="4"/>
      <c r="R329" s="6"/>
      <c r="T329" s="4" t="s">
        <v>1276</v>
      </c>
      <c r="AA329" s="51">
        <f>8256.91+28.34</f>
        <v>8285.25</v>
      </c>
      <c r="AB329" s="51">
        <f>8256.91+28.34</f>
        <v>8285.25</v>
      </c>
      <c r="AC329" s="4" t="s">
        <v>1333</v>
      </c>
    </row>
    <row r="330" spans="1:29" x14ac:dyDescent="0.25">
      <c r="A330" s="6" t="s">
        <v>302</v>
      </c>
      <c r="B330" s="4" t="s">
        <v>615</v>
      </c>
      <c r="C330" s="4" t="s">
        <v>833</v>
      </c>
      <c r="D330" s="4"/>
      <c r="E330" s="30">
        <v>44126</v>
      </c>
      <c r="F330" s="30"/>
      <c r="G330" s="30"/>
      <c r="H330" s="6" t="s">
        <v>1048</v>
      </c>
      <c r="I330" s="4">
        <v>3899</v>
      </c>
      <c r="J330" s="6" t="s">
        <v>1060</v>
      </c>
      <c r="L330" s="4" t="s">
        <v>1501</v>
      </c>
      <c r="N330" s="4" t="s">
        <v>1156</v>
      </c>
      <c r="O330" s="4" t="s">
        <v>1167</v>
      </c>
      <c r="P330" s="4"/>
      <c r="R330" s="4"/>
      <c r="T330" s="4" t="s">
        <v>1264</v>
      </c>
      <c r="AA330" s="51">
        <f>2111+3741+4146+2204.64</f>
        <v>12202.64</v>
      </c>
      <c r="AB330" s="51">
        <f>2111+3741+4146+2204.64</f>
        <v>12202.64</v>
      </c>
      <c r="AC330" s="4" t="s">
        <v>1334</v>
      </c>
    </row>
    <row r="331" spans="1:29" x14ac:dyDescent="0.25">
      <c r="A331" s="4" t="s">
        <v>300</v>
      </c>
      <c r="B331" s="4" t="s">
        <v>615</v>
      </c>
      <c r="C331" s="4" t="s">
        <v>798</v>
      </c>
      <c r="D331" s="4"/>
      <c r="E331" s="30">
        <v>44131</v>
      </c>
      <c r="F331" s="30"/>
      <c r="G331" s="30"/>
      <c r="H331" s="4" t="s">
        <v>1047</v>
      </c>
      <c r="I331" s="4">
        <v>6433</v>
      </c>
      <c r="J331" s="4" t="s">
        <v>1059</v>
      </c>
      <c r="L331" s="4" t="s">
        <v>1501</v>
      </c>
      <c r="N331" s="4" t="s">
        <v>1159</v>
      </c>
      <c r="O331" s="4" t="s">
        <v>1167</v>
      </c>
      <c r="P331" s="4"/>
      <c r="R331" s="4"/>
      <c r="T331" s="4" t="s">
        <v>1271</v>
      </c>
      <c r="AA331" s="48">
        <f>30569.01</f>
        <v>30569.01</v>
      </c>
      <c r="AB331" s="48">
        <f>30569.01</f>
        <v>30569.01</v>
      </c>
      <c r="AC331" s="4" t="s">
        <v>1328</v>
      </c>
    </row>
    <row r="332" spans="1:29" x14ac:dyDescent="0.25">
      <c r="A332" s="4" t="s">
        <v>293</v>
      </c>
      <c r="B332" s="4" t="s">
        <v>615</v>
      </c>
      <c r="C332" s="4" t="s">
        <v>823</v>
      </c>
      <c r="D332" s="4"/>
      <c r="E332" s="30">
        <v>44137</v>
      </c>
      <c r="F332" s="30"/>
      <c r="G332" s="30"/>
      <c r="H332" s="4" t="s">
        <v>1048</v>
      </c>
      <c r="I332" s="4">
        <v>7486</v>
      </c>
      <c r="J332" s="4" t="s">
        <v>1060</v>
      </c>
      <c r="L332" s="4" t="s">
        <v>1517</v>
      </c>
      <c r="N332" s="4"/>
      <c r="O332" s="4" t="s">
        <v>1167</v>
      </c>
      <c r="P332" s="4"/>
      <c r="R332" s="4"/>
      <c r="T332" s="4" t="s">
        <v>1269</v>
      </c>
      <c r="AA332" s="49">
        <v>386.67</v>
      </c>
      <c r="AB332" s="49">
        <v>386.67</v>
      </c>
      <c r="AC332" s="4"/>
    </row>
    <row r="333" spans="1:29" x14ac:dyDescent="0.25">
      <c r="A333" s="4" t="s">
        <v>298</v>
      </c>
      <c r="B333" s="4" t="s">
        <v>615</v>
      </c>
      <c r="C333" s="4" t="s">
        <v>831</v>
      </c>
      <c r="D333" s="4"/>
      <c r="E333" s="30">
        <v>44140</v>
      </c>
      <c r="F333" s="30"/>
      <c r="G333" s="30"/>
      <c r="H333" s="4" t="s">
        <v>1046</v>
      </c>
      <c r="I333" s="4">
        <v>1767</v>
      </c>
      <c r="J333" s="4" t="s">
        <v>1063</v>
      </c>
      <c r="L333" s="4" t="s">
        <v>1497</v>
      </c>
      <c r="N333" s="4"/>
      <c r="O333" s="4" t="s">
        <v>1167</v>
      </c>
      <c r="P333" s="4"/>
      <c r="R333" s="4"/>
      <c r="T333" s="4" t="s">
        <v>1264</v>
      </c>
      <c r="AA333" s="50">
        <f>3177+31851.23+3819</f>
        <v>38847.229999999996</v>
      </c>
      <c r="AB333" s="50">
        <f>3177+31851.23+3819</f>
        <v>38847.229999999996</v>
      </c>
      <c r="AC333" s="4" t="s">
        <v>1332</v>
      </c>
    </row>
    <row r="334" spans="1:29" x14ac:dyDescent="0.25">
      <c r="A334" s="6" t="s">
        <v>299</v>
      </c>
      <c r="B334" s="17" t="s">
        <v>615</v>
      </c>
      <c r="C334" s="4" t="s">
        <v>832</v>
      </c>
      <c r="D334" s="4"/>
      <c r="E334" s="30">
        <v>44140</v>
      </c>
      <c r="F334" s="30"/>
      <c r="G334" s="30"/>
      <c r="H334" s="6" t="s">
        <v>1046</v>
      </c>
      <c r="I334" s="4">
        <v>1781</v>
      </c>
      <c r="J334" s="6" t="s">
        <v>1063</v>
      </c>
      <c r="L334" s="4" t="s">
        <v>1497</v>
      </c>
      <c r="N334" s="4"/>
      <c r="O334" s="6" t="s">
        <v>1167</v>
      </c>
      <c r="P334" s="4"/>
      <c r="R334" s="4"/>
      <c r="T334" s="4" t="s">
        <v>1271</v>
      </c>
      <c r="AA334" s="48">
        <f>28372.87+1862</f>
        <v>30234.87</v>
      </c>
      <c r="AB334" s="48">
        <f>28372.87+1862</f>
        <v>30234.87</v>
      </c>
      <c r="AC334" s="4"/>
    </row>
    <row r="335" spans="1:29" x14ac:dyDescent="0.25">
      <c r="A335" s="4" t="s">
        <v>297</v>
      </c>
      <c r="B335" s="15" t="s">
        <v>615</v>
      </c>
      <c r="C335" s="15" t="s">
        <v>830</v>
      </c>
      <c r="D335" s="4"/>
      <c r="E335" s="30">
        <v>44154</v>
      </c>
      <c r="F335" s="30"/>
      <c r="G335" s="30"/>
      <c r="H335" s="15" t="s">
        <v>1046</v>
      </c>
      <c r="I335" s="4">
        <v>4030</v>
      </c>
      <c r="J335" s="4" t="s">
        <v>1063</v>
      </c>
      <c r="L335" s="4" t="s">
        <v>1519</v>
      </c>
      <c r="N335" s="4"/>
      <c r="O335" s="15" t="s">
        <v>1168</v>
      </c>
      <c r="P335" s="4"/>
      <c r="R335" s="4" t="s">
        <v>1247</v>
      </c>
      <c r="T335" s="15" t="s">
        <v>1266</v>
      </c>
      <c r="AA335" s="50">
        <v>11713.37</v>
      </c>
      <c r="AB335" s="50">
        <v>11713.37</v>
      </c>
      <c r="AC335" s="4"/>
    </row>
    <row r="336" spans="1:29" x14ac:dyDescent="0.25">
      <c r="A336" s="4" t="s">
        <v>292</v>
      </c>
      <c r="B336" s="4" t="s">
        <v>615</v>
      </c>
      <c r="C336" s="20" t="s">
        <v>827</v>
      </c>
      <c r="D336" s="4"/>
      <c r="E336" s="30">
        <v>44155</v>
      </c>
      <c r="F336" s="30"/>
      <c r="G336" s="30"/>
      <c r="H336" s="4" t="s">
        <v>1046</v>
      </c>
      <c r="I336" s="4">
        <v>2242</v>
      </c>
      <c r="J336" s="4" t="s">
        <v>1063</v>
      </c>
      <c r="L336" s="4" t="s">
        <v>1508</v>
      </c>
      <c r="N336" s="4"/>
      <c r="O336" s="17" t="s">
        <v>1167</v>
      </c>
      <c r="P336" s="4"/>
      <c r="R336" s="17"/>
      <c r="T336" s="4" t="s">
        <v>1266</v>
      </c>
      <c r="AA336" s="49">
        <v>18.7</v>
      </c>
      <c r="AB336" s="49">
        <v>18.7</v>
      </c>
      <c r="AC336" s="4"/>
    </row>
    <row r="337" spans="1:29" x14ac:dyDescent="0.25">
      <c r="A337" s="4" t="s">
        <v>296</v>
      </c>
      <c r="B337" s="4" t="s">
        <v>615</v>
      </c>
      <c r="C337" s="15" t="s">
        <v>720</v>
      </c>
      <c r="D337" s="4"/>
      <c r="E337" s="30">
        <v>44155</v>
      </c>
      <c r="F337" s="30"/>
      <c r="G337" s="30"/>
      <c r="H337" s="15" t="s">
        <v>1046</v>
      </c>
      <c r="I337" s="4">
        <v>4065</v>
      </c>
      <c r="J337" s="4" t="s">
        <v>1063</v>
      </c>
      <c r="L337" s="4" t="s">
        <v>1518</v>
      </c>
      <c r="N337" s="4"/>
      <c r="O337" s="4" t="s">
        <v>1167</v>
      </c>
      <c r="P337" s="4"/>
      <c r="R337" s="4"/>
      <c r="T337" s="15" t="s">
        <v>1266</v>
      </c>
      <c r="AA337" s="48">
        <v>526.41</v>
      </c>
      <c r="AB337" s="48">
        <v>526.41</v>
      </c>
      <c r="AC337" s="4"/>
    </row>
    <row r="338" spans="1:29" x14ac:dyDescent="0.25">
      <c r="A338" s="4" t="s">
        <v>295</v>
      </c>
      <c r="B338" s="4" t="s">
        <v>615</v>
      </c>
      <c r="C338" s="4" t="s">
        <v>829</v>
      </c>
      <c r="D338" s="4"/>
      <c r="E338" s="30">
        <v>44166</v>
      </c>
      <c r="F338" s="30"/>
      <c r="G338" s="30"/>
      <c r="H338" s="4" t="s">
        <v>1046</v>
      </c>
      <c r="I338" s="4">
        <v>1162</v>
      </c>
      <c r="J338" s="4" t="s">
        <v>1063</v>
      </c>
      <c r="L338" s="4" t="s">
        <v>1497</v>
      </c>
      <c r="N338" s="4"/>
      <c r="O338" s="4" t="s">
        <v>1167</v>
      </c>
      <c r="P338" s="4"/>
      <c r="R338" s="4"/>
      <c r="T338" s="4" t="s">
        <v>1275</v>
      </c>
      <c r="AA338" s="48">
        <f>28884.13+2580</f>
        <v>31464.13</v>
      </c>
      <c r="AB338" s="48">
        <f>28884.13+2580</f>
        <v>31464.13</v>
      </c>
      <c r="AC338" s="4"/>
    </row>
    <row r="339" spans="1:29" x14ac:dyDescent="0.25">
      <c r="A339" s="4" t="s">
        <v>294</v>
      </c>
      <c r="B339" s="4" t="s">
        <v>615</v>
      </c>
      <c r="C339" s="15" t="s">
        <v>828</v>
      </c>
      <c r="D339" s="4"/>
      <c r="E339" s="30">
        <v>44167</v>
      </c>
      <c r="F339" s="30"/>
      <c r="G339" s="30"/>
      <c r="H339" s="15" t="s">
        <v>1048</v>
      </c>
      <c r="I339" s="4">
        <v>3275</v>
      </c>
      <c r="J339" s="4" t="s">
        <v>1060</v>
      </c>
      <c r="L339" s="4" t="s">
        <v>1501</v>
      </c>
      <c r="N339" s="4" t="s">
        <v>1158</v>
      </c>
      <c r="O339" s="15" t="s">
        <v>1167</v>
      </c>
      <c r="P339" s="4"/>
      <c r="R339" s="4"/>
      <c r="T339" s="15" t="s">
        <v>1264</v>
      </c>
      <c r="AA339" s="48">
        <f>4945+18697.07+5092+4871+950</f>
        <v>34555.07</v>
      </c>
      <c r="AB339" s="48">
        <f>4945+18697.07+5092+4871+950</f>
        <v>34555.07</v>
      </c>
      <c r="AC339" s="4"/>
    </row>
    <row r="340" spans="1:29" x14ac:dyDescent="0.25">
      <c r="A340" s="4" t="s">
        <v>291</v>
      </c>
      <c r="B340" s="17" t="s">
        <v>615</v>
      </c>
      <c r="C340" s="15" t="s">
        <v>826</v>
      </c>
      <c r="D340" s="4"/>
      <c r="E340" s="30">
        <v>44175</v>
      </c>
      <c r="F340" s="30"/>
      <c r="G340" s="30"/>
      <c r="H340" s="17" t="s">
        <v>1046</v>
      </c>
      <c r="I340" s="4">
        <v>3602</v>
      </c>
      <c r="J340" s="4" t="s">
        <v>1063</v>
      </c>
      <c r="L340" s="4" t="s">
        <v>1508</v>
      </c>
      <c r="N340" s="4"/>
      <c r="O340" s="17" t="s">
        <v>1167</v>
      </c>
      <c r="P340" s="4"/>
      <c r="R340" s="17"/>
      <c r="T340" s="17" t="s">
        <v>1275</v>
      </c>
      <c r="AA340" s="49"/>
      <c r="AB340" s="49"/>
      <c r="AC340" s="4" t="s">
        <v>1331</v>
      </c>
    </row>
    <row r="341" spans="1:29" x14ac:dyDescent="0.25">
      <c r="A341" s="4" t="s">
        <v>290</v>
      </c>
      <c r="B341" s="4" t="s">
        <v>615</v>
      </c>
      <c r="C341" s="15" t="s">
        <v>825</v>
      </c>
      <c r="D341" s="4"/>
      <c r="E341" s="30">
        <v>44186</v>
      </c>
      <c r="F341" s="30"/>
      <c r="G341" s="30"/>
      <c r="H341" s="17" t="s">
        <v>1048</v>
      </c>
      <c r="I341" s="4">
        <v>8345</v>
      </c>
      <c r="J341" s="4" t="s">
        <v>1060</v>
      </c>
      <c r="L341" s="4"/>
      <c r="N341" s="4"/>
      <c r="O341" s="17" t="s">
        <v>1167</v>
      </c>
      <c r="P341" s="4"/>
      <c r="R341" s="17"/>
      <c r="T341" s="17" t="s">
        <v>1266</v>
      </c>
      <c r="AA341" s="49">
        <f>6569+12100.57</f>
        <v>18669.57</v>
      </c>
      <c r="AB341" s="49">
        <f>6569+12100.57</f>
        <v>18669.57</v>
      </c>
      <c r="AC341" s="4"/>
    </row>
    <row r="342" spans="1:29" x14ac:dyDescent="0.25">
      <c r="A342" s="56" t="s">
        <v>289</v>
      </c>
      <c r="B342" s="56" t="s">
        <v>615</v>
      </c>
      <c r="C342" s="56" t="s">
        <v>817</v>
      </c>
      <c r="D342" s="56"/>
      <c r="E342" s="61">
        <v>44200</v>
      </c>
      <c r="F342" s="61"/>
      <c r="G342" s="61"/>
      <c r="H342" s="62" t="s">
        <v>1048</v>
      </c>
      <c r="I342" s="56">
        <v>3714</v>
      </c>
      <c r="J342" s="56" t="s">
        <v>1060</v>
      </c>
      <c r="L342" s="56" t="s">
        <v>1501</v>
      </c>
      <c r="N342" s="56" t="s">
        <v>1132</v>
      </c>
      <c r="O342" s="62" t="s">
        <v>1167</v>
      </c>
      <c r="P342" s="56"/>
      <c r="R342" s="56" t="s">
        <v>1242</v>
      </c>
      <c r="T342" s="62" t="s">
        <v>1271</v>
      </c>
      <c r="AA342" s="68">
        <f>7923.63+5217</f>
        <v>13140.630000000001</v>
      </c>
      <c r="AB342" s="68">
        <f>7923.63+5217</f>
        <v>13140.630000000001</v>
      </c>
      <c r="AC342" s="56" t="s">
        <v>1328</v>
      </c>
    </row>
    <row r="343" spans="1:29" x14ac:dyDescent="0.25">
      <c r="A343" s="4" t="s">
        <v>288</v>
      </c>
      <c r="B343" s="4" t="s">
        <v>615</v>
      </c>
      <c r="C343" s="2" t="s">
        <v>824</v>
      </c>
      <c r="D343" s="4"/>
      <c r="E343" s="28">
        <v>44203</v>
      </c>
      <c r="F343" s="28"/>
      <c r="G343" s="28"/>
      <c r="H343" s="4" t="s">
        <v>1049</v>
      </c>
      <c r="I343" s="4">
        <v>2897</v>
      </c>
      <c r="J343" s="4" t="s">
        <v>1064</v>
      </c>
      <c r="L343" s="4" t="s">
        <v>1501</v>
      </c>
      <c r="N343" s="4" t="s">
        <v>1157</v>
      </c>
      <c r="O343" s="4" t="s">
        <v>1168</v>
      </c>
      <c r="P343" s="4"/>
      <c r="R343" s="56" t="s">
        <v>1242</v>
      </c>
      <c r="T343" s="4" t="s">
        <v>1275</v>
      </c>
      <c r="AA343" s="48">
        <f>80587.15+2292+3840+18617.64+5665.64</f>
        <v>111002.43</v>
      </c>
      <c r="AB343" s="48">
        <f>80587.15+2292+3840+18617.64+5665.64</f>
        <v>111002.43</v>
      </c>
      <c r="AC343" s="4" t="s">
        <v>1330</v>
      </c>
    </row>
    <row r="344" spans="1:29" x14ac:dyDescent="0.25">
      <c r="A344" s="4" t="s">
        <v>287</v>
      </c>
      <c r="B344" s="4" t="s">
        <v>615</v>
      </c>
      <c r="C344" s="4" t="s">
        <v>823</v>
      </c>
      <c r="D344" s="2"/>
      <c r="E344" s="28">
        <v>44217</v>
      </c>
      <c r="F344" s="28"/>
      <c r="G344" s="28"/>
      <c r="H344" s="4" t="s">
        <v>1048</v>
      </c>
      <c r="I344" s="2">
        <v>8457</v>
      </c>
      <c r="J344" s="4" t="s">
        <v>1060</v>
      </c>
      <c r="L344" s="2" t="s">
        <v>1508</v>
      </c>
      <c r="N344" s="2"/>
      <c r="O344" s="4" t="s">
        <v>1168</v>
      </c>
      <c r="P344" s="2"/>
      <c r="R344" s="6" t="s">
        <v>843</v>
      </c>
      <c r="T344" s="4" t="s">
        <v>1269</v>
      </c>
      <c r="AA344" s="46">
        <f>430.56</f>
        <v>430.56</v>
      </c>
      <c r="AB344" s="46">
        <f>430.56</f>
        <v>430.56</v>
      </c>
      <c r="AC344" s="2"/>
    </row>
    <row r="345" spans="1:29" x14ac:dyDescent="0.25">
      <c r="A345" s="4" t="s">
        <v>285</v>
      </c>
      <c r="B345" s="4" t="s">
        <v>615</v>
      </c>
      <c r="C345" s="4" t="s">
        <v>823</v>
      </c>
      <c r="D345" s="2"/>
      <c r="E345" s="28">
        <v>44218</v>
      </c>
      <c r="F345" s="28"/>
      <c r="G345" s="28"/>
      <c r="H345" s="4" t="s">
        <v>1048</v>
      </c>
      <c r="I345" s="2">
        <v>8250</v>
      </c>
      <c r="J345" s="4" t="s">
        <v>1060</v>
      </c>
      <c r="L345" s="2" t="s">
        <v>1508</v>
      </c>
      <c r="N345" s="2"/>
      <c r="O345" s="4" t="s">
        <v>1168</v>
      </c>
      <c r="P345" s="2"/>
      <c r="R345" s="6" t="s">
        <v>843</v>
      </c>
      <c r="T345" s="4" t="s">
        <v>1269</v>
      </c>
      <c r="AA345" s="46">
        <f>416.8</f>
        <v>416.8</v>
      </c>
      <c r="AB345" s="46">
        <f>416.8</f>
        <v>416.8</v>
      </c>
      <c r="AC345" s="2"/>
    </row>
    <row r="346" spans="1:29" x14ac:dyDescent="0.25">
      <c r="A346" s="4" t="s">
        <v>286</v>
      </c>
      <c r="B346" s="4" t="s">
        <v>615</v>
      </c>
      <c r="C346" s="4" t="s">
        <v>823</v>
      </c>
      <c r="D346" s="2"/>
      <c r="E346" s="28">
        <v>44218</v>
      </c>
      <c r="F346" s="28"/>
      <c r="G346" s="28"/>
      <c r="H346" s="4" t="s">
        <v>1048</v>
      </c>
      <c r="I346" s="2">
        <v>8205</v>
      </c>
      <c r="J346" s="4" t="s">
        <v>1060</v>
      </c>
      <c r="L346" s="2" t="s">
        <v>1508</v>
      </c>
      <c r="N346" s="2"/>
      <c r="O346" s="4" t="s">
        <v>1168</v>
      </c>
      <c r="P346" s="2"/>
      <c r="R346" s="6" t="s">
        <v>843</v>
      </c>
      <c r="T346" s="4" t="s">
        <v>1269</v>
      </c>
      <c r="AA346" s="46">
        <f>415.78</f>
        <v>415.78</v>
      </c>
      <c r="AB346" s="46">
        <f>415.78</f>
        <v>415.78</v>
      </c>
      <c r="AC346" s="2"/>
    </row>
    <row r="347" spans="1:29" x14ac:dyDescent="0.25">
      <c r="A347" s="4" t="s">
        <v>284</v>
      </c>
      <c r="B347" s="4" t="s">
        <v>615</v>
      </c>
      <c r="C347" s="2" t="s">
        <v>822</v>
      </c>
      <c r="D347" s="2"/>
      <c r="E347" s="28">
        <v>44221</v>
      </c>
      <c r="F347" s="28"/>
      <c r="G347" s="28"/>
      <c r="H347" s="4" t="s">
        <v>1046</v>
      </c>
      <c r="I347" s="2">
        <v>4117</v>
      </c>
      <c r="J347" s="4" t="s">
        <v>1063</v>
      </c>
      <c r="L347" s="2" t="s">
        <v>1507</v>
      </c>
      <c r="N347" s="2"/>
      <c r="O347" s="4" t="s">
        <v>1168</v>
      </c>
      <c r="P347" s="2"/>
      <c r="R347" s="2" t="s">
        <v>1242</v>
      </c>
      <c r="T347" s="4" t="s">
        <v>1265</v>
      </c>
      <c r="AA347" s="46">
        <f>59252.49-53782.49</f>
        <v>5470</v>
      </c>
      <c r="AB347" s="46">
        <f>59252.49-53782.49</f>
        <v>5470</v>
      </c>
      <c r="AC347" s="2" t="s">
        <v>1329</v>
      </c>
    </row>
    <row r="348" spans="1:29" x14ac:dyDescent="0.25">
      <c r="A348" s="4" t="s">
        <v>282</v>
      </c>
      <c r="B348" s="4" t="s">
        <v>615</v>
      </c>
      <c r="C348" s="4" t="s">
        <v>817</v>
      </c>
      <c r="D348" s="2"/>
      <c r="E348" s="28">
        <v>44222</v>
      </c>
      <c r="F348" s="28"/>
      <c r="G348" s="28"/>
      <c r="H348" s="4" t="s">
        <v>1048</v>
      </c>
      <c r="I348" s="2">
        <v>7976</v>
      </c>
      <c r="J348" s="4" t="s">
        <v>1060</v>
      </c>
      <c r="L348" s="2" t="s">
        <v>1501</v>
      </c>
      <c r="N348" s="2" t="s">
        <v>1133</v>
      </c>
      <c r="O348" s="4" t="s">
        <v>1167</v>
      </c>
      <c r="P348" s="2"/>
      <c r="R348" s="2" t="s">
        <v>1242</v>
      </c>
      <c r="T348" s="4" t="s">
        <v>1271</v>
      </c>
      <c r="AA348" s="46">
        <v>24261.11</v>
      </c>
      <c r="AB348" s="46">
        <v>24261.11</v>
      </c>
      <c r="AC348" s="2"/>
    </row>
    <row r="349" spans="1:29" x14ac:dyDescent="0.25">
      <c r="A349" s="4" t="s">
        <v>283</v>
      </c>
      <c r="B349" s="15" t="s">
        <v>615</v>
      </c>
      <c r="C349" s="15" t="s">
        <v>817</v>
      </c>
      <c r="D349" s="2"/>
      <c r="E349" s="28">
        <v>44222</v>
      </c>
      <c r="F349" s="28"/>
      <c r="G349" s="28"/>
      <c r="H349" s="15" t="s">
        <v>1048</v>
      </c>
      <c r="I349" s="2">
        <v>7970</v>
      </c>
      <c r="J349" s="4" t="s">
        <v>1060</v>
      </c>
      <c r="L349" s="2" t="s">
        <v>1501</v>
      </c>
      <c r="N349" s="2" t="s">
        <v>1133</v>
      </c>
      <c r="O349" s="17" t="s">
        <v>1167</v>
      </c>
      <c r="P349" s="2"/>
      <c r="R349" s="2" t="s">
        <v>1242</v>
      </c>
      <c r="T349" s="15" t="s">
        <v>1271</v>
      </c>
      <c r="AA349" s="46">
        <f>24543.38</f>
        <v>24543.38</v>
      </c>
      <c r="AB349" s="46">
        <f>24543.38</f>
        <v>24543.38</v>
      </c>
      <c r="AC349" s="4" t="s">
        <v>1328</v>
      </c>
    </row>
    <row r="350" spans="1:29" x14ac:dyDescent="0.25">
      <c r="A350" s="4" t="s">
        <v>281</v>
      </c>
      <c r="B350" s="4" t="s">
        <v>615</v>
      </c>
      <c r="C350" s="4" t="s">
        <v>720</v>
      </c>
      <c r="D350" s="2"/>
      <c r="E350" s="28">
        <v>44228</v>
      </c>
      <c r="F350" s="28"/>
      <c r="G350" s="28"/>
      <c r="H350" s="4" t="s">
        <v>1048</v>
      </c>
      <c r="I350" s="2">
        <v>8584</v>
      </c>
      <c r="J350" s="4" t="s">
        <v>1060</v>
      </c>
      <c r="L350" s="2" t="s">
        <v>1501</v>
      </c>
      <c r="N350" s="2"/>
      <c r="O350" s="4" t="s">
        <v>1168</v>
      </c>
      <c r="P350" s="2"/>
      <c r="R350" s="2" t="s">
        <v>1242</v>
      </c>
      <c r="T350" s="4" t="s">
        <v>1266</v>
      </c>
      <c r="AA350" s="46">
        <v>20.18</v>
      </c>
      <c r="AB350" s="46">
        <v>20.18</v>
      </c>
      <c r="AC350" s="2"/>
    </row>
    <row r="351" spans="1:29" x14ac:dyDescent="0.25">
      <c r="A351" s="4" t="s">
        <v>280</v>
      </c>
      <c r="B351" s="15" t="s">
        <v>615</v>
      </c>
      <c r="C351" s="2" t="s">
        <v>821</v>
      </c>
      <c r="D351" s="2"/>
      <c r="E351" s="28">
        <v>44229</v>
      </c>
      <c r="F351" s="28"/>
      <c r="G351" s="28"/>
      <c r="H351" s="15" t="s">
        <v>1047</v>
      </c>
      <c r="I351" s="2">
        <v>1256</v>
      </c>
      <c r="J351" s="4" t="s">
        <v>1059</v>
      </c>
      <c r="L351" s="2" t="s">
        <v>1501</v>
      </c>
      <c r="N351" s="2" t="s">
        <v>1156</v>
      </c>
      <c r="O351" s="15" t="s">
        <v>1167</v>
      </c>
      <c r="P351" s="2"/>
      <c r="R351" s="6" t="s">
        <v>843</v>
      </c>
      <c r="T351" s="15" t="s">
        <v>1271</v>
      </c>
      <c r="AA351" s="46"/>
      <c r="AB351" s="46"/>
      <c r="AC351" s="2"/>
    </row>
    <row r="352" spans="1:29" x14ac:dyDescent="0.25">
      <c r="A352" s="2" t="s">
        <v>278</v>
      </c>
      <c r="B352" s="16" t="s">
        <v>615</v>
      </c>
      <c r="C352" s="2" t="s">
        <v>819</v>
      </c>
      <c r="D352" s="2"/>
      <c r="E352" s="28">
        <v>44238</v>
      </c>
      <c r="F352" s="28"/>
      <c r="G352" s="28"/>
      <c r="H352" s="2" t="s">
        <v>1048</v>
      </c>
      <c r="I352" s="2">
        <v>4820</v>
      </c>
      <c r="J352" s="2" t="s">
        <v>1060</v>
      </c>
      <c r="L352" s="2" t="s">
        <v>1501</v>
      </c>
      <c r="N352" s="2" t="s">
        <v>1155</v>
      </c>
      <c r="O352" s="4" t="s">
        <v>1167</v>
      </c>
      <c r="P352" s="2"/>
      <c r="R352" s="2" t="s">
        <v>1242</v>
      </c>
      <c r="T352" s="4" t="s">
        <v>1275</v>
      </c>
      <c r="AA352" s="46">
        <f>20.18+12958.18+3922</f>
        <v>16900.36</v>
      </c>
      <c r="AB352" s="46">
        <f>20.18+12958.18+3922</f>
        <v>16900.36</v>
      </c>
      <c r="AC352" s="2"/>
    </row>
    <row r="353" spans="1:29" x14ac:dyDescent="0.25">
      <c r="A353" s="4" t="s">
        <v>279</v>
      </c>
      <c r="B353" s="4" t="s">
        <v>615</v>
      </c>
      <c r="C353" s="2" t="s">
        <v>820</v>
      </c>
      <c r="D353" s="2"/>
      <c r="E353" s="28">
        <v>44238</v>
      </c>
      <c r="F353" s="28"/>
      <c r="G353" s="28"/>
      <c r="H353" s="15" t="s">
        <v>1048</v>
      </c>
      <c r="I353" s="2">
        <v>6116</v>
      </c>
      <c r="J353" s="4" t="s">
        <v>1060</v>
      </c>
      <c r="L353" s="2" t="s">
        <v>1499</v>
      </c>
      <c r="N353" s="2"/>
      <c r="O353" s="15" t="s">
        <v>1167</v>
      </c>
      <c r="P353" s="2"/>
      <c r="R353" s="2" t="s">
        <v>1242</v>
      </c>
      <c r="T353" s="17" t="s">
        <v>1275</v>
      </c>
      <c r="AA353" s="46">
        <f>20.18+8796.7</f>
        <v>8816.880000000001</v>
      </c>
      <c r="AB353" s="46">
        <f>20.18+8796.7</f>
        <v>8816.880000000001</v>
      </c>
      <c r="AC353" s="2"/>
    </row>
    <row r="354" spans="1:29" x14ac:dyDescent="0.25">
      <c r="A354" s="2" t="s">
        <v>277</v>
      </c>
      <c r="B354" s="16" t="s">
        <v>615</v>
      </c>
      <c r="C354" s="2" t="s">
        <v>818</v>
      </c>
      <c r="D354" s="2"/>
      <c r="E354" s="28">
        <v>44239</v>
      </c>
      <c r="F354" s="28"/>
      <c r="G354" s="28"/>
      <c r="H354" s="4" t="s">
        <v>1046</v>
      </c>
      <c r="I354" s="2">
        <v>2763</v>
      </c>
      <c r="J354" s="2" t="s">
        <v>1112</v>
      </c>
      <c r="L354" s="2" t="s">
        <v>1516</v>
      </c>
      <c r="N354" s="2"/>
      <c r="O354" s="4" t="s">
        <v>1167</v>
      </c>
      <c r="P354" s="2"/>
      <c r="R354" s="2" t="s">
        <v>1241</v>
      </c>
      <c r="T354" s="4" t="s">
        <v>1270</v>
      </c>
      <c r="AA354" s="46"/>
      <c r="AB354" s="46"/>
      <c r="AC354" s="2"/>
    </row>
    <row r="355" spans="1:29" x14ac:dyDescent="0.25">
      <c r="A355" s="2" t="s">
        <v>277</v>
      </c>
      <c r="B355" s="16" t="s">
        <v>615</v>
      </c>
      <c r="C355" s="2" t="s">
        <v>818</v>
      </c>
      <c r="D355" s="2"/>
      <c r="E355" s="28">
        <v>44239</v>
      </c>
      <c r="F355" s="28"/>
      <c r="G355" s="28"/>
      <c r="H355" s="4" t="s">
        <v>1046</v>
      </c>
      <c r="I355" s="2">
        <v>2769</v>
      </c>
      <c r="J355" s="2" t="s">
        <v>1112</v>
      </c>
      <c r="L355" s="2" t="s">
        <v>1516</v>
      </c>
      <c r="N355" s="2"/>
      <c r="O355" s="4" t="s">
        <v>1167</v>
      </c>
      <c r="P355" s="2"/>
      <c r="R355" s="2" t="s">
        <v>1241</v>
      </c>
      <c r="T355" s="4" t="s">
        <v>1270</v>
      </c>
      <c r="AA355" s="46"/>
      <c r="AB355" s="46"/>
      <c r="AC355" s="2"/>
    </row>
    <row r="356" spans="1:29" x14ac:dyDescent="0.25">
      <c r="A356" s="2" t="s">
        <v>277</v>
      </c>
      <c r="B356" s="16" t="s">
        <v>615</v>
      </c>
      <c r="C356" s="2" t="s">
        <v>818</v>
      </c>
      <c r="D356" s="2"/>
      <c r="E356" s="28">
        <v>44239</v>
      </c>
      <c r="F356" s="28"/>
      <c r="G356" s="28"/>
      <c r="H356" s="4" t="s">
        <v>1046</v>
      </c>
      <c r="I356" s="2">
        <v>2770</v>
      </c>
      <c r="J356" s="2" t="s">
        <v>1112</v>
      </c>
      <c r="L356" s="2" t="s">
        <v>1516</v>
      </c>
      <c r="N356" s="2"/>
      <c r="O356" s="4" t="s">
        <v>1167</v>
      </c>
      <c r="P356" s="2"/>
      <c r="R356" s="2" t="s">
        <v>1241</v>
      </c>
      <c r="T356" s="4" t="s">
        <v>1270</v>
      </c>
      <c r="AA356" s="46"/>
      <c r="AB356" s="46"/>
      <c r="AC356" s="2"/>
    </row>
    <row r="357" spans="1:29" x14ac:dyDescent="0.25">
      <c r="A357" s="2" t="s">
        <v>277</v>
      </c>
      <c r="B357" s="16" t="s">
        <v>615</v>
      </c>
      <c r="C357" s="2" t="s">
        <v>818</v>
      </c>
      <c r="D357" s="2"/>
      <c r="E357" s="28">
        <v>44239</v>
      </c>
      <c r="F357" s="28"/>
      <c r="G357" s="28"/>
      <c r="H357" s="4" t="s">
        <v>1046</v>
      </c>
      <c r="I357" s="2">
        <v>2708</v>
      </c>
      <c r="J357" s="2" t="s">
        <v>1112</v>
      </c>
      <c r="L357" s="2" t="s">
        <v>1516</v>
      </c>
      <c r="N357" s="2"/>
      <c r="O357" s="4" t="s">
        <v>1167</v>
      </c>
      <c r="P357" s="2"/>
      <c r="R357" s="2" t="s">
        <v>1241</v>
      </c>
      <c r="T357" s="4" t="s">
        <v>1270</v>
      </c>
      <c r="AA357" s="46"/>
      <c r="AB357" s="46"/>
      <c r="AC357" s="2"/>
    </row>
    <row r="358" spans="1:29" x14ac:dyDescent="0.25">
      <c r="A358" s="2" t="s">
        <v>277</v>
      </c>
      <c r="B358" s="16" t="s">
        <v>615</v>
      </c>
      <c r="C358" s="2" t="s">
        <v>818</v>
      </c>
      <c r="D358" s="2"/>
      <c r="E358" s="28">
        <v>44239</v>
      </c>
      <c r="F358" s="28"/>
      <c r="G358" s="28"/>
      <c r="H358" s="4" t="s">
        <v>1046</v>
      </c>
      <c r="I358" s="2">
        <v>2730</v>
      </c>
      <c r="J358" s="2" t="s">
        <v>1112</v>
      </c>
      <c r="L358" s="2" t="s">
        <v>1516</v>
      </c>
      <c r="N358" s="2"/>
      <c r="O358" s="4" t="s">
        <v>1167</v>
      </c>
      <c r="P358" s="2"/>
      <c r="R358" s="2" t="s">
        <v>1241</v>
      </c>
      <c r="T358" s="4" t="s">
        <v>1270</v>
      </c>
      <c r="AA358" s="46">
        <v>107</v>
      </c>
      <c r="AB358" s="46">
        <v>107</v>
      </c>
      <c r="AC358" s="2"/>
    </row>
    <row r="359" spans="1:29" x14ac:dyDescent="0.25">
      <c r="A359" s="2" t="s">
        <v>275</v>
      </c>
      <c r="B359" s="4" t="s">
        <v>615</v>
      </c>
      <c r="C359" s="2" t="s">
        <v>817</v>
      </c>
      <c r="D359" s="2"/>
      <c r="E359" s="28">
        <v>44245</v>
      </c>
      <c r="F359" s="28"/>
      <c r="G359" s="28"/>
      <c r="H359" s="2" t="s">
        <v>1048</v>
      </c>
      <c r="I359" s="2">
        <v>7972</v>
      </c>
      <c r="J359" s="2" t="s">
        <v>1060</v>
      </c>
      <c r="L359" s="2" t="s">
        <v>1501</v>
      </c>
      <c r="N359" s="2" t="s">
        <v>1133</v>
      </c>
      <c r="O359" s="17" t="s">
        <v>1167</v>
      </c>
      <c r="P359" s="2"/>
      <c r="R359" s="2" t="s">
        <v>1242</v>
      </c>
      <c r="T359" s="4" t="s">
        <v>1271</v>
      </c>
      <c r="AA359" s="46">
        <f>25537.46</f>
        <v>25537.46</v>
      </c>
      <c r="AB359" s="46">
        <f>25537.46</f>
        <v>25537.46</v>
      </c>
      <c r="AC359" s="2"/>
    </row>
    <row r="360" spans="1:29" x14ac:dyDescent="0.25">
      <c r="A360" s="2" t="s">
        <v>276</v>
      </c>
      <c r="B360" s="4" t="s">
        <v>615</v>
      </c>
      <c r="C360" s="2" t="s">
        <v>817</v>
      </c>
      <c r="D360" s="2"/>
      <c r="E360" s="28">
        <v>44245</v>
      </c>
      <c r="F360" s="28"/>
      <c r="G360" s="28"/>
      <c r="H360" s="2" t="s">
        <v>1048</v>
      </c>
      <c r="I360" s="2">
        <v>7976</v>
      </c>
      <c r="J360" s="2" t="s">
        <v>1060</v>
      </c>
      <c r="L360" s="2" t="s">
        <v>1501</v>
      </c>
      <c r="N360" s="2" t="s">
        <v>1150</v>
      </c>
      <c r="O360" s="17" t="s">
        <v>1167</v>
      </c>
      <c r="P360" s="2"/>
      <c r="R360" s="2" t="s">
        <v>1242</v>
      </c>
      <c r="T360" s="4" t="s">
        <v>1271</v>
      </c>
      <c r="AA360" s="46">
        <f>25537.46</f>
        <v>25537.46</v>
      </c>
      <c r="AB360" s="46">
        <f>25537.46</f>
        <v>25537.46</v>
      </c>
      <c r="AC360" s="2"/>
    </row>
    <row r="361" spans="1:29" x14ac:dyDescent="0.25">
      <c r="A361" s="2" t="s">
        <v>274</v>
      </c>
      <c r="B361" s="4" t="s">
        <v>615</v>
      </c>
      <c r="C361" s="2" t="s">
        <v>816</v>
      </c>
      <c r="D361" s="2"/>
      <c r="E361" s="28">
        <v>44260</v>
      </c>
      <c r="F361" s="28"/>
      <c r="G361" s="28"/>
      <c r="H361" s="2" t="s">
        <v>1048</v>
      </c>
      <c r="I361" s="2">
        <v>547</v>
      </c>
      <c r="J361" s="2" t="s">
        <v>1088</v>
      </c>
      <c r="L361" s="2" t="s">
        <v>1501</v>
      </c>
      <c r="N361" s="2" t="s">
        <v>1154</v>
      </c>
      <c r="O361" s="15" t="s">
        <v>1167</v>
      </c>
      <c r="P361" s="2"/>
      <c r="R361" s="2" t="s">
        <v>1242</v>
      </c>
      <c r="T361" s="4" t="s">
        <v>1264</v>
      </c>
      <c r="AA361" s="46">
        <f>11128.82+2111</f>
        <v>13239.82</v>
      </c>
      <c r="AB361" s="46">
        <f>11128.82+2111</f>
        <v>13239.82</v>
      </c>
      <c r="AC361" s="2" t="s">
        <v>1245</v>
      </c>
    </row>
    <row r="362" spans="1:29" x14ac:dyDescent="0.25">
      <c r="A362" s="2" t="s">
        <v>273</v>
      </c>
      <c r="B362" s="4" t="s">
        <v>615</v>
      </c>
      <c r="C362" s="2" t="s">
        <v>815</v>
      </c>
      <c r="D362" s="2"/>
      <c r="E362" s="28">
        <v>44263</v>
      </c>
      <c r="F362" s="28"/>
      <c r="G362" s="28"/>
      <c r="H362" s="4" t="s">
        <v>1046</v>
      </c>
      <c r="I362" s="2">
        <v>456</v>
      </c>
      <c r="J362" s="2" t="s">
        <v>1065</v>
      </c>
      <c r="L362" s="2" t="s">
        <v>1501</v>
      </c>
      <c r="N362" s="2" t="s">
        <v>1151</v>
      </c>
      <c r="O362" s="15" t="s">
        <v>1168</v>
      </c>
      <c r="P362" s="2"/>
      <c r="R362" s="2" t="s">
        <v>1241</v>
      </c>
      <c r="T362" s="2" t="s">
        <v>1264</v>
      </c>
      <c r="AA362" s="46">
        <f>5575.14+9222.64</f>
        <v>14797.779999999999</v>
      </c>
      <c r="AB362" s="46">
        <f>5575.14+9222.64</f>
        <v>14797.779999999999</v>
      </c>
      <c r="AC362" s="2"/>
    </row>
    <row r="363" spans="1:29" x14ac:dyDescent="0.25">
      <c r="A363" s="2" t="s">
        <v>272</v>
      </c>
      <c r="B363" s="4" t="s">
        <v>615</v>
      </c>
      <c r="C363" s="15" t="s">
        <v>720</v>
      </c>
      <c r="D363" s="2"/>
      <c r="E363" s="28">
        <v>44264</v>
      </c>
      <c r="F363" s="28"/>
      <c r="G363" s="28"/>
      <c r="H363" s="4" t="s">
        <v>1048</v>
      </c>
      <c r="I363" s="2">
        <v>8812</v>
      </c>
      <c r="J363" s="2" t="s">
        <v>1060</v>
      </c>
      <c r="L363" s="2" t="s">
        <v>1501</v>
      </c>
      <c r="N363" s="2" t="s">
        <v>1138</v>
      </c>
      <c r="O363" s="15" t="s">
        <v>1167</v>
      </c>
      <c r="P363" s="2"/>
      <c r="R363" s="2" t="s">
        <v>1242</v>
      </c>
      <c r="T363" s="4" t="s">
        <v>1266</v>
      </c>
      <c r="AA363" s="46">
        <f>5575.14+5156.74</f>
        <v>10731.880000000001</v>
      </c>
      <c r="AB363" s="46">
        <f>5575.14+5156.74</f>
        <v>10731.880000000001</v>
      </c>
      <c r="AC363" s="2"/>
    </row>
    <row r="364" spans="1:29" x14ac:dyDescent="0.25">
      <c r="A364" s="2" t="s">
        <v>269</v>
      </c>
      <c r="B364" s="15" t="s">
        <v>615</v>
      </c>
      <c r="C364" s="4" t="s">
        <v>726</v>
      </c>
      <c r="D364" s="2"/>
      <c r="E364" s="28">
        <v>44270</v>
      </c>
      <c r="F364" s="28"/>
      <c r="G364" s="28"/>
      <c r="H364" s="4" t="s">
        <v>1048</v>
      </c>
      <c r="I364" s="2">
        <v>8609</v>
      </c>
      <c r="J364" s="2" t="s">
        <v>1060</v>
      </c>
      <c r="L364" s="2" t="s">
        <v>1508</v>
      </c>
      <c r="N364" s="2"/>
      <c r="O364" s="15" t="s">
        <v>1167</v>
      </c>
      <c r="P364" s="2"/>
      <c r="R364" s="2" t="s">
        <v>1241</v>
      </c>
      <c r="T364" s="4" t="s">
        <v>1269</v>
      </c>
      <c r="AA364" s="46">
        <v>416.8</v>
      </c>
      <c r="AB364" s="46">
        <v>416.8</v>
      </c>
      <c r="AC364" s="2"/>
    </row>
    <row r="365" spans="1:29" x14ac:dyDescent="0.25">
      <c r="A365" s="2" t="s">
        <v>270</v>
      </c>
      <c r="B365" s="15" t="s">
        <v>615</v>
      </c>
      <c r="C365" s="4" t="s">
        <v>726</v>
      </c>
      <c r="D365" s="2"/>
      <c r="E365" s="28">
        <v>44270</v>
      </c>
      <c r="F365" s="28"/>
      <c r="G365" s="28"/>
      <c r="H365" s="4" t="s">
        <v>1047</v>
      </c>
      <c r="I365" s="2">
        <v>9175</v>
      </c>
      <c r="J365" s="2" t="s">
        <v>1059</v>
      </c>
      <c r="L365" s="2" t="s">
        <v>1508</v>
      </c>
      <c r="N365" s="2"/>
      <c r="O365" s="15" t="s">
        <v>1167</v>
      </c>
      <c r="P365" s="2"/>
      <c r="R365" s="2" t="s">
        <v>1241</v>
      </c>
      <c r="T365" s="4" t="s">
        <v>1269</v>
      </c>
      <c r="AA365" s="46">
        <v>416.8</v>
      </c>
      <c r="AB365" s="46">
        <v>416.8</v>
      </c>
      <c r="AC365" s="2"/>
    </row>
    <row r="366" spans="1:29" x14ac:dyDescent="0.25">
      <c r="A366" s="2" t="s">
        <v>271</v>
      </c>
      <c r="B366" s="15" t="s">
        <v>615</v>
      </c>
      <c r="C366" s="4" t="s">
        <v>726</v>
      </c>
      <c r="D366" s="2"/>
      <c r="E366" s="28">
        <v>44270</v>
      </c>
      <c r="F366" s="28"/>
      <c r="G366" s="28"/>
      <c r="H366" s="4" t="s">
        <v>1047</v>
      </c>
      <c r="I366" s="2">
        <v>8637</v>
      </c>
      <c r="J366" s="2" t="s">
        <v>1059</v>
      </c>
      <c r="L366" s="2" t="s">
        <v>1508</v>
      </c>
      <c r="N366" s="2"/>
      <c r="O366" s="15" t="s">
        <v>1167</v>
      </c>
      <c r="P366" s="2"/>
      <c r="R366" s="2" t="s">
        <v>1241</v>
      </c>
      <c r="T366" s="4" t="s">
        <v>1269</v>
      </c>
      <c r="AA366" s="46">
        <f>416.8</f>
        <v>416.8</v>
      </c>
      <c r="AB366" s="46">
        <f>416.8</f>
        <v>416.8</v>
      </c>
      <c r="AC366" s="2"/>
    </row>
    <row r="367" spans="1:29" x14ac:dyDescent="0.25">
      <c r="A367" s="2" t="s">
        <v>266</v>
      </c>
      <c r="B367" s="4" t="s">
        <v>615</v>
      </c>
      <c r="C367" s="15" t="s">
        <v>720</v>
      </c>
      <c r="D367" s="2"/>
      <c r="E367" s="28">
        <v>44277</v>
      </c>
      <c r="F367" s="28"/>
      <c r="G367" s="28"/>
      <c r="H367" s="15" t="s">
        <v>1046</v>
      </c>
      <c r="I367" s="2">
        <v>4416</v>
      </c>
      <c r="J367" s="2" t="s">
        <v>1063</v>
      </c>
      <c r="L367" s="2" t="s">
        <v>1507</v>
      </c>
      <c r="N367" s="2"/>
      <c r="O367" s="15" t="s">
        <v>1167</v>
      </c>
      <c r="P367" s="2"/>
      <c r="R367" s="2" t="s">
        <v>1242</v>
      </c>
      <c r="T367" s="15" t="s">
        <v>1266</v>
      </c>
      <c r="AA367" s="46"/>
      <c r="AB367" s="46"/>
      <c r="AC367" s="2"/>
    </row>
    <row r="368" spans="1:29" x14ac:dyDescent="0.25">
      <c r="A368" s="2" t="s">
        <v>267</v>
      </c>
      <c r="B368" s="4" t="s">
        <v>615</v>
      </c>
      <c r="C368" s="15" t="s">
        <v>720</v>
      </c>
      <c r="D368" s="2"/>
      <c r="E368" s="28">
        <v>44277</v>
      </c>
      <c r="F368" s="28"/>
      <c r="G368" s="28"/>
      <c r="H368" s="15" t="s">
        <v>1047</v>
      </c>
      <c r="I368" s="2">
        <v>9221</v>
      </c>
      <c r="J368" s="2" t="s">
        <v>1059</v>
      </c>
      <c r="L368" s="2" t="s">
        <v>1501</v>
      </c>
      <c r="N368" s="2" t="s">
        <v>1153</v>
      </c>
      <c r="O368" s="15" t="s">
        <v>1167</v>
      </c>
      <c r="P368" s="2"/>
      <c r="R368" s="2" t="s">
        <v>1242</v>
      </c>
      <c r="T368" s="15" t="s">
        <v>1266</v>
      </c>
      <c r="AA368" s="46">
        <f>5575.14+5156.74</f>
        <v>10731.880000000001</v>
      </c>
      <c r="AB368" s="46">
        <f>5575.14+5156.74</f>
        <v>10731.880000000001</v>
      </c>
      <c r="AC368" s="2"/>
    </row>
    <row r="369" spans="1:29" x14ac:dyDescent="0.25">
      <c r="A369" s="2" t="s">
        <v>268</v>
      </c>
      <c r="B369" s="4" t="s">
        <v>615</v>
      </c>
      <c r="C369" s="4" t="s">
        <v>814</v>
      </c>
      <c r="D369" s="2"/>
      <c r="E369" s="28">
        <v>44277</v>
      </c>
      <c r="F369" s="28"/>
      <c r="G369" s="28"/>
      <c r="H369" s="4" t="s">
        <v>1048</v>
      </c>
      <c r="I369" s="2">
        <v>4320</v>
      </c>
      <c r="J369" s="2" t="s">
        <v>1060</v>
      </c>
      <c r="L369" s="2" t="s">
        <v>1501</v>
      </c>
      <c r="N369" s="2" t="s">
        <v>1146</v>
      </c>
      <c r="O369" s="4" t="s">
        <v>1167</v>
      </c>
      <c r="P369" s="2"/>
      <c r="R369" s="2" t="s">
        <v>1242</v>
      </c>
      <c r="T369" s="4" t="s">
        <v>1271</v>
      </c>
      <c r="AA369" s="46"/>
      <c r="AB369" s="46"/>
      <c r="AC369" s="2"/>
    </row>
    <row r="370" spans="1:29" x14ac:dyDescent="0.25">
      <c r="A370" s="2" t="s">
        <v>261</v>
      </c>
      <c r="B370" s="4" t="s">
        <v>615</v>
      </c>
      <c r="C370" s="19" t="s">
        <v>809</v>
      </c>
      <c r="D370" s="2"/>
      <c r="E370" s="28">
        <v>44284</v>
      </c>
      <c r="F370" s="28"/>
      <c r="G370" s="28"/>
      <c r="H370" s="4" t="s">
        <v>1053</v>
      </c>
      <c r="I370" s="2">
        <v>10547</v>
      </c>
      <c r="J370" s="2" t="s">
        <v>1070</v>
      </c>
      <c r="L370" s="2" t="s">
        <v>1501</v>
      </c>
      <c r="N370" s="2" t="s">
        <v>1143</v>
      </c>
      <c r="O370" s="4" t="s">
        <v>1167</v>
      </c>
      <c r="P370" s="2"/>
      <c r="R370" s="2" t="s">
        <v>1242</v>
      </c>
      <c r="T370" s="4" t="s">
        <v>1270</v>
      </c>
      <c r="AA370" s="46">
        <v>25215.58</v>
      </c>
      <c r="AB370" s="46">
        <v>25215.58</v>
      </c>
      <c r="AC370" s="2"/>
    </row>
    <row r="371" spans="1:29" x14ac:dyDescent="0.25">
      <c r="A371" s="2" t="s">
        <v>262</v>
      </c>
      <c r="B371" s="4" t="s">
        <v>615</v>
      </c>
      <c r="C371" s="2" t="s">
        <v>810</v>
      </c>
      <c r="D371" s="2"/>
      <c r="E371" s="28">
        <v>44284</v>
      </c>
      <c r="F371" s="28"/>
      <c r="G371" s="28"/>
      <c r="H371" s="4" t="s">
        <v>1053</v>
      </c>
      <c r="I371" s="2">
        <v>7147</v>
      </c>
      <c r="J371" s="2" t="s">
        <v>1075</v>
      </c>
      <c r="L371" s="2" t="s">
        <v>1501</v>
      </c>
      <c r="N371" s="2" t="s">
        <v>1141</v>
      </c>
      <c r="O371" s="4" t="s">
        <v>1167</v>
      </c>
      <c r="P371" s="2"/>
      <c r="R371" s="2" t="s">
        <v>1242</v>
      </c>
      <c r="T371" s="4" t="s">
        <v>1270</v>
      </c>
      <c r="AA371" s="46">
        <f>25215.58+1881.5</f>
        <v>27097.08</v>
      </c>
      <c r="AB371" s="46">
        <f>25215.58+1881.5</f>
        <v>27097.08</v>
      </c>
      <c r="AC371" s="2"/>
    </row>
    <row r="372" spans="1:29" x14ac:dyDescent="0.25">
      <c r="A372" s="1" t="s">
        <v>263</v>
      </c>
      <c r="B372" s="15" t="s">
        <v>1525</v>
      </c>
      <c r="C372" s="1" t="s">
        <v>811</v>
      </c>
      <c r="D372" s="1"/>
      <c r="E372" s="27">
        <v>44284</v>
      </c>
      <c r="F372" s="27"/>
      <c r="G372" s="27"/>
      <c r="H372" s="15" t="s">
        <v>1052</v>
      </c>
      <c r="I372" s="1">
        <v>6565</v>
      </c>
      <c r="J372" s="1" t="s">
        <v>1111</v>
      </c>
      <c r="L372" s="1" t="s">
        <v>1501</v>
      </c>
      <c r="N372" s="1" t="s">
        <v>1152</v>
      </c>
      <c r="O372" s="15" t="s">
        <v>1167</v>
      </c>
      <c r="P372" s="1"/>
      <c r="R372" s="1" t="s">
        <v>1241</v>
      </c>
      <c r="T372" s="15" t="s">
        <v>1270</v>
      </c>
      <c r="AA372" s="45"/>
      <c r="AB372" s="45"/>
      <c r="AC372" s="1"/>
    </row>
    <row r="373" spans="1:29" x14ac:dyDescent="0.25">
      <c r="A373" s="2" t="s">
        <v>264</v>
      </c>
      <c r="B373" s="4" t="s">
        <v>615</v>
      </c>
      <c r="C373" s="2" t="s">
        <v>812</v>
      </c>
      <c r="D373" s="2"/>
      <c r="E373" s="28">
        <v>44284</v>
      </c>
      <c r="F373" s="28"/>
      <c r="G373" s="28"/>
      <c r="H373" s="15" t="s">
        <v>1051</v>
      </c>
      <c r="I373" s="2">
        <v>3629</v>
      </c>
      <c r="J373" s="2" t="s">
        <v>1091</v>
      </c>
      <c r="L373" s="2" t="s">
        <v>1501</v>
      </c>
      <c r="N373" s="2" t="s">
        <v>1133</v>
      </c>
      <c r="O373" s="15" t="s">
        <v>1167</v>
      </c>
      <c r="P373" s="2"/>
      <c r="R373" s="2" t="s">
        <v>1241</v>
      </c>
      <c r="T373" s="15" t="s">
        <v>1270</v>
      </c>
      <c r="AA373" s="46"/>
      <c r="AB373" s="46"/>
      <c r="AC373" s="2"/>
    </row>
    <row r="374" spans="1:29" x14ac:dyDescent="0.25">
      <c r="A374" s="2" t="s">
        <v>265</v>
      </c>
      <c r="B374" s="4" t="s">
        <v>615</v>
      </c>
      <c r="C374" s="2" t="s">
        <v>813</v>
      </c>
      <c r="D374" s="2"/>
      <c r="E374" s="28">
        <v>44284</v>
      </c>
      <c r="F374" s="28"/>
      <c r="G374" s="28"/>
      <c r="H374" s="4" t="s">
        <v>1052</v>
      </c>
      <c r="I374" s="2">
        <v>5776</v>
      </c>
      <c r="J374" s="2" t="s">
        <v>1075</v>
      </c>
      <c r="L374" s="2" t="s">
        <v>1501</v>
      </c>
      <c r="N374" s="2" t="s">
        <v>1145</v>
      </c>
      <c r="O374" s="4" t="s">
        <v>1167</v>
      </c>
      <c r="P374" s="2"/>
      <c r="R374" s="2" t="s">
        <v>1242</v>
      </c>
      <c r="T374" s="4" t="s">
        <v>1270</v>
      </c>
      <c r="AA374" s="46">
        <f>25215.58+25200.73</f>
        <v>50416.31</v>
      </c>
      <c r="AB374" s="46">
        <f>25215.58+25200.73</f>
        <v>50416.31</v>
      </c>
      <c r="AC374" s="2"/>
    </row>
    <row r="375" spans="1:29" x14ac:dyDescent="0.25">
      <c r="A375" s="2" t="s">
        <v>245</v>
      </c>
      <c r="B375" s="4" t="s">
        <v>615</v>
      </c>
      <c r="C375" s="2" t="s">
        <v>796</v>
      </c>
      <c r="D375" s="2"/>
      <c r="E375" s="28">
        <v>44286</v>
      </c>
      <c r="F375" s="28"/>
      <c r="G375" s="28"/>
      <c r="H375" s="4" t="s">
        <v>1052</v>
      </c>
      <c r="I375" s="2">
        <v>8740</v>
      </c>
      <c r="J375" s="2" t="s">
        <v>1110</v>
      </c>
      <c r="L375" s="2" t="s">
        <v>1501</v>
      </c>
      <c r="N375" s="2" t="s">
        <v>1150</v>
      </c>
      <c r="O375" s="15" t="s">
        <v>1168</v>
      </c>
      <c r="P375" s="2"/>
      <c r="R375" s="2" t="s">
        <v>1242</v>
      </c>
      <c r="T375" s="4" t="s">
        <v>1270</v>
      </c>
      <c r="AA375" s="46">
        <v>25215.58</v>
      </c>
      <c r="AB375" s="46">
        <v>25215.58</v>
      </c>
      <c r="AC375" s="2"/>
    </row>
    <row r="376" spans="1:29" x14ac:dyDescent="0.25">
      <c r="A376" s="2" t="s">
        <v>246</v>
      </c>
      <c r="B376" s="4" t="s">
        <v>615</v>
      </c>
      <c r="C376" s="4" t="s">
        <v>618</v>
      </c>
      <c r="D376" s="2"/>
      <c r="E376" s="28">
        <v>44286</v>
      </c>
      <c r="F376" s="28"/>
      <c r="G376" s="28"/>
      <c r="H376" s="4" t="s">
        <v>1052</v>
      </c>
      <c r="I376" s="2">
        <v>6021</v>
      </c>
      <c r="J376" s="2" t="s">
        <v>1075</v>
      </c>
      <c r="L376" s="2" t="s">
        <v>1501</v>
      </c>
      <c r="N376" s="2" t="s">
        <v>1143</v>
      </c>
      <c r="O376" s="4" t="s">
        <v>1168</v>
      </c>
      <c r="P376" s="2"/>
      <c r="R376" s="2" t="s">
        <v>1242</v>
      </c>
      <c r="T376" s="4" t="s">
        <v>1270</v>
      </c>
      <c r="AA376" s="46">
        <v>25215.58</v>
      </c>
      <c r="AB376" s="46">
        <v>25215.58</v>
      </c>
      <c r="AC376" s="2"/>
    </row>
    <row r="377" spans="1:29" x14ac:dyDescent="0.25">
      <c r="A377" s="2" t="s">
        <v>247</v>
      </c>
      <c r="B377" s="4" t="s">
        <v>615</v>
      </c>
      <c r="C377" s="2" t="s">
        <v>662</v>
      </c>
      <c r="D377" s="2"/>
      <c r="E377" s="28">
        <v>44286</v>
      </c>
      <c r="F377" s="28"/>
      <c r="G377" s="28"/>
      <c r="H377" s="4" t="s">
        <v>1052</v>
      </c>
      <c r="I377" s="2">
        <v>10357</v>
      </c>
      <c r="J377" s="2" t="s">
        <v>1084</v>
      </c>
      <c r="L377" s="2" t="s">
        <v>1501</v>
      </c>
      <c r="N377" s="2" t="s">
        <v>1149</v>
      </c>
      <c r="O377" s="15" t="s">
        <v>1168</v>
      </c>
      <c r="P377" s="2"/>
      <c r="R377" s="2" t="s">
        <v>1242</v>
      </c>
      <c r="T377" s="4" t="s">
        <v>1270</v>
      </c>
      <c r="AA377" s="46">
        <v>25215.58</v>
      </c>
      <c r="AB377" s="46">
        <v>25215.58</v>
      </c>
      <c r="AC377" s="2"/>
    </row>
    <row r="378" spans="1:29" x14ac:dyDescent="0.25">
      <c r="A378" s="2" t="s">
        <v>248</v>
      </c>
      <c r="B378" s="4" t="s">
        <v>615</v>
      </c>
      <c r="C378" s="2" t="s">
        <v>797</v>
      </c>
      <c r="D378" s="2"/>
      <c r="E378" s="28">
        <v>44286</v>
      </c>
      <c r="F378" s="28"/>
      <c r="G378" s="28"/>
      <c r="H378" s="4" t="s">
        <v>1053</v>
      </c>
      <c r="I378" s="2">
        <v>3360</v>
      </c>
      <c r="J378" s="2" t="s">
        <v>1092</v>
      </c>
      <c r="L378" s="2" t="s">
        <v>1501</v>
      </c>
      <c r="N378" s="2" t="s">
        <v>1134</v>
      </c>
      <c r="O378" s="15" t="s">
        <v>1168</v>
      </c>
      <c r="P378" s="2"/>
      <c r="R378" s="2" t="s">
        <v>1241</v>
      </c>
      <c r="T378" s="4" t="s">
        <v>1270</v>
      </c>
      <c r="AA378" s="46"/>
      <c r="AB378" s="46"/>
      <c r="AC378" s="2"/>
    </row>
    <row r="379" spans="1:29" x14ac:dyDescent="0.25">
      <c r="A379" s="2" t="s">
        <v>249</v>
      </c>
      <c r="B379" s="4" t="s">
        <v>615</v>
      </c>
      <c r="C379" s="2" t="s">
        <v>798</v>
      </c>
      <c r="D379" s="2"/>
      <c r="E379" s="28">
        <v>44286</v>
      </c>
      <c r="F379" s="28"/>
      <c r="G379" s="28"/>
      <c r="H379" s="4" t="s">
        <v>1052</v>
      </c>
      <c r="I379" s="2">
        <v>4981</v>
      </c>
      <c r="J379" s="2" t="s">
        <v>1075</v>
      </c>
      <c r="L379" s="2" t="s">
        <v>1501</v>
      </c>
      <c r="N379" s="2" t="s">
        <v>1138</v>
      </c>
      <c r="O379" s="4" t="s">
        <v>1168</v>
      </c>
      <c r="P379" s="2"/>
      <c r="R379" s="2" t="s">
        <v>1242</v>
      </c>
      <c r="T379" s="4" t="s">
        <v>1270</v>
      </c>
      <c r="AA379" s="46">
        <v>25215.58</v>
      </c>
      <c r="AB379" s="46">
        <v>25215.58</v>
      </c>
      <c r="AC379" s="2"/>
    </row>
    <row r="380" spans="1:29" x14ac:dyDescent="0.25">
      <c r="A380" s="2" t="s">
        <v>250</v>
      </c>
      <c r="B380" s="4" t="s">
        <v>615</v>
      </c>
      <c r="C380" s="2" t="s">
        <v>799</v>
      </c>
      <c r="D380" s="2"/>
      <c r="E380" s="28">
        <v>44286</v>
      </c>
      <c r="F380" s="28"/>
      <c r="G380" s="28"/>
      <c r="H380" s="4" t="s">
        <v>1051</v>
      </c>
      <c r="I380" s="2">
        <v>8514</v>
      </c>
      <c r="J380" s="2" t="s">
        <v>1109</v>
      </c>
      <c r="L380" s="2" t="s">
        <v>1501</v>
      </c>
      <c r="N380" s="2" t="s">
        <v>1150</v>
      </c>
      <c r="O380" s="4" t="s">
        <v>1168</v>
      </c>
      <c r="P380" s="2"/>
      <c r="R380" s="2" t="s">
        <v>1242</v>
      </c>
      <c r="T380" s="4" t="s">
        <v>1270</v>
      </c>
      <c r="AA380" s="46">
        <v>27125.08</v>
      </c>
      <c r="AB380" s="46">
        <v>27125.08</v>
      </c>
      <c r="AC380" s="2"/>
    </row>
    <row r="381" spans="1:29" x14ac:dyDescent="0.25">
      <c r="A381" s="2" t="s">
        <v>251</v>
      </c>
      <c r="B381" s="4" t="s">
        <v>615</v>
      </c>
      <c r="C381" s="2" t="s">
        <v>800</v>
      </c>
      <c r="D381" s="2"/>
      <c r="E381" s="28">
        <v>44286</v>
      </c>
      <c r="F381" s="28"/>
      <c r="G381" s="28"/>
      <c r="H381" s="4" t="s">
        <v>1052</v>
      </c>
      <c r="I381" s="2">
        <v>10375</v>
      </c>
      <c r="J381" s="2" t="s">
        <v>1084</v>
      </c>
      <c r="L381" s="2" t="s">
        <v>1501</v>
      </c>
      <c r="N381" s="2" t="s">
        <v>1133</v>
      </c>
      <c r="O381" s="15" t="s">
        <v>1168</v>
      </c>
      <c r="P381" s="2"/>
      <c r="R381" s="2" t="s">
        <v>1242</v>
      </c>
      <c r="T381" s="4" t="s">
        <v>1270</v>
      </c>
      <c r="AA381" s="46">
        <v>25215.58</v>
      </c>
      <c r="AB381" s="46">
        <v>25215.58</v>
      </c>
      <c r="AC381" s="2"/>
    </row>
    <row r="382" spans="1:29" x14ac:dyDescent="0.25">
      <c r="A382" s="2" t="s">
        <v>252</v>
      </c>
      <c r="B382" s="4" t="s">
        <v>615</v>
      </c>
      <c r="C382" s="2" t="s">
        <v>798</v>
      </c>
      <c r="D382" s="2"/>
      <c r="E382" s="28">
        <v>44286</v>
      </c>
      <c r="F382" s="28"/>
      <c r="G382" s="28"/>
      <c r="H382" s="4" t="s">
        <v>1051</v>
      </c>
      <c r="I382" s="2">
        <v>7839</v>
      </c>
      <c r="J382" s="2" t="s">
        <v>1091</v>
      </c>
      <c r="L382" s="2" t="s">
        <v>1501</v>
      </c>
      <c r="N382" s="2" t="s">
        <v>1151</v>
      </c>
      <c r="O382" s="4" t="s">
        <v>1168</v>
      </c>
      <c r="P382" s="2"/>
      <c r="R382" s="2" t="s">
        <v>1242</v>
      </c>
      <c r="T382" s="4" t="s">
        <v>1270</v>
      </c>
      <c r="AA382" s="46">
        <v>25215.58</v>
      </c>
      <c r="AB382" s="46">
        <v>25215.58</v>
      </c>
      <c r="AC382" s="2"/>
    </row>
    <row r="383" spans="1:29" x14ac:dyDescent="0.25">
      <c r="A383" s="2" t="s">
        <v>253</v>
      </c>
      <c r="B383" s="4" t="s">
        <v>615</v>
      </c>
      <c r="C383" s="2" t="s">
        <v>801</v>
      </c>
      <c r="D383" s="2"/>
      <c r="E383" s="28">
        <v>44286</v>
      </c>
      <c r="F383" s="28"/>
      <c r="G383" s="28"/>
      <c r="H383" s="4" t="s">
        <v>1051</v>
      </c>
      <c r="I383" s="2">
        <v>10343</v>
      </c>
      <c r="J383" s="2" t="s">
        <v>1084</v>
      </c>
      <c r="L383" s="2" t="s">
        <v>1501</v>
      </c>
      <c r="N383" s="2" t="s">
        <v>1133</v>
      </c>
      <c r="O383" s="4" t="s">
        <v>1168</v>
      </c>
      <c r="P383" s="2"/>
      <c r="R383" s="2" t="s">
        <v>1242</v>
      </c>
      <c r="T383" s="4" t="s">
        <v>1270</v>
      </c>
      <c r="AA383" s="46">
        <v>25215.58</v>
      </c>
      <c r="AB383" s="46">
        <v>25215.58</v>
      </c>
      <c r="AC383" s="2"/>
    </row>
    <row r="384" spans="1:29" x14ac:dyDescent="0.25">
      <c r="A384" s="2" t="s">
        <v>254</v>
      </c>
      <c r="B384" s="4" t="s">
        <v>615</v>
      </c>
      <c r="C384" s="2" t="s">
        <v>802</v>
      </c>
      <c r="D384" s="2"/>
      <c r="E384" s="28">
        <v>44286</v>
      </c>
      <c r="F384" s="28"/>
      <c r="G384" s="28"/>
      <c r="H384" s="4" t="s">
        <v>1053</v>
      </c>
      <c r="I384" s="2">
        <v>5087</v>
      </c>
      <c r="J384" s="2" t="s">
        <v>1070</v>
      </c>
      <c r="L384" s="2" t="s">
        <v>1502</v>
      </c>
      <c r="N384" s="2"/>
      <c r="O384" s="4" t="s">
        <v>1168</v>
      </c>
      <c r="P384" s="2"/>
      <c r="R384" s="2" t="s">
        <v>1242</v>
      </c>
      <c r="T384" s="4" t="s">
        <v>1270</v>
      </c>
      <c r="AA384" s="46">
        <v>7001.5</v>
      </c>
      <c r="AB384" s="46">
        <v>7001.5</v>
      </c>
      <c r="AC384" s="2"/>
    </row>
    <row r="385" spans="1:29" x14ac:dyDescent="0.25">
      <c r="A385" s="2" t="s">
        <v>255</v>
      </c>
      <c r="B385" s="4" t="s">
        <v>615</v>
      </c>
      <c r="C385" s="2" t="s">
        <v>803</v>
      </c>
      <c r="D385" s="2"/>
      <c r="E385" s="28">
        <v>44286</v>
      </c>
      <c r="F385" s="28"/>
      <c r="G385" s="28"/>
      <c r="H385" s="4" t="s">
        <v>1051</v>
      </c>
      <c r="I385" s="2">
        <v>4823</v>
      </c>
      <c r="J385" s="2" t="s">
        <v>1091</v>
      </c>
      <c r="L385" s="2" t="s">
        <v>1501</v>
      </c>
      <c r="N385" s="2" t="s">
        <v>1133</v>
      </c>
      <c r="O385" s="15" t="s">
        <v>1168</v>
      </c>
      <c r="P385" s="2"/>
      <c r="R385" s="2" t="s">
        <v>1241</v>
      </c>
      <c r="T385" s="15" t="s">
        <v>1270</v>
      </c>
      <c r="AA385" s="46"/>
      <c r="AB385" s="46"/>
      <c r="AC385" s="2"/>
    </row>
    <row r="386" spans="1:29" x14ac:dyDescent="0.25">
      <c r="A386" s="2" t="s">
        <v>256</v>
      </c>
      <c r="B386" s="4" t="s">
        <v>615</v>
      </c>
      <c r="C386" s="2" t="s">
        <v>804</v>
      </c>
      <c r="D386" s="2"/>
      <c r="E386" s="28">
        <v>44286</v>
      </c>
      <c r="F386" s="28"/>
      <c r="G386" s="28"/>
      <c r="H386" s="4" t="s">
        <v>1052</v>
      </c>
      <c r="I386" s="2">
        <v>4221</v>
      </c>
      <c r="J386" s="2" t="s">
        <v>1075</v>
      </c>
      <c r="L386" s="2" t="s">
        <v>1501</v>
      </c>
      <c r="N386" s="2" t="s">
        <v>1141</v>
      </c>
      <c r="O386" s="4" t="s">
        <v>1168</v>
      </c>
      <c r="P386" s="2"/>
      <c r="R386" s="2" t="s">
        <v>1242</v>
      </c>
      <c r="T386" s="4" t="s">
        <v>1270</v>
      </c>
      <c r="AA386" s="46">
        <v>25215.58</v>
      </c>
      <c r="AB386" s="46">
        <v>25215.58</v>
      </c>
      <c r="AC386" s="2"/>
    </row>
    <row r="387" spans="1:29" x14ac:dyDescent="0.25">
      <c r="A387" s="2" t="s">
        <v>257</v>
      </c>
      <c r="B387" s="4" t="s">
        <v>615</v>
      </c>
      <c r="C387" s="2" t="s">
        <v>805</v>
      </c>
      <c r="D387" s="2"/>
      <c r="E387" s="28">
        <v>44286</v>
      </c>
      <c r="F387" s="28"/>
      <c r="G387" s="28"/>
      <c r="H387" s="4" t="s">
        <v>1052</v>
      </c>
      <c r="I387" s="2">
        <v>11515</v>
      </c>
      <c r="J387" s="2" t="s">
        <v>1075</v>
      </c>
      <c r="L387" s="2" t="s">
        <v>1501</v>
      </c>
      <c r="N387" s="2" t="s">
        <v>1143</v>
      </c>
      <c r="O387" s="4" t="s">
        <v>1168</v>
      </c>
      <c r="P387" s="2"/>
      <c r="R387" s="2" t="s">
        <v>1242</v>
      </c>
      <c r="T387" s="4" t="s">
        <v>1270</v>
      </c>
      <c r="AA387" s="46">
        <v>25215.58</v>
      </c>
      <c r="AB387" s="46">
        <v>25215.58</v>
      </c>
      <c r="AC387" s="2"/>
    </row>
    <row r="388" spans="1:29" x14ac:dyDescent="0.25">
      <c r="A388" s="2" t="s">
        <v>258</v>
      </c>
      <c r="B388" s="4" t="s">
        <v>615</v>
      </c>
      <c r="C388" s="2" t="s">
        <v>806</v>
      </c>
      <c r="D388" s="2"/>
      <c r="E388" s="28">
        <v>44286</v>
      </c>
      <c r="F388" s="28"/>
      <c r="G388" s="28"/>
      <c r="H388" s="4" t="s">
        <v>1052</v>
      </c>
      <c r="I388" s="2">
        <v>13608</v>
      </c>
      <c r="J388" s="2" t="s">
        <v>1075</v>
      </c>
      <c r="L388" s="2" t="s">
        <v>1501</v>
      </c>
      <c r="N388" s="2" t="s">
        <v>1149</v>
      </c>
      <c r="O388" s="4" t="s">
        <v>1168</v>
      </c>
      <c r="P388" s="2"/>
      <c r="R388" s="2" t="s">
        <v>1242</v>
      </c>
      <c r="T388" s="4" t="s">
        <v>1270</v>
      </c>
      <c r="AA388" s="46">
        <v>25215.58</v>
      </c>
      <c r="AB388" s="46">
        <v>25215.58</v>
      </c>
      <c r="AC388" s="2"/>
    </row>
    <row r="389" spans="1:29" x14ac:dyDescent="0.25">
      <c r="A389" s="2" t="s">
        <v>259</v>
      </c>
      <c r="B389" s="4" t="s">
        <v>615</v>
      </c>
      <c r="C389" s="2" t="s">
        <v>807</v>
      </c>
      <c r="D389" s="2"/>
      <c r="E389" s="28">
        <v>44286</v>
      </c>
      <c r="F389" s="28"/>
      <c r="G389" s="28"/>
      <c r="H389" s="4" t="s">
        <v>1052</v>
      </c>
      <c r="I389" s="2">
        <v>10422</v>
      </c>
      <c r="J389" s="2" t="s">
        <v>1075</v>
      </c>
      <c r="L389" s="2" t="s">
        <v>1501</v>
      </c>
      <c r="N389" s="2"/>
      <c r="O389" s="4" t="s">
        <v>1168</v>
      </c>
      <c r="P389" s="2"/>
      <c r="R389" s="2" t="s">
        <v>1241</v>
      </c>
      <c r="T389" s="4" t="s">
        <v>1270</v>
      </c>
      <c r="AA389" s="46"/>
      <c r="AB389" s="46"/>
      <c r="AC389" s="2"/>
    </row>
    <row r="390" spans="1:29" x14ac:dyDescent="0.25">
      <c r="A390" s="2" t="s">
        <v>260</v>
      </c>
      <c r="B390" s="4" t="s">
        <v>615</v>
      </c>
      <c r="C390" s="2" t="s">
        <v>808</v>
      </c>
      <c r="D390" s="2"/>
      <c r="E390" s="28">
        <v>44286</v>
      </c>
      <c r="F390" s="28"/>
      <c r="G390" s="28"/>
      <c r="H390" s="4" t="s">
        <v>1048</v>
      </c>
      <c r="I390" s="2">
        <v>8394</v>
      </c>
      <c r="J390" s="2" t="s">
        <v>1060</v>
      </c>
      <c r="L390" s="2" t="s">
        <v>1509</v>
      </c>
      <c r="N390" s="2"/>
      <c r="O390" s="4" t="s">
        <v>1168</v>
      </c>
      <c r="P390" s="2"/>
      <c r="R390" s="2" t="s">
        <v>1242</v>
      </c>
      <c r="T390" s="4" t="s">
        <v>1265</v>
      </c>
      <c r="AA390" s="46">
        <f>165527.12-101067.16</f>
        <v>64459.959999999992</v>
      </c>
      <c r="AB390" s="46">
        <f>165527.12-101067.16</f>
        <v>64459.959999999992</v>
      </c>
      <c r="AC390" s="2" t="s">
        <v>1327</v>
      </c>
    </row>
    <row r="391" spans="1:29" x14ac:dyDescent="0.25">
      <c r="A391" s="2" t="s">
        <v>237</v>
      </c>
      <c r="B391" s="4" t="s">
        <v>615</v>
      </c>
      <c r="C391" s="2" t="s">
        <v>789</v>
      </c>
      <c r="D391" s="2"/>
      <c r="E391" s="28">
        <v>44287</v>
      </c>
      <c r="F391" s="28"/>
      <c r="G391" s="28"/>
      <c r="H391" s="4" t="s">
        <v>1052</v>
      </c>
      <c r="I391" s="2">
        <v>1851</v>
      </c>
      <c r="J391" s="2" t="s">
        <v>1108</v>
      </c>
      <c r="L391" s="2" t="s">
        <v>1505</v>
      </c>
      <c r="N391" s="2"/>
      <c r="O391" s="4" t="s">
        <v>1168</v>
      </c>
      <c r="P391" s="2"/>
      <c r="R391" s="2" t="s">
        <v>1242</v>
      </c>
      <c r="T391" s="4" t="s">
        <v>1270</v>
      </c>
      <c r="AA391" s="46">
        <v>12017.12</v>
      </c>
      <c r="AB391" s="46">
        <v>12017.12</v>
      </c>
      <c r="AC391" s="2"/>
    </row>
    <row r="392" spans="1:29" x14ac:dyDescent="0.25">
      <c r="A392" s="2" t="s">
        <v>238</v>
      </c>
      <c r="B392" s="4" t="s">
        <v>615</v>
      </c>
      <c r="C392" s="2" t="s">
        <v>790</v>
      </c>
      <c r="D392" s="2"/>
      <c r="E392" s="28">
        <v>44287</v>
      </c>
      <c r="F392" s="28"/>
      <c r="G392" s="28"/>
      <c r="H392" s="4" t="s">
        <v>1053</v>
      </c>
      <c r="I392" s="2">
        <v>4013</v>
      </c>
      <c r="J392" s="2" t="s">
        <v>1070</v>
      </c>
      <c r="L392" s="2" t="s">
        <v>1501</v>
      </c>
      <c r="N392" s="2" t="s">
        <v>1148</v>
      </c>
      <c r="O392" s="15" t="s">
        <v>1168</v>
      </c>
      <c r="P392" s="2"/>
      <c r="R392" s="2" t="s">
        <v>1241</v>
      </c>
      <c r="T392" s="4" t="s">
        <v>1270</v>
      </c>
      <c r="AA392" s="46"/>
      <c r="AB392" s="46"/>
      <c r="AC392" s="2"/>
    </row>
    <row r="393" spans="1:29" x14ac:dyDescent="0.25">
      <c r="A393" s="2" t="s">
        <v>239</v>
      </c>
      <c r="B393" s="4" t="s">
        <v>615</v>
      </c>
      <c r="C393" s="2" t="s">
        <v>791</v>
      </c>
      <c r="D393" s="2"/>
      <c r="E393" s="28">
        <v>44287</v>
      </c>
      <c r="F393" s="28"/>
      <c r="G393" s="28"/>
      <c r="H393" s="4" t="s">
        <v>1052</v>
      </c>
      <c r="I393" s="2">
        <v>6268</v>
      </c>
      <c r="J393" s="2" t="s">
        <v>1075</v>
      </c>
      <c r="L393" s="2" t="s">
        <v>1501</v>
      </c>
      <c r="N393" s="2" t="s">
        <v>1134</v>
      </c>
      <c r="O393" s="4" t="s">
        <v>1168</v>
      </c>
      <c r="P393" s="2"/>
      <c r="R393" s="2" t="s">
        <v>1242</v>
      </c>
      <c r="T393" s="4" t="s">
        <v>1270</v>
      </c>
      <c r="AA393" s="46">
        <v>25215.58</v>
      </c>
      <c r="AB393" s="46">
        <v>25215.58</v>
      </c>
      <c r="AC393" s="2"/>
    </row>
    <row r="394" spans="1:29" x14ac:dyDescent="0.25">
      <c r="A394" s="2" t="s">
        <v>240</v>
      </c>
      <c r="B394" s="4" t="s">
        <v>615</v>
      </c>
      <c r="C394" s="2" t="s">
        <v>792</v>
      </c>
      <c r="D394" s="2"/>
      <c r="E394" s="28">
        <v>44287</v>
      </c>
      <c r="F394" s="28"/>
      <c r="G394" s="28"/>
      <c r="H394" s="4" t="s">
        <v>1052</v>
      </c>
      <c r="I394" s="2">
        <v>10086</v>
      </c>
      <c r="J394" s="2" t="s">
        <v>1075</v>
      </c>
      <c r="L394" s="2" t="s">
        <v>1501</v>
      </c>
      <c r="N394" s="2" t="s">
        <v>1149</v>
      </c>
      <c r="O394" s="4" t="s">
        <v>1168</v>
      </c>
      <c r="P394" s="2"/>
      <c r="R394" s="2" t="s">
        <v>1242</v>
      </c>
      <c r="T394" s="4" t="s">
        <v>1270</v>
      </c>
      <c r="AA394" s="46">
        <v>25215.58</v>
      </c>
      <c r="AB394" s="46">
        <v>25215.58</v>
      </c>
      <c r="AC394" s="2"/>
    </row>
    <row r="395" spans="1:29" x14ac:dyDescent="0.25">
      <c r="A395" s="2" t="s">
        <v>241</v>
      </c>
      <c r="B395" s="4" t="s">
        <v>615</v>
      </c>
      <c r="C395" s="2" t="s">
        <v>793</v>
      </c>
      <c r="D395" s="2"/>
      <c r="E395" s="28">
        <v>44287</v>
      </c>
      <c r="F395" s="28"/>
      <c r="G395" s="28"/>
      <c r="H395" s="4" t="s">
        <v>1053</v>
      </c>
      <c r="I395" s="2">
        <v>4015</v>
      </c>
      <c r="J395" s="2" t="s">
        <v>1070</v>
      </c>
      <c r="L395" s="2" t="s">
        <v>1501</v>
      </c>
      <c r="N395" s="2" t="s">
        <v>1134</v>
      </c>
      <c r="O395" s="15" t="s">
        <v>1168</v>
      </c>
      <c r="P395" s="2"/>
      <c r="R395" s="2" t="s">
        <v>1241</v>
      </c>
      <c r="T395" s="4" t="s">
        <v>1270</v>
      </c>
      <c r="AA395" s="46"/>
      <c r="AB395" s="46"/>
      <c r="AC395" s="2"/>
    </row>
    <row r="396" spans="1:29" x14ac:dyDescent="0.25">
      <c r="A396" s="2" t="s">
        <v>242</v>
      </c>
      <c r="B396" s="4" t="s">
        <v>615</v>
      </c>
      <c r="C396" s="2" t="s">
        <v>794</v>
      </c>
      <c r="D396" s="2"/>
      <c r="E396" s="28">
        <v>44287</v>
      </c>
      <c r="F396" s="28"/>
      <c r="G396" s="28"/>
      <c r="H396" s="4" t="s">
        <v>1054</v>
      </c>
      <c r="I396" s="2">
        <v>8620</v>
      </c>
      <c r="J396" s="2" t="s">
        <v>1109</v>
      </c>
      <c r="L396" s="2" t="s">
        <v>1501</v>
      </c>
      <c r="N396" s="2" t="s">
        <v>1147</v>
      </c>
      <c r="O396" s="4" t="s">
        <v>1168</v>
      </c>
      <c r="P396" s="2"/>
      <c r="R396" s="2" t="s">
        <v>1241</v>
      </c>
      <c r="T396" s="4" t="s">
        <v>1270</v>
      </c>
      <c r="AA396" s="46"/>
      <c r="AB396" s="46"/>
      <c r="AC396" s="2"/>
    </row>
    <row r="397" spans="1:29" x14ac:dyDescent="0.25">
      <c r="A397" s="2" t="s">
        <v>243</v>
      </c>
      <c r="B397" s="4" t="s">
        <v>615</v>
      </c>
      <c r="C397" s="2" t="s">
        <v>795</v>
      </c>
      <c r="D397" s="2"/>
      <c r="E397" s="28">
        <v>44287</v>
      </c>
      <c r="F397" s="28"/>
      <c r="G397" s="28"/>
      <c r="H397" s="4" t="s">
        <v>1052</v>
      </c>
      <c r="I397" s="2">
        <v>5561</v>
      </c>
      <c r="J397" s="2" t="s">
        <v>1075</v>
      </c>
      <c r="L397" s="2" t="s">
        <v>1501</v>
      </c>
      <c r="N397" s="2" t="s">
        <v>1138</v>
      </c>
      <c r="O397" s="4" t="s">
        <v>1168</v>
      </c>
      <c r="P397" s="2"/>
      <c r="R397" s="2" t="s">
        <v>1242</v>
      </c>
      <c r="T397" s="4" t="s">
        <v>1270</v>
      </c>
      <c r="AA397" s="46">
        <v>25215.58</v>
      </c>
      <c r="AB397" s="46">
        <v>25215.58</v>
      </c>
      <c r="AC397" s="2"/>
    </row>
    <row r="398" spans="1:29" x14ac:dyDescent="0.25">
      <c r="A398" s="2" t="s">
        <v>244</v>
      </c>
      <c r="B398" s="4" t="s">
        <v>615</v>
      </c>
      <c r="C398" s="2" t="s">
        <v>774</v>
      </c>
      <c r="D398" s="2"/>
      <c r="E398" s="28">
        <v>44287</v>
      </c>
      <c r="F398" s="28"/>
      <c r="G398" s="28"/>
      <c r="H398" s="4" t="s">
        <v>1046</v>
      </c>
      <c r="I398" s="2">
        <v>4030</v>
      </c>
      <c r="J398" s="2" t="s">
        <v>1063</v>
      </c>
      <c r="L398" s="2" t="s">
        <v>1513</v>
      </c>
      <c r="N398" s="2"/>
      <c r="O398" s="4" t="s">
        <v>1167</v>
      </c>
      <c r="P398" s="2"/>
      <c r="R398" s="2" t="s">
        <v>1242</v>
      </c>
      <c r="T398" s="4" t="s">
        <v>1270</v>
      </c>
      <c r="AA398" s="46">
        <f>12697.14+33549.87+4829+6766</f>
        <v>57842.01</v>
      </c>
      <c r="AB398" s="46">
        <f>12697.14+33549.87+4829+6766</f>
        <v>57842.01</v>
      </c>
      <c r="AC398" s="2"/>
    </row>
    <row r="399" spans="1:29" x14ac:dyDescent="0.25">
      <c r="A399" s="2" t="s">
        <v>214</v>
      </c>
      <c r="B399" s="4" t="s">
        <v>615</v>
      </c>
      <c r="C399" s="2" t="s">
        <v>774</v>
      </c>
      <c r="D399" s="2"/>
      <c r="E399" s="28">
        <v>44292</v>
      </c>
      <c r="F399" s="28"/>
      <c r="G399" s="28"/>
      <c r="H399" s="4" t="s">
        <v>1052</v>
      </c>
      <c r="I399" s="2">
        <v>1920</v>
      </c>
      <c r="J399" s="2" t="s">
        <v>1072</v>
      </c>
      <c r="L399" s="2" t="s">
        <v>1505</v>
      </c>
      <c r="N399" s="2"/>
      <c r="O399" s="4" t="s">
        <v>1168</v>
      </c>
      <c r="P399" s="2"/>
      <c r="R399" s="2" t="s">
        <v>1242</v>
      </c>
      <c r="T399" s="4" t="s">
        <v>1270</v>
      </c>
      <c r="AA399" s="46">
        <v>12017.12</v>
      </c>
      <c r="AB399" s="46">
        <v>12017.12</v>
      </c>
      <c r="AC399" s="2"/>
    </row>
    <row r="400" spans="1:29" x14ac:dyDescent="0.25">
      <c r="A400" s="2" t="s">
        <v>215</v>
      </c>
      <c r="B400" s="4" t="s">
        <v>615</v>
      </c>
      <c r="C400" s="2" t="s">
        <v>775</v>
      </c>
      <c r="D400" s="2"/>
      <c r="E400" s="28">
        <v>44292</v>
      </c>
      <c r="F400" s="28"/>
      <c r="G400" s="28"/>
      <c r="H400" s="15" t="s">
        <v>1052</v>
      </c>
      <c r="I400" s="2">
        <v>619</v>
      </c>
      <c r="J400" s="2" t="s">
        <v>1072</v>
      </c>
      <c r="L400" s="2" t="s">
        <v>1505</v>
      </c>
      <c r="N400" s="2"/>
      <c r="O400" s="15" t="s">
        <v>1168</v>
      </c>
      <c r="P400" s="2"/>
      <c r="R400" s="2" t="s">
        <v>1241</v>
      </c>
      <c r="T400" s="4" t="s">
        <v>1270</v>
      </c>
      <c r="AA400" s="46"/>
      <c r="AB400" s="46"/>
      <c r="AC400" s="2"/>
    </row>
    <row r="401" spans="1:29" x14ac:dyDescent="0.25">
      <c r="A401" s="2" t="s">
        <v>216</v>
      </c>
      <c r="B401" s="4" t="s">
        <v>615</v>
      </c>
      <c r="C401" s="2" t="s">
        <v>776</v>
      </c>
      <c r="D401" s="2"/>
      <c r="E401" s="28">
        <v>44292</v>
      </c>
      <c r="F401" s="28"/>
      <c r="G401" s="28"/>
      <c r="H401" s="4" t="s">
        <v>1052</v>
      </c>
      <c r="I401" s="2">
        <v>6232</v>
      </c>
      <c r="J401" s="2" t="s">
        <v>1075</v>
      </c>
      <c r="L401" s="2" t="s">
        <v>1501</v>
      </c>
      <c r="N401" s="2" t="s">
        <v>1147</v>
      </c>
      <c r="O401" s="4" t="s">
        <v>1168</v>
      </c>
      <c r="P401" s="2"/>
      <c r="R401" s="2" t="s">
        <v>1242</v>
      </c>
      <c r="T401" s="4" t="s">
        <v>1270</v>
      </c>
      <c r="AA401" s="46">
        <v>25215.58</v>
      </c>
      <c r="AB401" s="46">
        <v>25215.58</v>
      </c>
      <c r="AC401" s="2"/>
    </row>
    <row r="402" spans="1:29" x14ac:dyDescent="0.25">
      <c r="A402" s="2" t="s">
        <v>217</v>
      </c>
      <c r="B402" s="4" t="s">
        <v>615</v>
      </c>
      <c r="C402" s="2" t="s">
        <v>777</v>
      </c>
      <c r="D402" s="2"/>
      <c r="E402" s="28">
        <v>44292</v>
      </c>
      <c r="F402" s="28"/>
      <c r="G402" s="28"/>
      <c r="H402" s="4" t="s">
        <v>1052</v>
      </c>
      <c r="I402" s="2">
        <v>619</v>
      </c>
      <c r="J402" s="2">
        <v>773996</v>
      </c>
      <c r="L402" s="2" t="s">
        <v>1505</v>
      </c>
      <c r="N402" s="2"/>
      <c r="O402" s="15" t="s">
        <v>1168</v>
      </c>
      <c r="P402" s="2"/>
      <c r="R402" s="2" t="s">
        <v>1241</v>
      </c>
      <c r="T402" s="4" t="s">
        <v>1270</v>
      </c>
      <c r="AA402" s="46"/>
      <c r="AB402" s="46"/>
      <c r="AC402" s="2"/>
    </row>
    <row r="403" spans="1:29" x14ac:dyDescent="0.25">
      <c r="A403" s="2" t="s">
        <v>218</v>
      </c>
      <c r="B403" s="4" t="s">
        <v>615</v>
      </c>
      <c r="C403" s="2" t="s">
        <v>778</v>
      </c>
      <c r="D403" s="2"/>
      <c r="E403" s="28">
        <v>44292</v>
      </c>
      <c r="F403" s="28"/>
      <c r="G403" s="28"/>
      <c r="H403" s="4" t="s">
        <v>1053</v>
      </c>
      <c r="I403" s="2">
        <v>207</v>
      </c>
      <c r="J403" s="2" t="s">
        <v>1096</v>
      </c>
      <c r="L403" s="2" t="s">
        <v>1505</v>
      </c>
      <c r="N403" s="2"/>
      <c r="O403" s="15" t="s">
        <v>1168</v>
      </c>
      <c r="P403" s="2"/>
      <c r="R403" s="2" t="s">
        <v>1241</v>
      </c>
      <c r="T403" s="4" t="s">
        <v>1270</v>
      </c>
      <c r="AA403" s="46"/>
      <c r="AB403" s="46"/>
      <c r="AC403" s="2"/>
    </row>
    <row r="404" spans="1:29" x14ac:dyDescent="0.25">
      <c r="A404" s="2" t="s">
        <v>219</v>
      </c>
      <c r="B404" s="4" t="s">
        <v>615</v>
      </c>
      <c r="C404" s="2" t="s">
        <v>779</v>
      </c>
      <c r="D404" s="2"/>
      <c r="E404" s="28">
        <v>44292</v>
      </c>
      <c r="F404" s="28"/>
      <c r="G404" s="28"/>
      <c r="H404" s="4" t="s">
        <v>1052</v>
      </c>
      <c r="I404" s="2">
        <v>1019</v>
      </c>
      <c r="J404" s="2" t="s">
        <v>1097</v>
      </c>
      <c r="L404" s="2" t="s">
        <v>1505</v>
      </c>
      <c r="N404" s="2"/>
      <c r="O404" s="15" t="s">
        <v>1168</v>
      </c>
      <c r="P404" s="2"/>
      <c r="R404" s="2" t="s">
        <v>1241</v>
      </c>
      <c r="T404" s="4" t="s">
        <v>1270</v>
      </c>
      <c r="AA404" s="46"/>
      <c r="AB404" s="46"/>
      <c r="AC404" s="2"/>
    </row>
    <row r="405" spans="1:29" x14ac:dyDescent="0.25">
      <c r="A405" s="2" t="s">
        <v>220</v>
      </c>
      <c r="B405" s="4" t="s">
        <v>615</v>
      </c>
      <c r="C405" s="2" t="s">
        <v>780</v>
      </c>
      <c r="D405" s="2"/>
      <c r="E405" s="28">
        <v>44292</v>
      </c>
      <c r="F405" s="28"/>
      <c r="G405" s="28"/>
      <c r="H405" s="4" t="s">
        <v>1053</v>
      </c>
      <c r="I405" s="2">
        <v>1936</v>
      </c>
      <c r="J405" s="2">
        <v>773208</v>
      </c>
      <c r="L405" s="2" t="s">
        <v>1503</v>
      </c>
      <c r="N405" s="2"/>
      <c r="O405" s="4" t="s">
        <v>1168</v>
      </c>
      <c r="P405" s="2"/>
      <c r="R405" s="2" t="s">
        <v>1242</v>
      </c>
      <c r="T405" s="4" t="s">
        <v>1270</v>
      </c>
      <c r="AA405" s="46">
        <v>6522.85</v>
      </c>
      <c r="AB405" s="46">
        <v>6522.85</v>
      </c>
      <c r="AC405" s="2"/>
    </row>
    <row r="406" spans="1:29" x14ac:dyDescent="0.25">
      <c r="A406" s="2" t="s">
        <v>221</v>
      </c>
      <c r="B406" s="4" t="s">
        <v>615</v>
      </c>
      <c r="C406" s="2" t="s">
        <v>693</v>
      </c>
      <c r="D406" s="2"/>
      <c r="E406" s="28">
        <v>44292</v>
      </c>
      <c r="F406" s="28"/>
      <c r="G406" s="28"/>
      <c r="H406" s="4" t="s">
        <v>1053</v>
      </c>
      <c r="I406" s="2">
        <v>1927</v>
      </c>
      <c r="J406" s="2">
        <v>776619</v>
      </c>
      <c r="L406" s="2" t="s">
        <v>1506</v>
      </c>
      <c r="N406" s="2"/>
      <c r="O406" s="4" t="s">
        <v>1168</v>
      </c>
      <c r="P406" s="2"/>
      <c r="R406" s="2" t="s">
        <v>1242</v>
      </c>
      <c r="T406" s="4" t="s">
        <v>1270</v>
      </c>
      <c r="AA406" s="46">
        <v>8594.7900000000009</v>
      </c>
      <c r="AB406" s="46">
        <v>8594.7900000000009</v>
      </c>
      <c r="AC406" s="2"/>
    </row>
    <row r="407" spans="1:29" x14ac:dyDescent="0.25">
      <c r="A407" s="2" t="s">
        <v>222</v>
      </c>
      <c r="B407" s="4" t="s">
        <v>615</v>
      </c>
      <c r="C407" s="2" t="s">
        <v>693</v>
      </c>
      <c r="D407" s="2"/>
      <c r="E407" s="28">
        <v>44292</v>
      </c>
      <c r="F407" s="28"/>
      <c r="G407" s="28"/>
      <c r="H407" s="4" t="s">
        <v>1053</v>
      </c>
      <c r="I407" s="2">
        <v>1939</v>
      </c>
      <c r="J407" s="2">
        <v>776619</v>
      </c>
      <c r="L407" s="2" t="s">
        <v>1506</v>
      </c>
      <c r="N407" s="2"/>
      <c r="O407" s="4" t="s">
        <v>1168</v>
      </c>
      <c r="P407" s="2"/>
      <c r="R407" s="2" t="s">
        <v>1242</v>
      </c>
      <c r="T407" s="4" t="s">
        <v>1270</v>
      </c>
      <c r="AA407" s="46">
        <v>8594.7900000000009</v>
      </c>
      <c r="AB407" s="46">
        <v>8594.7900000000009</v>
      </c>
      <c r="AC407" s="2"/>
    </row>
    <row r="408" spans="1:29" x14ac:dyDescent="0.25">
      <c r="A408" s="2" t="s">
        <v>223</v>
      </c>
      <c r="B408" s="4" t="s">
        <v>615</v>
      </c>
      <c r="C408" s="2" t="s">
        <v>781</v>
      </c>
      <c r="D408" s="2"/>
      <c r="E408" s="28">
        <v>44292</v>
      </c>
      <c r="F408" s="28"/>
      <c r="G408" s="28"/>
      <c r="H408" s="4" t="s">
        <v>1051</v>
      </c>
      <c r="I408" s="2">
        <v>43004</v>
      </c>
      <c r="J408" s="2" t="s">
        <v>1098</v>
      </c>
      <c r="L408" s="2" t="s">
        <v>1506</v>
      </c>
      <c r="N408" s="2"/>
      <c r="O408" s="15" t="s">
        <v>1168</v>
      </c>
      <c r="P408" s="2"/>
      <c r="R408" s="2" t="s">
        <v>1241</v>
      </c>
      <c r="T408" s="4" t="s">
        <v>1270</v>
      </c>
      <c r="AA408" s="46"/>
      <c r="AB408" s="46"/>
      <c r="AC408" s="2"/>
    </row>
    <row r="409" spans="1:29" x14ac:dyDescent="0.25">
      <c r="A409" s="2" t="s">
        <v>224</v>
      </c>
      <c r="B409" s="4" t="s">
        <v>615</v>
      </c>
      <c r="C409" s="2" t="s">
        <v>782</v>
      </c>
      <c r="D409" s="2"/>
      <c r="E409" s="28">
        <v>44292</v>
      </c>
      <c r="F409" s="28"/>
      <c r="G409" s="28"/>
      <c r="H409" s="4" t="s">
        <v>1053</v>
      </c>
      <c r="I409" s="33">
        <v>792023</v>
      </c>
      <c r="J409" s="2" t="s">
        <v>1099</v>
      </c>
      <c r="L409" s="2" t="s">
        <v>1506</v>
      </c>
      <c r="N409" s="2"/>
      <c r="O409" s="4" t="s">
        <v>1168</v>
      </c>
      <c r="P409" s="2"/>
      <c r="R409" s="2" t="s">
        <v>1242</v>
      </c>
      <c r="T409" s="4" t="s">
        <v>1270</v>
      </c>
      <c r="AA409" s="46">
        <v>8594.7900000000009</v>
      </c>
      <c r="AB409" s="46">
        <v>8594.7900000000009</v>
      </c>
      <c r="AC409" s="2"/>
    </row>
    <row r="410" spans="1:29" x14ac:dyDescent="0.25">
      <c r="A410" s="2" t="s">
        <v>225</v>
      </c>
      <c r="B410" s="4" t="s">
        <v>615</v>
      </c>
      <c r="C410" s="2" t="s">
        <v>783</v>
      </c>
      <c r="D410" s="2"/>
      <c r="E410" s="28">
        <v>44292</v>
      </c>
      <c r="F410" s="28"/>
      <c r="G410" s="28"/>
      <c r="H410" s="4" t="s">
        <v>1051</v>
      </c>
      <c r="I410" s="2">
        <v>5061</v>
      </c>
      <c r="J410" s="38" t="s">
        <v>1098</v>
      </c>
      <c r="L410" s="2" t="s">
        <v>1505</v>
      </c>
      <c r="N410" s="2"/>
      <c r="O410" s="15" t="s">
        <v>1168</v>
      </c>
      <c r="P410" s="2"/>
      <c r="R410" s="2" t="s">
        <v>1241</v>
      </c>
      <c r="T410" s="4" t="s">
        <v>1270</v>
      </c>
      <c r="AA410" s="46"/>
      <c r="AB410" s="46"/>
      <c r="AC410" s="2"/>
    </row>
    <row r="411" spans="1:29" x14ac:dyDescent="0.25">
      <c r="A411" s="2" t="s">
        <v>226</v>
      </c>
      <c r="B411" s="4" t="s">
        <v>615</v>
      </c>
      <c r="C411" s="2" t="s">
        <v>784</v>
      </c>
      <c r="D411" s="2"/>
      <c r="E411" s="28">
        <v>44292</v>
      </c>
      <c r="F411" s="28"/>
      <c r="G411" s="28"/>
      <c r="H411" s="4" t="s">
        <v>1053</v>
      </c>
      <c r="I411" s="2">
        <v>40040</v>
      </c>
      <c r="J411" s="2" t="s">
        <v>1100</v>
      </c>
      <c r="L411" s="2" t="s">
        <v>1506</v>
      </c>
      <c r="N411" s="2"/>
      <c r="O411" s="4" t="s">
        <v>1168</v>
      </c>
      <c r="P411" s="2"/>
      <c r="R411" s="2" t="s">
        <v>1242</v>
      </c>
      <c r="T411" s="4" t="s">
        <v>1270</v>
      </c>
      <c r="AA411" s="46">
        <v>7001.5</v>
      </c>
      <c r="AB411" s="46">
        <v>7001.5</v>
      </c>
      <c r="AC411" s="2"/>
    </row>
    <row r="412" spans="1:29" x14ac:dyDescent="0.25">
      <c r="A412" s="2" t="s">
        <v>227</v>
      </c>
      <c r="B412" s="4" t="s">
        <v>615</v>
      </c>
      <c r="C412" s="2" t="s">
        <v>784</v>
      </c>
      <c r="D412" s="2"/>
      <c r="E412" s="28">
        <v>44292</v>
      </c>
      <c r="F412" s="28"/>
      <c r="G412" s="28"/>
      <c r="H412" s="4" t="s">
        <v>1053</v>
      </c>
      <c r="I412" s="2">
        <v>35100</v>
      </c>
      <c r="J412" s="19" t="s">
        <v>1100</v>
      </c>
      <c r="L412" s="2" t="s">
        <v>1506</v>
      </c>
      <c r="N412" s="2"/>
      <c r="O412" s="4" t="s">
        <v>1168</v>
      </c>
      <c r="P412" s="2"/>
      <c r="R412" s="2" t="s">
        <v>1242</v>
      </c>
      <c r="T412" s="4" t="s">
        <v>1270</v>
      </c>
      <c r="AA412" s="46">
        <v>7001.5</v>
      </c>
      <c r="AB412" s="46">
        <v>7001.5</v>
      </c>
      <c r="AC412" s="2"/>
    </row>
    <row r="413" spans="1:29" x14ac:dyDescent="0.25">
      <c r="A413" s="2" t="s">
        <v>228</v>
      </c>
      <c r="B413" s="4" t="s">
        <v>615</v>
      </c>
      <c r="C413" s="2" t="s">
        <v>693</v>
      </c>
      <c r="D413" s="2"/>
      <c r="E413" s="28">
        <v>44292</v>
      </c>
      <c r="F413" s="28"/>
      <c r="G413" s="28"/>
      <c r="H413" s="4" t="s">
        <v>1053</v>
      </c>
      <c r="I413" s="2">
        <v>1844</v>
      </c>
      <c r="J413" s="2" t="s">
        <v>1101</v>
      </c>
      <c r="L413" s="2" t="s">
        <v>1506</v>
      </c>
      <c r="N413" s="2"/>
      <c r="O413" s="4" t="s">
        <v>1168</v>
      </c>
      <c r="P413" s="2"/>
      <c r="R413" s="2" t="s">
        <v>1242</v>
      </c>
      <c r="T413" s="4" t="s">
        <v>1270</v>
      </c>
      <c r="AA413" s="46">
        <v>7001.5</v>
      </c>
      <c r="AB413" s="46">
        <v>7001.5</v>
      </c>
      <c r="AC413" s="2"/>
    </row>
    <row r="414" spans="1:29" x14ac:dyDescent="0.25">
      <c r="A414" s="2" t="s">
        <v>229</v>
      </c>
      <c r="B414" s="4" t="s">
        <v>615</v>
      </c>
      <c r="C414" s="2" t="s">
        <v>693</v>
      </c>
      <c r="D414" s="2"/>
      <c r="E414" s="28">
        <v>44292</v>
      </c>
      <c r="F414" s="28"/>
      <c r="G414" s="28"/>
      <c r="H414" s="4" t="s">
        <v>1053</v>
      </c>
      <c r="I414" s="2">
        <v>1939</v>
      </c>
      <c r="J414" s="2" t="s">
        <v>1102</v>
      </c>
      <c r="L414" s="2" t="s">
        <v>1506</v>
      </c>
      <c r="N414" s="2"/>
      <c r="O414" s="4" t="s">
        <v>1168</v>
      </c>
      <c r="P414" s="2"/>
      <c r="R414" s="2" t="s">
        <v>1242</v>
      </c>
      <c r="T414" s="4" t="s">
        <v>1270</v>
      </c>
      <c r="AA414" s="46">
        <v>7001.5</v>
      </c>
      <c r="AB414" s="46">
        <v>7001.5</v>
      </c>
      <c r="AC414" s="2"/>
    </row>
    <row r="415" spans="1:29" x14ac:dyDescent="0.25">
      <c r="A415" s="2" t="s">
        <v>230</v>
      </c>
      <c r="B415" s="4" t="s">
        <v>615</v>
      </c>
      <c r="C415" s="2" t="s">
        <v>693</v>
      </c>
      <c r="D415" s="2"/>
      <c r="E415" s="28">
        <v>44292</v>
      </c>
      <c r="F415" s="28"/>
      <c r="G415" s="28"/>
      <c r="H415" s="4" t="s">
        <v>1053</v>
      </c>
      <c r="I415" s="2">
        <v>1907</v>
      </c>
      <c r="J415" s="2">
        <v>7741351</v>
      </c>
      <c r="L415" s="2" t="s">
        <v>1506</v>
      </c>
      <c r="N415" s="2"/>
      <c r="O415" s="15" t="s">
        <v>1168</v>
      </c>
      <c r="P415" s="2"/>
      <c r="R415" s="2" t="s">
        <v>1242</v>
      </c>
      <c r="T415" s="4" t="s">
        <v>1270</v>
      </c>
      <c r="AA415" s="46">
        <v>7001.5</v>
      </c>
      <c r="AB415" s="46">
        <v>7001.5</v>
      </c>
      <c r="AC415" s="2"/>
    </row>
    <row r="416" spans="1:29" x14ac:dyDescent="0.25">
      <c r="A416" s="2" t="s">
        <v>231</v>
      </c>
      <c r="B416" s="4" t="s">
        <v>615</v>
      </c>
      <c r="C416" s="2" t="s">
        <v>693</v>
      </c>
      <c r="D416" s="2"/>
      <c r="E416" s="28">
        <v>44292</v>
      </c>
      <c r="F416" s="28"/>
      <c r="G416" s="28"/>
      <c r="H416" s="4" t="s">
        <v>1053</v>
      </c>
      <c r="I416" s="2">
        <v>1848</v>
      </c>
      <c r="J416" s="2" t="s">
        <v>1103</v>
      </c>
      <c r="L416" s="2" t="s">
        <v>1506</v>
      </c>
      <c r="N416" s="2"/>
      <c r="O416" s="4" t="s">
        <v>1168</v>
      </c>
      <c r="P416" s="2"/>
      <c r="R416" s="2" t="s">
        <v>1242</v>
      </c>
      <c r="T416" s="4" t="s">
        <v>1270</v>
      </c>
      <c r="AA416" s="46">
        <v>7001.5</v>
      </c>
      <c r="AB416" s="46">
        <v>7001.5</v>
      </c>
      <c r="AC416" s="2"/>
    </row>
    <row r="417" spans="1:29" x14ac:dyDescent="0.25">
      <c r="A417" s="2" t="s">
        <v>232</v>
      </c>
      <c r="B417" s="4" t="s">
        <v>615</v>
      </c>
      <c r="C417" s="2" t="s">
        <v>785</v>
      </c>
      <c r="D417" s="2"/>
      <c r="E417" s="28">
        <v>44292</v>
      </c>
      <c r="F417" s="28"/>
      <c r="G417" s="28"/>
      <c r="H417" s="4" t="s">
        <v>1053</v>
      </c>
      <c r="I417" s="2">
        <v>26001</v>
      </c>
      <c r="J417" s="2" t="s">
        <v>1104</v>
      </c>
      <c r="L417" s="2" t="s">
        <v>1506</v>
      </c>
      <c r="N417" s="2"/>
      <c r="O417" s="4" t="s">
        <v>1168</v>
      </c>
      <c r="P417" s="2"/>
      <c r="R417" s="2" t="s">
        <v>1242</v>
      </c>
      <c r="T417" s="4" t="s">
        <v>1270</v>
      </c>
      <c r="AA417" s="46">
        <v>7001.5</v>
      </c>
      <c r="AB417" s="46">
        <v>7001.5</v>
      </c>
      <c r="AC417" s="2"/>
    </row>
    <row r="418" spans="1:29" x14ac:dyDescent="0.25">
      <c r="A418" s="2" t="s">
        <v>233</v>
      </c>
      <c r="B418" s="4" t="s">
        <v>615</v>
      </c>
      <c r="C418" s="2" t="s">
        <v>786</v>
      </c>
      <c r="D418" s="2"/>
      <c r="E418" s="28">
        <v>44292</v>
      </c>
      <c r="F418" s="28"/>
      <c r="G418" s="28"/>
      <c r="H418" s="4" t="s">
        <v>1053</v>
      </c>
      <c r="I418" s="2">
        <v>17031</v>
      </c>
      <c r="J418" s="2" t="s">
        <v>1105</v>
      </c>
      <c r="L418" s="2" t="s">
        <v>1506</v>
      </c>
      <c r="N418" s="2"/>
      <c r="O418" s="4" t="s">
        <v>1168</v>
      </c>
      <c r="P418" s="2"/>
      <c r="R418" s="2" t="s">
        <v>1242</v>
      </c>
      <c r="T418" s="4" t="s">
        <v>1270</v>
      </c>
      <c r="AA418" s="46">
        <v>7001.5</v>
      </c>
      <c r="AB418" s="46">
        <v>7001.5</v>
      </c>
      <c r="AC418" s="2"/>
    </row>
    <row r="419" spans="1:29" x14ac:dyDescent="0.25">
      <c r="A419" s="2" t="s">
        <v>234</v>
      </c>
      <c r="B419" s="4" t="s">
        <v>615</v>
      </c>
      <c r="C419" s="2" t="s">
        <v>778</v>
      </c>
      <c r="D419" s="2"/>
      <c r="E419" s="28">
        <v>44292</v>
      </c>
      <c r="F419" s="28"/>
      <c r="G419" s="28"/>
      <c r="H419" s="4" t="s">
        <v>1054</v>
      </c>
      <c r="I419" s="2">
        <v>1749</v>
      </c>
      <c r="J419" s="2" t="s">
        <v>1105</v>
      </c>
      <c r="L419" s="2" t="s">
        <v>1506</v>
      </c>
      <c r="N419" s="2"/>
      <c r="O419" s="15" t="s">
        <v>1168</v>
      </c>
      <c r="P419" s="2"/>
      <c r="R419" s="2" t="s">
        <v>1242</v>
      </c>
      <c r="T419" s="4" t="s">
        <v>1270</v>
      </c>
      <c r="AA419" s="46">
        <v>7001.5</v>
      </c>
      <c r="AB419" s="46">
        <v>7001.5</v>
      </c>
      <c r="AC419" s="2"/>
    </row>
    <row r="420" spans="1:29" x14ac:dyDescent="0.25">
      <c r="A420" s="2" t="s">
        <v>235</v>
      </c>
      <c r="B420" s="4" t="s">
        <v>615</v>
      </c>
      <c r="C420" s="2" t="s">
        <v>787</v>
      </c>
      <c r="D420" s="2"/>
      <c r="E420" s="28">
        <v>44292</v>
      </c>
      <c r="F420" s="28"/>
      <c r="G420" s="28"/>
      <c r="H420" s="4" t="s">
        <v>1053</v>
      </c>
      <c r="I420" s="2">
        <v>19730</v>
      </c>
      <c r="J420" s="2" t="s">
        <v>1106</v>
      </c>
      <c r="L420" s="2" t="s">
        <v>1506</v>
      </c>
      <c r="N420" s="2"/>
      <c r="O420" s="4" t="s">
        <v>1168</v>
      </c>
      <c r="P420" s="2"/>
      <c r="R420" s="2" t="s">
        <v>1242</v>
      </c>
      <c r="T420" s="4" t="s">
        <v>1270</v>
      </c>
      <c r="AA420" s="46">
        <v>7001.5</v>
      </c>
      <c r="AB420" s="46">
        <v>7001.5</v>
      </c>
      <c r="AC420" s="2"/>
    </row>
    <row r="421" spans="1:29" x14ac:dyDescent="0.25">
      <c r="A421" s="2" t="s">
        <v>236</v>
      </c>
      <c r="B421" s="4" t="s">
        <v>615</v>
      </c>
      <c r="C421" s="2" t="s">
        <v>788</v>
      </c>
      <c r="D421" s="2"/>
      <c r="E421" s="28">
        <v>44292</v>
      </c>
      <c r="F421" s="28"/>
      <c r="G421" s="28"/>
      <c r="H421" s="4" t="s">
        <v>1051</v>
      </c>
      <c r="I421" s="2">
        <v>16053</v>
      </c>
      <c r="J421" s="2" t="s">
        <v>1107</v>
      </c>
      <c r="L421" s="2" t="s">
        <v>1506</v>
      </c>
      <c r="N421" s="2"/>
      <c r="O421" s="4" t="s">
        <v>1168</v>
      </c>
      <c r="P421" s="2"/>
      <c r="R421" s="2" t="s">
        <v>1242</v>
      </c>
      <c r="T421" s="4" t="s">
        <v>1270</v>
      </c>
      <c r="AA421" s="46">
        <v>7001.5</v>
      </c>
      <c r="AB421" s="46">
        <v>7001.5</v>
      </c>
      <c r="AC421" s="2"/>
    </row>
    <row r="422" spans="1:29" x14ac:dyDescent="0.25">
      <c r="A422" s="2" t="s">
        <v>213</v>
      </c>
      <c r="B422" s="4" t="s">
        <v>615</v>
      </c>
      <c r="C422" s="2" t="s">
        <v>771</v>
      </c>
      <c r="D422" s="2"/>
      <c r="E422" s="28">
        <v>44294</v>
      </c>
      <c r="F422" s="28"/>
      <c r="G422" s="28"/>
      <c r="H422" s="4" t="s">
        <v>1048</v>
      </c>
      <c r="I422" s="2">
        <v>7972</v>
      </c>
      <c r="J422" s="2" t="s">
        <v>1060</v>
      </c>
      <c r="L422" s="2" t="s">
        <v>1501</v>
      </c>
      <c r="N422" s="2" t="s">
        <v>1133</v>
      </c>
      <c r="O422" s="4" t="s">
        <v>1167</v>
      </c>
      <c r="P422" s="2"/>
      <c r="R422" s="2" t="s">
        <v>1242</v>
      </c>
      <c r="T422" s="4" t="s">
        <v>1271</v>
      </c>
      <c r="AA422" s="46">
        <f>10753.58+947+25200.73</f>
        <v>36901.31</v>
      </c>
      <c r="AB422" s="46">
        <f>10753.58+947+25200.73</f>
        <v>36901.31</v>
      </c>
      <c r="AC422" s="2"/>
    </row>
    <row r="423" spans="1:29" x14ac:dyDescent="0.25">
      <c r="A423" s="2" t="s">
        <v>211</v>
      </c>
      <c r="B423" s="4" t="s">
        <v>615</v>
      </c>
      <c r="C423" s="2" t="s">
        <v>771</v>
      </c>
      <c r="D423" s="2"/>
      <c r="E423" s="28">
        <v>44295</v>
      </c>
      <c r="F423" s="28"/>
      <c r="G423" s="28"/>
      <c r="H423" s="4" t="s">
        <v>1048</v>
      </c>
      <c r="I423" s="2">
        <v>7976</v>
      </c>
      <c r="J423" s="2" t="s">
        <v>1060</v>
      </c>
      <c r="L423" s="2" t="s">
        <v>1501</v>
      </c>
      <c r="N423" s="2" t="s">
        <v>1133</v>
      </c>
      <c r="O423" s="15" t="s">
        <v>1167</v>
      </c>
      <c r="P423" s="2"/>
      <c r="R423" s="2" t="s">
        <v>1241</v>
      </c>
      <c r="T423" s="4" t="s">
        <v>1271</v>
      </c>
      <c r="AA423" s="46">
        <f>66284.28</f>
        <v>66284.28</v>
      </c>
      <c r="AB423" s="46">
        <f>66284.28</f>
        <v>66284.28</v>
      </c>
      <c r="AC423" s="2"/>
    </row>
    <row r="424" spans="1:29" x14ac:dyDescent="0.25">
      <c r="A424" s="2" t="s">
        <v>212</v>
      </c>
      <c r="B424" s="4" t="s">
        <v>615</v>
      </c>
      <c r="C424" s="2" t="s">
        <v>771</v>
      </c>
      <c r="D424" s="2"/>
      <c r="E424" s="28">
        <v>44295</v>
      </c>
      <c r="F424" s="28"/>
      <c r="G424" s="28"/>
      <c r="H424" s="4" t="s">
        <v>1048</v>
      </c>
      <c r="I424" s="2">
        <v>7961</v>
      </c>
      <c r="J424" s="2" t="s">
        <v>1060</v>
      </c>
      <c r="L424" s="2" t="s">
        <v>1501</v>
      </c>
      <c r="N424" s="2" t="s">
        <v>1133</v>
      </c>
      <c r="O424" s="4" t="s">
        <v>1167</v>
      </c>
      <c r="P424" s="2"/>
      <c r="R424" s="2" t="s">
        <v>1242</v>
      </c>
      <c r="T424" s="4" t="s">
        <v>1271</v>
      </c>
      <c r="AA424" s="46">
        <f>10753.58+947+25200.73</f>
        <v>36901.31</v>
      </c>
      <c r="AB424" s="46">
        <f>10753.58+947+25200.73</f>
        <v>36901.31</v>
      </c>
      <c r="AC424" s="2"/>
    </row>
    <row r="425" spans="1:29" x14ac:dyDescent="0.25">
      <c r="A425" s="2" t="s">
        <v>210</v>
      </c>
      <c r="B425" s="4" t="s">
        <v>615</v>
      </c>
      <c r="C425" s="2" t="s">
        <v>773</v>
      </c>
      <c r="D425" s="2"/>
      <c r="E425" s="28">
        <v>44302</v>
      </c>
      <c r="F425" s="28"/>
      <c r="G425" s="28"/>
      <c r="H425" s="4" t="s">
        <v>1053</v>
      </c>
      <c r="I425" s="2">
        <v>4084</v>
      </c>
      <c r="J425" s="2" t="s">
        <v>1063</v>
      </c>
      <c r="L425" s="2" t="s">
        <v>1501</v>
      </c>
      <c r="N425" s="2" t="s">
        <v>1146</v>
      </c>
      <c r="O425" s="4" t="s">
        <v>1168</v>
      </c>
      <c r="P425" s="2"/>
      <c r="R425" s="2" t="s">
        <v>1241</v>
      </c>
      <c r="T425" s="4" t="s">
        <v>1271</v>
      </c>
      <c r="AA425" s="46"/>
      <c r="AB425" s="46"/>
      <c r="AC425" s="2"/>
    </row>
    <row r="426" spans="1:29" x14ac:dyDescent="0.25">
      <c r="A426" s="2" t="s">
        <v>208</v>
      </c>
      <c r="B426" s="4" t="s">
        <v>615</v>
      </c>
      <c r="C426" s="2" t="s">
        <v>772</v>
      </c>
      <c r="D426" s="2"/>
      <c r="E426" s="28">
        <v>44308</v>
      </c>
      <c r="F426" s="28"/>
      <c r="G426" s="28"/>
      <c r="H426" s="4" t="s">
        <v>1046</v>
      </c>
      <c r="I426" s="2">
        <v>3258</v>
      </c>
      <c r="J426" s="18" t="s">
        <v>1063</v>
      </c>
      <c r="L426" s="2" t="s">
        <v>1501</v>
      </c>
      <c r="N426" s="2" t="s">
        <v>1144</v>
      </c>
      <c r="O426" s="15" t="s">
        <v>1167</v>
      </c>
      <c r="P426" s="2"/>
      <c r="R426" s="2" t="s">
        <v>1242</v>
      </c>
      <c r="T426" s="4" t="s">
        <v>1264</v>
      </c>
      <c r="AA426" s="46">
        <f>5197.1+26998.54+1894</f>
        <v>34089.64</v>
      </c>
      <c r="AB426" s="46">
        <f>5197.1+26998.54+1894</f>
        <v>34089.64</v>
      </c>
      <c r="AC426" s="2"/>
    </row>
    <row r="427" spans="1:29" x14ac:dyDescent="0.25">
      <c r="A427" s="2" t="s">
        <v>208</v>
      </c>
      <c r="B427" s="4" t="s">
        <v>615</v>
      </c>
      <c r="C427" s="2" t="s">
        <v>772</v>
      </c>
      <c r="D427" s="2"/>
      <c r="E427" s="28">
        <v>44308</v>
      </c>
      <c r="F427" s="28"/>
      <c r="G427" s="28"/>
      <c r="H427" s="4" t="s">
        <v>1046</v>
      </c>
      <c r="I427" s="2">
        <v>3253</v>
      </c>
      <c r="J427" s="18" t="s">
        <v>1063</v>
      </c>
      <c r="L427" s="2" t="s">
        <v>1501</v>
      </c>
      <c r="N427" s="2" t="s">
        <v>1137</v>
      </c>
      <c r="O427" s="15" t="s">
        <v>1167</v>
      </c>
      <c r="P427" s="2"/>
      <c r="R427" s="2" t="s">
        <v>1241</v>
      </c>
      <c r="T427" s="4" t="s">
        <v>1264</v>
      </c>
      <c r="AA427" s="46">
        <f>2008</f>
        <v>2008</v>
      </c>
      <c r="AB427" s="46">
        <f>2008</f>
        <v>2008</v>
      </c>
      <c r="AC427" s="2"/>
    </row>
    <row r="428" spans="1:29" x14ac:dyDescent="0.25">
      <c r="A428" s="2" t="s">
        <v>208</v>
      </c>
      <c r="B428" s="4" t="s">
        <v>615</v>
      </c>
      <c r="C428" s="2" t="s">
        <v>772</v>
      </c>
      <c r="D428" s="2"/>
      <c r="E428" s="28">
        <v>44308</v>
      </c>
      <c r="F428" s="28"/>
      <c r="G428" s="28"/>
      <c r="H428" s="4" t="s">
        <v>1046</v>
      </c>
      <c r="I428" s="2">
        <v>3257</v>
      </c>
      <c r="J428" s="18" t="s">
        <v>1063</v>
      </c>
      <c r="L428" s="2" t="s">
        <v>1501</v>
      </c>
      <c r="N428" s="2" t="s">
        <v>1137</v>
      </c>
      <c r="O428" s="15" t="s">
        <v>1167</v>
      </c>
      <c r="P428" s="2"/>
      <c r="R428" s="2" t="s">
        <v>1241</v>
      </c>
      <c r="T428" s="4" t="s">
        <v>1264</v>
      </c>
      <c r="AA428" s="46">
        <f>1994</f>
        <v>1994</v>
      </c>
      <c r="AB428" s="46">
        <f>1994</f>
        <v>1994</v>
      </c>
      <c r="AC428" s="2"/>
    </row>
    <row r="429" spans="1:29" x14ac:dyDescent="0.25">
      <c r="A429" s="2" t="s">
        <v>209</v>
      </c>
      <c r="B429" s="4" t="s">
        <v>615</v>
      </c>
      <c r="C429" s="2" t="s">
        <v>766</v>
      </c>
      <c r="D429" s="2"/>
      <c r="E429" s="28">
        <v>44308</v>
      </c>
      <c r="F429" s="28"/>
      <c r="G429" s="28"/>
      <c r="H429" s="4" t="s">
        <v>1046</v>
      </c>
      <c r="I429" s="2">
        <v>347</v>
      </c>
      <c r="J429" s="2" t="s">
        <v>1065</v>
      </c>
      <c r="L429" s="2" t="s">
        <v>1497</v>
      </c>
      <c r="N429" s="2"/>
      <c r="O429" s="15" t="s">
        <v>1167</v>
      </c>
      <c r="P429" s="2"/>
      <c r="R429" s="2" t="s">
        <v>1241</v>
      </c>
      <c r="T429" s="4" t="s">
        <v>1271</v>
      </c>
      <c r="AA429" s="46">
        <f>31583.77</f>
        <v>31583.77</v>
      </c>
      <c r="AB429" s="46">
        <f>31583.77</f>
        <v>31583.77</v>
      </c>
      <c r="AC429" s="2"/>
    </row>
    <row r="430" spans="1:29" x14ac:dyDescent="0.25">
      <c r="A430" s="2" t="s">
        <v>207</v>
      </c>
      <c r="B430" s="4" t="s">
        <v>615</v>
      </c>
      <c r="C430" s="2" t="s">
        <v>771</v>
      </c>
      <c r="D430" s="2"/>
      <c r="E430" s="28">
        <v>44309</v>
      </c>
      <c r="F430" s="28"/>
      <c r="G430" s="28"/>
      <c r="H430" s="4" t="s">
        <v>1048</v>
      </c>
      <c r="I430" s="2">
        <v>7970</v>
      </c>
      <c r="J430" s="2" t="s">
        <v>1060</v>
      </c>
      <c r="L430" s="2" t="s">
        <v>1501</v>
      </c>
      <c r="N430" s="2" t="s">
        <v>1141</v>
      </c>
      <c r="O430" s="15" t="s">
        <v>1167</v>
      </c>
      <c r="P430" s="2"/>
      <c r="R430" s="2" t="s">
        <v>1242</v>
      </c>
      <c r="T430" s="4" t="s">
        <v>1271</v>
      </c>
      <c r="AA430" s="46">
        <f>10753.58+947+25200.73</f>
        <v>36901.31</v>
      </c>
      <c r="AB430" s="46">
        <f>10753.58+947+25200.73</f>
        <v>36901.31</v>
      </c>
      <c r="AC430" s="2"/>
    </row>
    <row r="431" spans="1:29" x14ac:dyDescent="0.25">
      <c r="A431" s="2" t="s">
        <v>206</v>
      </c>
      <c r="B431" s="4" t="s">
        <v>615</v>
      </c>
      <c r="C431" s="2" t="s">
        <v>770</v>
      </c>
      <c r="D431" s="2"/>
      <c r="E431" s="28">
        <v>44312</v>
      </c>
      <c r="F431" s="28"/>
      <c r="G431" s="28"/>
      <c r="H431" s="4" t="s">
        <v>1048</v>
      </c>
      <c r="I431" s="2">
        <v>8559</v>
      </c>
      <c r="J431" s="2" t="s">
        <v>1060</v>
      </c>
      <c r="L431" s="2" t="s">
        <v>1501</v>
      </c>
      <c r="N431" s="2" t="s">
        <v>1146</v>
      </c>
      <c r="O431" s="15" t="s">
        <v>1167</v>
      </c>
      <c r="P431" s="2"/>
      <c r="R431" s="2" t="s">
        <v>1242</v>
      </c>
      <c r="T431" s="4" t="s">
        <v>1271</v>
      </c>
      <c r="AA431" s="46">
        <f>5575.14+7636.74+1342+25200.73</f>
        <v>39754.61</v>
      </c>
      <c r="AB431" s="46">
        <f>5575.14+7636.74+1342+25200.73</f>
        <v>39754.61</v>
      </c>
      <c r="AC431" s="2"/>
    </row>
    <row r="432" spans="1:29" x14ac:dyDescent="0.25">
      <c r="A432" s="2" t="s">
        <v>205</v>
      </c>
      <c r="B432" s="15" t="s">
        <v>615</v>
      </c>
      <c r="C432" s="2" t="s">
        <v>766</v>
      </c>
      <c r="D432" s="2"/>
      <c r="E432" s="28">
        <v>44322</v>
      </c>
      <c r="F432" s="28"/>
      <c r="G432" s="28"/>
      <c r="H432" s="15" t="s">
        <v>1046</v>
      </c>
      <c r="I432" s="2">
        <v>4161</v>
      </c>
      <c r="J432" s="2" t="s">
        <v>1063</v>
      </c>
      <c r="L432" s="2" t="s">
        <v>1497</v>
      </c>
      <c r="N432" s="2"/>
      <c r="O432" s="15" t="s">
        <v>1167</v>
      </c>
      <c r="P432" s="2"/>
      <c r="R432" s="2" t="s">
        <v>1241</v>
      </c>
      <c r="T432" s="15" t="s">
        <v>1271</v>
      </c>
      <c r="AA432" s="46">
        <v>28372.87</v>
      </c>
      <c r="AB432" s="46">
        <v>28372.87</v>
      </c>
      <c r="AC432" s="2"/>
    </row>
    <row r="433" spans="1:29" x14ac:dyDescent="0.25">
      <c r="A433" s="2" t="s">
        <v>204</v>
      </c>
      <c r="B433" s="4" t="s">
        <v>615</v>
      </c>
      <c r="C433" s="2" t="s">
        <v>769</v>
      </c>
      <c r="D433" s="2"/>
      <c r="E433" s="28">
        <v>44326</v>
      </c>
      <c r="F433" s="28"/>
      <c r="G433" s="28"/>
      <c r="H433" s="4" t="s">
        <v>1046</v>
      </c>
      <c r="I433" s="2">
        <v>4352</v>
      </c>
      <c r="J433" s="2" t="s">
        <v>1063</v>
      </c>
      <c r="L433" s="2" t="s">
        <v>1497</v>
      </c>
      <c r="N433" s="2"/>
      <c r="O433" s="4" t="s">
        <v>1167</v>
      </c>
      <c r="P433" s="2"/>
      <c r="R433" s="2" t="s">
        <v>1241</v>
      </c>
      <c r="T433" s="4" t="s">
        <v>1264</v>
      </c>
      <c r="AA433" s="46">
        <f>28372.87+1862</f>
        <v>30234.87</v>
      </c>
      <c r="AB433" s="46">
        <f>28372.87+1862</f>
        <v>30234.87</v>
      </c>
      <c r="AC433" s="2"/>
    </row>
    <row r="434" spans="1:29" x14ac:dyDescent="0.25">
      <c r="A434" s="2" t="s">
        <v>203</v>
      </c>
      <c r="B434" s="4" t="s">
        <v>615</v>
      </c>
      <c r="C434" s="2" t="s">
        <v>768</v>
      </c>
      <c r="D434" s="2"/>
      <c r="E434" s="28">
        <v>44334</v>
      </c>
      <c r="F434" s="28"/>
      <c r="G434" s="28"/>
      <c r="H434" s="4" t="s">
        <v>1046</v>
      </c>
      <c r="I434" s="2">
        <v>2231</v>
      </c>
      <c r="J434" s="2" t="s">
        <v>1063</v>
      </c>
      <c r="L434" s="2" t="s">
        <v>1501</v>
      </c>
      <c r="N434" s="2" t="s">
        <v>1144</v>
      </c>
      <c r="O434" s="4" t="s">
        <v>1167</v>
      </c>
      <c r="P434" s="2"/>
      <c r="R434" s="2" t="s">
        <v>1242</v>
      </c>
      <c r="T434" s="4" t="s">
        <v>1264</v>
      </c>
      <c r="AA434" s="46">
        <f>20.18+13357.79+6444.31+1144+1294</f>
        <v>22260.280000000002</v>
      </c>
      <c r="AB434" s="46">
        <f>20.18+13357.79+6444.31+1144+1294</f>
        <v>22260.280000000002</v>
      </c>
      <c r="AC434" s="2"/>
    </row>
    <row r="435" spans="1:29" x14ac:dyDescent="0.25">
      <c r="A435" s="2" t="s">
        <v>202</v>
      </c>
      <c r="B435" s="4" t="s">
        <v>615</v>
      </c>
      <c r="C435" s="2" t="s">
        <v>767</v>
      </c>
      <c r="D435" s="2"/>
      <c r="E435" s="28">
        <v>44348</v>
      </c>
      <c r="F435" s="28"/>
      <c r="G435" s="28"/>
      <c r="H435" s="4" t="s">
        <v>1046</v>
      </c>
      <c r="I435" s="2">
        <v>912</v>
      </c>
      <c r="J435" s="2" t="s">
        <v>1095</v>
      </c>
      <c r="L435" s="2" t="s">
        <v>1515</v>
      </c>
      <c r="N435" s="2"/>
      <c r="O435" s="4" t="s">
        <v>1168</v>
      </c>
      <c r="P435" s="2"/>
      <c r="R435" s="2" t="s">
        <v>1242</v>
      </c>
      <c r="T435" s="4" t="s">
        <v>1264</v>
      </c>
      <c r="AA435" s="46">
        <f>28881.77</f>
        <v>28881.77</v>
      </c>
      <c r="AB435" s="46">
        <f>28881.77</f>
        <v>28881.77</v>
      </c>
      <c r="AC435" s="2" t="s">
        <v>1326</v>
      </c>
    </row>
    <row r="436" spans="1:29" x14ac:dyDescent="0.25">
      <c r="A436" s="2" t="s">
        <v>201</v>
      </c>
      <c r="B436" s="4" t="s">
        <v>615</v>
      </c>
      <c r="C436" s="2" t="s">
        <v>766</v>
      </c>
      <c r="D436" s="2"/>
      <c r="E436" s="28">
        <v>44349</v>
      </c>
      <c r="F436" s="28"/>
      <c r="G436" s="28"/>
      <c r="H436" s="4" t="s">
        <v>1046</v>
      </c>
      <c r="I436" s="2">
        <v>2802</v>
      </c>
      <c r="J436" s="2" t="s">
        <v>1063</v>
      </c>
      <c r="L436" s="2" t="s">
        <v>1497</v>
      </c>
      <c r="N436" s="2"/>
      <c r="O436" s="4" t="s">
        <v>1167</v>
      </c>
      <c r="P436" s="2"/>
      <c r="R436" s="2" t="s">
        <v>1241</v>
      </c>
      <c r="T436" s="4" t="s">
        <v>1264</v>
      </c>
      <c r="AA436" s="46">
        <f>39593.47+1894</f>
        <v>41487.47</v>
      </c>
      <c r="AB436" s="46">
        <f>39593.47+1894</f>
        <v>41487.47</v>
      </c>
      <c r="AC436" s="2"/>
    </row>
    <row r="437" spans="1:29" x14ac:dyDescent="0.25">
      <c r="A437" s="2" t="s">
        <v>200</v>
      </c>
      <c r="B437" s="4" t="s">
        <v>615</v>
      </c>
      <c r="C437" s="2" t="s">
        <v>763</v>
      </c>
      <c r="D437" s="2"/>
      <c r="E437" s="28">
        <v>44355</v>
      </c>
      <c r="F437" s="28"/>
      <c r="G437" s="28"/>
      <c r="H437" s="4" t="s">
        <v>1046</v>
      </c>
      <c r="I437" s="2">
        <v>4661</v>
      </c>
      <c r="J437" s="2" t="s">
        <v>1063</v>
      </c>
      <c r="L437" s="2" t="s">
        <v>1502</v>
      </c>
      <c r="N437" s="2"/>
      <c r="O437" s="15" t="s">
        <v>1167</v>
      </c>
      <c r="P437" s="2"/>
      <c r="R437" s="2" t="s">
        <v>1241</v>
      </c>
      <c r="T437" s="4" t="s">
        <v>1265</v>
      </c>
      <c r="AA437" s="46">
        <v>6202.03</v>
      </c>
      <c r="AB437" s="46">
        <v>6202.03</v>
      </c>
      <c r="AC437" s="2"/>
    </row>
    <row r="438" spans="1:29" x14ac:dyDescent="0.25">
      <c r="A438" s="2" t="s">
        <v>199</v>
      </c>
      <c r="B438" s="4" t="s">
        <v>615</v>
      </c>
      <c r="C438" s="2" t="s">
        <v>763</v>
      </c>
      <c r="D438" s="2"/>
      <c r="E438" s="28">
        <v>44356</v>
      </c>
      <c r="F438" s="28"/>
      <c r="G438" s="28"/>
      <c r="H438" s="4" t="s">
        <v>1046</v>
      </c>
      <c r="I438" s="2">
        <v>4663</v>
      </c>
      <c r="J438" s="2" t="s">
        <v>1063</v>
      </c>
      <c r="L438" s="2" t="s">
        <v>1502</v>
      </c>
      <c r="N438" s="2"/>
      <c r="O438" s="15" t="s">
        <v>1167</v>
      </c>
      <c r="P438" s="2"/>
      <c r="R438" s="2" t="s">
        <v>1241</v>
      </c>
      <c r="T438" s="4" t="s">
        <v>1265</v>
      </c>
      <c r="AA438" s="46">
        <v>21.4</v>
      </c>
      <c r="AB438" s="46">
        <v>21.4</v>
      </c>
      <c r="AC438" s="2"/>
    </row>
    <row r="439" spans="1:29" x14ac:dyDescent="0.25">
      <c r="A439" s="2" t="s">
        <v>198</v>
      </c>
      <c r="B439" s="4" t="s">
        <v>615</v>
      </c>
      <c r="C439" s="19" t="s">
        <v>764</v>
      </c>
      <c r="D439" s="2"/>
      <c r="E439" s="28">
        <v>44364</v>
      </c>
      <c r="F439" s="28"/>
      <c r="G439" s="28"/>
      <c r="H439" s="4" t="s">
        <v>1047</v>
      </c>
      <c r="I439" s="2">
        <v>1001</v>
      </c>
      <c r="J439" s="2" t="s">
        <v>1059</v>
      </c>
      <c r="L439" s="2" t="s">
        <v>1501</v>
      </c>
      <c r="N439" s="4"/>
      <c r="O439" s="4" t="s">
        <v>1168</v>
      </c>
      <c r="P439" s="2" t="s">
        <v>1192</v>
      </c>
      <c r="R439" s="2"/>
      <c r="T439" s="4" t="s">
        <v>1264</v>
      </c>
      <c r="AA439" s="46">
        <f>4139+7050</f>
        <v>11189</v>
      </c>
      <c r="AB439" s="46">
        <f>4139+7050</f>
        <v>11189</v>
      </c>
      <c r="AC439" s="2"/>
    </row>
    <row r="440" spans="1:29" x14ac:dyDescent="0.25">
      <c r="A440" s="2" t="s">
        <v>198</v>
      </c>
      <c r="B440" s="4" t="s">
        <v>615</v>
      </c>
      <c r="C440" s="19" t="s">
        <v>765</v>
      </c>
      <c r="D440" s="2"/>
      <c r="E440" s="28">
        <v>44364</v>
      </c>
      <c r="F440" s="28"/>
      <c r="G440" s="28"/>
      <c r="H440" s="4" t="s">
        <v>1047</v>
      </c>
      <c r="I440" s="2">
        <v>993</v>
      </c>
      <c r="J440" s="2" t="s">
        <v>1059</v>
      </c>
      <c r="L440" s="2"/>
      <c r="N440" s="2"/>
      <c r="O440" s="4" t="s">
        <v>1167</v>
      </c>
      <c r="P440" s="2" t="s">
        <v>1193</v>
      </c>
      <c r="R440" s="2"/>
      <c r="T440" s="4" t="s">
        <v>1264</v>
      </c>
      <c r="AA440" s="46">
        <f>64.5+19975.28+1071</f>
        <v>21110.78</v>
      </c>
      <c r="AB440" s="46">
        <f>64.5+19975.28+1071</f>
        <v>21110.78</v>
      </c>
      <c r="AC440" s="2"/>
    </row>
    <row r="441" spans="1:29" x14ac:dyDescent="0.25">
      <c r="A441" s="2" t="s">
        <v>197</v>
      </c>
      <c r="B441" s="4" t="s">
        <v>615</v>
      </c>
      <c r="C441" s="2" t="s">
        <v>763</v>
      </c>
      <c r="D441" s="2"/>
      <c r="E441" s="28">
        <v>44369</v>
      </c>
      <c r="F441" s="28"/>
      <c r="G441" s="28"/>
      <c r="H441" s="4" t="s">
        <v>1046</v>
      </c>
      <c r="I441" s="2">
        <v>4846</v>
      </c>
      <c r="J441" s="2" t="s">
        <v>1058</v>
      </c>
      <c r="L441" s="2" t="s">
        <v>1502</v>
      </c>
      <c r="N441" s="2"/>
      <c r="O441" s="15" t="s">
        <v>1167</v>
      </c>
      <c r="P441" s="2"/>
      <c r="R441" s="2" t="s">
        <v>1241</v>
      </c>
      <c r="T441" s="4" t="s">
        <v>1265</v>
      </c>
      <c r="AA441" s="46">
        <f>57119.49+6203.25-57119.49+3170</f>
        <v>9373.25</v>
      </c>
      <c r="AB441" s="46">
        <f>57119.49+6203.25-57119.49+3170</f>
        <v>9373.25</v>
      </c>
      <c r="AC441" s="2"/>
    </row>
    <row r="442" spans="1:29" x14ac:dyDescent="0.25">
      <c r="A442" s="2" t="s">
        <v>194</v>
      </c>
      <c r="B442" s="4" t="s">
        <v>615</v>
      </c>
      <c r="C442" s="2" t="s">
        <v>760</v>
      </c>
      <c r="D442" s="2"/>
      <c r="E442" s="28">
        <v>44375</v>
      </c>
      <c r="F442" s="28"/>
      <c r="G442" s="28"/>
      <c r="H442" s="4" t="s">
        <v>1046</v>
      </c>
      <c r="I442" s="2">
        <v>2452</v>
      </c>
      <c r="J442" s="2" t="s">
        <v>1063</v>
      </c>
      <c r="L442" s="2" t="s">
        <v>1497</v>
      </c>
      <c r="N442" s="2"/>
      <c r="O442" s="15" t="s">
        <v>1167</v>
      </c>
      <c r="P442" s="2"/>
      <c r="R442" s="2" t="s">
        <v>1241</v>
      </c>
      <c r="T442" s="4" t="s">
        <v>1274</v>
      </c>
      <c r="AA442" s="46">
        <f>39094.77+2665</f>
        <v>41759.769999999997</v>
      </c>
      <c r="AB442" s="46">
        <f>39094.77+2665</f>
        <v>41759.769999999997</v>
      </c>
      <c r="AC442" s="2"/>
    </row>
    <row r="443" spans="1:29" x14ac:dyDescent="0.25">
      <c r="A443" s="2" t="s">
        <v>195</v>
      </c>
      <c r="B443" s="4" t="s">
        <v>615</v>
      </c>
      <c r="C443" s="2" t="s">
        <v>761</v>
      </c>
      <c r="D443" s="2"/>
      <c r="E443" s="28">
        <v>44375</v>
      </c>
      <c r="F443" s="28"/>
      <c r="G443" s="28"/>
      <c r="H443" s="4" t="s">
        <v>1046</v>
      </c>
      <c r="I443" s="2">
        <v>1449</v>
      </c>
      <c r="J443" s="2" t="s">
        <v>1063</v>
      </c>
      <c r="L443" s="2" t="s">
        <v>1497</v>
      </c>
      <c r="N443" s="2"/>
      <c r="O443" s="15" t="s">
        <v>1167</v>
      </c>
      <c r="P443" s="2"/>
      <c r="R443" s="2" t="s">
        <v>1241</v>
      </c>
      <c r="T443" s="4" t="s">
        <v>1274</v>
      </c>
      <c r="AA443" s="46">
        <f>28372.87+2180.5+1226</f>
        <v>31779.37</v>
      </c>
      <c r="AB443" s="46">
        <f>28372.87+2180.5+1226</f>
        <v>31779.37</v>
      </c>
      <c r="AC443" s="2"/>
    </row>
    <row r="444" spans="1:29" x14ac:dyDescent="0.25">
      <c r="A444" s="2" t="s">
        <v>196</v>
      </c>
      <c r="B444" s="4" t="s">
        <v>615</v>
      </c>
      <c r="C444" s="2" t="s">
        <v>762</v>
      </c>
      <c r="D444" s="2"/>
      <c r="E444" s="28">
        <v>44375</v>
      </c>
      <c r="F444" s="28"/>
      <c r="G444" s="28"/>
      <c r="H444" s="4" t="s">
        <v>1046</v>
      </c>
      <c r="I444" s="2">
        <v>4251</v>
      </c>
      <c r="J444" s="2" t="s">
        <v>1063</v>
      </c>
      <c r="L444" s="2" t="s">
        <v>1497</v>
      </c>
      <c r="N444" s="2"/>
      <c r="O444" s="15" t="s">
        <v>1167</v>
      </c>
      <c r="P444" s="2"/>
      <c r="R444" s="2" t="s">
        <v>1241</v>
      </c>
      <c r="T444" s="4" t="s">
        <v>1274</v>
      </c>
      <c r="AA444" s="46">
        <f>28372.87+2180.5+1225</f>
        <v>31778.37</v>
      </c>
      <c r="AB444" s="46">
        <f>28372.87+2180.5+1225</f>
        <v>31778.37</v>
      </c>
      <c r="AC444" s="2"/>
    </row>
    <row r="445" spans="1:29" x14ac:dyDescent="0.25">
      <c r="A445" s="2" t="s">
        <v>191</v>
      </c>
      <c r="B445" s="4" t="s">
        <v>615</v>
      </c>
      <c r="C445" s="2" t="s">
        <v>757</v>
      </c>
      <c r="D445" s="2"/>
      <c r="E445" s="28">
        <v>44382</v>
      </c>
      <c r="F445" s="28"/>
      <c r="G445" s="28"/>
      <c r="H445" s="4" t="s">
        <v>1046</v>
      </c>
      <c r="I445" s="2">
        <v>3665</v>
      </c>
      <c r="J445" s="2" t="s">
        <v>1063</v>
      </c>
      <c r="L445" s="2" t="s">
        <v>1497</v>
      </c>
      <c r="N445" s="2"/>
      <c r="O445" s="4" t="s">
        <v>1167</v>
      </c>
      <c r="P445" s="2"/>
      <c r="R445" s="2" t="s">
        <v>1241</v>
      </c>
      <c r="T445" s="4" t="s">
        <v>1264</v>
      </c>
      <c r="AA445" s="46">
        <f>30289.87+1894</f>
        <v>32183.87</v>
      </c>
      <c r="AB445" s="46">
        <f>30289.87+1894</f>
        <v>32183.87</v>
      </c>
      <c r="AC445" s="2"/>
    </row>
    <row r="446" spans="1:29" x14ac:dyDescent="0.25">
      <c r="A446" s="2" t="s">
        <v>192</v>
      </c>
      <c r="B446" s="4" t="s">
        <v>615</v>
      </c>
      <c r="C446" s="2" t="s">
        <v>758</v>
      </c>
      <c r="D446" s="2"/>
      <c r="E446" s="28">
        <v>44382</v>
      </c>
      <c r="F446" s="28"/>
      <c r="G446" s="28"/>
      <c r="H446" s="4" t="s">
        <v>1046</v>
      </c>
      <c r="I446" s="2">
        <v>4613</v>
      </c>
      <c r="J446" s="2" t="s">
        <v>1063</v>
      </c>
      <c r="L446" s="2" t="s">
        <v>1501</v>
      </c>
      <c r="N446" s="2" t="s">
        <v>1144</v>
      </c>
      <c r="O446" s="4" t="s">
        <v>1168</v>
      </c>
      <c r="P446" s="2" t="s">
        <v>1175</v>
      </c>
      <c r="R446" s="2" t="s">
        <v>1242</v>
      </c>
      <c r="T446" s="4" t="s">
        <v>1274</v>
      </c>
      <c r="AA446" s="46">
        <f>58266.19+4659+7050-54344.02</f>
        <v>15631.170000000006</v>
      </c>
      <c r="AB446" s="46">
        <f>58266.19+4659+7050-54344.02</f>
        <v>15631.170000000006</v>
      </c>
      <c r="AC446" s="2" t="s">
        <v>1325</v>
      </c>
    </row>
    <row r="447" spans="1:29" x14ac:dyDescent="0.25">
      <c r="A447" s="2" t="s">
        <v>193</v>
      </c>
      <c r="B447" s="4" t="s">
        <v>615</v>
      </c>
      <c r="C447" s="2" t="s">
        <v>759</v>
      </c>
      <c r="D447" s="2"/>
      <c r="E447" s="28">
        <v>44382</v>
      </c>
      <c r="F447" s="28"/>
      <c r="G447" s="28"/>
      <c r="H447" s="4" t="s">
        <v>1047</v>
      </c>
      <c r="I447" s="2">
        <v>6741</v>
      </c>
      <c r="J447" s="2" t="s">
        <v>1059</v>
      </c>
      <c r="L447" s="2" t="s">
        <v>1501</v>
      </c>
      <c r="N447" s="2" t="s">
        <v>1133</v>
      </c>
      <c r="O447" s="15" t="s">
        <v>1170</v>
      </c>
      <c r="P447" s="2"/>
      <c r="R447" s="2" t="s">
        <v>1242</v>
      </c>
      <c r="T447" s="4" t="s">
        <v>1274</v>
      </c>
      <c r="AA447" s="46"/>
      <c r="AB447" s="46"/>
      <c r="AC447" s="2"/>
    </row>
    <row r="448" spans="1:29" x14ac:dyDescent="0.25">
      <c r="A448" s="2" t="s">
        <v>190</v>
      </c>
      <c r="B448" s="4" t="s">
        <v>615</v>
      </c>
      <c r="C448" s="2" t="s">
        <v>756</v>
      </c>
      <c r="D448" s="2"/>
      <c r="E448" s="28">
        <v>44390</v>
      </c>
      <c r="F448" s="28"/>
      <c r="G448" s="28"/>
      <c r="H448" s="4" t="s">
        <v>1048</v>
      </c>
      <c r="I448" s="2">
        <v>951</v>
      </c>
      <c r="J448" s="2" t="s">
        <v>1060</v>
      </c>
      <c r="L448" s="2"/>
      <c r="N448" s="2"/>
      <c r="O448" s="4" t="s">
        <v>1167</v>
      </c>
      <c r="P448" s="2"/>
      <c r="R448" s="2" t="s">
        <v>1242</v>
      </c>
      <c r="T448" s="4" t="s">
        <v>1264</v>
      </c>
      <c r="AA448" s="46">
        <v>4081</v>
      </c>
      <c r="AB448" s="46">
        <v>4081</v>
      </c>
      <c r="AC448" s="2"/>
    </row>
    <row r="449" spans="1:29" x14ac:dyDescent="0.25">
      <c r="A449" s="2" t="s">
        <v>190</v>
      </c>
      <c r="B449" s="4" t="s">
        <v>615</v>
      </c>
      <c r="C449" s="2" t="s">
        <v>756</v>
      </c>
      <c r="D449" s="2"/>
      <c r="E449" s="28">
        <v>44390</v>
      </c>
      <c r="F449" s="28"/>
      <c r="G449" s="28"/>
      <c r="H449" s="4" t="s">
        <v>1048</v>
      </c>
      <c r="I449" s="2">
        <v>969</v>
      </c>
      <c r="J449" s="2" t="s">
        <v>1060</v>
      </c>
      <c r="L449" s="2"/>
      <c r="N449" s="2"/>
      <c r="O449" s="4" t="s">
        <v>1167</v>
      </c>
      <c r="P449" s="2"/>
      <c r="R449" s="2" t="s">
        <v>1242</v>
      </c>
      <c r="T449" s="4" t="s">
        <v>1264</v>
      </c>
      <c r="AA449" s="46">
        <f>7074.18+2682</f>
        <v>9756.18</v>
      </c>
      <c r="AB449" s="46">
        <f>7074.18+2682</f>
        <v>9756.18</v>
      </c>
      <c r="AC449" s="2"/>
    </row>
    <row r="450" spans="1:29" x14ac:dyDescent="0.25">
      <c r="A450" s="2" t="s">
        <v>189</v>
      </c>
      <c r="B450" s="4" t="s">
        <v>615</v>
      </c>
      <c r="C450" s="2" t="s">
        <v>755</v>
      </c>
      <c r="D450" s="2"/>
      <c r="E450" s="28">
        <v>44391</v>
      </c>
      <c r="F450" s="28"/>
      <c r="G450" s="28"/>
      <c r="H450" s="4" t="s">
        <v>1048</v>
      </c>
      <c r="I450" s="2">
        <v>7967</v>
      </c>
      <c r="J450" s="2" t="s">
        <v>1081</v>
      </c>
      <c r="L450" s="2" t="s">
        <v>1501</v>
      </c>
      <c r="N450" s="2" t="s">
        <v>1133</v>
      </c>
      <c r="O450" s="4" t="s">
        <v>1167</v>
      </c>
      <c r="P450" s="2"/>
      <c r="R450" s="2" t="s">
        <v>1241</v>
      </c>
      <c r="T450" s="4" t="s">
        <v>1271</v>
      </c>
      <c r="AA450" s="46"/>
      <c r="AB450" s="46"/>
      <c r="AC450" s="2"/>
    </row>
    <row r="451" spans="1:29" x14ac:dyDescent="0.25">
      <c r="A451" s="2" t="s">
        <v>188</v>
      </c>
      <c r="B451" s="4" t="s">
        <v>615</v>
      </c>
      <c r="C451" s="2" t="s">
        <v>754</v>
      </c>
      <c r="D451" s="2"/>
      <c r="E451" s="28">
        <v>44396</v>
      </c>
      <c r="F451" s="28"/>
      <c r="G451" s="28"/>
      <c r="H451" s="4" t="s">
        <v>1048</v>
      </c>
      <c r="I451" s="2">
        <v>6334</v>
      </c>
      <c r="J451" s="2" t="s">
        <v>1060</v>
      </c>
      <c r="L451" s="2" t="s">
        <v>1501</v>
      </c>
      <c r="N451" s="2" t="s">
        <v>1138</v>
      </c>
      <c r="O451" s="15" t="s">
        <v>1167</v>
      </c>
      <c r="P451" s="2"/>
      <c r="R451" s="2" t="s">
        <v>1242</v>
      </c>
      <c r="T451" s="4" t="s">
        <v>1273</v>
      </c>
      <c r="AA451" s="46">
        <f>10740.04+1769</f>
        <v>12509.04</v>
      </c>
      <c r="AB451" s="46">
        <f>10740.04+1769</f>
        <v>12509.04</v>
      </c>
      <c r="AC451" s="2"/>
    </row>
    <row r="452" spans="1:29" x14ac:dyDescent="0.25">
      <c r="A452" s="2" t="s">
        <v>187</v>
      </c>
      <c r="B452" s="4" t="s">
        <v>615</v>
      </c>
      <c r="C452" s="2" t="s">
        <v>753</v>
      </c>
      <c r="D452" s="2"/>
      <c r="E452" s="28">
        <v>44397</v>
      </c>
      <c r="F452" s="28"/>
      <c r="G452" s="28"/>
      <c r="H452" s="4" t="s">
        <v>1048</v>
      </c>
      <c r="I452" s="2">
        <v>10592</v>
      </c>
      <c r="J452" s="2" t="s">
        <v>1062</v>
      </c>
      <c r="L452" s="2" t="s">
        <v>1506</v>
      </c>
      <c r="N452" s="2"/>
      <c r="O452" s="4" t="s">
        <v>1168</v>
      </c>
      <c r="P452" s="2"/>
      <c r="R452" s="2" t="s">
        <v>1242</v>
      </c>
      <c r="T452" s="4" t="s">
        <v>1272</v>
      </c>
      <c r="AA452" s="46">
        <f>94885.82-94256.87</f>
        <v>628.95000000001164</v>
      </c>
      <c r="AB452" s="46">
        <f>94885.82-94256.87</f>
        <v>628.95000000001164</v>
      </c>
      <c r="AC452" s="2"/>
    </row>
    <row r="453" spans="1:29" x14ac:dyDescent="0.25">
      <c r="A453" s="2" t="s">
        <v>186</v>
      </c>
      <c r="B453" s="4" t="s">
        <v>615</v>
      </c>
      <c r="C453" s="2" t="s">
        <v>635</v>
      </c>
      <c r="D453" s="2"/>
      <c r="E453" s="28">
        <v>44398</v>
      </c>
      <c r="F453" s="28"/>
      <c r="G453" s="28"/>
      <c r="H453" s="4" t="s">
        <v>1046</v>
      </c>
      <c r="I453" s="2">
        <v>3571</v>
      </c>
      <c r="J453" s="2" t="s">
        <v>1063</v>
      </c>
      <c r="L453" s="2" t="s">
        <v>1497</v>
      </c>
      <c r="N453" s="2"/>
      <c r="O453" s="15" t="s">
        <v>1167</v>
      </c>
      <c r="P453" s="2"/>
      <c r="R453" s="2" t="s">
        <v>1241</v>
      </c>
      <c r="T453" s="4" t="s">
        <v>1270</v>
      </c>
      <c r="AA453" s="46">
        <f>30289.87+1894</f>
        <v>32183.87</v>
      </c>
      <c r="AB453" s="46">
        <f>30289.87+1894</f>
        <v>32183.87</v>
      </c>
      <c r="AC453" s="2"/>
    </row>
    <row r="454" spans="1:29" x14ac:dyDescent="0.25">
      <c r="A454" s="1" t="s">
        <v>185</v>
      </c>
      <c r="B454" s="15" t="s">
        <v>1525</v>
      </c>
      <c r="C454" s="1" t="s">
        <v>752</v>
      </c>
      <c r="D454" s="1"/>
      <c r="E454" s="27">
        <v>44405</v>
      </c>
      <c r="F454" s="27"/>
      <c r="G454" s="27"/>
      <c r="H454" s="15" t="s">
        <v>1046</v>
      </c>
      <c r="I454" s="1">
        <v>3662</v>
      </c>
      <c r="J454" s="1" t="s">
        <v>1063</v>
      </c>
      <c r="L454" s="1" t="s">
        <v>1514</v>
      </c>
      <c r="N454" s="1"/>
      <c r="O454" s="15" t="s">
        <v>1168</v>
      </c>
      <c r="P454" s="1" t="s">
        <v>1191</v>
      </c>
      <c r="R454" s="1" t="s">
        <v>1242</v>
      </c>
      <c r="T454" s="15" t="s">
        <v>1264</v>
      </c>
      <c r="AA454" s="45">
        <f>1801.34+2482.55+1763+2240.06+4417.14+1923.61+2890.42</f>
        <v>17518.120000000003</v>
      </c>
      <c r="AB454" s="45">
        <f>1801.34+2482.55+1763+2240.06+4417.14+1923.61+2890.42</f>
        <v>17518.120000000003</v>
      </c>
      <c r="AC454" s="1"/>
    </row>
    <row r="455" spans="1:29" x14ac:dyDescent="0.25">
      <c r="A455" s="2" t="s">
        <v>184</v>
      </c>
      <c r="B455" s="4" t="s">
        <v>615</v>
      </c>
      <c r="C455" s="58" t="s">
        <v>751</v>
      </c>
      <c r="D455" s="2"/>
      <c r="E455" s="28">
        <v>44421</v>
      </c>
      <c r="F455" s="28"/>
      <c r="G455" s="28"/>
      <c r="H455" s="4" t="s">
        <v>1046</v>
      </c>
      <c r="I455" s="2">
        <v>1423</v>
      </c>
      <c r="J455" s="2" t="s">
        <v>1063</v>
      </c>
      <c r="L455" s="2" t="s">
        <v>1501</v>
      </c>
      <c r="N455" s="2"/>
      <c r="O455" s="4" t="s">
        <v>1167</v>
      </c>
      <c r="P455" s="2"/>
      <c r="R455" s="2" t="s">
        <v>1241</v>
      </c>
      <c r="T455" s="4" t="s">
        <v>1264</v>
      </c>
      <c r="AA455" s="46">
        <f>1956+20.18+5111+8404</f>
        <v>15491.18</v>
      </c>
      <c r="AB455" s="46">
        <f>1956+20.18+5111+8404</f>
        <v>15491.18</v>
      </c>
      <c r="AC455" s="2"/>
    </row>
    <row r="456" spans="1:29" x14ac:dyDescent="0.25">
      <c r="A456" s="3" t="s">
        <v>161</v>
      </c>
      <c r="B456" s="4" t="s">
        <v>615</v>
      </c>
      <c r="C456" s="2" t="s">
        <v>735</v>
      </c>
      <c r="D456" s="2"/>
      <c r="E456" s="28">
        <v>44427</v>
      </c>
      <c r="F456" s="28"/>
      <c r="G456" s="28"/>
      <c r="H456" s="15" t="s">
        <v>1053</v>
      </c>
      <c r="I456" s="2">
        <v>5964</v>
      </c>
      <c r="J456" s="2" t="s">
        <v>1070</v>
      </c>
      <c r="L456" s="2" t="s">
        <v>1501</v>
      </c>
      <c r="N456" s="2" t="s">
        <v>1137</v>
      </c>
      <c r="O456" s="15" t="s">
        <v>1167</v>
      </c>
      <c r="P456" s="2"/>
      <c r="R456" s="2" t="s">
        <v>1242</v>
      </c>
      <c r="T456" s="15" t="s">
        <v>1270</v>
      </c>
      <c r="AA456" s="46"/>
      <c r="AB456" s="46"/>
      <c r="AC456" s="2"/>
    </row>
    <row r="457" spans="1:29" x14ac:dyDescent="0.25">
      <c r="A457" s="3" t="s">
        <v>162</v>
      </c>
      <c r="B457" s="4" t="s">
        <v>615</v>
      </c>
      <c r="C457" s="2" t="s">
        <v>736</v>
      </c>
      <c r="D457" s="2"/>
      <c r="E457" s="28">
        <v>44427</v>
      </c>
      <c r="F457" s="28"/>
      <c r="G457" s="28"/>
      <c r="H457" s="4" t="s">
        <v>1052</v>
      </c>
      <c r="I457" s="2">
        <v>8072</v>
      </c>
      <c r="J457" s="2" t="s">
        <v>1075</v>
      </c>
      <c r="L457" s="2" t="s">
        <v>1501</v>
      </c>
      <c r="N457" s="2" t="s">
        <v>1133</v>
      </c>
      <c r="O457" s="15" t="s">
        <v>1167</v>
      </c>
      <c r="P457" s="2"/>
      <c r="R457" s="2" t="s">
        <v>1241</v>
      </c>
      <c r="T457" s="4" t="s">
        <v>1270</v>
      </c>
      <c r="AA457" s="46"/>
      <c r="AB457" s="46"/>
      <c r="AC457" s="2"/>
    </row>
    <row r="458" spans="1:29" x14ac:dyDescent="0.25">
      <c r="A458" s="3" t="s">
        <v>163</v>
      </c>
      <c r="B458" s="4" t="s">
        <v>615</v>
      </c>
      <c r="C458" s="2" t="s">
        <v>737</v>
      </c>
      <c r="D458" s="2"/>
      <c r="E458" s="28">
        <v>44427</v>
      </c>
      <c r="F458" s="28"/>
      <c r="G458" s="28"/>
      <c r="H458" s="4" t="s">
        <v>1053</v>
      </c>
      <c r="I458" s="2">
        <v>5232</v>
      </c>
      <c r="J458" s="2" t="s">
        <v>1070</v>
      </c>
      <c r="L458" s="2" t="s">
        <v>1501</v>
      </c>
      <c r="N458" s="2" t="s">
        <v>1143</v>
      </c>
      <c r="O458" s="15" t="s">
        <v>1167</v>
      </c>
      <c r="P458" s="2"/>
      <c r="R458" s="2" t="s">
        <v>1241</v>
      </c>
      <c r="T458" s="4" t="s">
        <v>1270</v>
      </c>
      <c r="AA458" s="46"/>
      <c r="AB458" s="46"/>
      <c r="AC458" s="2"/>
    </row>
    <row r="459" spans="1:29" x14ac:dyDescent="0.25">
      <c r="A459" s="3" t="s">
        <v>164</v>
      </c>
      <c r="B459" s="4" t="s">
        <v>615</v>
      </c>
      <c r="C459" s="2" t="s">
        <v>738</v>
      </c>
      <c r="D459" s="2"/>
      <c r="E459" s="28">
        <v>44431</v>
      </c>
      <c r="F459" s="28"/>
      <c r="G459" s="28"/>
      <c r="H459" s="4" t="s">
        <v>1053</v>
      </c>
      <c r="I459" s="2">
        <v>6075</v>
      </c>
      <c r="J459" s="2" t="s">
        <v>1070</v>
      </c>
      <c r="L459" s="2" t="s">
        <v>1501</v>
      </c>
      <c r="N459" s="2" t="s">
        <v>1133</v>
      </c>
      <c r="O459" s="4" t="s">
        <v>1167</v>
      </c>
      <c r="P459" s="2"/>
      <c r="R459" s="2" t="s">
        <v>1241</v>
      </c>
      <c r="T459" s="4" t="s">
        <v>1270</v>
      </c>
      <c r="AA459" s="46"/>
      <c r="AB459" s="46"/>
      <c r="AC459" s="2"/>
    </row>
    <row r="460" spans="1:29" x14ac:dyDescent="0.25">
      <c r="A460" s="3" t="s">
        <v>165</v>
      </c>
      <c r="B460" s="4" t="s">
        <v>615</v>
      </c>
      <c r="C460" s="2" t="s">
        <v>732</v>
      </c>
      <c r="D460" s="2"/>
      <c r="E460" s="28">
        <v>44431</v>
      </c>
      <c r="F460" s="28"/>
      <c r="G460" s="28"/>
      <c r="H460" s="4" t="s">
        <v>1052</v>
      </c>
      <c r="I460" s="2">
        <v>6012</v>
      </c>
      <c r="J460" s="2" t="s">
        <v>1075</v>
      </c>
      <c r="L460" s="2" t="s">
        <v>1501</v>
      </c>
      <c r="N460" s="2" t="s">
        <v>1143</v>
      </c>
      <c r="O460" s="4" t="s">
        <v>1167</v>
      </c>
      <c r="P460" s="2"/>
      <c r="R460" s="2" t="s">
        <v>1241</v>
      </c>
      <c r="T460" s="4" t="s">
        <v>1270</v>
      </c>
      <c r="AA460" s="46"/>
      <c r="AB460" s="46"/>
      <c r="AC460" s="2"/>
    </row>
    <row r="461" spans="1:29" x14ac:dyDescent="0.25">
      <c r="A461" s="3" t="s">
        <v>166</v>
      </c>
      <c r="B461" s="4" t="s">
        <v>615</v>
      </c>
      <c r="C461" s="2" t="s">
        <v>739</v>
      </c>
      <c r="D461" s="2"/>
      <c r="E461" s="28">
        <v>44431</v>
      </c>
      <c r="F461" s="28"/>
      <c r="G461" s="28"/>
      <c r="H461" s="4" t="s">
        <v>1051</v>
      </c>
      <c r="I461" s="2">
        <v>8208</v>
      </c>
      <c r="J461" s="2" t="s">
        <v>1091</v>
      </c>
      <c r="L461" s="2" t="s">
        <v>1501</v>
      </c>
      <c r="N461" s="2" t="s">
        <v>1144</v>
      </c>
      <c r="O461" s="15" t="s">
        <v>1167</v>
      </c>
      <c r="P461" s="2"/>
      <c r="R461" s="2" t="s">
        <v>1242</v>
      </c>
      <c r="T461" s="4" t="s">
        <v>1270</v>
      </c>
      <c r="AA461" s="46"/>
      <c r="AB461" s="46"/>
      <c r="AC461" s="2"/>
    </row>
    <row r="462" spans="1:29" x14ac:dyDescent="0.25">
      <c r="A462" s="3" t="s">
        <v>167</v>
      </c>
      <c r="B462" s="4" t="s">
        <v>615</v>
      </c>
      <c r="C462" s="2" t="s">
        <v>740</v>
      </c>
      <c r="D462" s="2"/>
      <c r="E462" s="28">
        <v>44431</v>
      </c>
      <c r="F462" s="28"/>
      <c r="G462" s="28"/>
      <c r="H462" s="4" t="s">
        <v>1053</v>
      </c>
      <c r="I462" s="2">
        <v>7783</v>
      </c>
      <c r="J462" s="2" t="s">
        <v>1092</v>
      </c>
      <c r="L462" s="2" t="s">
        <v>1501</v>
      </c>
      <c r="N462" s="2" t="s">
        <v>1144</v>
      </c>
      <c r="O462" s="15" t="s">
        <v>1167</v>
      </c>
      <c r="P462" s="2"/>
      <c r="R462" s="2" t="s">
        <v>1242</v>
      </c>
      <c r="T462" s="4" t="s">
        <v>1270</v>
      </c>
      <c r="AA462" s="46">
        <f>25200.73</f>
        <v>25200.73</v>
      </c>
      <c r="AB462" s="46">
        <f>25200.73</f>
        <v>25200.73</v>
      </c>
      <c r="AC462" s="2"/>
    </row>
    <row r="463" spans="1:29" x14ac:dyDescent="0.25">
      <c r="A463" s="3" t="s">
        <v>168</v>
      </c>
      <c r="B463" s="4" t="s">
        <v>615</v>
      </c>
      <c r="C463" s="2" t="s">
        <v>741</v>
      </c>
      <c r="D463" s="2"/>
      <c r="E463" s="28">
        <v>44431</v>
      </c>
      <c r="F463" s="28"/>
      <c r="G463" s="28"/>
      <c r="H463" s="4" t="s">
        <v>1052</v>
      </c>
      <c r="I463" s="2">
        <v>5605</v>
      </c>
      <c r="J463" s="2" t="s">
        <v>1075</v>
      </c>
      <c r="L463" s="2" t="s">
        <v>1501</v>
      </c>
      <c r="N463" s="2" t="s">
        <v>1142</v>
      </c>
      <c r="O463" s="15" t="s">
        <v>1167</v>
      </c>
      <c r="P463" s="2"/>
      <c r="R463" s="2" t="s">
        <v>1241</v>
      </c>
      <c r="T463" s="4" t="s">
        <v>1270</v>
      </c>
      <c r="AA463" s="46"/>
      <c r="AB463" s="46"/>
      <c r="AC463" s="2"/>
    </row>
    <row r="464" spans="1:29" x14ac:dyDescent="0.25">
      <c r="A464" s="3" t="s">
        <v>169</v>
      </c>
      <c r="B464" s="4" t="s">
        <v>615</v>
      </c>
      <c r="C464" s="2" t="s">
        <v>732</v>
      </c>
      <c r="D464" s="2"/>
      <c r="E464" s="28">
        <v>44431</v>
      </c>
      <c r="F464" s="28"/>
      <c r="G464" s="28"/>
      <c r="H464" s="4" t="s">
        <v>1052</v>
      </c>
      <c r="I464" s="2">
        <v>15678</v>
      </c>
      <c r="J464" s="2" t="s">
        <v>1093</v>
      </c>
      <c r="L464" s="2" t="s">
        <v>1501</v>
      </c>
      <c r="N464" s="2" t="s">
        <v>1133</v>
      </c>
      <c r="O464" s="15" t="s">
        <v>1167</v>
      </c>
      <c r="P464" s="2"/>
      <c r="R464" s="2" t="s">
        <v>1246</v>
      </c>
      <c r="T464" s="4" t="s">
        <v>1270</v>
      </c>
      <c r="AA464" s="46"/>
      <c r="AB464" s="46"/>
      <c r="AC464" s="2"/>
    </row>
    <row r="465" spans="1:29" x14ac:dyDescent="0.25">
      <c r="A465" s="3" t="s">
        <v>170</v>
      </c>
      <c r="B465" s="4" t="s">
        <v>615</v>
      </c>
      <c r="C465" s="2" t="s">
        <v>742</v>
      </c>
      <c r="D465" s="2"/>
      <c r="E465" s="28">
        <v>44431</v>
      </c>
      <c r="F465" s="28"/>
      <c r="G465" s="28"/>
      <c r="H465" s="4" t="s">
        <v>1053</v>
      </c>
      <c r="I465" s="2">
        <v>4463</v>
      </c>
      <c r="J465" s="2" t="s">
        <v>1070</v>
      </c>
      <c r="L465" s="2" t="s">
        <v>1501</v>
      </c>
      <c r="N465" s="2" t="s">
        <v>1145</v>
      </c>
      <c r="O465" s="15" t="s">
        <v>1167</v>
      </c>
      <c r="P465" s="2"/>
      <c r="R465" s="2" t="s">
        <v>1242</v>
      </c>
      <c r="T465" s="4" t="s">
        <v>1270</v>
      </c>
      <c r="AA465" s="46"/>
      <c r="AB465" s="46"/>
      <c r="AC465" s="2"/>
    </row>
    <row r="466" spans="1:29" x14ac:dyDescent="0.25">
      <c r="A466" s="3" t="s">
        <v>171</v>
      </c>
      <c r="B466" s="4" t="s">
        <v>615</v>
      </c>
      <c r="C466" s="2" t="s">
        <v>743</v>
      </c>
      <c r="D466" s="2"/>
      <c r="E466" s="28">
        <v>44431</v>
      </c>
      <c r="F466" s="28"/>
      <c r="G466" s="28"/>
      <c r="H466" s="4" t="s">
        <v>1052</v>
      </c>
      <c r="I466" s="2">
        <v>5883</v>
      </c>
      <c r="J466" s="2" t="s">
        <v>1075</v>
      </c>
      <c r="L466" s="2" t="s">
        <v>1501</v>
      </c>
      <c r="N466" s="2" t="s">
        <v>1140</v>
      </c>
      <c r="O466" s="4" t="s">
        <v>1167</v>
      </c>
      <c r="P466" s="2"/>
      <c r="R466" s="2" t="s">
        <v>1241</v>
      </c>
      <c r="T466" s="4" t="s">
        <v>1270</v>
      </c>
      <c r="AA466" s="46"/>
      <c r="AB466" s="46"/>
      <c r="AC466" s="2"/>
    </row>
    <row r="467" spans="1:29" x14ac:dyDescent="0.25">
      <c r="A467" s="3" t="s">
        <v>172</v>
      </c>
      <c r="B467" s="4" t="s">
        <v>615</v>
      </c>
      <c r="C467" s="2" t="s">
        <v>743</v>
      </c>
      <c r="D467" s="2"/>
      <c r="E467" s="28">
        <v>44431</v>
      </c>
      <c r="F467" s="28"/>
      <c r="G467" s="28"/>
      <c r="H467" s="4" t="s">
        <v>1053</v>
      </c>
      <c r="I467" s="2">
        <v>13510</v>
      </c>
      <c r="J467" s="2" t="s">
        <v>1075</v>
      </c>
      <c r="L467" s="2" t="s">
        <v>1501</v>
      </c>
      <c r="N467" s="2" t="s">
        <v>1133</v>
      </c>
      <c r="O467" s="4" t="s">
        <v>1167</v>
      </c>
      <c r="P467" s="2"/>
      <c r="R467" s="2" t="s">
        <v>1241</v>
      </c>
      <c r="T467" s="4" t="s">
        <v>1270</v>
      </c>
      <c r="AA467" s="46"/>
      <c r="AB467" s="46"/>
      <c r="AC467" s="2"/>
    </row>
    <row r="468" spans="1:29" x14ac:dyDescent="0.25">
      <c r="A468" s="3" t="s">
        <v>173</v>
      </c>
      <c r="B468" s="4" t="s">
        <v>615</v>
      </c>
      <c r="C468" s="2" t="s">
        <v>743</v>
      </c>
      <c r="D468" s="2"/>
      <c r="E468" s="28">
        <v>44431</v>
      </c>
      <c r="F468" s="28"/>
      <c r="G468" s="28"/>
      <c r="H468" s="4" t="s">
        <v>1052</v>
      </c>
      <c r="I468" s="2">
        <v>13531</v>
      </c>
      <c r="J468" s="2" t="s">
        <v>1075</v>
      </c>
      <c r="L468" s="2" t="s">
        <v>1501</v>
      </c>
      <c r="N468" s="2" t="s">
        <v>1133</v>
      </c>
      <c r="O468" s="4" t="s">
        <v>1167</v>
      </c>
      <c r="P468" s="2"/>
      <c r="R468" s="2" t="s">
        <v>1241</v>
      </c>
      <c r="T468" s="4" t="s">
        <v>1270</v>
      </c>
      <c r="AA468" s="46"/>
      <c r="AB468" s="46"/>
      <c r="AC468" s="2"/>
    </row>
    <row r="469" spans="1:29" x14ac:dyDescent="0.25">
      <c r="A469" s="3" t="s">
        <v>174</v>
      </c>
      <c r="B469" s="4" t="s">
        <v>615</v>
      </c>
      <c r="C469" s="2" t="s">
        <v>744</v>
      </c>
      <c r="D469" s="2"/>
      <c r="E469" s="28">
        <v>44431</v>
      </c>
      <c r="F469" s="28"/>
      <c r="G469" s="28"/>
      <c r="H469" s="4" t="s">
        <v>1052</v>
      </c>
      <c r="I469" s="2">
        <v>10733</v>
      </c>
      <c r="J469" s="2" t="s">
        <v>1075</v>
      </c>
      <c r="L469" s="2" t="s">
        <v>1501</v>
      </c>
      <c r="N469" s="2" t="s">
        <v>1146</v>
      </c>
      <c r="O469" s="4" t="s">
        <v>1167</v>
      </c>
      <c r="P469" s="2"/>
      <c r="R469" s="2" t="s">
        <v>1241</v>
      </c>
      <c r="T469" s="4" t="s">
        <v>1270</v>
      </c>
      <c r="AA469" s="46"/>
      <c r="AB469" s="46"/>
      <c r="AC469" s="2"/>
    </row>
    <row r="470" spans="1:29" x14ac:dyDescent="0.25">
      <c r="A470" s="3" t="s">
        <v>175</v>
      </c>
      <c r="B470" s="4" t="s">
        <v>615</v>
      </c>
      <c r="C470" s="2" t="s">
        <v>745</v>
      </c>
      <c r="D470" s="2"/>
      <c r="E470" s="28">
        <v>44431</v>
      </c>
      <c r="F470" s="28"/>
      <c r="G470" s="28"/>
      <c r="H470" s="4" t="s">
        <v>1052</v>
      </c>
      <c r="I470" s="2">
        <v>8456</v>
      </c>
      <c r="J470" s="2" t="s">
        <v>1084</v>
      </c>
      <c r="L470" s="2" t="s">
        <v>1501</v>
      </c>
      <c r="N470" s="2" t="s">
        <v>1144</v>
      </c>
      <c r="O470" s="15" t="s">
        <v>1167</v>
      </c>
      <c r="P470" s="2"/>
      <c r="R470" s="2" t="s">
        <v>1242</v>
      </c>
      <c r="T470" s="4" t="s">
        <v>1270</v>
      </c>
      <c r="AA470" s="46">
        <f>25200.73</f>
        <v>25200.73</v>
      </c>
      <c r="AB470" s="46">
        <f>25200.73</f>
        <v>25200.73</v>
      </c>
      <c r="AC470" s="2"/>
    </row>
    <row r="471" spans="1:29" x14ac:dyDescent="0.25">
      <c r="A471" s="3" t="s">
        <v>176</v>
      </c>
      <c r="B471" s="4" t="s">
        <v>615</v>
      </c>
      <c r="C471" s="2" t="s">
        <v>746</v>
      </c>
      <c r="D471" s="2"/>
      <c r="E471" s="28">
        <v>44431</v>
      </c>
      <c r="F471" s="28"/>
      <c r="G471" s="28"/>
      <c r="H471" s="4" t="s">
        <v>1048</v>
      </c>
      <c r="I471" s="2">
        <v>4960</v>
      </c>
      <c r="J471" s="2" t="s">
        <v>1060</v>
      </c>
      <c r="L471" s="2" t="s">
        <v>1501</v>
      </c>
      <c r="N471" s="2" t="s">
        <v>1133</v>
      </c>
      <c r="O471" s="15" t="s">
        <v>1167</v>
      </c>
      <c r="P471" s="2"/>
      <c r="R471" s="2" t="s">
        <v>1241</v>
      </c>
      <c r="T471" s="4" t="s">
        <v>1270</v>
      </c>
      <c r="AA471" s="46"/>
      <c r="AB471" s="46"/>
      <c r="AC471" s="2"/>
    </row>
    <row r="472" spans="1:29" x14ac:dyDescent="0.25">
      <c r="A472" s="3" t="s">
        <v>177</v>
      </c>
      <c r="B472" s="4" t="s">
        <v>615</v>
      </c>
      <c r="C472" s="2" t="s">
        <v>747</v>
      </c>
      <c r="D472" s="2"/>
      <c r="E472" s="28">
        <v>44432</v>
      </c>
      <c r="F472" s="28"/>
      <c r="G472" s="28"/>
      <c r="H472" s="4" t="s">
        <v>1047</v>
      </c>
      <c r="I472" s="2">
        <v>100</v>
      </c>
      <c r="J472" s="2" t="s">
        <v>1059</v>
      </c>
      <c r="L472" s="2" t="s">
        <v>1503</v>
      </c>
      <c r="N472" s="2"/>
      <c r="O472" s="15" t="s">
        <v>1167</v>
      </c>
      <c r="P472" s="2"/>
      <c r="R472" s="2" t="s">
        <v>1241</v>
      </c>
      <c r="T472" s="4" t="s">
        <v>1270</v>
      </c>
      <c r="AA472" s="46"/>
      <c r="AB472" s="46"/>
      <c r="AC472" s="2"/>
    </row>
    <row r="473" spans="1:29" x14ac:dyDescent="0.25">
      <c r="A473" s="3" t="s">
        <v>178</v>
      </c>
      <c r="B473" s="4" t="s">
        <v>615</v>
      </c>
      <c r="C473" s="2" t="s">
        <v>748</v>
      </c>
      <c r="D473" s="2"/>
      <c r="E473" s="28">
        <v>44432</v>
      </c>
      <c r="F473" s="28"/>
      <c r="G473" s="28"/>
      <c r="H473" s="4" t="s">
        <v>1046</v>
      </c>
      <c r="I473" s="2">
        <v>7210</v>
      </c>
      <c r="J473" s="2" t="s">
        <v>1063</v>
      </c>
      <c r="L473" s="2" t="s">
        <v>1505</v>
      </c>
      <c r="N473" s="2"/>
      <c r="O473" s="15" t="s">
        <v>1167</v>
      </c>
      <c r="P473" s="2"/>
      <c r="R473" s="2" t="s">
        <v>1242</v>
      </c>
      <c r="T473" s="4" t="s">
        <v>1270</v>
      </c>
      <c r="AA473" s="46"/>
      <c r="AB473" s="46"/>
      <c r="AC473" s="2"/>
    </row>
    <row r="474" spans="1:29" x14ac:dyDescent="0.25">
      <c r="A474" s="3" t="s">
        <v>179</v>
      </c>
      <c r="B474" s="15" t="s">
        <v>615</v>
      </c>
      <c r="C474" s="2" t="s">
        <v>749</v>
      </c>
      <c r="D474" s="2"/>
      <c r="E474" s="28">
        <v>44432</v>
      </c>
      <c r="F474" s="28"/>
      <c r="G474" s="28"/>
      <c r="H474" s="4" t="s">
        <v>1053</v>
      </c>
      <c r="I474" s="2">
        <v>3031</v>
      </c>
      <c r="J474" s="2" t="s">
        <v>1063</v>
      </c>
      <c r="L474" s="2" t="s">
        <v>1506</v>
      </c>
      <c r="N474" s="2"/>
      <c r="O474" s="15" t="s">
        <v>1167</v>
      </c>
      <c r="P474" s="2"/>
      <c r="R474" s="2" t="s">
        <v>1242</v>
      </c>
      <c r="T474" s="4" t="s">
        <v>1270</v>
      </c>
      <c r="AA474" s="46">
        <f>6997.38</f>
        <v>6997.38</v>
      </c>
      <c r="AB474" s="46">
        <f>6997.38</f>
        <v>6997.38</v>
      </c>
      <c r="AC474" s="2"/>
    </row>
    <row r="475" spans="1:29" x14ac:dyDescent="0.25">
      <c r="A475" s="3" t="s">
        <v>180</v>
      </c>
      <c r="B475" s="15" t="s">
        <v>615</v>
      </c>
      <c r="C475" s="2" t="s">
        <v>693</v>
      </c>
      <c r="D475" s="2"/>
      <c r="E475" s="28">
        <v>44432</v>
      </c>
      <c r="F475" s="28"/>
      <c r="G475" s="28"/>
      <c r="H475" s="4" t="s">
        <v>1053</v>
      </c>
      <c r="I475" s="2">
        <v>577</v>
      </c>
      <c r="J475" s="2" t="s">
        <v>1065</v>
      </c>
      <c r="L475" s="2" t="s">
        <v>1506</v>
      </c>
      <c r="N475" s="2"/>
      <c r="O475" s="15" t="s">
        <v>1167</v>
      </c>
      <c r="P475" s="2"/>
      <c r="R475" s="2" t="s">
        <v>1242</v>
      </c>
      <c r="T475" s="4" t="s">
        <v>1270</v>
      </c>
      <c r="AA475" s="46">
        <f>6997.38</f>
        <v>6997.38</v>
      </c>
      <c r="AB475" s="46">
        <f>6997.38</f>
        <v>6997.38</v>
      </c>
      <c r="AC475" s="2"/>
    </row>
    <row r="476" spans="1:29" x14ac:dyDescent="0.25">
      <c r="A476" s="3" t="s">
        <v>181</v>
      </c>
      <c r="B476" s="4" t="s">
        <v>615</v>
      </c>
      <c r="C476" s="2" t="s">
        <v>740</v>
      </c>
      <c r="D476" s="2"/>
      <c r="E476" s="28">
        <v>44432</v>
      </c>
      <c r="F476" s="28"/>
      <c r="G476" s="28"/>
      <c r="H476" s="4" t="s">
        <v>1052</v>
      </c>
      <c r="I476" s="2">
        <v>4589</v>
      </c>
      <c r="J476" s="2" t="s">
        <v>1060</v>
      </c>
      <c r="L476" s="2" t="s">
        <v>1506</v>
      </c>
      <c r="N476" s="2"/>
      <c r="O476" s="15" t="s">
        <v>1167</v>
      </c>
      <c r="P476" s="2"/>
      <c r="R476" s="2" t="s">
        <v>1242</v>
      </c>
      <c r="T476" s="4" t="s">
        <v>1270</v>
      </c>
      <c r="AA476" s="46"/>
      <c r="AB476" s="46"/>
      <c r="AC476" s="2"/>
    </row>
    <row r="477" spans="1:29" x14ac:dyDescent="0.25">
      <c r="A477" s="3" t="s">
        <v>182</v>
      </c>
      <c r="B477" s="4" t="s">
        <v>615</v>
      </c>
      <c r="C477" s="2" t="s">
        <v>740</v>
      </c>
      <c r="D477" s="2"/>
      <c r="E477" s="28">
        <v>44432</v>
      </c>
      <c r="F477" s="28"/>
      <c r="G477" s="28"/>
      <c r="H477" s="4" t="s">
        <v>1053</v>
      </c>
      <c r="I477" s="2">
        <v>7569</v>
      </c>
      <c r="J477" s="2" t="s">
        <v>1094</v>
      </c>
      <c r="L477" s="2" t="s">
        <v>1506</v>
      </c>
      <c r="N477" s="2"/>
      <c r="O477" s="15" t="s">
        <v>1167</v>
      </c>
      <c r="P477" s="2"/>
      <c r="R477" s="2" t="s">
        <v>1242</v>
      </c>
      <c r="T477" s="4" t="s">
        <v>1270</v>
      </c>
      <c r="AA477" s="46"/>
      <c r="AB477" s="46"/>
      <c r="AC477" s="2"/>
    </row>
    <row r="478" spans="1:29" x14ac:dyDescent="0.25">
      <c r="A478" s="2" t="s">
        <v>160</v>
      </c>
      <c r="B478" s="4" t="s">
        <v>615</v>
      </c>
      <c r="C478" s="2" t="s">
        <v>734</v>
      </c>
      <c r="D478" s="28">
        <v>44495</v>
      </c>
      <c r="E478" s="28">
        <v>44434</v>
      </c>
      <c r="F478" s="28"/>
      <c r="G478" s="28"/>
      <c r="H478" s="4" t="s">
        <v>1046</v>
      </c>
      <c r="I478" s="2">
        <v>2709</v>
      </c>
      <c r="J478" s="2" t="s">
        <v>1063</v>
      </c>
      <c r="L478" s="2"/>
      <c r="N478" s="2"/>
      <c r="O478" s="15" t="s">
        <v>1167</v>
      </c>
      <c r="P478" s="2"/>
      <c r="R478" s="2" t="s">
        <v>1242</v>
      </c>
      <c r="T478" s="4" t="s">
        <v>1264</v>
      </c>
      <c r="AA478" s="46">
        <f>2483+5241.33+6411+2569</f>
        <v>16704.330000000002</v>
      </c>
      <c r="AB478" s="46">
        <f>2483+5241.33+6411+2569</f>
        <v>16704.330000000002</v>
      </c>
      <c r="AC478" s="2"/>
    </row>
    <row r="479" spans="1:29" x14ac:dyDescent="0.25">
      <c r="A479" s="3" t="s">
        <v>183</v>
      </c>
      <c r="B479" s="4" t="s">
        <v>615</v>
      </c>
      <c r="C479" s="2" t="s">
        <v>750</v>
      </c>
      <c r="D479" s="2"/>
      <c r="E479" s="28">
        <v>44434</v>
      </c>
      <c r="F479" s="28"/>
      <c r="G479" s="28"/>
      <c r="H479" s="4" t="s">
        <v>1046</v>
      </c>
      <c r="I479" s="2">
        <v>2868</v>
      </c>
      <c r="J479" s="2" t="s">
        <v>1063</v>
      </c>
      <c r="L479" s="2" t="s">
        <v>1506</v>
      </c>
      <c r="N479" s="2"/>
      <c r="O479" s="15" t="s">
        <v>1168</v>
      </c>
      <c r="P479" s="2"/>
      <c r="R479" s="2" t="s">
        <v>1242</v>
      </c>
      <c r="T479" s="4" t="s">
        <v>1270</v>
      </c>
      <c r="AA479" s="46"/>
      <c r="AB479" s="46"/>
      <c r="AC479" s="2"/>
    </row>
    <row r="480" spans="1:29" x14ac:dyDescent="0.25">
      <c r="A480" s="2" t="s">
        <v>159</v>
      </c>
      <c r="B480" s="4" t="s">
        <v>615</v>
      </c>
      <c r="C480" s="2" t="s">
        <v>733</v>
      </c>
      <c r="D480" s="2"/>
      <c r="E480" s="28">
        <v>44439</v>
      </c>
      <c r="F480" s="28"/>
      <c r="G480" s="28"/>
      <c r="H480" s="4" t="s">
        <v>1047</v>
      </c>
      <c r="I480" s="2">
        <v>10446</v>
      </c>
      <c r="J480" s="2" t="s">
        <v>1061</v>
      </c>
      <c r="L480" s="2"/>
      <c r="N480" s="2"/>
      <c r="O480" s="4" t="s">
        <v>1167</v>
      </c>
      <c r="P480" s="2"/>
      <c r="R480" s="2"/>
      <c r="T480" s="4" t="s">
        <v>1265</v>
      </c>
      <c r="AA480" s="47"/>
      <c r="AB480" s="47"/>
      <c r="AC480" s="2"/>
    </row>
    <row r="481" spans="1:29" x14ac:dyDescent="0.25">
      <c r="A481" s="2" t="s">
        <v>158</v>
      </c>
      <c r="B481" s="4" t="s">
        <v>615</v>
      </c>
      <c r="C481" s="2" t="s">
        <v>732</v>
      </c>
      <c r="D481" s="2"/>
      <c r="E481" s="28">
        <v>44445</v>
      </c>
      <c r="F481" s="28"/>
      <c r="G481" s="28"/>
      <c r="H481" s="4" t="s">
        <v>1047</v>
      </c>
      <c r="I481" s="2">
        <v>10345</v>
      </c>
      <c r="J481" s="2" t="s">
        <v>1061</v>
      </c>
      <c r="L481" s="2"/>
      <c r="N481" s="2"/>
      <c r="O481" s="4" t="s">
        <v>1167</v>
      </c>
      <c r="P481" s="2"/>
      <c r="R481" s="2" t="s">
        <v>1242</v>
      </c>
      <c r="T481" s="4" t="s">
        <v>1265</v>
      </c>
      <c r="AA481" s="47">
        <f>2736.33+4295</f>
        <v>7031.33</v>
      </c>
      <c r="AB481" s="47">
        <f>2736.33+4295</f>
        <v>7031.33</v>
      </c>
      <c r="AC481" s="2"/>
    </row>
    <row r="482" spans="1:29" x14ac:dyDescent="0.25">
      <c r="A482" s="2" t="s">
        <v>157</v>
      </c>
      <c r="B482" s="4" t="s">
        <v>615</v>
      </c>
      <c r="C482" s="2" t="s">
        <v>731</v>
      </c>
      <c r="D482" s="2"/>
      <c r="E482" s="28">
        <v>44446</v>
      </c>
      <c r="F482" s="28"/>
      <c r="G482" s="28"/>
      <c r="H482" s="4" t="s">
        <v>1047</v>
      </c>
      <c r="I482" s="2">
        <v>5563</v>
      </c>
      <c r="J482" s="2" t="s">
        <v>1059</v>
      </c>
      <c r="L482" s="2"/>
      <c r="N482" s="2"/>
      <c r="O482" s="4" t="s">
        <v>1168</v>
      </c>
      <c r="P482" s="2" t="s">
        <v>1175</v>
      </c>
      <c r="R482" s="2" t="s">
        <v>1242</v>
      </c>
      <c r="T482" s="4" t="s">
        <v>1264</v>
      </c>
      <c r="AA482" s="47">
        <f>2153+147927.83+1827+2153+2907</f>
        <v>156967.82999999999</v>
      </c>
      <c r="AB482" s="47">
        <f>2153+147927.83+1827+2153+2907</f>
        <v>156967.82999999999</v>
      </c>
      <c r="AC482" s="2" t="s">
        <v>1324</v>
      </c>
    </row>
    <row r="483" spans="1:29" x14ac:dyDescent="0.25">
      <c r="A483" s="2" t="s">
        <v>154</v>
      </c>
      <c r="B483" s="4" t="s">
        <v>615</v>
      </c>
      <c r="C483" s="2" t="s">
        <v>728</v>
      </c>
      <c r="D483" s="2"/>
      <c r="E483" s="28">
        <v>44448</v>
      </c>
      <c r="F483" s="28"/>
      <c r="G483" s="28"/>
      <c r="H483" s="4" t="s">
        <v>1048</v>
      </c>
      <c r="I483" s="2">
        <v>1989</v>
      </c>
      <c r="J483" s="2" t="s">
        <v>1060</v>
      </c>
      <c r="L483" s="2"/>
      <c r="N483" s="2"/>
      <c r="O483" s="15" t="s">
        <v>1168</v>
      </c>
      <c r="P483" s="2" t="s">
        <v>1190</v>
      </c>
      <c r="R483" s="2"/>
      <c r="T483" s="4" t="s">
        <v>1264</v>
      </c>
      <c r="AA483" s="46">
        <f>20.18+7276+14999</f>
        <v>22295.18</v>
      </c>
      <c r="AB483" s="46">
        <f>20.18+7276+14999</f>
        <v>22295.18</v>
      </c>
      <c r="AC483" s="2"/>
    </row>
    <row r="484" spans="1:29" x14ac:dyDescent="0.25">
      <c r="A484" s="2" t="s">
        <v>155</v>
      </c>
      <c r="B484" s="4" t="s">
        <v>615</v>
      </c>
      <c r="C484" s="2" t="s">
        <v>729</v>
      </c>
      <c r="D484" s="2"/>
      <c r="E484" s="28">
        <v>44448</v>
      </c>
      <c r="F484" s="28"/>
      <c r="G484" s="28"/>
      <c r="H484" s="4" t="s">
        <v>1046</v>
      </c>
      <c r="I484" s="2">
        <v>1739</v>
      </c>
      <c r="J484" s="2" t="s">
        <v>1063</v>
      </c>
      <c r="L484" s="2"/>
      <c r="N484" s="2"/>
      <c r="O484" s="15" t="s">
        <v>1167</v>
      </c>
      <c r="P484" s="2"/>
      <c r="R484" s="2"/>
      <c r="T484" s="4" t="s">
        <v>1271</v>
      </c>
      <c r="AA484" s="47"/>
      <c r="AB484" s="47"/>
      <c r="AC484" s="2"/>
    </row>
    <row r="485" spans="1:29" x14ac:dyDescent="0.25">
      <c r="A485" s="2" t="s">
        <v>156</v>
      </c>
      <c r="B485" s="4" t="s">
        <v>615</v>
      </c>
      <c r="C485" s="2" t="s">
        <v>730</v>
      </c>
      <c r="D485" s="2"/>
      <c r="E485" s="28">
        <v>44448</v>
      </c>
      <c r="F485" s="28"/>
      <c r="G485" s="28"/>
      <c r="H485" s="4" t="s">
        <v>1048</v>
      </c>
      <c r="I485" s="2">
        <v>9776</v>
      </c>
      <c r="J485" s="2" t="s">
        <v>1060</v>
      </c>
      <c r="L485" s="2"/>
      <c r="N485" s="2"/>
      <c r="O485" s="15" t="s">
        <v>1167</v>
      </c>
      <c r="P485" s="2"/>
      <c r="R485" s="2" t="s">
        <v>1241</v>
      </c>
      <c r="T485" s="4" t="s">
        <v>1265</v>
      </c>
      <c r="AA485" s="47">
        <f>20.18</f>
        <v>20.18</v>
      </c>
      <c r="AB485" s="47">
        <f>20.18</f>
        <v>20.18</v>
      </c>
      <c r="AC485" s="2"/>
    </row>
    <row r="486" spans="1:29" x14ac:dyDescent="0.25">
      <c r="A486" s="2" t="s">
        <v>153</v>
      </c>
      <c r="B486" s="4" t="s">
        <v>615</v>
      </c>
      <c r="C486" s="2" t="s">
        <v>727</v>
      </c>
      <c r="D486" s="2"/>
      <c r="E486" s="28">
        <v>44459</v>
      </c>
      <c r="F486" s="28"/>
      <c r="G486" s="28"/>
      <c r="H486" s="4" t="s">
        <v>1048</v>
      </c>
      <c r="I486" s="2">
        <v>9900</v>
      </c>
      <c r="J486" s="2" t="s">
        <v>1062</v>
      </c>
      <c r="L486" s="2" t="s">
        <v>1501</v>
      </c>
      <c r="N486" s="2" t="s">
        <v>1133</v>
      </c>
      <c r="O486" s="4" t="s">
        <v>1168</v>
      </c>
      <c r="P486" s="2" t="s">
        <v>1175</v>
      </c>
      <c r="R486" s="2" t="s">
        <v>1241</v>
      </c>
      <c r="T486" s="4" t="s">
        <v>1264</v>
      </c>
      <c r="AA486" s="46">
        <f>90300.02+6385.59-88292.02</f>
        <v>8393.5899999999965</v>
      </c>
      <c r="AB486" s="46">
        <f>90300.02+6385.59-88292.02</f>
        <v>8393.5899999999965</v>
      </c>
      <c r="AC486" s="2"/>
    </row>
    <row r="487" spans="1:29" x14ac:dyDescent="0.25">
      <c r="A487" s="2" t="s">
        <v>152</v>
      </c>
      <c r="B487" s="4" t="s">
        <v>615</v>
      </c>
      <c r="C487" s="4" t="s">
        <v>726</v>
      </c>
      <c r="D487" s="2"/>
      <c r="E487" s="28">
        <v>44463</v>
      </c>
      <c r="F487" s="28"/>
      <c r="G487" s="28"/>
      <c r="H487" s="4" t="s">
        <v>1048</v>
      </c>
      <c r="I487" s="2">
        <v>11078</v>
      </c>
      <c r="J487" s="2" t="s">
        <v>1062</v>
      </c>
      <c r="L487" s="2" t="s">
        <v>1508</v>
      </c>
      <c r="N487" s="2"/>
      <c r="O487" s="4" t="s">
        <v>1167</v>
      </c>
      <c r="P487" s="2"/>
      <c r="R487" s="2" t="s">
        <v>1241</v>
      </c>
      <c r="T487" s="4" t="s">
        <v>1269</v>
      </c>
      <c r="AA487" s="46">
        <f>4281</f>
        <v>4281</v>
      </c>
      <c r="AB487" s="46">
        <f>4281</f>
        <v>4281</v>
      </c>
      <c r="AC487" s="2"/>
    </row>
    <row r="488" spans="1:29" x14ac:dyDescent="0.25">
      <c r="A488" s="2" t="s">
        <v>149</v>
      </c>
      <c r="B488" s="4" t="s">
        <v>615</v>
      </c>
      <c r="C488" s="4" t="s">
        <v>724</v>
      </c>
      <c r="D488" s="2"/>
      <c r="E488" s="28">
        <v>44468</v>
      </c>
      <c r="F488" s="28"/>
      <c r="G488" s="28"/>
      <c r="H488" s="4" t="s">
        <v>1046</v>
      </c>
      <c r="I488" s="2">
        <v>5006</v>
      </c>
      <c r="J488" s="2" t="s">
        <v>1058</v>
      </c>
      <c r="L488" s="2" t="s">
        <v>1501</v>
      </c>
      <c r="N488" s="2" t="s">
        <v>1133</v>
      </c>
      <c r="O488" s="4" t="s">
        <v>1167</v>
      </c>
      <c r="P488" s="2"/>
      <c r="R488" s="2" t="s">
        <v>1242</v>
      </c>
      <c r="T488" s="4" t="s">
        <v>1265</v>
      </c>
      <c r="AA488" s="46">
        <f>1560.35+3170</f>
        <v>4730.3500000000004</v>
      </c>
      <c r="AB488" s="46">
        <f>1560.35+3170</f>
        <v>4730.3500000000004</v>
      </c>
      <c r="AC488" s="2"/>
    </row>
    <row r="489" spans="1:29" x14ac:dyDescent="0.25">
      <c r="A489" s="2" t="s">
        <v>150</v>
      </c>
      <c r="B489" s="4" t="s">
        <v>615</v>
      </c>
      <c r="C489" s="4" t="s">
        <v>725</v>
      </c>
      <c r="D489" s="2"/>
      <c r="E489" s="28">
        <v>44468</v>
      </c>
      <c r="F489" s="28"/>
      <c r="G489" s="28"/>
      <c r="H489" s="4" t="s">
        <v>1046</v>
      </c>
      <c r="I489" s="2">
        <v>5371</v>
      </c>
      <c r="J489" s="2" t="s">
        <v>1090</v>
      </c>
      <c r="L489" s="2"/>
      <c r="N489" s="2"/>
      <c r="O489" s="15" t="s">
        <v>1167</v>
      </c>
      <c r="P489" s="2"/>
      <c r="R489" s="2" t="s">
        <v>1242</v>
      </c>
      <c r="T489" s="4" t="s">
        <v>1265</v>
      </c>
      <c r="AA489" s="46">
        <f>20.18+3170</f>
        <v>3190.18</v>
      </c>
      <c r="AB489" s="46">
        <f>20.18+3170</f>
        <v>3190.18</v>
      </c>
      <c r="AC489" s="2"/>
    </row>
    <row r="490" spans="1:29" x14ac:dyDescent="0.25">
      <c r="A490" s="2" t="s">
        <v>148</v>
      </c>
      <c r="B490" s="4" t="s">
        <v>615</v>
      </c>
      <c r="C490" s="4" t="s">
        <v>723</v>
      </c>
      <c r="D490" s="2"/>
      <c r="E490" s="28">
        <v>44473</v>
      </c>
      <c r="F490" s="28"/>
      <c r="G490" s="28"/>
      <c r="H490" s="4" t="s">
        <v>1047</v>
      </c>
      <c r="I490" s="2">
        <v>2911</v>
      </c>
      <c r="J490" s="2" t="s">
        <v>1059</v>
      </c>
      <c r="L490" s="2"/>
      <c r="N490" s="2"/>
      <c r="O490" s="15" t="s">
        <v>1167</v>
      </c>
      <c r="P490" s="2"/>
      <c r="R490" s="2"/>
      <c r="T490" s="4" t="s">
        <v>1264</v>
      </c>
      <c r="AA490" s="46">
        <f>4756.37+1473.02+2632+2340</f>
        <v>11201.39</v>
      </c>
      <c r="AB490" s="46">
        <f>4756.37+1473.02+2632+2340</f>
        <v>11201.39</v>
      </c>
      <c r="AC490" s="2"/>
    </row>
    <row r="491" spans="1:29" x14ac:dyDescent="0.25">
      <c r="A491" s="2" t="s">
        <v>147</v>
      </c>
      <c r="B491" s="4" t="s">
        <v>615</v>
      </c>
      <c r="C491" s="4" t="s">
        <v>722</v>
      </c>
      <c r="D491" s="2"/>
      <c r="E491" s="28">
        <v>44481</v>
      </c>
      <c r="F491" s="28"/>
      <c r="G491" s="28"/>
      <c r="H491" s="4" t="s">
        <v>1048</v>
      </c>
      <c r="I491" s="2">
        <v>5872</v>
      </c>
      <c r="J491" s="2" t="s">
        <v>1060</v>
      </c>
      <c r="L491" s="2" t="s">
        <v>1501</v>
      </c>
      <c r="N491" s="2" t="s">
        <v>1133</v>
      </c>
      <c r="O491" s="15" t="s">
        <v>1168</v>
      </c>
      <c r="P491" s="2"/>
      <c r="R491" s="2" t="s">
        <v>1241</v>
      </c>
      <c r="T491" s="4" t="s">
        <v>1264</v>
      </c>
      <c r="AA491" s="46">
        <f>2366.37</f>
        <v>2366.37</v>
      </c>
      <c r="AB491" s="46">
        <f>2366.37</f>
        <v>2366.37</v>
      </c>
      <c r="AC491" s="2"/>
    </row>
    <row r="492" spans="1:29" x14ac:dyDescent="0.25">
      <c r="A492" s="2" t="s">
        <v>145</v>
      </c>
      <c r="B492" s="4" t="s">
        <v>615</v>
      </c>
      <c r="C492" s="4" t="s">
        <v>720</v>
      </c>
      <c r="D492" s="2"/>
      <c r="E492" s="28">
        <v>44483</v>
      </c>
      <c r="F492" s="28"/>
      <c r="G492" s="28"/>
      <c r="H492" s="4" t="s">
        <v>1046</v>
      </c>
      <c r="I492" s="2">
        <v>5390</v>
      </c>
      <c r="J492" s="2" t="s">
        <v>1058</v>
      </c>
      <c r="L492" s="2" t="s">
        <v>1505</v>
      </c>
      <c r="N492" s="2"/>
      <c r="O492" s="4" t="s">
        <v>1168</v>
      </c>
      <c r="P492" s="2" t="s">
        <v>1175</v>
      </c>
      <c r="R492" s="2" t="s">
        <v>1242</v>
      </c>
      <c r="T492" s="4" t="s">
        <v>1266</v>
      </c>
      <c r="AA492" s="46">
        <f>52019.53+4281-51018.75</f>
        <v>5281.7799999999988</v>
      </c>
      <c r="AB492" s="46">
        <f>52019.53+4281-51018.75</f>
        <v>5281.7799999999988</v>
      </c>
      <c r="AC492" s="2"/>
    </row>
    <row r="493" spans="1:29" x14ac:dyDescent="0.25">
      <c r="A493" s="2" t="s">
        <v>146</v>
      </c>
      <c r="B493" s="4" t="s">
        <v>615</v>
      </c>
      <c r="C493" s="4" t="s">
        <v>721</v>
      </c>
      <c r="D493" s="2"/>
      <c r="E493" s="28">
        <v>44483</v>
      </c>
      <c r="F493" s="28"/>
      <c r="G493" s="28"/>
      <c r="H493" s="4" t="s">
        <v>1046</v>
      </c>
      <c r="I493" s="2">
        <v>4668</v>
      </c>
      <c r="J493" s="2" t="s">
        <v>1063</v>
      </c>
      <c r="L493" s="2" t="s">
        <v>1497</v>
      </c>
      <c r="N493" s="2"/>
      <c r="O493" s="4" t="s">
        <v>1167</v>
      </c>
      <c r="P493" s="2"/>
      <c r="R493" s="2" t="s">
        <v>1241</v>
      </c>
      <c r="T493" s="4" t="s">
        <v>1264</v>
      </c>
      <c r="AA493" s="46">
        <f>36119.95</f>
        <v>36119.949999999997</v>
      </c>
      <c r="AB493" s="46">
        <f>36119.95</f>
        <v>36119.949999999997</v>
      </c>
      <c r="AC493" s="2"/>
    </row>
    <row r="494" spans="1:29" x14ac:dyDescent="0.25">
      <c r="A494" s="2" t="s">
        <v>144</v>
      </c>
      <c r="B494" s="4" t="s">
        <v>615</v>
      </c>
      <c r="C494" s="4" t="s">
        <v>719</v>
      </c>
      <c r="D494" s="2"/>
      <c r="E494" s="28">
        <v>44494</v>
      </c>
      <c r="F494" s="28"/>
      <c r="G494" s="28"/>
      <c r="H494" s="4" t="s">
        <v>1047</v>
      </c>
      <c r="I494" s="2">
        <v>9706</v>
      </c>
      <c r="J494" s="2" t="s">
        <v>1059</v>
      </c>
      <c r="L494" s="2" t="s">
        <v>1505</v>
      </c>
      <c r="N494" s="2"/>
      <c r="O494" s="4" t="s">
        <v>1167</v>
      </c>
      <c r="P494" s="2"/>
      <c r="R494" s="2" t="s">
        <v>1242</v>
      </c>
      <c r="T494" s="4" t="s">
        <v>1264</v>
      </c>
      <c r="AA494" s="46"/>
      <c r="AB494" s="46"/>
      <c r="AC494" s="2"/>
    </row>
    <row r="495" spans="1:29" x14ac:dyDescent="0.25">
      <c r="A495" s="2" t="s">
        <v>143</v>
      </c>
      <c r="B495" s="4" t="s">
        <v>615</v>
      </c>
      <c r="C495" s="4" t="s">
        <v>718</v>
      </c>
      <c r="D495" s="2"/>
      <c r="E495" s="28">
        <v>44496</v>
      </c>
      <c r="F495" s="28"/>
      <c r="G495" s="28"/>
      <c r="H495" s="4" t="s">
        <v>1052</v>
      </c>
      <c r="I495" s="2"/>
      <c r="J495" s="2" t="s">
        <v>1081</v>
      </c>
      <c r="L495" s="2"/>
      <c r="N495" s="2"/>
      <c r="O495" s="4" t="s">
        <v>1167</v>
      </c>
      <c r="P495" s="2"/>
      <c r="R495" s="2"/>
      <c r="T495" s="4" t="s">
        <v>1264</v>
      </c>
      <c r="AA495" s="46">
        <f>16221.31</f>
        <v>16221.31</v>
      </c>
      <c r="AB495" s="46">
        <f>16221.31</f>
        <v>16221.31</v>
      </c>
      <c r="AC495" s="2"/>
    </row>
    <row r="496" spans="1:29" x14ac:dyDescent="0.25">
      <c r="A496" s="2" t="s">
        <v>142</v>
      </c>
      <c r="B496" s="4" t="s">
        <v>615</v>
      </c>
      <c r="C496" s="4" t="s">
        <v>717</v>
      </c>
      <c r="D496" s="2"/>
      <c r="E496" s="28">
        <v>44497</v>
      </c>
      <c r="F496" s="28"/>
      <c r="G496" s="28"/>
      <c r="H496" s="4" t="s">
        <v>1048</v>
      </c>
      <c r="I496" s="2">
        <v>786</v>
      </c>
      <c r="J496" s="2" t="s">
        <v>1088</v>
      </c>
      <c r="L496" s="2" t="s">
        <v>1506</v>
      </c>
      <c r="N496" s="2"/>
      <c r="O496" s="4" t="s">
        <v>1167</v>
      </c>
      <c r="P496" s="2"/>
      <c r="R496" s="2" t="s">
        <v>1242</v>
      </c>
      <c r="T496" s="4" t="s">
        <v>1264</v>
      </c>
      <c r="AA496" s="46">
        <f>3155+1002.27+1776+2648.56</f>
        <v>8581.83</v>
      </c>
      <c r="AB496" s="46">
        <f>3155+1002.27+1776+2648.56</f>
        <v>8581.83</v>
      </c>
      <c r="AC496" s="2"/>
    </row>
    <row r="497" spans="1:29" x14ac:dyDescent="0.25">
      <c r="A497" s="2" t="s">
        <v>141</v>
      </c>
      <c r="B497" s="4" t="s">
        <v>615</v>
      </c>
      <c r="C497" s="4" t="s">
        <v>716</v>
      </c>
      <c r="D497" s="2"/>
      <c r="E497" s="28">
        <v>44498</v>
      </c>
      <c r="F497" s="28"/>
      <c r="G497" s="28"/>
      <c r="H497" s="4" t="s">
        <v>1046</v>
      </c>
      <c r="I497" s="2">
        <v>4869</v>
      </c>
      <c r="J497" s="2" t="s">
        <v>1058</v>
      </c>
      <c r="L497" s="2" t="s">
        <v>1513</v>
      </c>
      <c r="N497" s="2"/>
      <c r="O497" s="15" t="s">
        <v>1167</v>
      </c>
      <c r="P497" s="2"/>
      <c r="R497" s="2" t="s">
        <v>1242</v>
      </c>
      <c r="T497" s="4" t="s">
        <v>1264</v>
      </c>
      <c r="AA497" s="46">
        <f>31909.82</f>
        <v>31909.82</v>
      </c>
      <c r="AB497" s="46">
        <f>31909.82</f>
        <v>31909.82</v>
      </c>
      <c r="AC497" s="2"/>
    </row>
    <row r="498" spans="1:29" x14ac:dyDescent="0.25">
      <c r="A498" s="1" t="s">
        <v>140</v>
      </c>
      <c r="B498" s="15" t="s">
        <v>1525</v>
      </c>
      <c r="C498" s="15" t="s">
        <v>715</v>
      </c>
      <c r="D498" s="27">
        <v>44643</v>
      </c>
      <c r="E498" s="27">
        <v>44502</v>
      </c>
      <c r="F498" s="27"/>
      <c r="G498" s="27"/>
      <c r="H498" s="15" t="s">
        <v>1048</v>
      </c>
      <c r="I498" s="1">
        <v>10237</v>
      </c>
      <c r="J498" s="1" t="s">
        <v>1089</v>
      </c>
      <c r="L498" s="1"/>
      <c r="N498" s="1"/>
      <c r="O498" s="15" t="s">
        <v>1167</v>
      </c>
      <c r="P498" s="1" t="s">
        <v>1188</v>
      </c>
      <c r="R498" s="1" t="s">
        <v>1242</v>
      </c>
      <c r="T498" s="15" t="s">
        <v>1264</v>
      </c>
      <c r="AA498" s="45">
        <f>6678+19248.28+1197.21+7059.6</f>
        <v>34183.089999999997</v>
      </c>
      <c r="AB498" s="45">
        <f>6678+19248.28+1197.21+7059.6</f>
        <v>34183.089999999997</v>
      </c>
      <c r="AC498" s="1"/>
    </row>
    <row r="499" spans="1:29" x14ac:dyDescent="0.25">
      <c r="A499" s="2" t="s">
        <v>139</v>
      </c>
      <c r="B499" s="4" t="s">
        <v>615</v>
      </c>
      <c r="C499" s="4" t="s">
        <v>714</v>
      </c>
      <c r="D499" s="2"/>
      <c r="E499" s="28">
        <v>44504</v>
      </c>
      <c r="F499" s="28"/>
      <c r="G499" s="28"/>
      <c r="H499" s="4" t="s">
        <v>1053</v>
      </c>
      <c r="I499" s="2">
        <v>4762</v>
      </c>
      <c r="J499" s="2" t="s">
        <v>1063</v>
      </c>
      <c r="L499" s="2" t="s">
        <v>1501</v>
      </c>
      <c r="N499" s="2" t="s">
        <v>1134</v>
      </c>
      <c r="O499" s="15" t="s">
        <v>1168</v>
      </c>
      <c r="P499" s="2"/>
      <c r="R499" s="2" t="s">
        <v>1242</v>
      </c>
      <c r="T499" s="4" t="s">
        <v>1264</v>
      </c>
      <c r="AA499" s="46"/>
      <c r="AB499" s="46"/>
      <c r="AC499" s="2"/>
    </row>
    <row r="500" spans="1:29" x14ac:dyDescent="0.25">
      <c r="A500" s="2" t="s">
        <v>138</v>
      </c>
      <c r="B500" s="4" t="s">
        <v>615</v>
      </c>
      <c r="C500" s="4" t="s">
        <v>713</v>
      </c>
      <c r="D500" s="2"/>
      <c r="E500" s="28">
        <v>44518</v>
      </c>
      <c r="F500" s="28"/>
      <c r="G500" s="28"/>
      <c r="H500" s="4" t="s">
        <v>1051</v>
      </c>
      <c r="I500" s="2">
        <v>8637</v>
      </c>
      <c r="J500" s="2" t="s">
        <v>1059</v>
      </c>
      <c r="L500" s="2"/>
      <c r="N500" s="2"/>
      <c r="O500" s="15" t="s">
        <v>1168</v>
      </c>
      <c r="P500" s="2"/>
      <c r="R500" s="2" t="s">
        <v>1242</v>
      </c>
      <c r="T500" s="4" t="s">
        <v>1264</v>
      </c>
      <c r="AA500" s="46"/>
      <c r="AB500" s="46"/>
      <c r="AC500" s="2"/>
    </row>
    <row r="501" spans="1:29" x14ac:dyDescent="0.25">
      <c r="A501" s="2" t="s">
        <v>137</v>
      </c>
      <c r="B501" s="4" t="s">
        <v>615</v>
      </c>
      <c r="C501" s="4" t="s">
        <v>712</v>
      </c>
      <c r="D501" s="2"/>
      <c r="E501" s="28">
        <v>44519</v>
      </c>
      <c r="F501" s="28"/>
      <c r="G501" s="28"/>
      <c r="H501" s="4" t="s">
        <v>1048</v>
      </c>
      <c r="I501" s="2">
        <v>11578</v>
      </c>
      <c r="J501" s="2" t="s">
        <v>1062</v>
      </c>
      <c r="L501" s="2"/>
      <c r="N501" s="2"/>
      <c r="O501" s="15" t="s">
        <v>1168</v>
      </c>
      <c r="P501" s="2" t="s">
        <v>1175</v>
      </c>
      <c r="R501" s="2" t="s">
        <v>1242</v>
      </c>
      <c r="T501" s="4" t="s">
        <v>1266</v>
      </c>
      <c r="AA501" s="46">
        <f>95759.47-92256.71</f>
        <v>3502.7599999999948</v>
      </c>
      <c r="AB501" s="46">
        <f>95759.47-92256.71</f>
        <v>3502.7599999999948</v>
      </c>
      <c r="AC501" s="2"/>
    </row>
    <row r="502" spans="1:29" x14ac:dyDescent="0.25">
      <c r="A502" s="2" t="s">
        <v>136</v>
      </c>
      <c r="B502" s="4" t="s">
        <v>615</v>
      </c>
      <c r="C502" s="4" t="s">
        <v>711</v>
      </c>
      <c r="D502" s="2"/>
      <c r="E502" s="28">
        <v>44522</v>
      </c>
      <c r="F502" s="28"/>
      <c r="G502" s="28"/>
      <c r="H502" s="4" t="s">
        <v>1046</v>
      </c>
      <c r="I502" s="2">
        <v>5626</v>
      </c>
      <c r="J502" s="2" t="s">
        <v>1058</v>
      </c>
      <c r="L502" s="2"/>
      <c r="N502" s="2"/>
      <c r="O502" s="15" t="s">
        <v>1168</v>
      </c>
      <c r="P502" s="2" t="s">
        <v>1175</v>
      </c>
      <c r="R502" s="2"/>
      <c r="T502" s="4" t="s">
        <v>1266</v>
      </c>
      <c r="AA502" s="46">
        <f>52019.53-52516.95</f>
        <v>-497.41999999999825</v>
      </c>
      <c r="AB502" s="46">
        <f>52019.53-52516.95</f>
        <v>-497.41999999999825</v>
      </c>
      <c r="AC502" s="2"/>
    </row>
    <row r="503" spans="1:29" x14ac:dyDescent="0.25">
      <c r="A503" s="2" t="s">
        <v>133</v>
      </c>
      <c r="B503" s="4" t="s">
        <v>615</v>
      </c>
      <c r="C503" s="4" t="s">
        <v>708</v>
      </c>
      <c r="D503" s="2"/>
      <c r="E503" s="28">
        <v>44525</v>
      </c>
      <c r="F503" s="28"/>
      <c r="G503" s="28"/>
      <c r="H503" s="4" t="s">
        <v>1046</v>
      </c>
      <c r="I503" s="2">
        <v>2786</v>
      </c>
      <c r="J503" s="2" t="s">
        <v>1063</v>
      </c>
      <c r="L503" s="2" t="s">
        <v>1501</v>
      </c>
      <c r="N503" s="2" t="s">
        <v>1134</v>
      </c>
      <c r="O503" s="4" t="s">
        <v>1167</v>
      </c>
      <c r="P503" s="2"/>
      <c r="R503" s="2" t="s">
        <v>1242</v>
      </c>
      <c r="T503" s="4" t="s">
        <v>1264</v>
      </c>
      <c r="AA503" s="46">
        <f>2941+10404.23+1776</f>
        <v>15121.23</v>
      </c>
      <c r="AB503" s="46">
        <f>2941+10404.23+1776</f>
        <v>15121.23</v>
      </c>
      <c r="AC503" s="2"/>
    </row>
    <row r="504" spans="1:29" x14ac:dyDescent="0.25">
      <c r="A504" s="2" t="s">
        <v>134</v>
      </c>
      <c r="B504" s="4" t="s">
        <v>615</v>
      </c>
      <c r="C504" s="4" t="s">
        <v>709</v>
      </c>
      <c r="D504" s="2"/>
      <c r="E504" s="28">
        <v>44525</v>
      </c>
      <c r="F504" s="28"/>
      <c r="G504" s="28"/>
      <c r="H504" s="4" t="s">
        <v>1048</v>
      </c>
      <c r="I504" s="2">
        <v>5714</v>
      </c>
      <c r="J504" s="2" t="s">
        <v>1060</v>
      </c>
      <c r="L504" s="2"/>
      <c r="N504" s="2"/>
      <c r="O504" s="4" t="s">
        <v>1167</v>
      </c>
      <c r="P504" s="2"/>
      <c r="R504" s="2"/>
      <c r="T504" s="4" t="s">
        <v>1264</v>
      </c>
      <c r="AA504" s="46">
        <f>1849.36+1895+9954.94+1961.14+3255.09</f>
        <v>18915.53</v>
      </c>
      <c r="AB504" s="46">
        <f>1849.36+1895+9954.94+1961.14+3255.09</f>
        <v>18915.53</v>
      </c>
      <c r="AC504" s="2"/>
    </row>
    <row r="505" spans="1:29" x14ac:dyDescent="0.25">
      <c r="A505" s="2" t="s">
        <v>135</v>
      </c>
      <c r="B505" s="4" t="s">
        <v>615</v>
      </c>
      <c r="C505" s="4" t="s">
        <v>710</v>
      </c>
      <c r="D505" s="2"/>
      <c r="E505" s="28">
        <v>44525</v>
      </c>
      <c r="F505" s="28"/>
      <c r="G505" s="28"/>
      <c r="H505" s="4" t="s">
        <v>1048</v>
      </c>
      <c r="I505" s="2">
        <v>3708</v>
      </c>
      <c r="J505" s="2" t="s">
        <v>1060</v>
      </c>
      <c r="L505" s="2"/>
      <c r="N505" s="2"/>
      <c r="O505" s="4" t="s">
        <v>1168</v>
      </c>
      <c r="P505" s="2"/>
      <c r="R505" s="2" t="s">
        <v>1241</v>
      </c>
      <c r="T505" s="4" t="s">
        <v>1264</v>
      </c>
      <c r="AA505" s="46">
        <f>3539</f>
        <v>3539</v>
      </c>
      <c r="AB505" s="46">
        <f>3539</f>
        <v>3539</v>
      </c>
      <c r="AC505" s="2"/>
    </row>
    <row r="506" spans="1:29" x14ac:dyDescent="0.25">
      <c r="A506" s="2" t="s">
        <v>132</v>
      </c>
      <c r="B506" s="4" t="s">
        <v>615</v>
      </c>
      <c r="C506" s="4" t="s">
        <v>707</v>
      </c>
      <c r="D506" s="2"/>
      <c r="E506" s="28">
        <v>44533</v>
      </c>
      <c r="F506" s="28"/>
      <c r="G506" s="28"/>
      <c r="H506" s="4" t="s">
        <v>1046</v>
      </c>
      <c r="I506" s="2">
        <v>4169</v>
      </c>
      <c r="J506" s="2" t="s">
        <v>1063</v>
      </c>
      <c r="L506" s="2" t="s">
        <v>1497</v>
      </c>
      <c r="N506" s="2"/>
      <c r="O506" s="15" t="s">
        <v>1167</v>
      </c>
      <c r="P506" s="2"/>
      <c r="R506" s="2" t="s">
        <v>1241</v>
      </c>
      <c r="T506" s="4" t="s">
        <v>1264</v>
      </c>
      <c r="AA506" s="46">
        <f>27484.16</f>
        <v>27484.16</v>
      </c>
      <c r="AB506" s="46">
        <f>27484.16</f>
        <v>27484.16</v>
      </c>
      <c r="AC506" s="2"/>
    </row>
    <row r="507" spans="1:29" x14ac:dyDescent="0.25">
      <c r="A507" s="2" t="s">
        <v>131</v>
      </c>
      <c r="B507" s="4" t="s">
        <v>615</v>
      </c>
      <c r="C507" s="4" t="s">
        <v>706</v>
      </c>
      <c r="D507" s="2"/>
      <c r="E507" s="28">
        <v>44545</v>
      </c>
      <c r="F507" s="28"/>
      <c r="G507" s="28"/>
      <c r="H507" s="4" t="s">
        <v>1046</v>
      </c>
      <c r="I507" s="2">
        <v>4761</v>
      </c>
      <c r="J507" s="2" t="s">
        <v>1063</v>
      </c>
      <c r="L507" s="2"/>
      <c r="N507" s="2"/>
      <c r="O507" s="4" t="s">
        <v>1167</v>
      </c>
      <c r="P507" s="2"/>
      <c r="R507" s="2"/>
      <c r="T507" s="4" t="s">
        <v>1264</v>
      </c>
      <c r="AA507" s="46"/>
      <c r="AB507" s="46"/>
      <c r="AC507" s="2"/>
    </row>
    <row r="508" spans="1:29" x14ac:dyDescent="0.25">
      <c r="A508" s="2" t="s">
        <v>131</v>
      </c>
      <c r="B508" s="4" t="s">
        <v>615</v>
      </c>
      <c r="C508" s="4" t="s">
        <v>706</v>
      </c>
      <c r="D508" s="2"/>
      <c r="E508" s="28">
        <v>44545</v>
      </c>
      <c r="F508" s="28"/>
      <c r="G508" s="28"/>
      <c r="H508" s="4" t="s">
        <v>1046</v>
      </c>
      <c r="I508" s="2">
        <v>4644</v>
      </c>
      <c r="J508" s="2" t="s">
        <v>1063</v>
      </c>
      <c r="L508" s="2"/>
      <c r="N508" s="2"/>
      <c r="O508" s="4" t="s">
        <v>1167</v>
      </c>
      <c r="P508" s="2"/>
      <c r="R508" s="2"/>
      <c r="T508" s="4" t="s">
        <v>1264</v>
      </c>
      <c r="AA508" s="46"/>
      <c r="AB508" s="46"/>
      <c r="AC508" s="2"/>
    </row>
    <row r="509" spans="1:29" x14ac:dyDescent="0.25">
      <c r="A509" s="2" t="s">
        <v>131</v>
      </c>
      <c r="B509" s="4" t="s">
        <v>615</v>
      </c>
      <c r="C509" s="4" t="s">
        <v>706</v>
      </c>
      <c r="D509" s="2"/>
      <c r="E509" s="28">
        <v>44545</v>
      </c>
      <c r="F509" s="28"/>
      <c r="G509" s="28"/>
      <c r="H509" s="4" t="s">
        <v>1046</v>
      </c>
      <c r="I509" s="2">
        <v>4642</v>
      </c>
      <c r="J509" s="2" t="s">
        <v>1063</v>
      </c>
      <c r="L509" s="2"/>
      <c r="N509" s="2"/>
      <c r="O509" s="4" t="s">
        <v>1167</v>
      </c>
      <c r="P509" s="2"/>
      <c r="R509" s="2"/>
      <c r="T509" s="4" t="s">
        <v>1264</v>
      </c>
      <c r="AA509" s="46"/>
      <c r="AB509" s="46"/>
      <c r="AC509" s="2"/>
    </row>
    <row r="510" spans="1:29" x14ac:dyDescent="0.25">
      <c r="A510" s="2" t="s">
        <v>130</v>
      </c>
      <c r="B510" s="4" t="s">
        <v>615</v>
      </c>
      <c r="C510" s="4" t="s">
        <v>705</v>
      </c>
      <c r="D510" s="2"/>
      <c r="E510" s="28">
        <v>44550</v>
      </c>
      <c r="F510" s="28"/>
      <c r="G510" s="28"/>
      <c r="H510" s="4" t="s">
        <v>1046</v>
      </c>
      <c r="I510" s="2">
        <v>4762</v>
      </c>
      <c r="J510" s="37" t="s">
        <v>1063</v>
      </c>
      <c r="L510" s="2"/>
      <c r="N510" s="2"/>
      <c r="O510" s="15" t="s">
        <v>1167</v>
      </c>
      <c r="P510" s="2"/>
      <c r="R510" s="2" t="s">
        <v>1245</v>
      </c>
      <c r="T510" s="4" t="s">
        <v>1264</v>
      </c>
      <c r="AA510" s="46">
        <f>2941+541.83+1909.2</f>
        <v>5392.03</v>
      </c>
      <c r="AB510" s="46">
        <f>2941+541.83+1909.2</f>
        <v>5392.03</v>
      </c>
      <c r="AC510" s="2"/>
    </row>
    <row r="511" spans="1:29" x14ac:dyDescent="0.25">
      <c r="A511" s="1" t="s">
        <v>129</v>
      </c>
      <c r="B511" s="15" t="s">
        <v>1525</v>
      </c>
      <c r="C511" s="15" t="s">
        <v>704</v>
      </c>
      <c r="D511" s="1"/>
      <c r="E511" s="27">
        <v>44557</v>
      </c>
      <c r="F511" s="27"/>
      <c r="G511" s="27"/>
      <c r="H511" s="15" t="s">
        <v>1048</v>
      </c>
      <c r="I511" s="1">
        <v>6763</v>
      </c>
      <c r="J511" s="36" t="s">
        <v>1088</v>
      </c>
      <c r="L511" s="1" t="s">
        <v>1508</v>
      </c>
      <c r="N511" s="1"/>
      <c r="O511" s="15" t="s">
        <v>1167</v>
      </c>
      <c r="P511" s="1"/>
      <c r="R511" s="1" t="s">
        <v>1241</v>
      </c>
      <c r="T511" s="15" t="s">
        <v>1264</v>
      </c>
      <c r="AA511" s="45">
        <f>4876+7971.87</f>
        <v>12847.869999999999</v>
      </c>
      <c r="AB511" s="45">
        <f>4876+7971.87</f>
        <v>12847.869999999999</v>
      </c>
      <c r="AC511" s="1"/>
    </row>
    <row r="512" spans="1:29" x14ac:dyDescent="0.25">
      <c r="A512" s="1" t="s">
        <v>128</v>
      </c>
      <c r="B512" s="15" t="s">
        <v>1525</v>
      </c>
      <c r="C512" s="15" t="s">
        <v>703</v>
      </c>
      <c r="D512" s="1"/>
      <c r="E512" s="27">
        <v>44558</v>
      </c>
      <c r="F512" s="27"/>
      <c r="G512" s="27"/>
      <c r="H512" s="15" t="s">
        <v>1048</v>
      </c>
      <c r="I512" s="1">
        <v>1355</v>
      </c>
      <c r="J512" s="36" t="s">
        <v>1060</v>
      </c>
      <c r="L512" s="1"/>
      <c r="N512" s="1"/>
      <c r="O512" s="15" t="s">
        <v>1168</v>
      </c>
      <c r="P512" s="1" t="s">
        <v>1187</v>
      </c>
      <c r="R512" s="1"/>
      <c r="T512" s="15" t="s">
        <v>1264</v>
      </c>
      <c r="AA512" s="45">
        <f>4876+3537</f>
        <v>8413</v>
      </c>
      <c r="AB512" s="45">
        <f>4876+3537</f>
        <v>8413</v>
      </c>
      <c r="AC512" s="1"/>
    </row>
    <row r="513" spans="1:29" x14ac:dyDescent="0.25">
      <c r="A513" s="54" t="s">
        <v>127</v>
      </c>
      <c r="B513" s="56" t="s">
        <v>615</v>
      </c>
      <c r="C513" s="56" t="s">
        <v>702</v>
      </c>
      <c r="D513" s="54"/>
      <c r="E513" s="59">
        <v>44573</v>
      </c>
      <c r="F513" s="59"/>
      <c r="G513" s="59"/>
      <c r="H513" s="56" t="s">
        <v>1048</v>
      </c>
      <c r="I513" s="54">
        <v>12094</v>
      </c>
      <c r="J513" s="64" t="s">
        <v>1062</v>
      </c>
      <c r="L513" s="54" t="s">
        <v>1505</v>
      </c>
      <c r="N513" s="54"/>
      <c r="O513" s="65" t="s">
        <v>1167</v>
      </c>
      <c r="P513" s="54"/>
      <c r="R513" s="54" t="s">
        <v>1241</v>
      </c>
      <c r="T513" s="56" t="s">
        <v>1264</v>
      </c>
      <c r="AA513" s="66"/>
      <c r="AB513" s="66"/>
      <c r="AC513" s="54"/>
    </row>
    <row r="514" spans="1:29" x14ac:dyDescent="0.25">
      <c r="A514" s="2" t="s">
        <v>126</v>
      </c>
      <c r="B514" s="4" t="s">
        <v>615</v>
      </c>
      <c r="C514" s="4" t="s">
        <v>701</v>
      </c>
      <c r="D514" s="2"/>
      <c r="E514" s="28">
        <v>44574</v>
      </c>
      <c r="F514" s="28"/>
      <c r="G514" s="28"/>
      <c r="H514" s="4" t="s">
        <v>1046</v>
      </c>
      <c r="I514" s="2">
        <v>3571</v>
      </c>
      <c r="J514" s="37" t="s">
        <v>1063</v>
      </c>
      <c r="L514" s="2" t="s">
        <v>1154</v>
      </c>
      <c r="N514" s="2"/>
      <c r="O514" s="15" t="s">
        <v>1167</v>
      </c>
      <c r="P514" s="2"/>
      <c r="R514" s="2" t="s">
        <v>1245</v>
      </c>
      <c r="T514" s="4" t="s">
        <v>1264</v>
      </c>
      <c r="AA514" s="46">
        <f>2008+20.16+1894+4221.96</f>
        <v>8144.12</v>
      </c>
      <c r="AB514" s="46">
        <f>2008+20.16+1894+4221.96</f>
        <v>8144.12</v>
      </c>
      <c r="AC514" s="2"/>
    </row>
    <row r="515" spans="1:29" x14ac:dyDescent="0.25">
      <c r="A515" s="2" t="s">
        <v>120</v>
      </c>
      <c r="B515" s="4" t="s">
        <v>615</v>
      </c>
      <c r="C515" s="4" t="s">
        <v>678</v>
      </c>
      <c r="D515" s="2"/>
      <c r="E515" s="28">
        <v>44575</v>
      </c>
      <c r="F515" s="28"/>
      <c r="G515" s="28"/>
      <c r="H515" s="4" t="s">
        <v>1046</v>
      </c>
      <c r="I515" s="2">
        <v>5659</v>
      </c>
      <c r="J515" s="37" t="s">
        <v>1058</v>
      </c>
      <c r="L515" s="2" t="s">
        <v>1503</v>
      </c>
      <c r="N515" s="2"/>
      <c r="O515" s="4" t="s">
        <v>1168</v>
      </c>
      <c r="P515" s="2" t="s">
        <v>1175</v>
      </c>
      <c r="R515" s="2" t="s">
        <v>1242</v>
      </c>
      <c r="T515" s="4" t="s">
        <v>1266</v>
      </c>
      <c r="AA515" s="46">
        <f>4281+4330</f>
        <v>8611</v>
      </c>
      <c r="AB515" s="46">
        <f>4281+4330</f>
        <v>8611</v>
      </c>
      <c r="AC515" s="2"/>
    </row>
    <row r="516" spans="1:29" x14ac:dyDescent="0.25">
      <c r="A516" s="2" t="s">
        <v>121</v>
      </c>
      <c r="B516" s="4" t="s">
        <v>615</v>
      </c>
      <c r="C516" s="4" t="s">
        <v>696</v>
      </c>
      <c r="D516" s="2"/>
      <c r="E516" s="28">
        <v>44581</v>
      </c>
      <c r="F516" s="28"/>
      <c r="G516" s="28"/>
      <c r="H516" s="4" t="s">
        <v>1053</v>
      </c>
      <c r="I516" s="2">
        <v>2786</v>
      </c>
      <c r="J516" s="37" t="s">
        <v>1063</v>
      </c>
      <c r="L516" s="2" t="s">
        <v>1501</v>
      </c>
      <c r="N516" s="2" t="s">
        <v>1142</v>
      </c>
      <c r="O516" s="4" t="s">
        <v>1168</v>
      </c>
      <c r="P516" s="2"/>
      <c r="R516" s="2" t="s">
        <v>1242</v>
      </c>
      <c r="T516" s="4" t="s">
        <v>1270</v>
      </c>
      <c r="AA516" s="46">
        <f>6784.25</f>
        <v>6784.25</v>
      </c>
      <c r="AB516" s="46">
        <f>6784.25</f>
        <v>6784.25</v>
      </c>
      <c r="AC516" s="2"/>
    </row>
    <row r="517" spans="1:29" x14ac:dyDescent="0.25">
      <c r="A517" s="2" t="s">
        <v>122</v>
      </c>
      <c r="B517" s="4" t="s">
        <v>615</v>
      </c>
      <c r="C517" s="4" t="s">
        <v>697</v>
      </c>
      <c r="D517" s="2"/>
      <c r="E517" s="28">
        <v>44581</v>
      </c>
      <c r="F517" s="28"/>
      <c r="G517" s="28"/>
      <c r="H517" s="4" t="s">
        <v>1051</v>
      </c>
      <c r="I517" s="2">
        <v>8847</v>
      </c>
      <c r="J517" s="37" t="s">
        <v>1059</v>
      </c>
      <c r="L517" s="2" t="s">
        <v>1501</v>
      </c>
      <c r="N517" s="2" t="s">
        <v>1133</v>
      </c>
      <c r="O517" s="15" t="s">
        <v>1168</v>
      </c>
      <c r="P517" s="2"/>
      <c r="R517" s="2" t="s">
        <v>1241</v>
      </c>
      <c r="T517" s="4" t="s">
        <v>1270</v>
      </c>
      <c r="AA517" s="46"/>
      <c r="AB517" s="46"/>
      <c r="AC517" s="2"/>
    </row>
    <row r="518" spans="1:29" x14ac:dyDescent="0.25">
      <c r="A518" s="2" t="s">
        <v>123</v>
      </c>
      <c r="B518" s="4" t="s">
        <v>615</v>
      </c>
      <c r="C518" s="4" t="s">
        <v>698</v>
      </c>
      <c r="D518" s="2"/>
      <c r="E518" s="28">
        <v>44581</v>
      </c>
      <c r="F518" s="28"/>
      <c r="G518" s="28"/>
      <c r="H518" s="4" t="s">
        <v>1046</v>
      </c>
      <c r="I518" s="2">
        <v>1706</v>
      </c>
      <c r="J518" s="37" t="s">
        <v>1063</v>
      </c>
      <c r="L518" s="2" t="s">
        <v>1501</v>
      </c>
      <c r="N518" s="2" t="s">
        <v>1135</v>
      </c>
      <c r="O518" s="15" t="s">
        <v>1168</v>
      </c>
      <c r="P518" s="2"/>
      <c r="R518" s="2" t="s">
        <v>1242</v>
      </c>
      <c r="T518" s="4" t="s">
        <v>1270</v>
      </c>
      <c r="AA518" s="46">
        <f>24433.17</f>
        <v>24433.17</v>
      </c>
      <c r="AB518" s="46">
        <f>24433.17</f>
        <v>24433.17</v>
      </c>
      <c r="AC518" s="2"/>
    </row>
    <row r="519" spans="1:29" x14ac:dyDescent="0.25">
      <c r="A519" s="2" t="s">
        <v>124</v>
      </c>
      <c r="B519" s="4" t="s">
        <v>615</v>
      </c>
      <c r="C519" s="4" t="s">
        <v>699</v>
      </c>
      <c r="D519" s="2"/>
      <c r="E519" s="28">
        <v>44581</v>
      </c>
      <c r="F519" s="28"/>
      <c r="G519" s="28"/>
      <c r="H519" s="4" t="s">
        <v>1050</v>
      </c>
      <c r="I519" s="2">
        <v>2898</v>
      </c>
      <c r="J519" s="37" t="s">
        <v>1087</v>
      </c>
      <c r="L519" s="2" t="s">
        <v>1506</v>
      </c>
      <c r="N519" s="2"/>
      <c r="O519" s="15" t="s">
        <v>1168</v>
      </c>
      <c r="P519" s="2"/>
      <c r="R519" s="2" t="s">
        <v>1242</v>
      </c>
      <c r="T519" s="4" t="s">
        <v>1270</v>
      </c>
      <c r="AA519" s="46">
        <f t="shared" ref="AA519:AB521" si="0">6784.25</f>
        <v>6784.25</v>
      </c>
      <c r="AB519" s="46">
        <f t="shared" si="0"/>
        <v>6784.25</v>
      </c>
      <c r="AC519" s="2"/>
    </row>
    <row r="520" spans="1:29" x14ac:dyDescent="0.25">
      <c r="A520" s="2" t="s">
        <v>125</v>
      </c>
      <c r="B520" s="4" t="s">
        <v>615</v>
      </c>
      <c r="C520" s="4" t="s">
        <v>700</v>
      </c>
      <c r="D520" s="2"/>
      <c r="E520" s="28">
        <v>44581</v>
      </c>
      <c r="F520" s="28"/>
      <c r="G520" s="28"/>
      <c r="H520" s="4" t="s">
        <v>1050</v>
      </c>
      <c r="I520" s="2">
        <v>2707</v>
      </c>
      <c r="J520" s="37" t="s">
        <v>1063</v>
      </c>
      <c r="L520" s="2" t="s">
        <v>1506</v>
      </c>
      <c r="N520" s="2"/>
      <c r="O520" s="15" t="s">
        <v>1168</v>
      </c>
      <c r="P520" s="2" t="s">
        <v>1175</v>
      </c>
      <c r="R520" s="2" t="s">
        <v>1242</v>
      </c>
      <c r="T520" s="4" t="s">
        <v>1270</v>
      </c>
      <c r="AA520" s="46">
        <f t="shared" si="0"/>
        <v>6784.25</v>
      </c>
      <c r="AB520" s="46">
        <f t="shared" si="0"/>
        <v>6784.25</v>
      </c>
      <c r="AC520" s="2"/>
    </row>
    <row r="521" spans="1:29" x14ac:dyDescent="0.25">
      <c r="A521" s="2" t="s">
        <v>115</v>
      </c>
      <c r="B521" s="4" t="s">
        <v>615</v>
      </c>
      <c r="C521" s="4" t="s">
        <v>691</v>
      </c>
      <c r="D521" s="2"/>
      <c r="E521" s="28">
        <v>44585</v>
      </c>
      <c r="F521" s="28"/>
      <c r="G521" s="28"/>
      <c r="H521" s="4" t="s">
        <v>1046</v>
      </c>
      <c r="I521" s="2">
        <v>1543</v>
      </c>
      <c r="J521" s="37" t="s">
        <v>1063</v>
      </c>
      <c r="L521" s="2" t="s">
        <v>1506</v>
      </c>
      <c r="N521" s="2"/>
      <c r="O521" s="4" t="s">
        <v>1168</v>
      </c>
      <c r="P521" s="2"/>
      <c r="R521" s="2" t="s">
        <v>1242</v>
      </c>
      <c r="T521" s="4" t="s">
        <v>1270</v>
      </c>
      <c r="AA521" s="46">
        <f t="shared" si="0"/>
        <v>6784.25</v>
      </c>
      <c r="AB521" s="46">
        <f t="shared" si="0"/>
        <v>6784.25</v>
      </c>
      <c r="AC521" s="2"/>
    </row>
    <row r="522" spans="1:29" x14ac:dyDescent="0.25">
      <c r="A522" s="2" t="s">
        <v>116</v>
      </c>
      <c r="B522" s="4" t="s">
        <v>615</v>
      </c>
      <c r="C522" s="4" t="s">
        <v>692</v>
      </c>
      <c r="D522" s="2"/>
      <c r="E522" s="28">
        <v>44585</v>
      </c>
      <c r="F522" s="28"/>
      <c r="G522" s="28"/>
      <c r="H522" s="4" t="s">
        <v>1053</v>
      </c>
      <c r="I522" s="2">
        <v>7599</v>
      </c>
      <c r="J522" s="37" t="s">
        <v>1069</v>
      </c>
      <c r="L522" s="2" t="s">
        <v>1503</v>
      </c>
      <c r="N522" s="2"/>
      <c r="O522" s="15" t="s">
        <v>1168</v>
      </c>
      <c r="P522" s="2"/>
      <c r="R522" s="2" t="s">
        <v>1242</v>
      </c>
      <c r="T522" s="4" t="s">
        <v>1270</v>
      </c>
      <c r="AA522" s="46">
        <f>6320.45</f>
        <v>6320.45</v>
      </c>
      <c r="AB522" s="46">
        <f>6320.45</f>
        <v>6320.45</v>
      </c>
      <c r="AC522" s="2"/>
    </row>
    <row r="523" spans="1:29" x14ac:dyDescent="0.25">
      <c r="A523" s="2" t="s">
        <v>117</v>
      </c>
      <c r="B523" s="4" t="s">
        <v>615</v>
      </c>
      <c r="C523" s="4" t="s">
        <v>693</v>
      </c>
      <c r="D523" s="2"/>
      <c r="E523" s="28">
        <v>44585</v>
      </c>
      <c r="F523" s="28"/>
      <c r="G523" s="28"/>
      <c r="H523" s="4" t="s">
        <v>1053</v>
      </c>
      <c r="I523" s="2">
        <v>1297</v>
      </c>
      <c r="J523" s="37" t="s">
        <v>1063</v>
      </c>
      <c r="L523" s="2" t="s">
        <v>1506</v>
      </c>
      <c r="N523" s="2"/>
      <c r="O523" s="4" t="s">
        <v>1168</v>
      </c>
      <c r="P523" s="2"/>
      <c r="R523" s="2" t="s">
        <v>1242</v>
      </c>
      <c r="T523" s="4" t="s">
        <v>1270</v>
      </c>
      <c r="AA523" s="46">
        <f>6784.25</f>
        <v>6784.25</v>
      </c>
      <c r="AB523" s="46">
        <f>6784.25</f>
        <v>6784.25</v>
      </c>
      <c r="AC523" s="2"/>
    </row>
    <row r="524" spans="1:29" x14ac:dyDescent="0.25">
      <c r="A524" s="2" t="s">
        <v>118</v>
      </c>
      <c r="B524" s="4" t="s">
        <v>615</v>
      </c>
      <c r="C524" s="4" t="s">
        <v>694</v>
      </c>
      <c r="D524" s="2"/>
      <c r="E524" s="28">
        <v>44585</v>
      </c>
      <c r="F524" s="28"/>
      <c r="G524" s="28"/>
      <c r="H524" s="4" t="s">
        <v>1050</v>
      </c>
      <c r="I524" s="2">
        <v>774</v>
      </c>
      <c r="J524" s="37" t="s">
        <v>1060</v>
      </c>
      <c r="L524" s="2" t="s">
        <v>1505</v>
      </c>
      <c r="N524" s="2"/>
      <c r="O524" s="4" t="s">
        <v>1168</v>
      </c>
      <c r="P524" s="2"/>
      <c r="R524" s="2" t="s">
        <v>1241</v>
      </c>
      <c r="T524" s="4" t="s">
        <v>1270</v>
      </c>
      <c r="AA524" s="46"/>
      <c r="AB524" s="46"/>
      <c r="AC524" s="2"/>
    </row>
    <row r="525" spans="1:29" x14ac:dyDescent="0.25">
      <c r="A525" s="2" t="s">
        <v>119</v>
      </c>
      <c r="B525" s="4" t="s">
        <v>615</v>
      </c>
      <c r="C525" s="4" t="s">
        <v>695</v>
      </c>
      <c r="D525" s="2"/>
      <c r="E525" s="28">
        <v>44585</v>
      </c>
      <c r="F525" s="28"/>
      <c r="G525" s="28"/>
      <c r="H525" s="4" t="s">
        <v>1053</v>
      </c>
      <c r="I525" s="2">
        <v>2763</v>
      </c>
      <c r="J525" s="37" t="s">
        <v>1086</v>
      </c>
      <c r="L525" s="2" t="s">
        <v>1505</v>
      </c>
      <c r="N525" s="2"/>
      <c r="O525" s="4" t="s">
        <v>1168</v>
      </c>
      <c r="P525" s="2"/>
      <c r="R525" s="2" t="s">
        <v>1241</v>
      </c>
      <c r="T525" s="4" t="s">
        <v>1270</v>
      </c>
      <c r="AA525" s="46"/>
      <c r="AB525" s="46"/>
      <c r="AC525" s="2"/>
    </row>
    <row r="526" spans="1:29" x14ac:dyDescent="0.25">
      <c r="A526" s="2" t="s">
        <v>101</v>
      </c>
      <c r="B526" s="4" t="s">
        <v>615</v>
      </c>
      <c r="C526" s="4" t="s">
        <v>687</v>
      </c>
      <c r="D526" s="2"/>
      <c r="E526" s="28">
        <v>44586</v>
      </c>
      <c r="F526" s="28"/>
      <c r="G526" s="28"/>
      <c r="H526" s="4"/>
      <c r="I526" s="2">
        <v>8731</v>
      </c>
      <c r="J526" s="37" t="s">
        <v>1072</v>
      </c>
      <c r="L526" s="2" t="s">
        <v>1505</v>
      </c>
      <c r="N526" s="2"/>
      <c r="O526" s="4" t="s">
        <v>1167</v>
      </c>
      <c r="P526" s="2"/>
      <c r="R526" s="2" t="s">
        <v>1241</v>
      </c>
      <c r="T526" s="4" t="s">
        <v>1270</v>
      </c>
      <c r="AA526" s="46"/>
      <c r="AB526" s="46"/>
      <c r="AC526" s="2"/>
    </row>
    <row r="527" spans="1:29" x14ac:dyDescent="0.25">
      <c r="A527" s="2" t="s">
        <v>102</v>
      </c>
      <c r="B527" s="4" t="s">
        <v>615</v>
      </c>
      <c r="C527" s="4" t="s">
        <v>687</v>
      </c>
      <c r="D527" s="2"/>
      <c r="E527" s="28">
        <v>44586</v>
      </c>
      <c r="F527" s="28"/>
      <c r="G527" s="28"/>
      <c r="H527" s="4" t="s">
        <v>1048</v>
      </c>
      <c r="I527" s="2">
        <v>6904</v>
      </c>
      <c r="J527" s="37" t="s">
        <v>1060</v>
      </c>
      <c r="L527" s="2" t="s">
        <v>1505</v>
      </c>
      <c r="N527" s="2"/>
      <c r="O527" s="15" t="s">
        <v>1168</v>
      </c>
      <c r="P527" s="2"/>
      <c r="R527" s="2" t="s">
        <v>1242</v>
      </c>
      <c r="T527" s="4" t="s">
        <v>1270</v>
      </c>
      <c r="AA527" s="46">
        <f>11644.24</f>
        <v>11644.24</v>
      </c>
      <c r="AB527" s="46">
        <f>11644.24</f>
        <v>11644.24</v>
      </c>
      <c r="AC527" s="2"/>
    </row>
    <row r="528" spans="1:29" x14ac:dyDescent="0.25">
      <c r="A528" s="2" t="s">
        <v>103</v>
      </c>
      <c r="B528" s="4" t="s">
        <v>615</v>
      </c>
      <c r="C528" s="4" t="s">
        <v>687</v>
      </c>
      <c r="D528" s="2"/>
      <c r="E528" s="28">
        <v>44586</v>
      </c>
      <c r="F528" s="28"/>
      <c r="G528" s="28"/>
      <c r="H528" s="4" t="s">
        <v>1048</v>
      </c>
      <c r="I528" s="2">
        <v>194172</v>
      </c>
      <c r="J528" s="37" t="s">
        <v>1072</v>
      </c>
      <c r="L528" s="2" t="s">
        <v>1505</v>
      </c>
      <c r="N528" s="2"/>
      <c r="O528" s="4" t="s">
        <v>1167</v>
      </c>
      <c r="P528" s="2"/>
      <c r="R528" s="2" t="s">
        <v>1241</v>
      </c>
      <c r="T528" s="4" t="s">
        <v>1270</v>
      </c>
      <c r="AA528" s="46"/>
      <c r="AB528" s="46"/>
      <c r="AC528" s="2"/>
    </row>
    <row r="529" spans="1:29" x14ac:dyDescent="0.25">
      <c r="A529" s="2" t="s">
        <v>104</v>
      </c>
      <c r="B529" s="4" t="s">
        <v>615</v>
      </c>
      <c r="C529" s="4" t="s">
        <v>688</v>
      </c>
      <c r="D529" s="2"/>
      <c r="E529" s="28">
        <v>44586</v>
      </c>
      <c r="F529" s="28"/>
      <c r="G529" s="28"/>
      <c r="H529" s="4" t="s">
        <v>1052</v>
      </c>
      <c r="I529" s="2">
        <v>6467</v>
      </c>
      <c r="J529" s="37" t="s">
        <v>1060</v>
      </c>
      <c r="L529" s="2" t="s">
        <v>1501</v>
      </c>
      <c r="N529" s="2" t="s">
        <v>1133</v>
      </c>
      <c r="O529" s="4" t="s">
        <v>1167</v>
      </c>
      <c r="P529" s="2"/>
      <c r="R529" s="2" t="s">
        <v>1241</v>
      </c>
      <c r="T529" s="4" t="s">
        <v>1270</v>
      </c>
      <c r="AA529" s="46"/>
      <c r="AB529" s="46"/>
      <c r="AC529" s="2"/>
    </row>
    <row r="530" spans="1:29" x14ac:dyDescent="0.25">
      <c r="A530" s="2" t="s">
        <v>105</v>
      </c>
      <c r="B530" s="4" t="s">
        <v>615</v>
      </c>
      <c r="C530" s="4" t="s">
        <v>687</v>
      </c>
      <c r="D530" s="2"/>
      <c r="E530" s="28">
        <v>44586</v>
      </c>
      <c r="F530" s="28"/>
      <c r="G530" s="28"/>
      <c r="H530" s="4" t="s">
        <v>1046</v>
      </c>
      <c r="I530" s="2">
        <v>4769</v>
      </c>
      <c r="J530" s="37" t="s">
        <v>1063</v>
      </c>
      <c r="L530" s="2" t="s">
        <v>1505</v>
      </c>
      <c r="N530" s="2"/>
      <c r="O530" s="4" t="s">
        <v>1168</v>
      </c>
      <c r="P530" s="2"/>
      <c r="R530" s="2" t="s">
        <v>1241</v>
      </c>
      <c r="T530" s="4" t="s">
        <v>1270</v>
      </c>
      <c r="AA530" s="46"/>
      <c r="AB530" s="46"/>
      <c r="AC530" s="2"/>
    </row>
    <row r="531" spans="1:29" x14ac:dyDescent="0.25">
      <c r="A531" s="2" t="s">
        <v>106</v>
      </c>
      <c r="B531" s="4" t="s">
        <v>615</v>
      </c>
      <c r="C531" s="4" t="s">
        <v>687</v>
      </c>
      <c r="D531" s="2"/>
      <c r="E531" s="28">
        <v>44586</v>
      </c>
      <c r="F531" s="28"/>
      <c r="G531" s="28"/>
      <c r="H531" s="4" t="s">
        <v>1046</v>
      </c>
      <c r="I531" s="2"/>
      <c r="J531" s="37" t="s">
        <v>1072</v>
      </c>
      <c r="L531" s="2" t="s">
        <v>1505</v>
      </c>
      <c r="N531" s="2"/>
      <c r="O531" s="4" t="s">
        <v>1168</v>
      </c>
      <c r="P531" s="2"/>
      <c r="R531" s="2" t="s">
        <v>1241</v>
      </c>
      <c r="T531" s="4" t="s">
        <v>1270</v>
      </c>
      <c r="AA531" s="46"/>
      <c r="AB531" s="46"/>
      <c r="AC531" s="2"/>
    </row>
    <row r="532" spans="1:29" x14ac:dyDescent="0.25">
      <c r="A532" s="2" t="s">
        <v>107</v>
      </c>
      <c r="B532" s="4" t="s">
        <v>615</v>
      </c>
      <c r="C532" s="4" t="s">
        <v>689</v>
      </c>
      <c r="D532" s="2"/>
      <c r="E532" s="28">
        <v>44586</v>
      </c>
      <c r="F532" s="28"/>
      <c r="G532" s="28"/>
      <c r="H532" s="4" t="s">
        <v>1053</v>
      </c>
      <c r="I532" s="2">
        <v>15551</v>
      </c>
      <c r="J532" s="37" t="s">
        <v>1084</v>
      </c>
      <c r="L532" s="2" t="s">
        <v>1501</v>
      </c>
      <c r="N532" s="2" t="s">
        <v>1138</v>
      </c>
      <c r="O532" s="4" t="s">
        <v>1168</v>
      </c>
      <c r="P532" s="2"/>
      <c r="R532" s="2" t="s">
        <v>1242</v>
      </c>
      <c r="T532" s="4" t="s">
        <v>1270</v>
      </c>
      <c r="AA532" s="46">
        <f t="shared" ref="AA532:AB536" si="1">24433.17</f>
        <v>24433.17</v>
      </c>
      <c r="AB532" s="46">
        <f t="shared" si="1"/>
        <v>24433.17</v>
      </c>
      <c r="AC532" s="2"/>
    </row>
    <row r="533" spans="1:29" x14ac:dyDescent="0.25">
      <c r="A533" s="2" t="s">
        <v>108</v>
      </c>
      <c r="B533" s="4" t="s">
        <v>615</v>
      </c>
      <c r="C533" s="4" t="s">
        <v>689</v>
      </c>
      <c r="D533" s="2"/>
      <c r="E533" s="28">
        <v>44586</v>
      </c>
      <c r="F533" s="28"/>
      <c r="G533" s="28"/>
      <c r="H533" s="4" t="s">
        <v>1053</v>
      </c>
      <c r="I533" s="2">
        <v>4503</v>
      </c>
      <c r="J533" s="37" t="s">
        <v>1063</v>
      </c>
      <c r="L533" s="2" t="s">
        <v>1501</v>
      </c>
      <c r="N533" s="2" t="s">
        <v>1138</v>
      </c>
      <c r="O533" s="15" t="s">
        <v>1168</v>
      </c>
      <c r="P533" s="2"/>
      <c r="R533" s="2" t="s">
        <v>1242</v>
      </c>
      <c r="T533" s="4" t="s">
        <v>1270</v>
      </c>
      <c r="AA533" s="46">
        <f t="shared" si="1"/>
        <v>24433.17</v>
      </c>
      <c r="AB533" s="46">
        <f t="shared" si="1"/>
        <v>24433.17</v>
      </c>
      <c r="AC533" s="2"/>
    </row>
    <row r="534" spans="1:29" x14ac:dyDescent="0.25">
      <c r="A534" s="2" t="s">
        <v>109</v>
      </c>
      <c r="B534" s="4" t="s">
        <v>615</v>
      </c>
      <c r="C534" s="4" t="s">
        <v>690</v>
      </c>
      <c r="D534" s="2"/>
      <c r="E534" s="28">
        <v>44586</v>
      </c>
      <c r="F534" s="28"/>
      <c r="G534" s="28"/>
      <c r="H534" s="4" t="s">
        <v>1053</v>
      </c>
      <c r="I534" s="2">
        <v>6763</v>
      </c>
      <c r="J534" s="37" t="s">
        <v>1060</v>
      </c>
      <c r="L534" s="2" t="s">
        <v>1501</v>
      </c>
      <c r="N534" s="2" t="s">
        <v>1137</v>
      </c>
      <c r="O534" s="15" t="s">
        <v>1168</v>
      </c>
      <c r="P534" s="2"/>
      <c r="R534" s="2" t="s">
        <v>1242</v>
      </c>
      <c r="T534" s="4" t="s">
        <v>1270</v>
      </c>
      <c r="AA534" s="46">
        <f t="shared" si="1"/>
        <v>24433.17</v>
      </c>
      <c r="AB534" s="46">
        <f t="shared" si="1"/>
        <v>24433.17</v>
      </c>
      <c r="AC534" s="2"/>
    </row>
    <row r="535" spans="1:29" x14ac:dyDescent="0.25">
      <c r="A535" s="2" t="s">
        <v>110</v>
      </c>
      <c r="B535" s="4" t="s">
        <v>615</v>
      </c>
      <c r="C535" s="4" t="s">
        <v>690</v>
      </c>
      <c r="D535" s="2"/>
      <c r="E535" s="28">
        <v>44586</v>
      </c>
      <c r="F535" s="28"/>
      <c r="G535" s="28"/>
      <c r="H535" s="4" t="s">
        <v>1053</v>
      </c>
      <c r="I535" s="2">
        <v>10366</v>
      </c>
      <c r="J535" s="37" t="s">
        <v>1075</v>
      </c>
      <c r="L535" s="2" t="s">
        <v>1501</v>
      </c>
      <c r="N535" s="2" t="s">
        <v>1141</v>
      </c>
      <c r="O535" s="15" t="s">
        <v>1168</v>
      </c>
      <c r="P535" s="2"/>
      <c r="R535" s="2" t="s">
        <v>1242</v>
      </c>
      <c r="T535" s="4" t="s">
        <v>1270</v>
      </c>
      <c r="AA535" s="46">
        <f t="shared" si="1"/>
        <v>24433.17</v>
      </c>
      <c r="AB535" s="46">
        <f t="shared" si="1"/>
        <v>24433.17</v>
      </c>
      <c r="AC535" s="2"/>
    </row>
    <row r="536" spans="1:29" x14ac:dyDescent="0.25">
      <c r="A536" s="2" t="s">
        <v>111</v>
      </c>
      <c r="B536" s="4" t="s">
        <v>615</v>
      </c>
      <c r="C536" s="4" t="s">
        <v>690</v>
      </c>
      <c r="D536" s="2"/>
      <c r="E536" s="28">
        <v>44586</v>
      </c>
      <c r="F536" s="28"/>
      <c r="G536" s="28"/>
      <c r="H536" s="4" t="s">
        <v>1053</v>
      </c>
      <c r="I536" s="2">
        <v>10496</v>
      </c>
      <c r="J536" s="37" t="s">
        <v>1075</v>
      </c>
      <c r="L536" s="2" t="s">
        <v>1501</v>
      </c>
      <c r="N536" s="2" t="s">
        <v>1141</v>
      </c>
      <c r="O536" s="15" t="s">
        <v>1168</v>
      </c>
      <c r="P536" s="2"/>
      <c r="R536" s="2" t="s">
        <v>1242</v>
      </c>
      <c r="T536" s="4" t="s">
        <v>1270</v>
      </c>
      <c r="AA536" s="46">
        <f t="shared" si="1"/>
        <v>24433.17</v>
      </c>
      <c r="AB536" s="46">
        <f t="shared" si="1"/>
        <v>24433.17</v>
      </c>
      <c r="AC536" s="2"/>
    </row>
    <row r="537" spans="1:29" x14ac:dyDescent="0.25">
      <c r="A537" s="2" t="s">
        <v>112</v>
      </c>
      <c r="B537" s="4" t="s">
        <v>615</v>
      </c>
      <c r="C537" s="4" t="s">
        <v>690</v>
      </c>
      <c r="D537" s="2"/>
      <c r="E537" s="28">
        <v>44586</v>
      </c>
      <c r="F537" s="28"/>
      <c r="G537" s="28"/>
      <c r="H537" s="4" t="s">
        <v>1053</v>
      </c>
      <c r="I537" s="2">
        <v>9752</v>
      </c>
      <c r="J537" s="37" t="s">
        <v>1075</v>
      </c>
      <c r="L537" s="2" t="s">
        <v>1501</v>
      </c>
      <c r="N537" s="2" t="s">
        <v>1133</v>
      </c>
      <c r="O537" s="4" t="s">
        <v>1168</v>
      </c>
      <c r="P537" s="2"/>
      <c r="R537" s="2" t="s">
        <v>1241</v>
      </c>
      <c r="T537" s="4" t="s">
        <v>1270</v>
      </c>
      <c r="AA537" s="46"/>
      <c r="AB537" s="46"/>
      <c r="AC537" s="2"/>
    </row>
    <row r="538" spans="1:29" x14ac:dyDescent="0.25">
      <c r="A538" s="2" t="s">
        <v>113</v>
      </c>
      <c r="B538" s="4" t="s">
        <v>615</v>
      </c>
      <c r="C538" s="4" t="s">
        <v>690</v>
      </c>
      <c r="D538" s="2"/>
      <c r="E538" s="28">
        <v>44586</v>
      </c>
      <c r="F538" s="28"/>
      <c r="G538" s="28"/>
      <c r="H538" s="4" t="s">
        <v>1052</v>
      </c>
      <c r="I538" s="2">
        <v>11965</v>
      </c>
      <c r="J538" s="37" t="s">
        <v>1075</v>
      </c>
      <c r="L538" s="2" t="s">
        <v>1501</v>
      </c>
      <c r="N538" s="2" t="s">
        <v>1138</v>
      </c>
      <c r="O538" s="15" t="s">
        <v>1168</v>
      </c>
      <c r="P538" s="2"/>
      <c r="R538" s="2" t="s">
        <v>1242</v>
      </c>
      <c r="T538" s="4" t="s">
        <v>1270</v>
      </c>
      <c r="AA538" s="46">
        <f>24433.17</f>
        <v>24433.17</v>
      </c>
      <c r="AB538" s="46">
        <f>24433.17</f>
        <v>24433.17</v>
      </c>
      <c r="AC538" s="2"/>
    </row>
    <row r="539" spans="1:29" x14ac:dyDescent="0.25">
      <c r="A539" s="2" t="s">
        <v>114</v>
      </c>
      <c r="B539" s="4" t="s">
        <v>615</v>
      </c>
      <c r="C539" s="4" t="s">
        <v>690</v>
      </c>
      <c r="D539" s="2"/>
      <c r="E539" s="28">
        <v>44586</v>
      </c>
      <c r="F539" s="28"/>
      <c r="G539" s="28"/>
      <c r="H539" s="4" t="s">
        <v>1052</v>
      </c>
      <c r="I539" s="2">
        <v>13533</v>
      </c>
      <c r="J539" s="37" t="s">
        <v>1085</v>
      </c>
      <c r="L539" s="2" t="s">
        <v>1501</v>
      </c>
      <c r="N539" s="2" t="s">
        <v>1133</v>
      </c>
      <c r="O539" s="4" t="s">
        <v>1168</v>
      </c>
      <c r="P539" s="2"/>
      <c r="R539" s="2" t="s">
        <v>1241</v>
      </c>
      <c r="T539" s="4" t="s">
        <v>1270</v>
      </c>
      <c r="AA539" s="46"/>
      <c r="AB539" s="46"/>
      <c r="AC539" s="2"/>
    </row>
    <row r="540" spans="1:29" x14ac:dyDescent="0.25">
      <c r="A540" s="2" t="s">
        <v>100</v>
      </c>
      <c r="B540" s="4" t="s">
        <v>615</v>
      </c>
      <c r="C540" s="4" t="s">
        <v>686</v>
      </c>
      <c r="D540" s="2"/>
      <c r="E540" s="28">
        <v>44587</v>
      </c>
      <c r="F540" s="28"/>
      <c r="G540" s="28"/>
      <c r="H540" s="4"/>
      <c r="I540" s="2">
        <v>12057</v>
      </c>
      <c r="J540" s="37" t="s">
        <v>1075</v>
      </c>
      <c r="L540" s="2" t="s">
        <v>1501</v>
      </c>
      <c r="N540" s="2" t="s">
        <v>1140</v>
      </c>
      <c r="O540" s="15" t="s">
        <v>1168</v>
      </c>
      <c r="P540" s="2"/>
      <c r="R540" s="2" t="s">
        <v>1242</v>
      </c>
      <c r="T540" s="4" t="s">
        <v>1270</v>
      </c>
      <c r="AA540" s="46">
        <f>24433.17</f>
        <v>24433.17</v>
      </c>
      <c r="AB540" s="46">
        <f>24433.17</f>
        <v>24433.17</v>
      </c>
      <c r="AC540" s="2"/>
    </row>
    <row r="541" spans="1:29" x14ac:dyDescent="0.25">
      <c r="A541" s="1" t="s">
        <v>99</v>
      </c>
      <c r="B541" s="15" t="s">
        <v>1525</v>
      </c>
      <c r="C541" s="15" t="s">
        <v>622</v>
      </c>
      <c r="D541" s="1"/>
      <c r="E541" s="27">
        <v>44588</v>
      </c>
      <c r="F541" s="27"/>
      <c r="G541" s="27"/>
      <c r="H541" s="15" t="s">
        <v>1047</v>
      </c>
      <c r="I541" s="1">
        <v>1007</v>
      </c>
      <c r="J541" s="36" t="s">
        <v>1059</v>
      </c>
      <c r="L541" s="1" t="s">
        <v>1511</v>
      </c>
      <c r="N541" s="1"/>
      <c r="O541" s="15" t="s">
        <v>1168</v>
      </c>
      <c r="P541" s="1"/>
      <c r="R541" s="1"/>
      <c r="T541" s="15" t="s">
        <v>1264</v>
      </c>
      <c r="AA541" s="45"/>
      <c r="AB541" s="45"/>
      <c r="AC541" s="1"/>
    </row>
    <row r="542" spans="1:29" x14ac:dyDescent="0.25">
      <c r="A542" s="1" t="s">
        <v>99</v>
      </c>
      <c r="B542" s="15" t="s">
        <v>1525</v>
      </c>
      <c r="C542" s="15" t="s">
        <v>622</v>
      </c>
      <c r="D542" s="1"/>
      <c r="E542" s="27">
        <v>44588</v>
      </c>
      <c r="F542" s="27"/>
      <c r="G542" s="27"/>
      <c r="H542" s="15" t="s">
        <v>1048</v>
      </c>
      <c r="I542" s="1">
        <v>1987</v>
      </c>
      <c r="J542" s="36" t="s">
        <v>1060</v>
      </c>
      <c r="L542" s="1"/>
      <c r="N542" s="1"/>
      <c r="O542" s="15" t="s">
        <v>1168</v>
      </c>
      <c r="P542" s="1" t="s">
        <v>1186</v>
      </c>
      <c r="R542" s="1"/>
      <c r="T542" s="15" t="s">
        <v>1264</v>
      </c>
      <c r="AA542" s="45">
        <f>1049+213.8+8994.52+31799.16+2653.81+1040+10864.58+21517.3+12609.29</f>
        <v>90741.459999999992</v>
      </c>
      <c r="AB542" s="45">
        <f>1049+213.8+8994.52+31799.16+2653.81+1040+10864.58+21517.3+12609.29</f>
        <v>90741.459999999992</v>
      </c>
      <c r="AC542" s="1"/>
    </row>
    <row r="543" spans="1:29" x14ac:dyDescent="0.25">
      <c r="A543" s="2" t="s">
        <v>98</v>
      </c>
      <c r="B543" s="4" t="s">
        <v>615</v>
      </c>
      <c r="C543" s="4" t="s">
        <v>684</v>
      </c>
      <c r="D543" s="2"/>
      <c r="E543" s="28">
        <v>44593</v>
      </c>
      <c r="F543" s="28"/>
      <c r="G543" s="28"/>
      <c r="H543" s="4" t="s">
        <v>1046</v>
      </c>
      <c r="I543" s="2">
        <v>1000</v>
      </c>
      <c r="J543" s="37" t="s">
        <v>1063</v>
      </c>
      <c r="L543" s="2" t="s">
        <v>1497</v>
      </c>
      <c r="N543" s="2"/>
      <c r="O543" s="15" t="s">
        <v>1167</v>
      </c>
      <c r="P543" s="2"/>
      <c r="R543" s="2" t="s">
        <v>1241</v>
      </c>
      <c r="T543" s="4" t="s">
        <v>1264</v>
      </c>
      <c r="AA543" s="46">
        <f>3928+27488.24+2721.37</f>
        <v>34137.61</v>
      </c>
      <c r="AB543" s="46">
        <f>3928+27488.24+2721.37</f>
        <v>34137.61</v>
      </c>
      <c r="AC543" s="2"/>
    </row>
    <row r="544" spans="1:29" x14ac:dyDescent="0.25">
      <c r="A544" s="2" t="s">
        <v>96</v>
      </c>
      <c r="B544" s="4" t="s">
        <v>615</v>
      </c>
      <c r="C544" s="4" t="s">
        <v>682</v>
      </c>
      <c r="D544" s="2"/>
      <c r="E544" s="28">
        <v>44600</v>
      </c>
      <c r="F544" s="28"/>
      <c r="G544" s="28"/>
      <c r="H544" s="4" t="s">
        <v>1046</v>
      </c>
      <c r="I544" s="2">
        <v>2231</v>
      </c>
      <c r="J544" s="37" t="s">
        <v>1063</v>
      </c>
      <c r="L544" s="2"/>
      <c r="N544" s="2"/>
      <c r="O544" s="15" t="s">
        <v>1168</v>
      </c>
      <c r="P544" s="2" t="s">
        <v>1184</v>
      </c>
      <c r="R544" s="2" t="s">
        <v>1242</v>
      </c>
      <c r="T544" s="4" t="s">
        <v>1264</v>
      </c>
      <c r="AA544" s="46">
        <f>5270.62+1294+1144</f>
        <v>7708.62</v>
      </c>
      <c r="AB544" s="46">
        <f>5270.62+1294+1144</f>
        <v>7708.62</v>
      </c>
      <c r="AC544" s="2"/>
    </row>
    <row r="545" spans="1:29" x14ac:dyDescent="0.25">
      <c r="A545" s="2" t="s">
        <v>97</v>
      </c>
      <c r="B545" s="4" t="s">
        <v>615</v>
      </c>
      <c r="C545" s="4" t="s">
        <v>683</v>
      </c>
      <c r="D545" s="2"/>
      <c r="E545" s="28">
        <v>44600</v>
      </c>
      <c r="F545" s="28"/>
      <c r="G545" s="28"/>
      <c r="H545" s="4" t="s">
        <v>1048</v>
      </c>
      <c r="I545" s="2">
        <v>12620</v>
      </c>
      <c r="J545" s="37" t="s">
        <v>1062</v>
      </c>
      <c r="L545" s="2" t="s">
        <v>1509</v>
      </c>
      <c r="N545" s="2"/>
      <c r="O545" s="15" t="s">
        <v>1167</v>
      </c>
      <c r="P545" s="2"/>
      <c r="R545" s="2" t="s">
        <v>1241</v>
      </c>
      <c r="T545" s="4" t="s">
        <v>1265</v>
      </c>
      <c r="AA545" s="46"/>
      <c r="AB545" s="46"/>
      <c r="AC545" s="2"/>
    </row>
    <row r="546" spans="1:29" x14ac:dyDescent="0.25">
      <c r="A546" s="2" t="s">
        <v>97</v>
      </c>
      <c r="B546" s="4" t="s">
        <v>615</v>
      </c>
      <c r="C546" s="4" t="s">
        <v>683</v>
      </c>
      <c r="D546" s="2"/>
      <c r="E546" s="28">
        <v>44600</v>
      </c>
      <c r="F546" s="28"/>
      <c r="G546" s="28"/>
      <c r="H546" s="4" t="s">
        <v>1048</v>
      </c>
      <c r="I546" s="2">
        <v>12607</v>
      </c>
      <c r="J546" s="37" t="s">
        <v>1062</v>
      </c>
      <c r="L546" s="2" t="s">
        <v>1509</v>
      </c>
      <c r="N546" s="2"/>
      <c r="O546" s="15" t="s">
        <v>1167</v>
      </c>
      <c r="P546" s="2"/>
      <c r="R546" s="2" t="s">
        <v>1241</v>
      </c>
      <c r="T546" s="4" t="s">
        <v>1265</v>
      </c>
      <c r="AA546" s="46"/>
      <c r="AB546" s="46"/>
      <c r="AC546" s="2"/>
    </row>
    <row r="547" spans="1:29" x14ac:dyDescent="0.25">
      <c r="A547" s="2" t="s">
        <v>97</v>
      </c>
      <c r="B547" s="4" t="s">
        <v>615</v>
      </c>
      <c r="C547" s="4" t="s">
        <v>683</v>
      </c>
      <c r="D547" s="2"/>
      <c r="E547" s="28">
        <v>44600</v>
      </c>
      <c r="F547" s="28"/>
      <c r="G547" s="28"/>
      <c r="H547" s="4" t="s">
        <v>1048</v>
      </c>
      <c r="I547" s="2">
        <v>12537</v>
      </c>
      <c r="J547" s="37" t="s">
        <v>1062</v>
      </c>
      <c r="L547" s="2" t="s">
        <v>1509</v>
      </c>
      <c r="N547" s="2"/>
      <c r="O547" s="15" t="s">
        <v>1167</v>
      </c>
      <c r="P547" s="2"/>
      <c r="R547" s="2" t="s">
        <v>1241</v>
      </c>
      <c r="T547" s="4" t="s">
        <v>1265</v>
      </c>
      <c r="AA547" s="46">
        <f>19406.7-19389.51</f>
        <v>17.190000000002328</v>
      </c>
      <c r="AB547" s="46">
        <f>19406.7-19389.51</f>
        <v>17.190000000002328</v>
      </c>
      <c r="AC547" s="2"/>
    </row>
    <row r="548" spans="1:29" x14ac:dyDescent="0.25">
      <c r="A548" s="2" t="s">
        <v>94</v>
      </c>
      <c r="B548" s="4" t="s">
        <v>615</v>
      </c>
      <c r="C548" s="4" t="s">
        <v>680</v>
      </c>
      <c r="D548" s="2"/>
      <c r="E548" s="28">
        <v>44601</v>
      </c>
      <c r="F548" s="28"/>
      <c r="G548" s="28"/>
      <c r="H548" s="4" t="s">
        <v>1048</v>
      </c>
      <c r="I548" s="2">
        <v>12728</v>
      </c>
      <c r="J548" s="37" t="s">
        <v>1062</v>
      </c>
      <c r="L548" s="2" t="s">
        <v>1509</v>
      </c>
      <c r="N548" s="2"/>
      <c r="O548" s="15" t="s">
        <v>1167</v>
      </c>
      <c r="P548" s="2"/>
      <c r="R548" s="2" t="s">
        <v>1241</v>
      </c>
      <c r="T548" s="4" t="s">
        <v>1265</v>
      </c>
      <c r="AA548" s="46">
        <v>-6463.17</v>
      </c>
      <c r="AB548" s="46">
        <v>-6463.17</v>
      </c>
      <c r="AC548" s="2"/>
    </row>
    <row r="549" spans="1:29" x14ac:dyDescent="0.25">
      <c r="A549" s="2" t="s">
        <v>95</v>
      </c>
      <c r="B549" s="4" t="s">
        <v>615</v>
      </c>
      <c r="C549" s="4" t="s">
        <v>681</v>
      </c>
      <c r="D549" s="2"/>
      <c r="E549" s="28">
        <v>44601</v>
      </c>
      <c r="F549" s="28"/>
      <c r="G549" s="28"/>
      <c r="H549" s="4" t="s">
        <v>1048</v>
      </c>
      <c r="I549" s="2">
        <v>6154</v>
      </c>
      <c r="J549" s="37" t="s">
        <v>1060</v>
      </c>
      <c r="L549" s="2" t="s">
        <v>1499</v>
      </c>
      <c r="N549" s="2"/>
      <c r="O549" s="15" t="s">
        <v>1167</v>
      </c>
      <c r="P549" s="2"/>
      <c r="R549" s="2" t="s">
        <v>1242</v>
      </c>
      <c r="T549" s="4" t="s">
        <v>1264</v>
      </c>
      <c r="AA549" s="46">
        <f>5981+7239.91+5410.74</f>
        <v>18631.650000000001</v>
      </c>
      <c r="AB549" s="46">
        <f>5981+7239.91+5410.74</f>
        <v>18631.650000000001</v>
      </c>
      <c r="AC549" s="2"/>
    </row>
    <row r="550" spans="1:29" x14ac:dyDescent="0.25">
      <c r="A550" s="2" t="s">
        <v>93</v>
      </c>
      <c r="B550" s="4" t="s">
        <v>615</v>
      </c>
      <c r="C550" s="4" t="s">
        <v>679</v>
      </c>
      <c r="D550" s="2"/>
      <c r="E550" s="28">
        <v>44607</v>
      </c>
      <c r="F550" s="28"/>
      <c r="G550" s="28"/>
      <c r="H550" s="4" t="s">
        <v>1048</v>
      </c>
      <c r="I550" s="2">
        <v>3248</v>
      </c>
      <c r="J550" s="37" t="s">
        <v>1060</v>
      </c>
      <c r="L550" s="2"/>
      <c r="N550" s="2"/>
      <c r="O550" s="15" t="s">
        <v>1167</v>
      </c>
      <c r="P550" s="2"/>
      <c r="R550" s="2" t="s">
        <v>1242</v>
      </c>
      <c r="T550" s="4" t="s">
        <v>1264</v>
      </c>
      <c r="AA550" s="46"/>
      <c r="AB550" s="46"/>
      <c r="AC550" s="2"/>
    </row>
    <row r="551" spans="1:29" x14ac:dyDescent="0.25">
      <c r="A551" s="2" t="s">
        <v>92</v>
      </c>
      <c r="B551" s="4" t="s">
        <v>615</v>
      </c>
      <c r="C551" s="4" t="s">
        <v>678</v>
      </c>
      <c r="D551" s="2"/>
      <c r="E551" s="28">
        <v>44608</v>
      </c>
      <c r="F551" s="28"/>
      <c r="G551" s="28"/>
      <c r="H551" s="4" t="s">
        <v>1046</v>
      </c>
      <c r="I551" s="2">
        <v>5861</v>
      </c>
      <c r="J551" s="37" t="s">
        <v>1058</v>
      </c>
      <c r="L551" s="2" t="s">
        <v>1510</v>
      </c>
      <c r="N551" s="2"/>
      <c r="O551" s="15" t="s">
        <v>1167</v>
      </c>
      <c r="P551" s="2"/>
      <c r="R551" s="2" t="s">
        <v>1242</v>
      </c>
      <c r="T551" s="4" t="s">
        <v>1266</v>
      </c>
      <c r="AA551" s="46">
        <f>4341.87+4330</f>
        <v>8671.869999999999</v>
      </c>
      <c r="AB551" s="46">
        <f>4341.87+4330</f>
        <v>8671.869999999999</v>
      </c>
      <c r="AC551" s="2"/>
    </row>
    <row r="552" spans="1:29" x14ac:dyDescent="0.25">
      <c r="A552" s="2" t="s">
        <v>90</v>
      </c>
      <c r="B552" s="4" t="s">
        <v>615</v>
      </c>
      <c r="C552" s="4" t="s">
        <v>626</v>
      </c>
      <c r="D552" s="2"/>
      <c r="E552" s="28">
        <v>44621</v>
      </c>
      <c r="F552" s="28"/>
      <c r="G552" s="28"/>
      <c r="H552" s="4" t="s">
        <v>1046</v>
      </c>
      <c r="I552" s="2">
        <v>6035</v>
      </c>
      <c r="J552" s="37" t="s">
        <v>1058</v>
      </c>
      <c r="L552" s="2" t="s">
        <v>1510</v>
      </c>
      <c r="N552" s="2"/>
      <c r="O552" s="15" t="s">
        <v>1168</v>
      </c>
      <c r="P552" s="2" t="s">
        <v>1175</v>
      </c>
      <c r="R552" s="2" t="s">
        <v>1242</v>
      </c>
      <c r="T552" s="4" t="s">
        <v>1266</v>
      </c>
      <c r="AA552" s="46">
        <f>52577.82-48192.84</f>
        <v>4384.9800000000032</v>
      </c>
      <c r="AB552" s="46">
        <f>52577.82-48192.84</f>
        <v>4384.9800000000032</v>
      </c>
      <c r="AC552" s="2"/>
    </row>
    <row r="553" spans="1:29" x14ac:dyDescent="0.25">
      <c r="A553" s="2" t="s">
        <v>91</v>
      </c>
      <c r="B553" s="4" t="s">
        <v>615</v>
      </c>
      <c r="C553" s="4" t="s">
        <v>677</v>
      </c>
      <c r="D553" s="2"/>
      <c r="E553" s="28">
        <v>44621</v>
      </c>
      <c r="F553" s="28"/>
      <c r="G553" s="28"/>
      <c r="H553" s="4" t="s">
        <v>1052</v>
      </c>
      <c r="I553" s="2"/>
      <c r="J553" s="37" t="s">
        <v>1081</v>
      </c>
      <c r="L553" s="2" t="s">
        <v>1501</v>
      </c>
      <c r="N553" s="2" t="s">
        <v>1139</v>
      </c>
      <c r="O553" s="4" t="s">
        <v>1167</v>
      </c>
      <c r="P553" s="2" t="s">
        <v>1183</v>
      </c>
      <c r="R553" s="2" t="s">
        <v>1242</v>
      </c>
      <c r="T553" s="4" t="s">
        <v>1264</v>
      </c>
      <c r="AA553" s="46">
        <f>10814.21</f>
        <v>10814.21</v>
      </c>
      <c r="AB553" s="46">
        <f>10814.21</f>
        <v>10814.21</v>
      </c>
      <c r="AC553" s="2"/>
    </row>
    <row r="554" spans="1:29" x14ac:dyDescent="0.25">
      <c r="A554" s="2" t="s">
        <v>87</v>
      </c>
      <c r="B554" s="4" t="s">
        <v>615</v>
      </c>
      <c r="C554" s="4" t="s">
        <v>626</v>
      </c>
      <c r="D554" s="2"/>
      <c r="E554" s="28">
        <v>44623</v>
      </c>
      <c r="F554" s="28"/>
      <c r="G554" s="28"/>
      <c r="H554" s="4" t="s">
        <v>1046</v>
      </c>
      <c r="I554" s="2">
        <v>6126</v>
      </c>
      <c r="J554" s="37" t="s">
        <v>1058</v>
      </c>
      <c r="L554" s="2" t="s">
        <v>1510</v>
      </c>
      <c r="N554" s="2"/>
      <c r="O554" s="15" t="s">
        <v>1167</v>
      </c>
      <c r="P554" s="2"/>
      <c r="R554" s="2" t="s">
        <v>1242</v>
      </c>
      <c r="T554" s="4" t="s">
        <v>1266</v>
      </c>
      <c r="AA554" s="46">
        <f>5135.17</f>
        <v>5135.17</v>
      </c>
      <c r="AB554" s="46">
        <f>5135.17</f>
        <v>5135.17</v>
      </c>
      <c r="AC554" s="2"/>
    </row>
    <row r="555" spans="1:29" x14ac:dyDescent="0.25">
      <c r="A555" s="2" t="s">
        <v>89</v>
      </c>
      <c r="B555" s="4" t="s">
        <v>615</v>
      </c>
      <c r="C555" s="4" t="s">
        <v>676</v>
      </c>
      <c r="D555" s="2"/>
      <c r="E555" s="28">
        <v>44623</v>
      </c>
      <c r="F555" s="28"/>
      <c r="G555" s="28"/>
      <c r="H555" s="4" t="s">
        <v>1046</v>
      </c>
      <c r="I555" s="2">
        <v>1022</v>
      </c>
      <c r="J555" s="37" t="s">
        <v>1063</v>
      </c>
      <c r="L555" s="2" t="s">
        <v>1488</v>
      </c>
      <c r="N555" s="2" t="s">
        <v>1138</v>
      </c>
      <c r="O555" s="4" t="s">
        <v>1167</v>
      </c>
      <c r="P555" s="2"/>
      <c r="R555" s="2" t="s">
        <v>1242</v>
      </c>
      <c r="T555" s="4" t="s">
        <v>1264</v>
      </c>
      <c r="AA555" s="46">
        <f>9674.09+4995.09+32943.02</f>
        <v>47612.2</v>
      </c>
      <c r="AB555" s="46">
        <f>9674.09+4995.09+32943.02</f>
        <v>47612.2</v>
      </c>
      <c r="AC555" s="2"/>
    </row>
    <row r="556" spans="1:29" x14ac:dyDescent="0.25">
      <c r="A556" s="2" t="s">
        <v>88</v>
      </c>
      <c r="B556" s="4" t="s">
        <v>615</v>
      </c>
      <c r="C556" s="4" t="s">
        <v>675</v>
      </c>
      <c r="D556" s="2"/>
      <c r="E556" s="28">
        <v>44635</v>
      </c>
      <c r="F556" s="28"/>
      <c r="G556" s="28"/>
      <c r="H556" s="4" t="s">
        <v>1047</v>
      </c>
      <c r="I556" s="2">
        <v>13208</v>
      </c>
      <c r="J556" s="37" t="s">
        <v>1061</v>
      </c>
      <c r="L556" s="2" t="s">
        <v>1502</v>
      </c>
      <c r="N556" s="2"/>
      <c r="O556" s="4" t="s">
        <v>1167</v>
      </c>
      <c r="P556" s="2"/>
      <c r="R556" s="2" t="s">
        <v>1242</v>
      </c>
      <c r="T556" s="4" t="s">
        <v>1269</v>
      </c>
      <c r="AA556" s="46">
        <v>15056.35</v>
      </c>
      <c r="AB556" s="46">
        <v>15056.35</v>
      </c>
      <c r="AC556" s="2"/>
    </row>
    <row r="557" spans="1:29" x14ac:dyDescent="0.25">
      <c r="A557" s="2" t="s">
        <v>86</v>
      </c>
      <c r="B557" s="4" t="s">
        <v>615</v>
      </c>
      <c r="C557" s="4" t="s">
        <v>674</v>
      </c>
      <c r="D557" s="2"/>
      <c r="E557" s="28">
        <v>44641</v>
      </c>
      <c r="F557" s="28"/>
      <c r="G557" s="28"/>
      <c r="H557" s="4" t="s">
        <v>1046</v>
      </c>
      <c r="I557" s="2">
        <v>6147</v>
      </c>
      <c r="J557" s="37" t="s">
        <v>1058</v>
      </c>
      <c r="L557" s="2" t="s">
        <v>1502</v>
      </c>
      <c r="N557" s="2"/>
      <c r="O557" s="15" t="s">
        <v>1168</v>
      </c>
      <c r="P557" s="2" t="s">
        <v>1175</v>
      </c>
      <c r="R557" s="2" t="s">
        <v>1242</v>
      </c>
      <c r="T557" s="4" t="s">
        <v>1269</v>
      </c>
      <c r="AA557" s="46">
        <v>3460.48</v>
      </c>
      <c r="AB557" s="46">
        <v>3460.48</v>
      </c>
      <c r="AC557" s="2"/>
    </row>
    <row r="558" spans="1:29" x14ac:dyDescent="0.25">
      <c r="A558" s="1" t="s">
        <v>99</v>
      </c>
      <c r="B558" s="15" t="s">
        <v>1525</v>
      </c>
      <c r="C558" s="15" t="s">
        <v>685</v>
      </c>
      <c r="D558" s="1"/>
      <c r="E558" s="27">
        <v>44641</v>
      </c>
      <c r="F558" s="27"/>
      <c r="G558" s="27"/>
      <c r="H558" s="15" t="s">
        <v>1048</v>
      </c>
      <c r="I558" s="1">
        <v>2042</v>
      </c>
      <c r="J558" s="36" t="s">
        <v>1060</v>
      </c>
      <c r="L558" s="1"/>
      <c r="N558" s="1"/>
      <c r="O558" s="15" t="s">
        <v>1167</v>
      </c>
      <c r="P558" s="1" t="s">
        <v>1185</v>
      </c>
      <c r="R558" s="1"/>
      <c r="T558" s="15" t="s">
        <v>1264</v>
      </c>
      <c r="AA558" s="45"/>
      <c r="AB558" s="45"/>
      <c r="AC558" s="1"/>
    </row>
    <row r="559" spans="1:29" x14ac:dyDescent="0.25">
      <c r="A559" s="1" t="s">
        <v>99</v>
      </c>
      <c r="B559" s="15" t="s">
        <v>1525</v>
      </c>
      <c r="C559" s="15" t="s">
        <v>622</v>
      </c>
      <c r="D559" s="1"/>
      <c r="E559" s="27">
        <v>44641</v>
      </c>
      <c r="F559" s="27"/>
      <c r="G559" s="27"/>
      <c r="H559" s="15" t="s">
        <v>1048</v>
      </c>
      <c r="I559" s="1">
        <v>1988</v>
      </c>
      <c r="J559" s="36" t="s">
        <v>1060</v>
      </c>
      <c r="L559" s="1" t="s">
        <v>1512</v>
      </c>
      <c r="N559" s="1"/>
      <c r="O559" s="15" t="s">
        <v>1168</v>
      </c>
      <c r="P559" s="1"/>
      <c r="R559" s="1"/>
      <c r="T559" s="15" t="s">
        <v>1264</v>
      </c>
      <c r="AA559" s="45"/>
      <c r="AB559" s="45"/>
      <c r="AC559" s="1"/>
    </row>
    <row r="560" spans="1:29" x14ac:dyDescent="0.25">
      <c r="A560" s="1" t="s">
        <v>99</v>
      </c>
      <c r="B560" s="15" t="s">
        <v>1525</v>
      </c>
      <c r="C560" s="15" t="s">
        <v>622</v>
      </c>
      <c r="D560" s="1"/>
      <c r="E560" s="27">
        <v>44641</v>
      </c>
      <c r="F560" s="27"/>
      <c r="G560" s="27"/>
      <c r="H560" s="15" t="s">
        <v>1047</v>
      </c>
      <c r="I560" s="1">
        <v>719</v>
      </c>
      <c r="J560" s="15" t="s">
        <v>1082</v>
      </c>
      <c r="L560" s="1"/>
      <c r="N560" s="1"/>
      <c r="O560" s="15" t="s">
        <v>1168</v>
      </c>
      <c r="P560" s="1"/>
      <c r="R560" s="1"/>
      <c r="T560" s="15" t="s">
        <v>1264</v>
      </c>
      <c r="AA560" s="45"/>
      <c r="AB560" s="45"/>
      <c r="AC560" s="1"/>
    </row>
    <row r="561" spans="1:29" x14ac:dyDescent="0.25">
      <c r="A561" s="1" t="s">
        <v>99</v>
      </c>
      <c r="B561" s="15" t="s">
        <v>1525</v>
      </c>
      <c r="C561" s="15" t="s">
        <v>622</v>
      </c>
      <c r="D561" s="1"/>
      <c r="E561" s="27">
        <v>44641</v>
      </c>
      <c r="F561" s="27"/>
      <c r="G561" s="27"/>
      <c r="H561" s="15" t="s">
        <v>1047</v>
      </c>
      <c r="I561" s="1">
        <v>1006</v>
      </c>
      <c r="J561" s="15" t="s">
        <v>1059</v>
      </c>
      <c r="L561" s="1"/>
      <c r="N561" s="1"/>
      <c r="O561" s="15" t="s">
        <v>1168</v>
      </c>
      <c r="P561" s="1"/>
      <c r="R561" s="1"/>
      <c r="T561" s="15" t="s">
        <v>1264</v>
      </c>
      <c r="AA561" s="45"/>
      <c r="AB561" s="45"/>
      <c r="AC561" s="1"/>
    </row>
    <row r="562" spans="1:29" x14ac:dyDescent="0.25">
      <c r="A562" s="1" t="s">
        <v>99</v>
      </c>
      <c r="B562" s="15" t="s">
        <v>1525</v>
      </c>
      <c r="C562" s="15" t="s">
        <v>622</v>
      </c>
      <c r="D562" s="1"/>
      <c r="E562" s="27">
        <v>44641</v>
      </c>
      <c r="F562" s="27"/>
      <c r="G562" s="27"/>
      <c r="H562" s="15" t="s">
        <v>1047</v>
      </c>
      <c r="I562" s="1">
        <v>998</v>
      </c>
      <c r="J562" s="15" t="s">
        <v>1059</v>
      </c>
      <c r="L562" s="1"/>
      <c r="N562" s="1"/>
      <c r="O562" s="15" t="s">
        <v>1168</v>
      </c>
      <c r="P562" s="1"/>
      <c r="R562" s="1"/>
      <c r="T562" s="15" t="s">
        <v>1264</v>
      </c>
      <c r="AA562" s="45"/>
      <c r="AB562" s="45"/>
      <c r="AC562" s="1"/>
    </row>
    <row r="563" spans="1:29" x14ac:dyDescent="0.25">
      <c r="A563" s="1" t="s">
        <v>99</v>
      </c>
      <c r="B563" s="15" t="s">
        <v>1525</v>
      </c>
      <c r="C563" s="15" t="s">
        <v>622</v>
      </c>
      <c r="D563" s="1"/>
      <c r="E563" s="27">
        <v>44641</v>
      </c>
      <c r="F563" s="27"/>
      <c r="G563" s="27"/>
      <c r="H563" s="15" t="s">
        <v>1047</v>
      </c>
      <c r="I563" s="1">
        <v>997</v>
      </c>
      <c r="J563" s="15" t="s">
        <v>1083</v>
      </c>
      <c r="L563" s="1"/>
      <c r="N563" s="1"/>
      <c r="O563" s="15" t="s">
        <v>1168</v>
      </c>
      <c r="P563" s="1"/>
      <c r="R563" s="1"/>
      <c r="T563" s="15" t="s">
        <v>1264</v>
      </c>
      <c r="AA563" s="45"/>
      <c r="AB563" s="45"/>
      <c r="AC563" s="1"/>
    </row>
    <row r="564" spans="1:29" x14ac:dyDescent="0.25">
      <c r="A564" s="1" t="s">
        <v>99</v>
      </c>
      <c r="B564" s="15" t="s">
        <v>1525</v>
      </c>
      <c r="C564" s="15" t="s">
        <v>622</v>
      </c>
      <c r="D564" s="1"/>
      <c r="E564" s="27">
        <v>44641</v>
      </c>
      <c r="F564" s="27"/>
      <c r="G564" s="27"/>
      <c r="H564" s="15" t="s">
        <v>1047</v>
      </c>
      <c r="I564" s="1">
        <v>675</v>
      </c>
      <c r="J564" s="15" t="s">
        <v>1083</v>
      </c>
      <c r="L564" s="1"/>
      <c r="N564" s="1"/>
      <c r="O564" s="15" t="s">
        <v>1168</v>
      </c>
      <c r="P564" s="1"/>
      <c r="R564" s="1"/>
      <c r="T564" s="15" t="s">
        <v>1264</v>
      </c>
      <c r="AA564" s="45"/>
      <c r="AB564" s="45"/>
      <c r="AC564" s="1"/>
    </row>
    <row r="565" spans="1:29" x14ac:dyDescent="0.25">
      <c r="A565" s="2" t="s">
        <v>85</v>
      </c>
      <c r="B565" s="4" t="s">
        <v>615</v>
      </c>
      <c r="C565" s="4" t="s">
        <v>673</v>
      </c>
      <c r="D565" s="2"/>
      <c r="E565" s="28">
        <v>44644</v>
      </c>
      <c r="F565" s="28"/>
      <c r="G565" s="28"/>
      <c r="H565" s="4" t="s">
        <v>1051</v>
      </c>
      <c r="I565" s="2">
        <v>10369</v>
      </c>
      <c r="J565" s="37" t="s">
        <v>1061</v>
      </c>
      <c r="L565" s="2" t="s">
        <v>1505</v>
      </c>
      <c r="N565" s="2"/>
      <c r="O565" s="15" t="s">
        <v>1167</v>
      </c>
      <c r="P565" s="2"/>
      <c r="R565" s="2"/>
      <c r="T565" s="4" t="s">
        <v>1264</v>
      </c>
      <c r="AA565" s="46"/>
      <c r="AB565" s="46"/>
      <c r="AC565" s="2"/>
    </row>
    <row r="566" spans="1:29" x14ac:dyDescent="0.25">
      <c r="A566" s="2" t="s">
        <v>84</v>
      </c>
      <c r="B566" s="4" t="s">
        <v>615</v>
      </c>
      <c r="C566" s="4" t="s">
        <v>660</v>
      </c>
      <c r="D566" s="2"/>
      <c r="E566" s="28">
        <v>44645</v>
      </c>
      <c r="F566" s="28"/>
      <c r="G566" s="28"/>
      <c r="H566" s="4" t="s">
        <v>1049</v>
      </c>
      <c r="I566" s="2">
        <v>5908</v>
      </c>
      <c r="J566" s="37" t="s">
        <v>1079</v>
      </c>
      <c r="L566" s="2" t="s">
        <v>1502</v>
      </c>
      <c r="N566" s="2"/>
      <c r="O566" s="15" t="s">
        <v>1168</v>
      </c>
      <c r="P566" s="2" t="s">
        <v>1175</v>
      </c>
      <c r="R566" s="2" t="s">
        <v>1242</v>
      </c>
      <c r="T566" s="4" t="s">
        <v>1265</v>
      </c>
      <c r="AA566" s="46">
        <f>103620.93-100680.21</f>
        <v>2940.7199999999866</v>
      </c>
      <c r="AB566" s="46">
        <f>103620.93-100680.21</f>
        <v>2940.7199999999866</v>
      </c>
      <c r="AC566" s="2"/>
    </row>
    <row r="567" spans="1:29" x14ac:dyDescent="0.25">
      <c r="A567" s="2" t="s">
        <v>83</v>
      </c>
      <c r="B567" s="4" t="s">
        <v>615</v>
      </c>
      <c r="C567" s="4" t="s">
        <v>672</v>
      </c>
      <c r="D567" s="2"/>
      <c r="E567" s="28">
        <v>44651</v>
      </c>
      <c r="F567" s="28"/>
      <c r="G567" s="28"/>
      <c r="H567" s="4" t="s">
        <v>1051</v>
      </c>
      <c r="I567" s="2">
        <v>7406</v>
      </c>
      <c r="J567" s="37" t="s">
        <v>1059</v>
      </c>
      <c r="L567" s="2" t="s">
        <v>1501</v>
      </c>
      <c r="N567" s="2" t="s">
        <v>1133</v>
      </c>
      <c r="O567" s="15" t="s">
        <v>1167</v>
      </c>
      <c r="P567" s="2"/>
      <c r="R567" s="2" t="s">
        <v>1241</v>
      </c>
      <c r="T567" s="4" t="s">
        <v>1264</v>
      </c>
      <c r="AA567" s="46"/>
      <c r="AB567" s="46"/>
      <c r="AC567" s="2"/>
    </row>
    <row r="568" spans="1:29" x14ac:dyDescent="0.25">
      <c r="A568" s="2" t="s">
        <v>82</v>
      </c>
      <c r="B568" s="4" t="s">
        <v>615</v>
      </c>
      <c r="C568" s="15" t="s">
        <v>671</v>
      </c>
      <c r="D568" s="2"/>
      <c r="E568" s="28">
        <v>44656</v>
      </c>
      <c r="F568" s="28"/>
      <c r="G568" s="28"/>
      <c r="H568" s="4" t="s">
        <v>1050</v>
      </c>
      <c r="I568" s="2">
        <v>1357</v>
      </c>
      <c r="J568" s="37" t="s">
        <v>1063</v>
      </c>
      <c r="L568" s="2" t="s">
        <v>1506</v>
      </c>
      <c r="N568" s="2"/>
      <c r="O568" s="15" t="s">
        <v>1167</v>
      </c>
      <c r="P568" s="2"/>
      <c r="R568" s="2" t="s">
        <v>1242</v>
      </c>
      <c r="T568" s="4" t="s">
        <v>1264</v>
      </c>
      <c r="AA568" s="46"/>
      <c r="AB568" s="46"/>
      <c r="AC568" s="2"/>
    </row>
    <row r="569" spans="1:29" x14ac:dyDescent="0.25">
      <c r="A569" s="2" t="s">
        <v>81</v>
      </c>
      <c r="B569" s="15" t="s">
        <v>615</v>
      </c>
      <c r="C569" s="4" t="s">
        <v>670</v>
      </c>
      <c r="D569" s="2"/>
      <c r="E569" s="28">
        <v>44657</v>
      </c>
      <c r="F569" s="28"/>
      <c r="G569" s="28"/>
      <c r="H569" s="4" t="s">
        <v>1047</v>
      </c>
      <c r="I569" s="2">
        <v>9227</v>
      </c>
      <c r="J569" s="37" t="s">
        <v>1059</v>
      </c>
      <c r="L569" s="2" t="s">
        <v>1505</v>
      </c>
      <c r="N569" s="2"/>
      <c r="O569" s="15" t="s">
        <v>1167</v>
      </c>
      <c r="P569" s="2"/>
      <c r="R569" s="2" t="s">
        <v>1241</v>
      </c>
      <c r="T569" s="4" t="s">
        <v>1264</v>
      </c>
      <c r="AA569" s="46"/>
      <c r="AB569" s="46"/>
      <c r="AC569" s="2"/>
    </row>
    <row r="570" spans="1:29" x14ac:dyDescent="0.25">
      <c r="A570" s="2" t="s">
        <v>151</v>
      </c>
      <c r="B570" s="4" t="s">
        <v>615</v>
      </c>
      <c r="C570" s="4" t="s">
        <v>723</v>
      </c>
      <c r="D570" s="28">
        <v>44496</v>
      </c>
      <c r="E570" s="28">
        <v>44659</v>
      </c>
      <c r="F570" s="28"/>
      <c r="G570" s="28"/>
      <c r="H570" s="4" t="s">
        <v>1048</v>
      </c>
      <c r="I570" s="2">
        <v>1185</v>
      </c>
      <c r="J570" s="2" t="s">
        <v>1060</v>
      </c>
      <c r="L570" s="2"/>
      <c r="N570" s="2"/>
      <c r="O570" s="4" t="s">
        <v>1168</v>
      </c>
      <c r="P570" s="2" t="s">
        <v>1189</v>
      </c>
      <c r="R570" s="2" t="s">
        <v>1242</v>
      </c>
      <c r="T570" s="4" t="s">
        <v>1264</v>
      </c>
      <c r="AA570" s="46">
        <f>20.18+10592.14+1227.76+2008+1862+2060.19+3490.43</f>
        <v>21260.7</v>
      </c>
      <c r="AB570" s="46">
        <f>20.18+10592.14+1227.76+2008+1862+2060.19+3490.43</f>
        <v>21260.7</v>
      </c>
      <c r="AC570" s="2"/>
    </row>
    <row r="571" spans="1:29" x14ac:dyDescent="0.25">
      <c r="A571" s="2" t="s">
        <v>80</v>
      </c>
      <c r="B571" s="4" t="s">
        <v>615</v>
      </c>
      <c r="C571" s="4" t="s">
        <v>669</v>
      </c>
      <c r="D571" s="2"/>
      <c r="E571" s="28">
        <v>44676</v>
      </c>
      <c r="F571" s="28"/>
      <c r="G571" s="28"/>
      <c r="H571" s="4" t="s">
        <v>1048</v>
      </c>
      <c r="I571" s="2">
        <v>5063</v>
      </c>
      <c r="J571" s="37" t="s">
        <v>1060</v>
      </c>
      <c r="L571" s="2" t="s">
        <v>1501</v>
      </c>
      <c r="N571" s="2"/>
      <c r="O571" s="15" t="s">
        <v>1167</v>
      </c>
      <c r="P571" s="2"/>
      <c r="R571" s="2" t="s">
        <v>1242</v>
      </c>
      <c r="T571" s="4" t="s">
        <v>1264</v>
      </c>
      <c r="AA571" s="46">
        <f>1968.63+15263.77+4119.07</f>
        <v>21351.47</v>
      </c>
      <c r="AB571" s="46">
        <f>1968.63+15263.77+4119.07</f>
        <v>21351.47</v>
      </c>
      <c r="AC571" s="2"/>
    </row>
    <row r="572" spans="1:29" x14ac:dyDescent="0.25">
      <c r="A572" s="1" t="s">
        <v>79</v>
      </c>
      <c r="B572" s="15" t="s">
        <v>1525</v>
      </c>
      <c r="C572" s="15" t="s">
        <v>668</v>
      </c>
      <c r="D572" s="1"/>
      <c r="E572" s="27">
        <v>44677</v>
      </c>
      <c r="F572" s="27"/>
      <c r="G572" s="27"/>
      <c r="H572" s="15" t="s">
        <v>1048</v>
      </c>
      <c r="I572" s="1">
        <v>908</v>
      </c>
      <c r="J572" s="36" t="s">
        <v>1080</v>
      </c>
      <c r="L572" s="1"/>
      <c r="N572" s="1"/>
      <c r="O572" s="15" t="s">
        <v>1168</v>
      </c>
      <c r="P572" s="1" t="s">
        <v>1182</v>
      </c>
      <c r="R572" s="1"/>
      <c r="T572" s="15" t="s">
        <v>1264</v>
      </c>
      <c r="AA572" s="45">
        <f>5259.86+3406.45+3149.83</f>
        <v>11816.14</v>
      </c>
      <c r="AB572" s="45">
        <f>5259.86+3406.45+3149.83</f>
        <v>11816.14</v>
      </c>
      <c r="AC572" s="1"/>
    </row>
    <row r="573" spans="1:29" x14ac:dyDescent="0.25">
      <c r="A573" s="2" t="s">
        <v>78</v>
      </c>
      <c r="B573" s="4" t="s">
        <v>615</v>
      </c>
      <c r="C573" s="4" t="s">
        <v>667</v>
      </c>
      <c r="D573" s="2"/>
      <c r="E573" s="28">
        <v>44685</v>
      </c>
      <c r="F573" s="28"/>
      <c r="G573" s="28"/>
      <c r="H573" s="4" t="s">
        <v>1046</v>
      </c>
      <c r="I573" s="2">
        <v>203</v>
      </c>
      <c r="J573" s="37" t="s">
        <v>1065</v>
      </c>
      <c r="L573" s="2"/>
      <c r="N573" s="2"/>
      <c r="O573" s="4" t="s">
        <v>1167</v>
      </c>
      <c r="P573" s="2"/>
      <c r="R573" s="2" t="s">
        <v>1241</v>
      </c>
      <c r="T573" s="4" t="s">
        <v>1264</v>
      </c>
      <c r="AA573" s="46"/>
      <c r="AB573" s="46"/>
      <c r="AC573" s="2"/>
    </row>
    <row r="574" spans="1:29" x14ac:dyDescent="0.25">
      <c r="A574" s="2" t="s">
        <v>77</v>
      </c>
      <c r="B574" s="4" t="s">
        <v>615</v>
      </c>
      <c r="C574" s="4" t="s">
        <v>666</v>
      </c>
      <c r="D574" s="2"/>
      <c r="E574" s="28">
        <v>44693</v>
      </c>
      <c r="F574" s="28"/>
      <c r="G574" s="28"/>
      <c r="H574" s="4" t="s">
        <v>1046</v>
      </c>
      <c r="I574" s="2">
        <v>659</v>
      </c>
      <c r="J574" s="37" t="s">
        <v>1065</v>
      </c>
      <c r="L574" s="4" t="s">
        <v>1497</v>
      </c>
      <c r="N574" s="2"/>
      <c r="O574" s="4" t="s">
        <v>1167</v>
      </c>
      <c r="P574" s="2"/>
      <c r="R574" s="2" t="s">
        <v>1241</v>
      </c>
      <c r="T574" s="4" t="s">
        <v>1264</v>
      </c>
      <c r="AA574" s="46">
        <f>1872.33+38096.86</f>
        <v>39969.19</v>
      </c>
      <c r="AB574" s="46">
        <f>1872.33+38096.86</f>
        <v>39969.19</v>
      </c>
      <c r="AC574" s="2"/>
    </row>
    <row r="575" spans="1:29" x14ac:dyDescent="0.25">
      <c r="A575" s="2" t="s">
        <v>75</v>
      </c>
      <c r="B575" s="4" t="s">
        <v>615</v>
      </c>
      <c r="C575" s="4" t="s">
        <v>620</v>
      </c>
      <c r="D575" s="2"/>
      <c r="E575" s="28">
        <v>44694</v>
      </c>
      <c r="F575" s="28"/>
      <c r="G575" s="28"/>
      <c r="H575" s="4" t="s">
        <v>1046</v>
      </c>
      <c r="I575" s="2">
        <v>1619</v>
      </c>
      <c r="J575" s="37" t="s">
        <v>1063</v>
      </c>
      <c r="L575" s="2"/>
      <c r="N575" s="2"/>
      <c r="O575" s="15" t="s">
        <v>1167</v>
      </c>
      <c r="P575" s="2"/>
      <c r="R575" s="2" t="s">
        <v>1241</v>
      </c>
      <c r="T575" s="4" t="s">
        <v>1264</v>
      </c>
      <c r="AA575" s="46">
        <f>31592.63+2149.45</f>
        <v>33742.080000000002</v>
      </c>
      <c r="AB575" s="46">
        <f>31592.63+2149.45</f>
        <v>33742.080000000002</v>
      </c>
      <c r="AC575" s="2"/>
    </row>
    <row r="576" spans="1:29" x14ac:dyDescent="0.25">
      <c r="A576" s="2" t="s">
        <v>76</v>
      </c>
      <c r="B576" s="4" t="s">
        <v>615</v>
      </c>
      <c r="C576" s="18" t="s">
        <v>665</v>
      </c>
      <c r="D576" s="2"/>
      <c r="E576" s="28">
        <v>44694</v>
      </c>
      <c r="F576" s="28"/>
      <c r="G576" s="28"/>
      <c r="H576" s="4" t="s">
        <v>1050</v>
      </c>
      <c r="I576" s="2"/>
      <c r="J576" s="37"/>
      <c r="L576" s="2" t="s">
        <v>1502</v>
      </c>
      <c r="N576" s="2"/>
      <c r="O576" s="4" t="s">
        <v>1168</v>
      </c>
      <c r="P576" s="2"/>
      <c r="R576" s="2" t="s">
        <v>1242</v>
      </c>
      <c r="T576" s="4" t="s">
        <v>1268</v>
      </c>
      <c r="AA576" s="46"/>
      <c r="AB576" s="46"/>
      <c r="AC576" s="2"/>
    </row>
    <row r="577" spans="1:29" x14ac:dyDescent="0.25">
      <c r="A577" s="2" t="s">
        <v>74</v>
      </c>
      <c r="B577" s="4" t="s">
        <v>615</v>
      </c>
      <c r="C577" s="4" t="s">
        <v>664</v>
      </c>
      <c r="D577" s="2"/>
      <c r="E577" s="28">
        <v>44699</v>
      </c>
      <c r="F577" s="28"/>
      <c r="G577" s="28"/>
      <c r="H577" s="4" t="s">
        <v>1046</v>
      </c>
      <c r="I577" s="2">
        <v>6392</v>
      </c>
      <c r="J577" s="37" t="s">
        <v>1058</v>
      </c>
      <c r="L577" s="2" t="s">
        <v>1509</v>
      </c>
      <c r="N577" s="2"/>
      <c r="O577" s="15" t="s">
        <v>1167</v>
      </c>
      <c r="P577" s="2"/>
      <c r="R577" s="2"/>
      <c r="T577" s="4" t="s">
        <v>1265</v>
      </c>
      <c r="AA577" s="46">
        <f>39.54+1917.55</f>
        <v>1957.09</v>
      </c>
      <c r="AB577" s="46">
        <f>39.54+1917.55</f>
        <v>1957.09</v>
      </c>
      <c r="AC577" s="2"/>
    </row>
    <row r="578" spans="1:29" x14ac:dyDescent="0.25">
      <c r="A578" s="2" t="s">
        <v>73</v>
      </c>
      <c r="B578" s="4" t="s">
        <v>615</v>
      </c>
      <c r="C578" s="4" t="s">
        <v>663</v>
      </c>
      <c r="D578" s="2"/>
      <c r="E578" s="28">
        <v>44706</v>
      </c>
      <c r="F578" s="28"/>
      <c r="G578" s="28"/>
      <c r="H578" s="4" t="s">
        <v>1047</v>
      </c>
      <c r="I578" s="2">
        <v>4105</v>
      </c>
      <c r="J578" s="37" t="s">
        <v>1059</v>
      </c>
      <c r="L578" s="2" t="s">
        <v>1508</v>
      </c>
      <c r="N578" s="2"/>
      <c r="O578" s="15" t="s">
        <v>1167</v>
      </c>
      <c r="P578" s="2"/>
      <c r="R578" s="2" t="s">
        <v>1241</v>
      </c>
      <c r="T578" s="4" t="s">
        <v>1264</v>
      </c>
      <c r="AA578" s="46"/>
      <c r="AB578" s="46"/>
      <c r="AC578" s="2"/>
    </row>
    <row r="579" spans="1:29" x14ac:dyDescent="0.25">
      <c r="A579" s="2" t="s">
        <v>73</v>
      </c>
      <c r="B579" s="4" t="s">
        <v>615</v>
      </c>
      <c r="C579" s="4" t="s">
        <v>663</v>
      </c>
      <c r="D579" s="2"/>
      <c r="E579" s="28">
        <v>44706</v>
      </c>
      <c r="F579" s="28"/>
      <c r="G579" s="28"/>
      <c r="H579" s="4" t="s">
        <v>1047</v>
      </c>
      <c r="I579" s="2">
        <v>4109</v>
      </c>
      <c r="J579" s="37" t="s">
        <v>1059</v>
      </c>
      <c r="L579" s="2" t="s">
        <v>1499</v>
      </c>
      <c r="N579" s="2"/>
      <c r="O579" s="15" t="s">
        <v>1167</v>
      </c>
      <c r="P579" s="2"/>
      <c r="R579" s="2" t="s">
        <v>1242</v>
      </c>
      <c r="T579" s="4" t="s">
        <v>1264</v>
      </c>
      <c r="AA579" s="46">
        <f>20.16+6008.68+3659.97+6117.48</f>
        <v>15806.289999999999</v>
      </c>
      <c r="AB579" s="46">
        <f>20.16+6008.68+3659.97+6117.48</f>
        <v>15806.289999999999</v>
      </c>
      <c r="AC579" s="2"/>
    </row>
    <row r="580" spans="1:29" x14ac:dyDescent="0.25">
      <c r="A580" s="2" t="s">
        <v>72</v>
      </c>
      <c r="B580" s="4" t="s">
        <v>615</v>
      </c>
      <c r="C580" s="4" t="s">
        <v>662</v>
      </c>
      <c r="D580" s="2"/>
      <c r="E580" s="28">
        <v>44711</v>
      </c>
      <c r="F580" s="28"/>
      <c r="G580" s="28"/>
      <c r="H580" s="4" t="s">
        <v>1048</v>
      </c>
      <c r="I580" s="2">
        <v>8999</v>
      </c>
      <c r="J580" s="37" t="s">
        <v>1060</v>
      </c>
      <c r="L580" s="2" t="s">
        <v>1507</v>
      </c>
      <c r="N580" s="2"/>
      <c r="O580" s="15" t="s">
        <v>1167</v>
      </c>
      <c r="P580" s="2"/>
      <c r="R580" s="2" t="s">
        <v>1242</v>
      </c>
      <c r="T580" s="4" t="s">
        <v>1264</v>
      </c>
      <c r="AA580" s="46">
        <f>2907.21+2059.91+2052.61+2159.4</f>
        <v>9179.1299999999992</v>
      </c>
      <c r="AB580" s="46">
        <f>2907.21+2059.91+2052.61+2159.4</f>
        <v>9179.1299999999992</v>
      </c>
      <c r="AC580" s="2"/>
    </row>
    <row r="581" spans="1:29" x14ac:dyDescent="0.25">
      <c r="A581" s="2" t="s">
        <v>71</v>
      </c>
      <c r="B581" s="4" t="s">
        <v>615</v>
      </c>
      <c r="C581" s="4" t="s">
        <v>661</v>
      </c>
      <c r="D581" s="2"/>
      <c r="E581" s="28">
        <v>44712</v>
      </c>
      <c r="F581" s="28"/>
      <c r="G581" s="28"/>
      <c r="H581" s="4" t="s">
        <v>1048</v>
      </c>
      <c r="I581" s="2">
        <v>7661</v>
      </c>
      <c r="J581" s="37" t="s">
        <v>1060</v>
      </c>
      <c r="L581" s="2"/>
      <c r="N581" s="2"/>
      <c r="O581" s="15" t="s">
        <v>1167</v>
      </c>
      <c r="P581" s="2"/>
      <c r="R581" s="2" t="s">
        <v>1242</v>
      </c>
      <c r="T581" s="4" t="s">
        <v>1264</v>
      </c>
      <c r="AA581" s="46">
        <f>8234.84+2064.54</f>
        <v>10299.380000000001</v>
      </c>
      <c r="AB581" s="46">
        <f>8234.84+2064.54</f>
        <v>10299.380000000001</v>
      </c>
      <c r="AC581" s="2"/>
    </row>
    <row r="582" spans="1:29" x14ac:dyDescent="0.25">
      <c r="A582" s="2" t="s">
        <v>70</v>
      </c>
      <c r="B582" s="4" t="s">
        <v>615</v>
      </c>
      <c r="C582" s="4" t="s">
        <v>660</v>
      </c>
      <c r="D582" s="2"/>
      <c r="E582" s="28">
        <v>44719</v>
      </c>
      <c r="F582" s="28"/>
      <c r="G582" s="28"/>
      <c r="H582" s="4" t="s">
        <v>1049</v>
      </c>
      <c r="I582" s="2">
        <v>6038</v>
      </c>
      <c r="J582" s="19" t="s">
        <v>1079</v>
      </c>
      <c r="L582" s="2" t="s">
        <v>1502</v>
      </c>
      <c r="N582" s="2"/>
      <c r="O582" s="15" t="s">
        <v>1168</v>
      </c>
      <c r="P582" s="2"/>
      <c r="R582" s="2" t="s">
        <v>1242</v>
      </c>
      <c r="T582" s="4" t="s">
        <v>1265</v>
      </c>
      <c r="AA582" s="46">
        <v>6409.55</v>
      </c>
      <c r="AB582" s="46">
        <v>6409.55</v>
      </c>
      <c r="AC582" s="2"/>
    </row>
    <row r="583" spans="1:29" x14ac:dyDescent="0.25">
      <c r="A583" s="1" t="s">
        <v>69</v>
      </c>
      <c r="B583" s="15" t="s">
        <v>1525</v>
      </c>
      <c r="C583" s="15" t="s">
        <v>622</v>
      </c>
      <c r="D583" s="1"/>
      <c r="E583" s="27">
        <v>44736</v>
      </c>
      <c r="F583" s="27"/>
      <c r="G583" s="27"/>
      <c r="H583" s="15" t="s">
        <v>1048</v>
      </c>
      <c r="I583" s="1">
        <v>1122</v>
      </c>
      <c r="J583" s="36" t="s">
        <v>1060</v>
      </c>
      <c r="L583" s="1"/>
      <c r="N583" s="1"/>
      <c r="O583" s="15" t="s">
        <v>1168</v>
      </c>
      <c r="P583" s="1" t="s">
        <v>1181</v>
      </c>
      <c r="R583" s="1"/>
      <c r="T583" s="15" t="s">
        <v>1264</v>
      </c>
      <c r="AA583" s="45">
        <f>4430.39+3165+4830.28</f>
        <v>12425.67</v>
      </c>
      <c r="AB583" s="45">
        <f>4430.39+3165+4830.28</f>
        <v>12425.67</v>
      </c>
      <c r="AC583" s="1"/>
    </row>
    <row r="584" spans="1:29" x14ac:dyDescent="0.25">
      <c r="A584" s="2" t="s">
        <v>49</v>
      </c>
      <c r="B584" s="4" t="s">
        <v>615</v>
      </c>
      <c r="C584" s="4" t="s">
        <v>651</v>
      </c>
      <c r="D584" s="2"/>
      <c r="E584" s="28">
        <v>44739</v>
      </c>
      <c r="F584" s="28"/>
      <c r="G584" s="28"/>
      <c r="H584" s="4" t="s">
        <v>1051</v>
      </c>
      <c r="I584" s="2">
        <v>10809</v>
      </c>
      <c r="J584" s="37" t="s">
        <v>1072</v>
      </c>
      <c r="L584" s="2" t="s">
        <v>1505</v>
      </c>
      <c r="N584" s="2"/>
      <c r="O584" s="15" t="s">
        <v>1168</v>
      </c>
      <c r="P584" s="2"/>
      <c r="R584" s="2" t="s">
        <v>1242</v>
      </c>
      <c r="T584" s="4" t="s">
        <v>1267</v>
      </c>
      <c r="AA584" s="46">
        <f>11578.16</f>
        <v>11578.16</v>
      </c>
      <c r="AB584" s="46">
        <f>11578.16</f>
        <v>11578.16</v>
      </c>
      <c r="AC584" s="2"/>
    </row>
    <row r="585" spans="1:29" x14ac:dyDescent="0.25">
      <c r="A585" s="2" t="s">
        <v>50</v>
      </c>
      <c r="B585" s="4" t="s">
        <v>615</v>
      </c>
      <c r="C585" s="4" t="s">
        <v>650</v>
      </c>
      <c r="D585" s="2"/>
      <c r="E585" s="28">
        <v>44739</v>
      </c>
      <c r="F585" s="28"/>
      <c r="G585" s="28"/>
      <c r="H585" s="4"/>
      <c r="I585" s="2">
        <v>8344</v>
      </c>
      <c r="J585" s="37" t="s">
        <v>1072</v>
      </c>
      <c r="L585" s="2" t="s">
        <v>1505</v>
      </c>
      <c r="N585" s="2"/>
      <c r="O585" s="15" t="s">
        <v>1168</v>
      </c>
      <c r="P585" s="2"/>
      <c r="R585" s="2" t="s">
        <v>1241</v>
      </c>
      <c r="T585" s="4" t="s">
        <v>1267</v>
      </c>
      <c r="AA585" s="46"/>
      <c r="AB585" s="46"/>
      <c r="AC585" s="2"/>
    </row>
    <row r="586" spans="1:29" x14ac:dyDescent="0.25">
      <c r="A586" s="2" t="s">
        <v>51</v>
      </c>
      <c r="B586" s="4" t="s">
        <v>615</v>
      </c>
      <c r="C586" s="4" t="s">
        <v>650</v>
      </c>
      <c r="D586" s="2"/>
      <c r="E586" s="28">
        <v>44739</v>
      </c>
      <c r="F586" s="28"/>
      <c r="G586" s="28"/>
      <c r="H586" s="4"/>
      <c r="I586" s="2">
        <v>11923</v>
      </c>
      <c r="J586" s="37" t="s">
        <v>1072</v>
      </c>
      <c r="L586" s="2" t="s">
        <v>1505</v>
      </c>
      <c r="N586" s="2"/>
      <c r="O586" s="15" t="s">
        <v>1168</v>
      </c>
      <c r="P586" s="2"/>
      <c r="R586" s="2" t="s">
        <v>1241</v>
      </c>
      <c r="T586" s="4" t="s">
        <v>1267</v>
      </c>
      <c r="AA586" s="46"/>
      <c r="AB586" s="46"/>
      <c r="AC586" s="2"/>
    </row>
    <row r="587" spans="1:29" x14ac:dyDescent="0.25">
      <c r="A587" s="2" t="s">
        <v>52</v>
      </c>
      <c r="B587" s="4" t="s">
        <v>615</v>
      </c>
      <c r="C587" s="4" t="s">
        <v>650</v>
      </c>
      <c r="D587" s="2"/>
      <c r="E587" s="28">
        <v>44739</v>
      </c>
      <c r="F587" s="28"/>
      <c r="G587" s="28"/>
      <c r="H587" s="4"/>
      <c r="I587" s="2">
        <v>10782</v>
      </c>
      <c r="J587" s="37" t="s">
        <v>1071</v>
      </c>
      <c r="L587" s="2" t="s">
        <v>1505</v>
      </c>
      <c r="N587" s="2"/>
      <c r="O587" s="15" t="s">
        <v>1168</v>
      </c>
      <c r="P587" s="2"/>
      <c r="R587" s="2" t="s">
        <v>1241</v>
      </c>
      <c r="T587" s="4" t="s">
        <v>1267</v>
      </c>
      <c r="AA587" s="46"/>
      <c r="AB587" s="46"/>
      <c r="AC587" s="2"/>
    </row>
    <row r="588" spans="1:29" x14ac:dyDescent="0.25">
      <c r="A588" s="2" t="s">
        <v>53</v>
      </c>
      <c r="B588" s="4" t="s">
        <v>615</v>
      </c>
      <c r="C588" s="4" t="s">
        <v>652</v>
      </c>
      <c r="D588" s="2"/>
      <c r="E588" s="28">
        <v>44739</v>
      </c>
      <c r="F588" s="28"/>
      <c r="G588" s="28"/>
      <c r="H588" s="4" t="s">
        <v>1052</v>
      </c>
      <c r="I588" s="2">
        <v>8581</v>
      </c>
      <c r="J588" s="37" t="s">
        <v>1073</v>
      </c>
      <c r="L588" s="2" t="s">
        <v>1501</v>
      </c>
      <c r="N588" s="2"/>
      <c r="O588" s="15" t="s">
        <v>1168</v>
      </c>
      <c r="P588" s="2"/>
      <c r="R588" s="2" t="s">
        <v>1241</v>
      </c>
      <c r="T588" s="4" t="s">
        <v>1267</v>
      </c>
      <c r="AA588" s="46"/>
      <c r="AB588" s="46"/>
      <c r="AC588" s="2"/>
    </row>
    <row r="589" spans="1:29" x14ac:dyDescent="0.25">
      <c r="A589" s="2" t="s">
        <v>54</v>
      </c>
      <c r="B589" s="4" t="s">
        <v>615</v>
      </c>
      <c r="C589" s="4" t="s">
        <v>652</v>
      </c>
      <c r="D589" s="2"/>
      <c r="E589" s="28">
        <v>44739</v>
      </c>
      <c r="F589" s="28"/>
      <c r="G589" s="28"/>
      <c r="H589" s="4" t="s">
        <v>1052</v>
      </c>
      <c r="I589" s="2">
        <v>11049</v>
      </c>
      <c r="J589" s="37" t="s">
        <v>1074</v>
      </c>
      <c r="L589" s="2" t="s">
        <v>1501</v>
      </c>
      <c r="N589" s="2" t="s">
        <v>1133</v>
      </c>
      <c r="O589" s="15" t="s">
        <v>1168</v>
      </c>
      <c r="P589" s="2"/>
      <c r="R589" s="2" t="s">
        <v>1241</v>
      </c>
      <c r="T589" s="4" t="s">
        <v>1267</v>
      </c>
      <c r="AA589" s="46"/>
      <c r="AB589" s="46"/>
      <c r="AC589" s="2"/>
    </row>
    <row r="590" spans="1:29" x14ac:dyDescent="0.25">
      <c r="A590" s="2" t="s">
        <v>55</v>
      </c>
      <c r="B590" s="4" t="s">
        <v>615</v>
      </c>
      <c r="C590" s="4" t="s">
        <v>652</v>
      </c>
      <c r="D590" s="2"/>
      <c r="E590" s="28">
        <v>44739</v>
      </c>
      <c r="F590" s="28"/>
      <c r="G590" s="28"/>
      <c r="H590" s="4" t="s">
        <v>1052</v>
      </c>
      <c r="I590" s="2">
        <v>1856</v>
      </c>
      <c r="J590" s="37" t="s">
        <v>1075</v>
      </c>
      <c r="L590" s="2" t="s">
        <v>1501</v>
      </c>
      <c r="N590" s="2" t="s">
        <v>1134</v>
      </c>
      <c r="O590" s="15" t="s">
        <v>1168</v>
      </c>
      <c r="P590" s="2"/>
      <c r="R590" s="2" t="s">
        <v>1242</v>
      </c>
      <c r="T590" s="4" t="s">
        <v>1267</v>
      </c>
      <c r="AA590" s="46">
        <v>24294.51</v>
      </c>
      <c r="AB590" s="46">
        <v>24294.51</v>
      </c>
      <c r="AC590" s="2"/>
    </row>
    <row r="591" spans="1:29" x14ac:dyDescent="0.25">
      <c r="A591" s="2" t="s">
        <v>56</v>
      </c>
      <c r="B591" s="4" t="s">
        <v>615</v>
      </c>
      <c r="C591" s="4" t="s">
        <v>652</v>
      </c>
      <c r="D591" s="2"/>
      <c r="E591" s="28">
        <v>44739</v>
      </c>
      <c r="F591" s="28"/>
      <c r="G591" s="28"/>
      <c r="H591" s="4" t="s">
        <v>1052</v>
      </c>
      <c r="I591" s="2">
        <v>8415</v>
      </c>
      <c r="J591" s="37" t="s">
        <v>1075</v>
      </c>
      <c r="L591" s="2" t="s">
        <v>1501</v>
      </c>
      <c r="N591" s="2" t="s">
        <v>1135</v>
      </c>
      <c r="O591" s="15" t="s">
        <v>1168</v>
      </c>
      <c r="P591" s="2"/>
      <c r="R591" s="2" t="s">
        <v>1242</v>
      </c>
      <c r="T591" s="4" t="s">
        <v>1267</v>
      </c>
      <c r="AA591" s="46">
        <v>24294.51</v>
      </c>
      <c r="AB591" s="46">
        <v>24294.51</v>
      </c>
      <c r="AC591" s="2"/>
    </row>
    <row r="592" spans="1:29" x14ac:dyDescent="0.25">
      <c r="A592" s="2" t="s">
        <v>57</v>
      </c>
      <c r="B592" s="4" t="s">
        <v>615</v>
      </c>
      <c r="C592" s="4" t="s">
        <v>653</v>
      </c>
      <c r="D592" s="2"/>
      <c r="E592" s="28">
        <v>44739</v>
      </c>
      <c r="F592" s="28"/>
      <c r="G592" s="28"/>
      <c r="H592" s="4" t="s">
        <v>1052</v>
      </c>
      <c r="I592" s="2">
        <v>5714</v>
      </c>
      <c r="J592" s="37" t="s">
        <v>1075</v>
      </c>
      <c r="L592" s="2" t="s">
        <v>1501</v>
      </c>
      <c r="N592" s="2" t="s">
        <v>1133</v>
      </c>
      <c r="O592" s="15" t="s">
        <v>1168</v>
      </c>
      <c r="P592" s="2"/>
      <c r="R592" s="2" t="s">
        <v>1241</v>
      </c>
      <c r="T592" s="4" t="s">
        <v>1267</v>
      </c>
      <c r="AA592" s="46"/>
      <c r="AB592" s="46"/>
      <c r="AC592" s="2"/>
    </row>
    <row r="593" spans="1:29" x14ac:dyDescent="0.25">
      <c r="A593" s="2" t="s">
        <v>58</v>
      </c>
      <c r="B593" s="4" t="s">
        <v>615</v>
      </c>
      <c r="C593" s="4" t="s">
        <v>652</v>
      </c>
      <c r="D593" s="2"/>
      <c r="E593" s="28">
        <v>44739</v>
      </c>
      <c r="F593" s="28"/>
      <c r="G593" s="28"/>
      <c r="H593" s="4" t="s">
        <v>1052</v>
      </c>
      <c r="I593" s="2">
        <v>9907</v>
      </c>
      <c r="J593" s="37" t="s">
        <v>1074</v>
      </c>
      <c r="L593" s="2" t="s">
        <v>1501</v>
      </c>
      <c r="N593" s="2"/>
      <c r="O593" s="15" t="s">
        <v>1168</v>
      </c>
      <c r="P593" s="2"/>
      <c r="R593" s="2" t="s">
        <v>1242</v>
      </c>
      <c r="T593" s="4" t="s">
        <v>1267</v>
      </c>
      <c r="AA593" s="46">
        <f>24294.51</f>
        <v>24294.51</v>
      </c>
      <c r="AB593" s="46">
        <f>24294.51</f>
        <v>24294.51</v>
      </c>
      <c r="AC593" s="2"/>
    </row>
    <row r="594" spans="1:29" x14ac:dyDescent="0.25">
      <c r="A594" s="2" t="s">
        <v>59</v>
      </c>
      <c r="B594" s="4" t="s">
        <v>615</v>
      </c>
      <c r="C594" s="4" t="s">
        <v>654</v>
      </c>
      <c r="D594" s="2"/>
      <c r="E594" s="28">
        <v>44739</v>
      </c>
      <c r="F594" s="28"/>
      <c r="G594" s="28"/>
      <c r="H594" s="4" t="s">
        <v>1052</v>
      </c>
      <c r="I594" s="2">
        <v>10678</v>
      </c>
      <c r="J594" s="37" t="s">
        <v>1076</v>
      </c>
      <c r="L594" s="2" t="s">
        <v>1501</v>
      </c>
      <c r="N594" s="2" t="s">
        <v>1134</v>
      </c>
      <c r="O594" s="15" t="s">
        <v>1168</v>
      </c>
      <c r="P594" s="2"/>
      <c r="R594" s="2" t="s">
        <v>1243</v>
      </c>
      <c r="T594" s="4" t="s">
        <v>1267</v>
      </c>
      <c r="AA594" s="46">
        <f>24294.51</f>
        <v>24294.51</v>
      </c>
      <c r="AB594" s="46">
        <f>24294.51</f>
        <v>24294.51</v>
      </c>
      <c r="AC594" s="2"/>
    </row>
    <row r="595" spans="1:29" x14ac:dyDescent="0.25">
      <c r="A595" s="2" t="s">
        <v>60</v>
      </c>
      <c r="B595" s="4" t="s">
        <v>615</v>
      </c>
      <c r="C595" s="4" t="s">
        <v>652</v>
      </c>
      <c r="D595" s="2"/>
      <c r="E595" s="28">
        <v>44739</v>
      </c>
      <c r="F595" s="28"/>
      <c r="G595" s="28"/>
      <c r="H595" s="4" t="s">
        <v>1052</v>
      </c>
      <c r="I595" s="2">
        <v>5063</v>
      </c>
      <c r="J595" s="37" t="s">
        <v>1073</v>
      </c>
      <c r="L595" s="2" t="s">
        <v>1501</v>
      </c>
      <c r="N595" s="2" t="s">
        <v>1136</v>
      </c>
      <c r="O595" s="15" t="s">
        <v>1168</v>
      </c>
      <c r="P595" s="2"/>
      <c r="R595" s="2" t="s">
        <v>1241</v>
      </c>
      <c r="T595" s="4" t="s">
        <v>1267</v>
      </c>
      <c r="AA595" s="46"/>
      <c r="AB595" s="46"/>
      <c r="AC595" s="2"/>
    </row>
    <row r="596" spans="1:29" x14ac:dyDescent="0.25">
      <c r="A596" s="2" t="s">
        <v>61</v>
      </c>
      <c r="B596" s="4" t="s">
        <v>615</v>
      </c>
      <c r="C596" s="4" t="s">
        <v>652</v>
      </c>
      <c r="D596" s="2"/>
      <c r="E596" s="28">
        <v>44739</v>
      </c>
      <c r="F596" s="28"/>
      <c r="G596" s="28"/>
      <c r="H596" s="4" t="s">
        <v>1053</v>
      </c>
      <c r="I596" s="2">
        <v>4475</v>
      </c>
      <c r="J596" s="37" t="s">
        <v>1070</v>
      </c>
      <c r="L596" s="2" t="s">
        <v>1501</v>
      </c>
      <c r="N596" s="2" t="s">
        <v>1137</v>
      </c>
      <c r="O596" s="15" t="s">
        <v>1168</v>
      </c>
      <c r="P596" s="2"/>
      <c r="R596" s="2" t="s">
        <v>1242</v>
      </c>
      <c r="T596" s="4" t="s">
        <v>1267</v>
      </c>
      <c r="AA596" s="46">
        <v>24294.51</v>
      </c>
      <c r="AB596" s="46">
        <v>24294.51</v>
      </c>
      <c r="AC596" s="2"/>
    </row>
    <row r="597" spans="1:29" x14ac:dyDescent="0.25">
      <c r="A597" s="2" t="s">
        <v>62</v>
      </c>
      <c r="B597" s="4" t="s">
        <v>615</v>
      </c>
      <c r="C597" s="4" t="s">
        <v>652</v>
      </c>
      <c r="D597" s="2"/>
      <c r="E597" s="28">
        <v>44739</v>
      </c>
      <c r="F597" s="28"/>
      <c r="G597" s="28"/>
      <c r="H597" s="4" t="s">
        <v>1053</v>
      </c>
      <c r="I597" s="2">
        <v>5036</v>
      </c>
      <c r="J597" s="37" t="s">
        <v>1077</v>
      </c>
      <c r="L597" s="2" t="s">
        <v>1501</v>
      </c>
      <c r="N597" s="2" t="s">
        <v>1134</v>
      </c>
      <c r="O597" s="15" t="s">
        <v>1168</v>
      </c>
      <c r="P597" s="2"/>
      <c r="R597" s="2" t="s">
        <v>1242</v>
      </c>
      <c r="T597" s="4" t="s">
        <v>1267</v>
      </c>
      <c r="AA597" s="46">
        <f>24294.51</f>
        <v>24294.51</v>
      </c>
      <c r="AB597" s="46">
        <f>24294.51</f>
        <v>24294.51</v>
      </c>
      <c r="AC597" s="2"/>
    </row>
    <row r="598" spans="1:29" x14ac:dyDescent="0.25">
      <c r="A598" s="2" t="s">
        <v>63</v>
      </c>
      <c r="B598" s="4" t="s">
        <v>615</v>
      </c>
      <c r="C598" s="4" t="s">
        <v>652</v>
      </c>
      <c r="D598" s="2"/>
      <c r="E598" s="28">
        <v>44739</v>
      </c>
      <c r="F598" s="28"/>
      <c r="G598" s="28"/>
      <c r="H598" s="4" t="s">
        <v>1052</v>
      </c>
      <c r="I598" s="2">
        <v>5578</v>
      </c>
      <c r="J598" s="37" t="s">
        <v>1078</v>
      </c>
      <c r="L598" s="2" t="s">
        <v>1501</v>
      </c>
      <c r="N598" s="2" t="s">
        <v>1135</v>
      </c>
      <c r="O598" s="15" t="s">
        <v>1168</v>
      </c>
      <c r="P598" s="2"/>
      <c r="R598" s="2" t="s">
        <v>1242</v>
      </c>
      <c r="T598" s="4" t="s">
        <v>1267</v>
      </c>
      <c r="AA598" s="46">
        <f>24294.51</f>
        <v>24294.51</v>
      </c>
      <c r="AB598" s="46">
        <f>24294.51</f>
        <v>24294.51</v>
      </c>
      <c r="AC598" s="2"/>
    </row>
    <row r="599" spans="1:29" x14ac:dyDescent="0.25">
      <c r="A599" s="2" t="s">
        <v>64</v>
      </c>
      <c r="B599" s="15" t="s">
        <v>615</v>
      </c>
      <c r="C599" s="15" t="s">
        <v>655</v>
      </c>
      <c r="D599" s="2"/>
      <c r="E599" s="28">
        <v>44739</v>
      </c>
      <c r="F599" s="28"/>
      <c r="G599" s="28"/>
      <c r="H599" s="15" t="s">
        <v>1052</v>
      </c>
      <c r="I599" s="2">
        <v>8886</v>
      </c>
      <c r="J599" s="37" t="s">
        <v>1075</v>
      </c>
      <c r="L599" s="2" t="s">
        <v>1501</v>
      </c>
      <c r="N599" s="2" t="s">
        <v>1137</v>
      </c>
      <c r="O599" s="15" t="s">
        <v>1168</v>
      </c>
      <c r="P599" s="2"/>
      <c r="R599" s="2" t="s">
        <v>1244</v>
      </c>
      <c r="T599" s="15" t="s">
        <v>1267</v>
      </c>
      <c r="AA599" s="46">
        <f>26244.65</f>
        <v>26244.65</v>
      </c>
      <c r="AB599" s="46">
        <f>26244.65</f>
        <v>26244.65</v>
      </c>
      <c r="AC599" s="2"/>
    </row>
    <row r="600" spans="1:29" x14ac:dyDescent="0.25">
      <c r="A600" s="2" t="s">
        <v>65</v>
      </c>
      <c r="B600" s="4" t="s">
        <v>615</v>
      </c>
      <c r="C600" s="15" t="s">
        <v>656</v>
      </c>
      <c r="D600" s="2"/>
      <c r="E600" s="28">
        <v>44739</v>
      </c>
      <c r="F600" s="28"/>
      <c r="G600" s="28"/>
      <c r="H600" s="4" t="s">
        <v>1050</v>
      </c>
      <c r="I600" s="2">
        <v>5063</v>
      </c>
      <c r="J600" s="37" t="s">
        <v>1060</v>
      </c>
      <c r="L600" s="2" t="s">
        <v>1506</v>
      </c>
      <c r="N600" s="2"/>
      <c r="O600" s="15" t="s">
        <v>1168</v>
      </c>
      <c r="P600" s="2"/>
      <c r="R600" s="2" t="s">
        <v>1241</v>
      </c>
      <c r="T600" s="4" t="s">
        <v>1267</v>
      </c>
      <c r="AA600" s="46"/>
      <c r="AB600" s="46"/>
      <c r="AC600" s="2"/>
    </row>
    <row r="601" spans="1:29" x14ac:dyDescent="0.25">
      <c r="A601" s="2" t="s">
        <v>66</v>
      </c>
      <c r="B601" s="4" t="s">
        <v>615</v>
      </c>
      <c r="C601" s="15" t="s">
        <v>657</v>
      </c>
      <c r="D601" s="2"/>
      <c r="E601" s="28">
        <v>44739</v>
      </c>
      <c r="F601" s="28"/>
      <c r="G601" s="28"/>
      <c r="H601" s="4" t="s">
        <v>1050</v>
      </c>
      <c r="I601" s="2">
        <v>4746</v>
      </c>
      <c r="J601" s="37" t="s">
        <v>1068</v>
      </c>
      <c r="L601" s="2" t="s">
        <v>1506</v>
      </c>
      <c r="N601" s="2"/>
      <c r="O601" s="15" t="s">
        <v>1168</v>
      </c>
      <c r="P601" s="2"/>
      <c r="R601" s="2" t="s">
        <v>1241</v>
      </c>
      <c r="T601" s="15" t="s">
        <v>1267</v>
      </c>
      <c r="AA601" s="46"/>
      <c r="AB601" s="46"/>
      <c r="AC601" s="2"/>
    </row>
    <row r="602" spans="1:29" x14ac:dyDescent="0.25">
      <c r="A602" s="2" t="s">
        <v>67</v>
      </c>
      <c r="B602" s="4" t="s">
        <v>615</v>
      </c>
      <c r="C602" s="4" t="s">
        <v>658</v>
      </c>
      <c r="D602" s="2"/>
      <c r="E602" s="28">
        <v>44739</v>
      </c>
      <c r="F602" s="28"/>
      <c r="G602" s="28"/>
      <c r="H602" s="4" t="s">
        <v>1050</v>
      </c>
      <c r="I602" s="2">
        <v>4769</v>
      </c>
      <c r="J602" s="37">
        <v>775369</v>
      </c>
      <c r="L602" s="2" t="s">
        <v>1506</v>
      </c>
      <c r="N602" s="2"/>
      <c r="O602" s="15" t="s">
        <v>1168</v>
      </c>
      <c r="P602" s="2"/>
      <c r="R602" s="2" t="s">
        <v>1241</v>
      </c>
      <c r="T602" s="4" t="s">
        <v>1267</v>
      </c>
      <c r="AA602" s="46"/>
      <c r="AB602" s="46"/>
      <c r="AC602" s="2"/>
    </row>
    <row r="603" spans="1:29" x14ac:dyDescent="0.25">
      <c r="A603" s="2" t="s">
        <v>68</v>
      </c>
      <c r="B603" s="4" t="s">
        <v>615</v>
      </c>
      <c r="C603" s="4" t="s">
        <v>659</v>
      </c>
      <c r="D603" s="2"/>
      <c r="E603" s="28">
        <v>44739</v>
      </c>
      <c r="F603" s="28"/>
      <c r="G603" s="28"/>
      <c r="H603" s="4" t="s">
        <v>1048</v>
      </c>
      <c r="I603" s="2">
        <v>14197</v>
      </c>
      <c r="J603" s="37" t="s">
        <v>1062</v>
      </c>
      <c r="L603" s="2" t="s">
        <v>1501</v>
      </c>
      <c r="N603" s="2"/>
      <c r="O603" s="15" t="s">
        <v>1167</v>
      </c>
      <c r="P603" s="2"/>
      <c r="R603" s="2" t="s">
        <v>1242</v>
      </c>
      <c r="T603" s="4" t="s">
        <v>1265</v>
      </c>
      <c r="AA603" s="46">
        <f>5352.32+3505.7</f>
        <v>8858.02</v>
      </c>
      <c r="AB603" s="46">
        <f>5352.32+3505.7</f>
        <v>8858.02</v>
      </c>
      <c r="AC603" s="2"/>
    </row>
    <row r="604" spans="1:29" x14ac:dyDescent="0.25">
      <c r="A604" s="2" t="s">
        <v>43</v>
      </c>
      <c r="B604" s="4" t="s">
        <v>615</v>
      </c>
      <c r="C604" s="4" t="s">
        <v>646</v>
      </c>
      <c r="D604" s="2"/>
      <c r="E604" s="28">
        <v>44741</v>
      </c>
      <c r="F604" s="28"/>
      <c r="G604" s="28"/>
      <c r="H604" s="4" t="s">
        <v>1050</v>
      </c>
      <c r="I604" s="2">
        <v>5535</v>
      </c>
      <c r="J604" s="37" t="s">
        <v>1068</v>
      </c>
      <c r="L604" s="2" t="s">
        <v>1502</v>
      </c>
      <c r="N604" s="2"/>
      <c r="O604" s="15" t="s">
        <v>1168</v>
      </c>
      <c r="P604" s="2"/>
      <c r="R604" s="2" t="s">
        <v>1241</v>
      </c>
      <c r="T604" s="4" t="s">
        <v>1267</v>
      </c>
      <c r="AA604" s="46"/>
      <c r="AB604" s="46"/>
      <c r="AC604" s="2"/>
    </row>
    <row r="605" spans="1:29" x14ac:dyDescent="0.25">
      <c r="A605" s="2" t="s">
        <v>44</v>
      </c>
      <c r="B605" s="4" t="s">
        <v>615</v>
      </c>
      <c r="C605" s="4" t="s">
        <v>647</v>
      </c>
      <c r="D605" s="2"/>
      <c r="E605" s="28">
        <v>44741</v>
      </c>
      <c r="F605" s="28"/>
      <c r="G605" s="28"/>
      <c r="H605" s="4"/>
      <c r="I605" s="2">
        <v>8208</v>
      </c>
      <c r="J605" s="37" t="s">
        <v>1069</v>
      </c>
      <c r="L605" s="2" t="s">
        <v>1503</v>
      </c>
      <c r="N605" s="2"/>
      <c r="O605" s="15" t="s">
        <v>1168</v>
      </c>
      <c r="P605" s="2"/>
      <c r="R605" s="2" t="s">
        <v>1242</v>
      </c>
      <c r="T605" s="4" t="s">
        <v>1267</v>
      </c>
      <c r="AA605" s="46">
        <f>6284.59</f>
        <v>6284.59</v>
      </c>
      <c r="AB605" s="46">
        <f>6284.59</f>
        <v>6284.59</v>
      </c>
      <c r="AC605" s="2"/>
    </row>
    <row r="606" spans="1:29" x14ac:dyDescent="0.25">
      <c r="A606" s="2" t="s">
        <v>45</v>
      </c>
      <c r="B606" s="4" t="s">
        <v>615</v>
      </c>
      <c r="C606" s="4" t="s">
        <v>648</v>
      </c>
      <c r="D606" s="2"/>
      <c r="E606" s="28">
        <v>44741</v>
      </c>
      <c r="F606" s="28"/>
      <c r="G606" s="28"/>
      <c r="H606" s="4" t="s">
        <v>1046</v>
      </c>
      <c r="I606" s="2">
        <v>2975</v>
      </c>
      <c r="J606" s="37" t="s">
        <v>1070</v>
      </c>
      <c r="L606" s="2" t="s">
        <v>1501</v>
      </c>
      <c r="N606" s="2" t="s">
        <v>1133</v>
      </c>
      <c r="O606" s="15" t="s">
        <v>1168</v>
      </c>
      <c r="P606" s="2"/>
      <c r="R606" s="2" t="s">
        <v>1241</v>
      </c>
      <c r="T606" s="4" t="s">
        <v>1267</v>
      </c>
      <c r="AA606" s="46"/>
      <c r="AB606" s="46"/>
      <c r="AC606" s="2"/>
    </row>
    <row r="607" spans="1:29" x14ac:dyDescent="0.25">
      <c r="A607" s="2" t="s">
        <v>46</v>
      </c>
      <c r="B607" s="4" t="s">
        <v>615</v>
      </c>
      <c r="C607" s="4" t="s">
        <v>649</v>
      </c>
      <c r="D607" s="2"/>
      <c r="E607" s="28">
        <v>44741</v>
      </c>
      <c r="F607" s="28"/>
      <c r="G607" s="28"/>
      <c r="H607" s="4" t="s">
        <v>1046</v>
      </c>
      <c r="I607" s="2">
        <v>2806</v>
      </c>
      <c r="J607" s="37" t="s">
        <v>1063</v>
      </c>
      <c r="L607" s="2" t="s">
        <v>1504</v>
      </c>
      <c r="N607" s="2"/>
      <c r="O607" s="15" t="s">
        <v>1168</v>
      </c>
      <c r="P607" s="2"/>
      <c r="R607" s="2"/>
      <c r="T607" s="4" t="s">
        <v>1267</v>
      </c>
      <c r="AA607" s="46"/>
      <c r="AB607" s="46"/>
      <c r="AC607" s="2"/>
    </row>
    <row r="608" spans="1:29" x14ac:dyDescent="0.25">
      <c r="A608" s="2" t="s">
        <v>47</v>
      </c>
      <c r="B608" s="4" t="s">
        <v>615</v>
      </c>
      <c r="C608" s="4" t="s">
        <v>650</v>
      </c>
      <c r="D608" s="2"/>
      <c r="E608" s="28">
        <v>44741</v>
      </c>
      <c r="F608" s="28"/>
      <c r="G608" s="28"/>
      <c r="H608" s="4" t="s">
        <v>1046</v>
      </c>
      <c r="I608" s="2">
        <v>2975</v>
      </c>
      <c r="J608" s="37" t="s">
        <v>1071</v>
      </c>
      <c r="L608" s="2" t="s">
        <v>1505</v>
      </c>
      <c r="N608" s="2"/>
      <c r="O608" s="15" t="s">
        <v>1167</v>
      </c>
      <c r="P608" s="2"/>
      <c r="R608" s="2" t="s">
        <v>1241</v>
      </c>
      <c r="T608" s="4" t="s">
        <v>1267</v>
      </c>
      <c r="AA608" s="46"/>
      <c r="AB608" s="46"/>
      <c r="AC608" s="2"/>
    </row>
    <row r="609" spans="1:29" x14ac:dyDescent="0.25">
      <c r="A609" s="2" t="s">
        <v>48</v>
      </c>
      <c r="B609" s="4" t="s">
        <v>615</v>
      </c>
      <c r="C609" s="4" t="s">
        <v>650</v>
      </c>
      <c r="D609" s="2"/>
      <c r="E609" s="28">
        <v>44741</v>
      </c>
      <c r="F609" s="28"/>
      <c r="G609" s="28"/>
      <c r="H609" s="4"/>
      <c r="I609" s="2">
        <v>10678</v>
      </c>
      <c r="J609" s="37" t="s">
        <v>1071</v>
      </c>
      <c r="L609" s="2" t="s">
        <v>1505</v>
      </c>
      <c r="N609" s="2"/>
      <c r="O609" s="15" t="s">
        <v>1168</v>
      </c>
      <c r="P609" s="2"/>
      <c r="R609" s="2" t="s">
        <v>1241</v>
      </c>
      <c r="T609" s="4" t="s">
        <v>1267</v>
      </c>
      <c r="AA609" s="46"/>
      <c r="AB609" s="46"/>
      <c r="AC609" s="2"/>
    </row>
    <row r="610" spans="1:29" x14ac:dyDescent="0.25">
      <c r="A610" s="2" t="s">
        <v>42</v>
      </c>
      <c r="B610" s="4" t="s">
        <v>615</v>
      </c>
      <c r="C610" s="15" t="s">
        <v>645</v>
      </c>
      <c r="D610" s="2"/>
      <c r="E610" s="28">
        <v>44754</v>
      </c>
      <c r="F610" s="28"/>
      <c r="G610" s="28"/>
      <c r="H610" s="4" t="s">
        <v>1046</v>
      </c>
      <c r="I610" s="2">
        <v>4418</v>
      </c>
      <c r="J610" s="37" t="s">
        <v>1063</v>
      </c>
      <c r="L610" s="2" t="s">
        <v>1497</v>
      </c>
      <c r="N610" s="2"/>
      <c r="O610" s="15" t="s">
        <v>1168</v>
      </c>
      <c r="P610" s="2"/>
      <c r="R610" s="2" t="s">
        <v>1241</v>
      </c>
      <c r="T610" s="15" t="s">
        <v>1264</v>
      </c>
      <c r="AA610" s="46">
        <f>32848.88+1802.08</f>
        <v>34650.959999999999</v>
      </c>
      <c r="AB610" s="46">
        <f>32848.88+1802.08</f>
        <v>34650.959999999999</v>
      </c>
      <c r="AC610" s="2"/>
    </row>
    <row r="611" spans="1:29" x14ac:dyDescent="0.25">
      <c r="A611" s="2" t="s">
        <v>41</v>
      </c>
      <c r="B611" s="4" t="s">
        <v>615</v>
      </c>
      <c r="C611" s="4" t="s">
        <v>644</v>
      </c>
      <c r="D611" s="2"/>
      <c r="E611" s="28">
        <v>44755</v>
      </c>
      <c r="F611" s="28"/>
      <c r="G611" s="28"/>
      <c r="H611" s="4" t="s">
        <v>1047</v>
      </c>
      <c r="I611" s="2">
        <v>14574</v>
      </c>
      <c r="J611" s="37" t="s">
        <v>1061</v>
      </c>
      <c r="L611" s="2" t="s">
        <v>1501</v>
      </c>
      <c r="N611" s="2" t="s">
        <v>1132</v>
      </c>
      <c r="O611" s="15" t="s">
        <v>1168</v>
      </c>
      <c r="P611" s="2" t="s">
        <v>1175</v>
      </c>
      <c r="R611" s="2" t="s">
        <v>1242</v>
      </c>
      <c r="T611" s="4" t="s">
        <v>1266</v>
      </c>
      <c r="AA611" s="46">
        <f>147927.83-147927.83+6720.8</f>
        <v>6720.8</v>
      </c>
      <c r="AB611" s="46">
        <f>147927.83-147927.83+6720.8</f>
        <v>6720.8</v>
      </c>
      <c r="AC611" s="2"/>
    </row>
    <row r="612" spans="1:29" x14ac:dyDescent="0.25">
      <c r="A612" s="1" t="s">
        <v>40</v>
      </c>
      <c r="B612" s="15" t="s">
        <v>1525</v>
      </c>
      <c r="C612" s="15" t="s">
        <v>643</v>
      </c>
      <c r="D612" s="1"/>
      <c r="E612" s="27">
        <v>44760</v>
      </c>
      <c r="F612" s="27"/>
      <c r="G612" s="27"/>
      <c r="H612" s="15" t="s">
        <v>1048</v>
      </c>
      <c r="I612" s="1">
        <v>11659</v>
      </c>
      <c r="J612" s="36" t="s">
        <v>1062</v>
      </c>
      <c r="L612" s="1"/>
      <c r="N612" s="1"/>
      <c r="O612" s="15" t="s">
        <v>1170</v>
      </c>
      <c r="P612" s="1" t="s">
        <v>1180</v>
      </c>
      <c r="R612" s="1"/>
      <c r="T612" s="15" t="s">
        <v>1264</v>
      </c>
      <c r="AA612" s="45">
        <f>20.16+15883.74</f>
        <v>15903.9</v>
      </c>
      <c r="AB612" s="45">
        <f>20.16+15883.74</f>
        <v>15903.9</v>
      </c>
      <c r="AC612" s="1"/>
    </row>
    <row r="613" spans="1:29" x14ac:dyDescent="0.25">
      <c r="A613" s="2" t="s">
        <v>39</v>
      </c>
      <c r="B613" s="4" t="s">
        <v>615</v>
      </c>
      <c r="C613" s="15" t="s">
        <v>620</v>
      </c>
      <c r="D613" s="2"/>
      <c r="E613" s="28">
        <v>44769</v>
      </c>
      <c r="F613" s="28"/>
      <c r="G613" s="28"/>
      <c r="H613" s="4" t="s">
        <v>1046</v>
      </c>
      <c r="I613" s="2">
        <v>2069</v>
      </c>
      <c r="J613" s="37" t="s">
        <v>1063</v>
      </c>
      <c r="L613" s="2" t="s">
        <v>1497</v>
      </c>
      <c r="N613" s="2"/>
      <c r="O613" s="4" t="s">
        <v>1167</v>
      </c>
      <c r="P613" s="2"/>
      <c r="R613" s="2" t="s">
        <v>1241</v>
      </c>
      <c r="T613" s="4" t="s">
        <v>1264</v>
      </c>
      <c r="AA613" s="46">
        <f>3313.96+28432.04+1997.79</f>
        <v>33743.79</v>
      </c>
      <c r="AB613" s="46">
        <f>3313.96+28432.04+1997.79</f>
        <v>33743.79</v>
      </c>
      <c r="AC613" s="2"/>
    </row>
    <row r="614" spans="1:29" x14ac:dyDescent="0.25">
      <c r="A614" s="2" t="s">
        <v>38</v>
      </c>
      <c r="B614" s="4" t="s">
        <v>615</v>
      </c>
      <c r="C614" s="4" t="s">
        <v>642</v>
      </c>
      <c r="D614" s="2"/>
      <c r="E614" s="28">
        <v>44771</v>
      </c>
      <c r="F614" s="28"/>
      <c r="G614" s="28"/>
      <c r="H614" s="4" t="s">
        <v>1048</v>
      </c>
      <c r="I614" s="2">
        <v>7569</v>
      </c>
      <c r="J614" s="37" t="s">
        <v>1060</v>
      </c>
      <c r="L614" s="2" t="s">
        <v>1488</v>
      </c>
      <c r="N614" s="2"/>
      <c r="O614" s="15" t="s">
        <v>1167</v>
      </c>
      <c r="P614" s="2"/>
      <c r="R614" s="2" t="s">
        <v>1242</v>
      </c>
      <c r="T614" s="4" t="s">
        <v>1264</v>
      </c>
      <c r="AA614" s="46">
        <f>868.85+5337.86</f>
        <v>6206.71</v>
      </c>
      <c r="AB614" s="46">
        <f>868.85+5337.86</f>
        <v>6206.71</v>
      </c>
      <c r="AC614" s="2"/>
    </row>
    <row r="615" spans="1:29" x14ac:dyDescent="0.25">
      <c r="A615" s="1" t="s">
        <v>37</v>
      </c>
      <c r="B615" s="15" t="s">
        <v>1525</v>
      </c>
      <c r="C615" s="15" t="s">
        <v>620</v>
      </c>
      <c r="D615" s="1"/>
      <c r="E615" s="27">
        <v>44777</v>
      </c>
      <c r="F615" s="27"/>
      <c r="G615" s="27"/>
      <c r="H615" s="15" t="s">
        <v>1048</v>
      </c>
      <c r="I615" s="1">
        <v>12854</v>
      </c>
      <c r="J615" s="36" t="s">
        <v>1062</v>
      </c>
      <c r="L615" s="1" t="s">
        <v>1497</v>
      </c>
      <c r="N615" s="1"/>
      <c r="O615" s="15" t="s">
        <v>1167</v>
      </c>
      <c r="P615" s="1"/>
      <c r="R615" s="1" t="s">
        <v>1241</v>
      </c>
      <c r="T615" s="15" t="s">
        <v>1264</v>
      </c>
      <c r="AA615" s="45">
        <f>2732+14903.8</f>
        <v>17635.8</v>
      </c>
      <c r="AB615" s="45">
        <f>2732+14903.8</f>
        <v>17635.8</v>
      </c>
      <c r="AC615" s="1"/>
    </row>
    <row r="616" spans="1:29" x14ac:dyDescent="0.25">
      <c r="A616" s="1" t="s">
        <v>36</v>
      </c>
      <c r="B616" s="15" t="s">
        <v>1525</v>
      </c>
      <c r="C616" s="15" t="s">
        <v>641</v>
      </c>
      <c r="D616" s="1"/>
      <c r="E616" s="27">
        <v>44782</v>
      </c>
      <c r="F616" s="27"/>
      <c r="G616" s="27"/>
      <c r="H616" s="15" t="s">
        <v>1048</v>
      </c>
      <c r="I616" s="1">
        <v>2336</v>
      </c>
      <c r="J616" s="36" t="s">
        <v>1060</v>
      </c>
      <c r="L616" s="1" t="s">
        <v>1499</v>
      </c>
      <c r="N616" s="1"/>
      <c r="O616" s="15" t="s">
        <v>1167</v>
      </c>
      <c r="P616" s="1" t="s">
        <v>1179</v>
      </c>
      <c r="R616" s="1" t="s">
        <v>1242</v>
      </c>
      <c r="T616" s="15" t="s">
        <v>1264</v>
      </c>
      <c r="AA616" s="45">
        <f>11725.51+2536.92+1401.52</f>
        <v>15663.95</v>
      </c>
      <c r="AB616" s="45">
        <f>11725.51+2536.92+1401.52</f>
        <v>15663.95</v>
      </c>
      <c r="AC616" s="1"/>
    </row>
    <row r="617" spans="1:29" x14ac:dyDescent="0.25">
      <c r="A617" s="1" t="s">
        <v>35</v>
      </c>
      <c r="B617" s="15" t="s">
        <v>1525</v>
      </c>
      <c r="C617" s="15" t="s">
        <v>640</v>
      </c>
      <c r="D617" s="1"/>
      <c r="E617" s="27">
        <v>44789</v>
      </c>
      <c r="F617" s="27"/>
      <c r="G617" s="27"/>
      <c r="H617" s="15" t="s">
        <v>1048</v>
      </c>
      <c r="I617" s="1">
        <v>1992</v>
      </c>
      <c r="J617" s="36" t="s">
        <v>1067</v>
      </c>
      <c r="L617" s="1" t="s">
        <v>1500</v>
      </c>
      <c r="N617" s="1"/>
      <c r="O617" s="15" t="s">
        <v>1168</v>
      </c>
      <c r="P617" s="1"/>
      <c r="R617" s="1" t="s">
        <v>1241</v>
      </c>
      <c r="T617" s="15" t="s">
        <v>1264</v>
      </c>
      <c r="AA617" s="45">
        <f>15531.21</f>
        <v>15531.21</v>
      </c>
      <c r="AB617" s="45">
        <f>15531.21</f>
        <v>15531.21</v>
      </c>
      <c r="AC617" s="1"/>
    </row>
    <row r="618" spans="1:29" x14ac:dyDescent="0.25">
      <c r="A618" s="1" t="s">
        <v>34</v>
      </c>
      <c r="B618" s="15" t="s">
        <v>1525</v>
      </c>
      <c r="C618" s="15" t="s">
        <v>639</v>
      </c>
      <c r="D618" s="1"/>
      <c r="E618" s="27">
        <v>44806</v>
      </c>
      <c r="F618" s="27"/>
      <c r="G618" s="27"/>
      <c r="H618" s="15" t="s">
        <v>1047</v>
      </c>
      <c r="I618" s="1">
        <v>8753</v>
      </c>
      <c r="J618" s="36" t="s">
        <v>1059</v>
      </c>
      <c r="L618" s="1" t="s">
        <v>1499</v>
      </c>
      <c r="N618" s="1"/>
      <c r="O618" s="15" t="s">
        <v>1167</v>
      </c>
      <c r="P618" s="1"/>
      <c r="R618" s="1" t="s">
        <v>1242</v>
      </c>
      <c r="T618" s="15" t="s">
        <v>1264</v>
      </c>
      <c r="AA618" s="45">
        <f>3286.71+1836.17+5357.54</f>
        <v>10480.42</v>
      </c>
      <c r="AB618" s="45">
        <f>3286.71+1836.17+5357.54</f>
        <v>10480.42</v>
      </c>
      <c r="AC618" s="1"/>
    </row>
    <row r="619" spans="1:29" x14ac:dyDescent="0.25">
      <c r="A619" s="1" t="s">
        <v>33</v>
      </c>
      <c r="B619" s="15" t="s">
        <v>1525</v>
      </c>
      <c r="C619" s="15" t="s">
        <v>638</v>
      </c>
      <c r="D619" s="1"/>
      <c r="E619" s="27">
        <v>44812</v>
      </c>
      <c r="F619" s="27"/>
      <c r="G619" s="27"/>
      <c r="H619" s="15" t="s">
        <v>1046</v>
      </c>
      <c r="I619" s="1">
        <v>816</v>
      </c>
      <c r="J619" s="36" t="s">
        <v>1063</v>
      </c>
      <c r="L619" s="1"/>
      <c r="N619" s="1"/>
      <c r="O619" s="15" t="s">
        <v>1168</v>
      </c>
      <c r="P619" s="1" t="s">
        <v>1178</v>
      </c>
      <c r="R619" s="1"/>
      <c r="T619" s="15" t="s">
        <v>1264</v>
      </c>
      <c r="AA619" s="45">
        <f>3543.44+5190.74</f>
        <v>8734.18</v>
      </c>
      <c r="AB619" s="45">
        <f>3543.44+5190.74</f>
        <v>8734.18</v>
      </c>
      <c r="AC619" s="1"/>
    </row>
    <row r="620" spans="1:29" x14ac:dyDescent="0.25">
      <c r="A620" s="1" t="s">
        <v>31</v>
      </c>
      <c r="B620" s="15" t="s">
        <v>1525</v>
      </c>
      <c r="C620" s="15" t="s">
        <v>636</v>
      </c>
      <c r="D620" s="1"/>
      <c r="E620" s="27">
        <v>44818</v>
      </c>
      <c r="F620" s="27"/>
      <c r="G620" s="27"/>
      <c r="H620" s="15" t="s">
        <v>1046</v>
      </c>
      <c r="I620" s="1">
        <v>6668</v>
      </c>
      <c r="J620" s="36" t="s">
        <v>1058</v>
      </c>
      <c r="L620" s="1"/>
      <c r="N620" s="1"/>
      <c r="O620" s="15" t="s">
        <v>1168</v>
      </c>
      <c r="P620" s="1" t="s">
        <v>1175</v>
      </c>
      <c r="R620" s="1"/>
      <c r="T620" s="15" t="s">
        <v>1266</v>
      </c>
      <c r="AA620" s="45">
        <f>58848.46+3074.57</f>
        <v>61923.03</v>
      </c>
      <c r="AB620" s="45">
        <f>58848.46+3074.57</f>
        <v>61923.03</v>
      </c>
      <c r="AC620" s="1"/>
    </row>
    <row r="621" spans="1:29" x14ac:dyDescent="0.25">
      <c r="A621" s="1" t="s">
        <v>32</v>
      </c>
      <c r="B621" s="15" t="s">
        <v>1525</v>
      </c>
      <c r="C621" s="15" t="s">
        <v>637</v>
      </c>
      <c r="D621" s="1"/>
      <c r="E621" s="27">
        <v>44818</v>
      </c>
      <c r="F621" s="27"/>
      <c r="G621" s="27"/>
      <c r="H621" s="15" t="s">
        <v>1048</v>
      </c>
      <c r="I621" s="1">
        <v>1524</v>
      </c>
      <c r="J621" s="36" t="s">
        <v>1060</v>
      </c>
      <c r="L621" s="1" t="s">
        <v>1498</v>
      </c>
      <c r="N621" s="1"/>
      <c r="O621" s="15" t="s">
        <v>1167</v>
      </c>
      <c r="P621" s="1"/>
      <c r="R621" s="1" t="s">
        <v>1241</v>
      </c>
      <c r="T621" s="15" t="s">
        <v>1264</v>
      </c>
      <c r="AA621" s="45">
        <f>4431.78+5056.61</f>
        <v>9488.39</v>
      </c>
      <c r="AB621" s="45">
        <f>4431.78+5056.61</f>
        <v>9488.39</v>
      </c>
      <c r="AC621" s="1"/>
    </row>
    <row r="622" spans="1:29" x14ac:dyDescent="0.25">
      <c r="A622" s="2" t="s">
        <v>30</v>
      </c>
      <c r="B622" s="4" t="s">
        <v>615</v>
      </c>
      <c r="C622" s="4" t="s">
        <v>635</v>
      </c>
      <c r="D622" s="2"/>
      <c r="E622" s="28">
        <v>44819</v>
      </c>
      <c r="F622" s="28"/>
      <c r="G622" s="28"/>
      <c r="H622" s="4" t="s">
        <v>1048</v>
      </c>
      <c r="I622" s="2">
        <v>11578</v>
      </c>
      <c r="J622" s="37" t="s">
        <v>1062</v>
      </c>
      <c r="L622" s="2"/>
      <c r="N622" s="2"/>
      <c r="O622" s="15" t="s">
        <v>1167</v>
      </c>
      <c r="P622" s="2"/>
      <c r="R622" s="2" t="s">
        <v>1242</v>
      </c>
      <c r="T622" s="4" t="s">
        <v>1264</v>
      </c>
      <c r="AA622" s="46">
        <f>7573.28</f>
        <v>7573.28</v>
      </c>
      <c r="AB622" s="46">
        <f>7573.28</f>
        <v>7573.28</v>
      </c>
      <c r="AC622" s="2"/>
    </row>
    <row r="623" spans="1:29" x14ac:dyDescent="0.25">
      <c r="A623" s="1" t="s">
        <v>29</v>
      </c>
      <c r="B623" s="15" t="s">
        <v>1525</v>
      </c>
      <c r="C623" s="15" t="s">
        <v>634</v>
      </c>
      <c r="D623" s="1"/>
      <c r="E623" s="27">
        <v>44820</v>
      </c>
      <c r="F623" s="27"/>
      <c r="G623" s="27"/>
      <c r="H623" s="15" t="s">
        <v>1048</v>
      </c>
      <c r="I623" s="1">
        <v>1363</v>
      </c>
      <c r="J623" s="36" t="s">
        <v>1060</v>
      </c>
      <c r="L623" s="1"/>
      <c r="N623" s="1"/>
      <c r="O623" s="15" t="s">
        <v>1168</v>
      </c>
      <c r="P623" s="1" t="s">
        <v>1177</v>
      </c>
      <c r="R623" s="1"/>
      <c r="T623" s="15" t="s">
        <v>1264</v>
      </c>
      <c r="AA623" s="45">
        <f>17839.18</f>
        <v>17839.18</v>
      </c>
      <c r="AB623" s="45">
        <f>17839.18</f>
        <v>17839.18</v>
      </c>
      <c r="AC623" s="1"/>
    </row>
    <row r="624" spans="1:29" x14ac:dyDescent="0.25">
      <c r="A624" s="1" t="s">
        <v>26</v>
      </c>
      <c r="B624" s="15" t="s">
        <v>1525</v>
      </c>
      <c r="C624" s="1" t="s">
        <v>633</v>
      </c>
      <c r="D624" s="1"/>
      <c r="E624" s="27">
        <v>44823</v>
      </c>
      <c r="F624" s="27"/>
      <c r="G624" s="27"/>
      <c r="H624" s="15" t="s">
        <v>1048</v>
      </c>
      <c r="I624" s="1">
        <v>2692</v>
      </c>
      <c r="J624" s="1" t="s">
        <v>1060</v>
      </c>
      <c r="L624" s="1"/>
      <c r="N624" s="1"/>
      <c r="O624" s="15" t="s">
        <v>1168</v>
      </c>
      <c r="P624" s="1"/>
      <c r="R624" s="1"/>
      <c r="T624" s="15" t="s">
        <v>1264</v>
      </c>
      <c r="AA624" s="45">
        <v>6276.14</v>
      </c>
      <c r="AB624" s="45">
        <v>6276.14</v>
      </c>
      <c r="AC624" s="1"/>
    </row>
    <row r="625" spans="1:29" x14ac:dyDescent="0.25">
      <c r="A625" s="1" t="s">
        <v>27</v>
      </c>
      <c r="B625" s="15" t="s">
        <v>1525</v>
      </c>
      <c r="C625" s="1" t="s">
        <v>620</v>
      </c>
      <c r="D625" s="1"/>
      <c r="E625" s="27">
        <v>44823</v>
      </c>
      <c r="F625" s="27"/>
      <c r="G625" s="27"/>
      <c r="H625" s="15" t="s">
        <v>1046</v>
      </c>
      <c r="I625" s="1">
        <v>3703</v>
      </c>
      <c r="J625" s="1" t="s">
        <v>1063</v>
      </c>
      <c r="L625" s="1" t="s">
        <v>1497</v>
      </c>
      <c r="N625" s="1"/>
      <c r="O625" s="15" t="s">
        <v>1169</v>
      </c>
      <c r="P625" s="1"/>
      <c r="R625" s="1" t="s">
        <v>1241</v>
      </c>
      <c r="T625" s="15" t="s">
        <v>1264</v>
      </c>
      <c r="AA625" s="45">
        <f>2924.68+33032.55</f>
        <v>35957.230000000003</v>
      </c>
      <c r="AB625" s="45">
        <f>2924.68+33032.55</f>
        <v>35957.230000000003</v>
      </c>
      <c r="AC625" s="1"/>
    </row>
    <row r="626" spans="1:29" x14ac:dyDescent="0.25">
      <c r="A626" s="1" t="s">
        <v>28</v>
      </c>
      <c r="B626" s="15" t="s">
        <v>1525</v>
      </c>
      <c r="C626" s="15" t="s">
        <v>620</v>
      </c>
      <c r="D626" s="1"/>
      <c r="E626" s="27">
        <v>44823</v>
      </c>
      <c r="F626" s="27"/>
      <c r="G626" s="27"/>
      <c r="H626" s="15" t="s">
        <v>1046</v>
      </c>
      <c r="I626" s="1">
        <v>5173</v>
      </c>
      <c r="J626" s="36" t="s">
        <v>1058</v>
      </c>
      <c r="L626" s="1"/>
      <c r="N626" s="1"/>
      <c r="O626" s="15" t="s">
        <v>1167</v>
      </c>
      <c r="P626" s="1"/>
      <c r="R626" s="1"/>
      <c r="T626" s="15" t="s">
        <v>1264</v>
      </c>
      <c r="AA626" s="45">
        <f>4979.55+5722.19</f>
        <v>10701.74</v>
      </c>
      <c r="AB626" s="45">
        <f>4979.55+5722.19</f>
        <v>10701.74</v>
      </c>
      <c r="AC626" s="1"/>
    </row>
    <row r="627" spans="1:29" x14ac:dyDescent="0.25">
      <c r="A627" s="1" t="s">
        <v>22</v>
      </c>
      <c r="B627" s="15" t="s">
        <v>1525</v>
      </c>
      <c r="C627" s="1" t="s">
        <v>631</v>
      </c>
      <c r="D627" s="1"/>
      <c r="E627" s="27">
        <v>44845</v>
      </c>
      <c r="F627" s="27"/>
      <c r="G627" s="27"/>
      <c r="H627" s="15" t="s">
        <v>1048</v>
      </c>
      <c r="I627" s="1">
        <v>14930</v>
      </c>
      <c r="J627" s="1" t="s">
        <v>1062</v>
      </c>
      <c r="L627" s="1"/>
      <c r="N627" s="1"/>
      <c r="O627" s="15" t="s">
        <v>1168</v>
      </c>
      <c r="P627" s="1" t="s">
        <v>1175</v>
      </c>
      <c r="R627" s="1"/>
      <c r="T627" s="15" t="s">
        <v>1266</v>
      </c>
      <c r="AA627" s="45">
        <f>91353.38+821.29</f>
        <v>92174.67</v>
      </c>
      <c r="AB627" s="45">
        <f>91353.38+821.29</f>
        <v>92174.67</v>
      </c>
      <c r="AC627" s="1"/>
    </row>
    <row r="628" spans="1:29" x14ac:dyDescent="0.25">
      <c r="A628" s="1" t="s">
        <v>23</v>
      </c>
      <c r="B628" s="15" t="s">
        <v>1525</v>
      </c>
      <c r="C628" s="15" t="s">
        <v>632</v>
      </c>
      <c r="D628" s="1"/>
      <c r="E628" s="27">
        <v>44845</v>
      </c>
      <c r="F628" s="27"/>
      <c r="G628" s="27"/>
      <c r="H628" s="15" t="s">
        <v>1046</v>
      </c>
      <c r="I628" s="1">
        <v>6562</v>
      </c>
      <c r="J628" s="1" t="s">
        <v>1058</v>
      </c>
      <c r="L628" s="1"/>
      <c r="N628" s="1"/>
      <c r="O628" s="15" t="s">
        <v>1168</v>
      </c>
      <c r="P628" s="1" t="s">
        <v>1175</v>
      </c>
      <c r="R628" s="1"/>
      <c r="T628" s="15" t="s">
        <v>1266</v>
      </c>
      <c r="AA628" s="45">
        <f>52577.82+821.29</f>
        <v>53399.11</v>
      </c>
      <c r="AB628" s="45">
        <f>52577.82+821.29</f>
        <v>53399.11</v>
      </c>
      <c r="AC628" s="1"/>
    </row>
    <row r="629" spans="1:29" x14ac:dyDescent="0.25">
      <c r="A629" s="1" t="s">
        <v>24</v>
      </c>
      <c r="B629" s="15" t="s">
        <v>1525</v>
      </c>
      <c r="C629" s="15" t="s">
        <v>632</v>
      </c>
      <c r="D629" s="1"/>
      <c r="E629" s="27">
        <v>44845</v>
      </c>
      <c r="F629" s="27"/>
      <c r="G629" s="27"/>
      <c r="H629" s="15" t="s">
        <v>1049</v>
      </c>
      <c r="I629" s="1">
        <v>6491</v>
      </c>
      <c r="J629" s="36" t="s">
        <v>1066</v>
      </c>
      <c r="L629" s="1"/>
      <c r="N629" s="1"/>
      <c r="O629" s="15" t="s">
        <v>1168</v>
      </c>
      <c r="P629" s="1" t="s">
        <v>1175</v>
      </c>
      <c r="R629" s="1"/>
      <c r="T629" s="15" t="s">
        <v>1266</v>
      </c>
      <c r="AA629" s="45">
        <f>81386.59+1642</f>
        <v>83028.59</v>
      </c>
      <c r="AB629" s="45">
        <f>81386.59+1642</f>
        <v>83028.59</v>
      </c>
      <c r="AC629" s="1"/>
    </row>
    <row r="630" spans="1:29" x14ac:dyDescent="0.25">
      <c r="A630" s="1" t="s">
        <v>25</v>
      </c>
      <c r="B630" s="15" t="s">
        <v>1525</v>
      </c>
      <c r="C630" s="15" t="s">
        <v>632</v>
      </c>
      <c r="D630" s="1"/>
      <c r="E630" s="27">
        <v>44845</v>
      </c>
      <c r="F630" s="27"/>
      <c r="G630" s="27"/>
      <c r="H630" s="15" t="s">
        <v>1046</v>
      </c>
      <c r="I630" s="1">
        <v>6633</v>
      </c>
      <c r="J630" s="36" t="s">
        <v>1058</v>
      </c>
      <c r="L630" s="1"/>
      <c r="N630" s="1"/>
      <c r="O630" s="15" t="s">
        <v>1168</v>
      </c>
      <c r="P630" s="1" t="s">
        <v>1175</v>
      </c>
      <c r="R630" s="1"/>
      <c r="T630" s="15" t="s">
        <v>1266</v>
      </c>
      <c r="AA630" s="45">
        <f>52577.82+1642</f>
        <v>54219.82</v>
      </c>
      <c r="AB630" s="45">
        <f>52577.82+1642</f>
        <v>54219.82</v>
      </c>
      <c r="AC630" s="1"/>
    </row>
    <row r="631" spans="1:29" x14ac:dyDescent="0.25">
      <c r="A631" s="2" t="s">
        <v>21</v>
      </c>
      <c r="B631" s="4" t="s">
        <v>615</v>
      </c>
      <c r="C631" s="2" t="s">
        <v>630</v>
      </c>
      <c r="D631" s="2"/>
      <c r="E631" s="28">
        <v>44847</v>
      </c>
      <c r="F631" s="28"/>
      <c r="G631" s="28"/>
      <c r="H631" s="4" t="s">
        <v>1046</v>
      </c>
      <c r="I631" s="2">
        <v>1596</v>
      </c>
      <c r="J631" s="2" t="s">
        <v>1065</v>
      </c>
      <c r="L631" s="2"/>
      <c r="N631" s="2"/>
      <c r="O631" s="15" t="s">
        <v>1167</v>
      </c>
      <c r="P631" s="2"/>
      <c r="R631" s="2"/>
      <c r="T631" s="4" t="s">
        <v>1264</v>
      </c>
      <c r="AA631" s="46"/>
      <c r="AB631" s="46"/>
      <c r="AC631" s="2"/>
    </row>
    <row r="632" spans="1:29" x14ac:dyDescent="0.25">
      <c r="A632" s="1" t="s">
        <v>19</v>
      </c>
      <c r="B632" s="15" t="s">
        <v>1525</v>
      </c>
      <c r="C632" s="1" t="s">
        <v>620</v>
      </c>
      <c r="D632" s="1"/>
      <c r="E632" s="27">
        <v>44855</v>
      </c>
      <c r="F632" s="27"/>
      <c r="G632" s="27"/>
      <c r="H632" s="15" t="s">
        <v>1049</v>
      </c>
      <c r="I632" s="1">
        <v>3220</v>
      </c>
      <c r="J632" s="1" t="s">
        <v>1064</v>
      </c>
      <c r="L632" s="1"/>
      <c r="N632" s="1"/>
      <c r="O632" s="15" t="s">
        <v>1167</v>
      </c>
      <c r="P632" s="1"/>
      <c r="R632" s="1"/>
      <c r="T632" s="15" t="s">
        <v>1264</v>
      </c>
      <c r="AA632" s="45"/>
      <c r="AB632" s="45"/>
      <c r="AC632" s="1"/>
    </row>
    <row r="633" spans="1:29" x14ac:dyDescent="0.25">
      <c r="A633" s="1" t="s">
        <v>20</v>
      </c>
      <c r="B633" s="15" t="s">
        <v>1525</v>
      </c>
      <c r="C633" s="1" t="s">
        <v>620</v>
      </c>
      <c r="D633" s="1"/>
      <c r="E633" s="27">
        <v>44855</v>
      </c>
      <c r="F633" s="27"/>
      <c r="G633" s="27"/>
      <c r="H633" s="15" t="s">
        <v>1046</v>
      </c>
      <c r="I633" s="1">
        <v>2306</v>
      </c>
      <c r="J633" s="1" t="s">
        <v>1063</v>
      </c>
      <c r="L633" s="1" t="s">
        <v>1497</v>
      </c>
      <c r="N633" s="1"/>
      <c r="O633" s="15" t="s">
        <v>1168</v>
      </c>
      <c r="P633" s="1"/>
      <c r="R633" s="1" t="s">
        <v>1241</v>
      </c>
      <c r="T633" s="15" t="s">
        <v>1264</v>
      </c>
      <c r="AA633" s="45">
        <f>4770.99+33628.43</f>
        <v>38399.42</v>
      </c>
      <c r="AB633" s="45">
        <f>4770.99+33628.43</f>
        <v>38399.42</v>
      </c>
      <c r="AC633" s="1"/>
    </row>
    <row r="634" spans="1:29" x14ac:dyDescent="0.25">
      <c r="A634" s="1" t="s">
        <v>18</v>
      </c>
      <c r="B634" s="15" t="s">
        <v>1525</v>
      </c>
      <c r="C634" s="1" t="s">
        <v>629</v>
      </c>
      <c r="D634" s="1"/>
      <c r="E634" s="27">
        <v>44859</v>
      </c>
      <c r="F634" s="27"/>
      <c r="G634" s="27"/>
      <c r="H634" s="15" t="s">
        <v>1048</v>
      </c>
      <c r="I634" s="1">
        <v>14987</v>
      </c>
      <c r="J634" s="1" t="s">
        <v>1062</v>
      </c>
      <c r="L634" s="1"/>
      <c r="N634" s="1"/>
      <c r="O634" s="15" t="s">
        <v>1168</v>
      </c>
      <c r="P634" s="1" t="s">
        <v>1175</v>
      </c>
      <c r="R634" s="1"/>
      <c r="T634" s="15" t="s">
        <v>1266</v>
      </c>
      <c r="AA634" s="45">
        <f>91353.38+3296</f>
        <v>94649.38</v>
      </c>
      <c r="AB634" s="45">
        <f>91353.38+3296</f>
        <v>94649.38</v>
      </c>
      <c r="AC634" s="1"/>
    </row>
    <row r="635" spans="1:29" x14ac:dyDescent="0.25">
      <c r="A635" s="1" t="s">
        <v>16</v>
      </c>
      <c r="B635" s="15" t="s">
        <v>1525</v>
      </c>
      <c r="C635" s="1" t="s">
        <v>627</v>
      </c>
      <c r="D635" s="1"/>
      <c r="E635" s="27">
        <v>44861</v>
      </c>
      <c r="F635" s="27"/>
      <c r="G635" s="27"/>
      <c r="H635" s="15" t="s">
        <v>1048</v>
      </c>
      <c r="I635" s="1">
        <v>14980</v>
      </c>
      <c r="J635" s="1" t="s">
        <v>1062</v>
      </c>
      <c r="L635" s="1"/>
      <c r="N635" s="1"/>
      <c r="O635" s="15" t="s">
        <v>1168</v>
      </c>
      <c r="P635" s="1" t="s">
        <v>1175</v>
      </c>
      <c r="R635" s="1"/>
      <c r="T635" s="15" t="s">
        <v>1266</v>
      </c>
      <c r="AA635" s="45">
        <f>91353.38+3295.47</f>
        <v>94648.85</v>
      </c>
      <c r="AB635" s="45">
        <f>91353.38+3295.47</f>
        <v>94648.85</v>
      </c>
      <c r="AC635" s="1"/>
    </row>
    <row r="636" spans="1:29" x14ac:dyDescent="0.25">
      <c r="A636" s="2" t="s">
        <v>17</v>
      </c>
      <c r="B636" s="4" t="s">
        <v>615</v>
      </c>
      <c r="C636" s="2" t="s">
        <v>628</v>
      </c>
      <c r="D636" s="2"/>
      <c r="E636" s="28">
        <v>44861</v>
      </c>
      <c r="F636" s="28"/>
      <c r="G636" s="28"/>
      <c r="H636" s="4" t="s">
        <v>1046</v>
      </c>
      <c r="I636" s="2">
        <v>2613</v>
      </c>
      <c r="J636" s="2" t="s">
        <v>1063</v>
      </c>
      <c r="L636" s="2"/>
      <c r="N636" s="2"/>
      <c r="O636" s="15" t="s">
        <v>1167</v>
      </c>
      <c r="P636" s="2"/>
      <c r="R636" s="2"/>
      <c r="T636" s="4" t="s">
        <v>1264</v>
      </c>
      <c r="AA636" s="46"/>
      <c r="AB636" s="46"/>
      <c r="AC636" s="2"/>
    </row>
    <row r="637" spans="1:29" x14ac:dyDescent="0.25">
      <c r="A637" s="1" t="s">
        <v>15</v>
      </c>
      <c r="B637" s="15" t="s">
        <v>1525</v>
      </c>
      <c r="C637" s="1" t="s">
        <v>620</v>
      </c>
      <c r="D637" s="1"/>
      <c r="E637" s="27">
        <v>44876</v>
      </c>
      <c r="F637" s="27"/>
      <c r="G637" s="27"/>
      <c r="H637" s="15" t="s">
        <v>1048</v>
      </c>
      <c r="I637" s="1">
        <v>2215</v>
      </c>
      <c r="J637" s="1" t="s">
        <v>1062</v>
      </c>
      <c r="L637" s="1"/>
      <c r="N637" s="1"/>
      <c r="O637" s="15" t="s">
        <v>1167</v>
      </c>
      <c r="P637" s="1"/>
      <c r="R637" s="1"/>
      <c r="T637" s="15" t="s">
        <v>1264</v>
      </c>
      <c r="AA637" s="45"/>
      <c r="AB637" s="45"/>
      <c r="AC637" s="1"/>
    </row>
    <row r="638" spans="1:29" x14ac:dyDescent="0.25">
      <c r="A638" s="1" t="s">
        <v>12</v>
      </c>
      <c r="B638" s="15" t="s">
        <v>1525</v>
      </c>
      <c r="C638" s="1" t="s">
        <v>625</v>
      </c>
      <c r="D638" s="1"/>
      <c r="E638" s="27">
        <v>44887</v>
      </c>
      <c r="F638" s="27"/>
      <c r="G638" s="27"/>
      <c r="H638" s="15" t="s">
        <v>1048</v>
      </c>
      <c r="I638" s="1">
        <v>15038</v>
      </c>
      <c r="J638" s="1" t="s">
        <v>1062</v>
      </c>
      <c r="L638" s="1"/>
      <c r="N638" s="1"/>
      <c r="O638" s="15" t="s">
        <v>1168</v>
      </c>
      <c r="P638" s="1" t="s">
        <v>1175</v>
      </c>
      <c r="R638" s="1"/>
      <c r="T638" s="15" t="s">
        <v>1266</v>
      </c>
      <c r="AA638" s="45">
        <f>91353.38+1597.96</f>
        <v>92951.340000000011</v>
      </c>
      <c r="AB638" s="45">
        <f>91353.38+1597.96</f>
        <v>92951.340000000011</v>
      </c>
      <c r="AC638" s="1"/>
    </row>
    <row r="639" spans="1:29" x14ac:dyDescent="0.25">
      <c r="A639" s="1" t="s">
        <v>13</v>
      </c>
      <c r="B639" s="15" t="s">
        <v>1525</v>
      </c>
      <c r="C639" s="1" t="s">
        <v>625</v>
      </c>
      <c r="D639" s="1"/>
      <c r="E639" s="27">
        <v>44887</v>
      </c>
      <c r="F639" s="27"/>
      <c r="G639" s="27"/>
      <c r="H639" s="15" t="s">
        <v>1046</v>
      </c>
      <c r="I639" s="1">
        <v>7152</v>
      </c>
      <c r="J639" s="1" t="s">
        <v>1058</v>
      </c>
      <c r="L639" s="1"/>
      <c r="N639" s="1"/>
      <c r="O639" s="15" t="s">
        <v>1168</v>
      </c>
      <c r="P639" s="1" t="s">
        <v>1175</v>
      </c>
      <c r="R639" s="1"/>
      <c r="T639" s="15" t="s">
        <v>1266</v>
      </c>
      <c r="AA639" s="45">
        <f>52577.82+1597.96</f>
        <v>54175.78</v>
      </c>
      <c r="AB639" s="45">
        <f>52577.82+1597.96</f>
        <v>54175.78</v>
      </c>
      <c r="AC639" s="1"/>
    </row>
    <row r="640" spans="1:29" x14ac:dyDescent="0.25">
      <c r="A640" s="1" t="s">
        <v>14</v>
      </c>
      <c r="B640" s="15" t="s">
        <v>1525</v>
      </c>
      <c r="C640" s="1" t="s">
        <v>626</v>
      </c>
      <c r="D640" s="1"/>
      <c r="E640" s="27">
        <v>44887</v>
      </c>
      <c r="F640" s="27"/>
      <c r="G640" s="27"/>
      <c r="H640" s="15" t="s">
        <v>1046</v>
      </c>
      <c r="I640" s="1">
        <v>7148</v>
      </c>
      <c r="J640" s="1" t="s">
        <v>1058</v>
      </c>
      <c r="L640" s="1"/>
      <c r="N640" s="1"/>
      <c r="O640" s="15" t="s">
        <v>1168</v>
      </c>
      <c r="P640" s="1" t="s">
        <v>1175</v>
      </c>
      <c r="R640" s="1"/>
      <c r="T640" s="15" t="s">
        <v>1266</v>
      </c>
      <c r="AA640" s="45">
        <f>52577.82+1597.95</f>
        <v>54175.77</v>
      </c>
      <c r="AB640" s="45">
        <f>52577.82+1597.95</f>
        <v>54175.77</v>
      </c>
      <c r="AC640" s="1"/>
    </row>
    <row r="641" spans="1:29" x14ac:dyDescent="0.25">
      <c r="A641" s="1" t="s">
        <v>11</v>
      </c>
      <c r="B641" s="15" t="s">
        <v>1525</v>
      </c>
      <c r="C641" s="1" t="s">
        <v>620</v>
      </c>
      <c r="D641" s="1"/>
      <c r="E641" s="27">
        <v>44888</v>
      </c>
      <c r="F641" s="27"/>
      <c r="G641" s="27"/>
      <c r="H641" s="15" t="s">
        <v>1048</v>
      </c>
      <c r="I641" s="1">
        <v>2653</v>
      </c>
      <c r="J641" s="1" t="s">
        <v>1060</v>
      </c>
      <c r="L641" s="1"/>
      <c r="N641" s="1"/>
      <c r="O641" s="15" t="s">
        <v>1168</v>
      </c>
      <c r="P641" s="1"/>
      <c r="R641" s="1"/>
      <c r="T641" s="15" t="s">
        <v>1264</v>
      </c>
      <c r="AA641" s="45"/>
      <c r="AB641" s="45"/>
      <c r="AC641" s="1"/>
    </row>
    <row r="642" spans="1:29" x14ac:dyDescent="0.25">
      <c r="A642" s="1" t="s">
        <v>10</v>
      </c>
      <c r="B642" s="15" t="s">
        <v>1525</v>
      </c>
      <c r="C642" s="1" t="s">
        <v>624</v>
      </c>
      <c r="D642" s="1"/>
      <c r="E642" s="27">
        <v>44889</v>
      </c>
      <c r="F642" s="27"/>
      <c r="G642" s="27"/>
      <c r="H642" s="15" t="s">
        <v>1048</v>
      </c>
      <c r="I642" s="1">
        <v>13936</v>
      </c>
      <c r="J642" s="1" t="s">
        <v>1062</v>
      </c>
      <c r="L642" s="1"/>
      <c r="N642" s="1"/>
      <c r="O642" s="15" t="s">
        <v>1168</v>
      </c>
      <c r="P642" s="1"/>
      <c r="R642" s="1"/>
      <c r="T642" s="15" t="s">
        <v>1264</v>
      </c>
      <c r="AA642" s="45"/>
      <c r="AB642" s="45"/>
      <c r="AC642" s="1"/>
    </row>
    <row r="643" spans="1:29" x14ac:dyDescent="0.25">
      <c r="A643" s="1" t="s">
        <v>8</v>
      </c>
      <c r="B643" s="15" t="s">
        <v>1525</v>
      </c>
      <c r="C643" s="1" t="s">
        <v>623</v>
      </c>
      <c r="D643" s="1"/>
      <c r="E643" s="27">
        <v>44890</v>
      </c>
      <c r="F643" s="27"/>
      <c r="G643" s="27"/>
      <c r="H643" s="15" t="s">
        <v>1048</v>
      </c>
      <c r="I643" s="1">
        <v>13908</v>
      </c>
      <c r="J643" s="1" t="s">
        <v>1062</v>
      </c>
      <c r="L643" s="1"/>
      <c r="N643" s="1"/>
      <c r="O643" s="15" t="s">
        <v>1167</v>
      </c>
      <c r="P643" s="1"/>
      <c r="R643" s="1"/>
      <c r="T643" s="15" t="s">
        <v>1264</v>
      </c>
      <c r="AA643" s="45"/>
      <c r="AB643" s="45"/>
      <c r="AC643" s="1"/>
    </row>
    <row r="644" spans="1:29" x14ac:dyDescent="0.25">
      <c r="A644" s="1" t="s">
        <v>9</v>
      </c>
      <c r="B644" s="15" t="s">
        <v>1525</v>
      </c>
      <c r="C644" s="1" t="s">
        <v>623</v>
      </c>
      <c r="D644" s="1"/>
      <c r="E644" s="27">
        <v>44890</v>
      </c>
      <c r="F644" s="27"/>
      <c r="G644" s="27"/>
      <c r="H644" s="15" t="s">
        <v>1047</v>
      </c>
      <c r="I644" s="1">
        <v>3889</v>
      </c>
      <c r="J644" s="1" t="s">
        <v>1059</v>
      </c>
      <c r="L644" s="1"/>
      <c r="N644" s="1"/>
      <c r="O644" s="15" t="s">
        <v>1168</v>
      </c>
      <c r="P644" s="1"/>
      <c r="R644" s="1"/>
      <c r="T644" s="15" t="s">
        <v>1264</v>
      </c>
      <c r="AA644" s="45"/>
      <c r="AB644" s="45"/>
      <c r="AC644" s="1"/>
    </row>
    <row r="645" spans="1:29" x14ac:dyDescent="0.25">
      <c r="A645" s="1" t="s">
        <v>7</v>
      </c>
      <c r="B645" s="15" t="s">
        <v>1525</v>
      </c>
      <c r="C645" s="1" t="s">
        <v>622</v>
      </c>
      <c r="D645" s="1"/>
      <c r="E645" s="27">
        <v>44893</v>
      </c>
      <c r="F645" s="27"/>
      <c r="G645" s="27"/>
      <c r="H645" s="15" t="s">
        <v>1048</v>
      </c>
      <c r="I645" s="1">
        <v>3925</v>
      </c>
      <c r="J645" s="1" t="s">
        <v>1060</v>
      </c>
      <c r="L645" s="1"/>
      <c r="N645" s="1"/>
      <c r="O645" s="15" t="s">
        <v>1167</v>
      </c>
      <c r="P645" s="1" t="s">
        <v>1176</v>
      </c>
      <c r="R645" s="1"/>
      <c r="T645" s="15" t="s">
        <v>1264</v>
      </c>
      <c r="AA645" s="45">
        <v>2269.67</v>
      </c>
      <c r="AB645" s="45">
        <v>2269.67</v>
      </c>
      <c r="AC645" s="1"/>
    </row>
    <row r="646" spans="1:29" x14ac:dyDescent="0.25">
      <c r="A646" s="1" t="s">
        <v>6</v>
      </c>
      <c r="B646" s="15" t="s">
        <v>1525</v>
      </c>
      <c r="C646" s="1" t="s">
        <v>621</v>
      </c>
      <c r="D646" s="1"/>
      <c r="E646" s="27">
        <v>44895</v>
      </c>
      <c r="F646" s="27"/>
      <c r="G646" s="27"/>
      <c r="H646" s="15" t="s">
        <v>1046</v>
      </c>
      <c r="I646" s="1">
        <v>6101</v>
      </c>
      <c r="J646" s="1" t="s">
        <v>1058</v>
      </c>
      <c r="L646" s="1"/>
      <c r="N646" s="1"/>
      <c r="O646" s="15" t="s">
        <v>1167</v>
      </c>
      <c r="P646" s="1"/>
      <c r="R646" s="1"/>
      <c r="T646" s="15" t="s">
        <v>1264</v>
      </c>
      <c r="AA646" s="45"/>
      <c r="AB646" s="45"/>
      <c r="AC646" s="1"/>
    </row>
    <row r="647" spans="1:29" x14ac:dyDescent="0.25">
      <c r="A647" s="1" t="s">
        <v>5</v>
      </c>
      <c r="B647" s="15" t="s">
        <v>1525</v>
      </c>
      <c r="C647" s="1" t="s">
        <v>621</v>
      </c>
      <c r="D647" s="1"/>
      <c r="E647" s="27">
        <v>44907</v>
      </c>
      <c r="F647" s="27"/>
      <c r="G647" s="27"/>
      <c r="H647" s="15" t="s">
        <v>1047</v>
      </c>
      <c r="I647" s="1">
        <v>13334</v>
      </c>
      <c r="J647" s="1" t="s">
        <v>1061</v>
      </c>
      <c r="L647" s="1"/>
      <c r="N647" s="1"/>
      <c r="O647" s="15" t="s">
        <v>1168</v>
      </c>
      <c r="P647" s="1"/>
      <c r="R647" s="1"/>
      <c r="T647" s="15" t="s">
        <v>1264</v>
      </c>
      <c r="AA647" s="45"/>
      <c r="AB647" s="45"/>
      <c r="AC647" s="1"/>
    </row>
    <row r="648" spans="1:29" x14ac:dyDescent="0.25">
      <c r="A648" s="1" t="s">
        <v>3</v>
      </c>
      <c r="B648" s="15" t="s">
        <v>1525</v>
      </c>
      <c r="C648" s="1" t="s">
        <v>619</v>
      </c>
      <c r="D648" s="1"/>
      <c r="E648" s="27">
        <v>44910</v>
      </c>
      <c r="F648" s="27"/>
      <c r="G648" s="27"/>
      <c r="H648" s="15" t="s">
        <v>1048</v>
      </c>
      <c r="I648" s="1">
        <v>2649</v>
      </c>
      <c r="J648" s="1" t="s">
        <v>1060</v>
      </c>
      <c r="L648" s="1"/>
      <c r="N648" s="1"/>
      <c r="O648" s="15" t="s">
        <v>1167</v>
      </c>
      <c r="P648" s="1"/>
      <c r="R648" s="1"/>
      <c r="T648" s="15" t="s">
        <v>1264</v>
      </c>
      <c r="AA648" s="45"/>
      <c r="AB648" s="45"/>
      <c r="AC648" s="1"/>
    </row>
    <row r="649" spans="1:29" x14ac:dyDescent="0.25">
      <c r="A649" s="1" t="s">
        <v>4</v>
      </c>
      <c r="B649" s="15" t="s">
        <v>1525</v>
      </c>
      <c r="C649" s="1" t="s">
        <v>620</v>
      </c>
      <c r="D649" s="1"/>
      <c r="E649" s="27">
        <v>44910</v>
      </c>
      <c r="F649" s="27"/>
      <c r="G649" s="27"/>
      <c r="H649" s="15" t="s">
        <v>1046</v>
      </c>
      <c r="I649" s="1">
        <v>5769</v>
      </c>
      <c r="J649" s="1" t="s">
        <v>1058</v>
      </c>
      <c r="L649" s="1"/>
      <c r="N649" s="1"/>
      <c r="O649" s="15" t="s">
        <v>1168</v>
      </c>
      <c r="P649" s="1"/>
      <c r="R649" s="1"/>
      <c r="T649" s="15" t="s">
        <v>1264</v>
      </c>
      <c r="AA649" s="45"/>
      <c r="AB649" s="45"/>
      <c r="AC649" s="1"/>
    </row>
    <row r="650" spans="1:29" x14ac:dyDescent="0.25">
      <c r="A650" s="1" t="s">
        <v>2</v>
      </c>
      <c r="B650" s="15" t="s">
        <v>1525</v>
      </c>
      <c r="C650" s="1" t="s">
        <v>618</v>
      </c>
      <c r="D650" s="1"/>
      <c r="E650" s="27">
        <v>44915</v>
      </c>
      <c r="F650" s="27"/>
      <c r="G650" s="27"/>
      <c r="H650" s="15" t="s">
        <v>1046</v>
      </c>
      <c r="I650" s="1">
        <v>6554</v>
      </c>
      <c r="J650" s="1" t="s">
        <v>1058</v>
      </c>
      <c r="L650" s="1"/>
      <c r="N650" s="1"/>
      <c r="O650" s="15" t="s">
        <v>1168</v>
      </c>
      <c r="P650" s="1" t="s">
        <v>1175</v>
      </c>
      <c r="R650" s="1"/>
      <c r="T650" s="15" t="s">
        <v>1265</v>
      </c>
      <c r="AA650" s="45">
        <v>96152.21</v>
      </c>
      <c r="AB650" s="45">
        <v>96152.21</v>
      </c>
      <c r="AC650" s="1"/>
    </row>
    <row r="651" spans="1:29" x14ac:dyDescent="0.25">
      <c r="A651" s="1" t="s">
        <v>1</v>
      </c>
      <c r="B651" s="15" t="s">
        <v>1525</v>
      </c>
      <c r="C651" s="1" t="s">
        <v>617</v>
      </c>
      <c r="D651" s="1"/>
      <c r="E651" s="27">
        <v>44938</v>
      </c>
      <c r="F651" s="27"/>
      <c r="G651" s="27"/>
      <c r="H651" s="15" t="s">
        <v>1047</v>
      </c>
      <c r="I651" s="1">
        <v>7150</v>
      </c>
      <c r="J651" s="1" t="s">
        <v>1059</v>
      </c>
      <c r="L651" s="1"/>
      <c r="N651" s="1"/>
      <c r="O651" s="15" t="s">
        <v>1168</v>
      </c>
      <c r="P651" s="1" t="s">
        <v>1174</v>
      </c>
      <c r="R651" s="1"/>
      <c r="T651" s="15" t="s">
        <v>1264</v>
      </c>
      <c r="AA651" s="45"/>
      <c r="AB651" s="45"/>
      <c r="AC651" s="1"/>
    </row>
    <row r="652" spans="1:29" x14ac:dyDescent="0.25">
      <c r="A652" s="1" t="s">
        <v>0</v>
      </c>
      <c r="B652" s="15" t="s">
        <v>1525</v>
      </c>
      <c r="C652" s="1" t="s">
        <v>616</v>
      </c>
      <c r="D652" s="1"/>
      <c r="E652" s="27">
        <v>44958</v>
      </c>
      <c r="F652" s="27"/>
      <c r="G652" s="27"/>
      <c r="H652" s="15" t="s">
        <v>1046</v>
      </c>
      <c r="I652" s="1">
        <v>6634</v>
      </c>
      <c r="J652" s="1" t="s">
        <v>1058</v>
      </c>
      <c r="L652" s="1"/>
      <c r="N652" s="1"/>
      <c r="O652" s="15" t="s">
        <v>1167</v>
      </c>
      <c r="P652" s="1"/>
      <c r="R652" s="1"/>
      <c r="T652" s="15" t="s">
        <v>1264</v>
      </c>
      <c r="AA652" s="45"/>
      <c r="AB652" s="45"/>
      <c r="AC652" s="1"/>
    </row>
  </sheetData>
  <conditionalFormatting sqref="B538:B550 B561 B531:B536 A562:B572 A583:B611 B374:B528 B328:B338 A371:B373 B221:B222 B186 B113:B115 B105:B107 B92:B103 A557:B557 A574:B581 A553:B554 A559:B560 A470 A440 A338 AC371 AC392:AC552 AC373:AC390 A613:C652 AC554:AC652 E613:J652 N613:N652 O371:O652 P373:P652 D373:D652 T613:T652 L613:L652 AC1:AC7 N1:P7 A1:J7 T1:T7 L1:L7 AC55 N55:P55 A55:J55 L55 AC45 N45:P45 A45:J45 L45 B40:C44 B46:C54 H40:H44 H46:H54 O40:O44 O46:O54 AC61:AC64 N61:P64 A61:J64 L61:L64 B56:C60 B65:C90 H56:H60 H65:H90 O56:O60 O65:O90 T40:T90">
    <cfRule type="expression" dxfId="2019" priority="2007">
      <formula>$B1="In-process"</formula>
    </cfRule>
    <cfRule type="expression" dxfId="2018" priority="2008">
      <formula>$B1="Closed"</formula>
    </cfRule>
  </conditionalFormatting>
  <conditionalFormatting sqref="A552:B552">
    <cfRule type="expression" dxfId="2017" priority="2005">
      <formula>$B552="In-process"</formula>
    </cfRule>
    <cfRule type="expression" dxfId="2016" priority="2006">
      <formula>$B552="Closed"</formula>
    </cfRule>
  </conditionalFormatting>
  <conditionalFormatting sqref="A551:B551">
    <cfRule type="expression" dxfId="2015" priority="2003">
      <formula>$B551="In-process"</formula>
    </cfRule>
    <cfRule type="expression" dxfId="2014" priority="2004">
      <formula>$B551="Closed"</formula>
    </cfRule>
  </conditionalFormatting>
  <conditionalFormatting sqref="A556:B556">
    <cfRule type="expression" dxfId="2013" priority="2001">
      <formula>$B556="In-process"</formula>
    </cfRule>
    <cfRule type="expression" dxfId="2012" priority="2002">
      <formula>$B556="Closed"</formula>
    </cfRule>
  </conditionalFormatting>
  <conditionalFormatting sqref="A555:B555">
    <cfRule type="expression" dxfId="2011" priority="1999">
      <formula>$B555="In-process"</formula>
    </cfRule>
    <cfRule type="expression" dxfId="2010" priority="2000">
      <formula>$B555="Closed"</formula>
    </cfRule>
  </conditionalFormatting>
  <conditionalFormatting sqref="A558:B558">
    <cfRule type="expression" dxfId="2009" priority="1997">
      <formula>$B558="In-process"</formula>
    </cfRule>
    <cfRule type="expression" dxfId="2008" priority="1998">
      <formula>$B558="Closed"</formula>
    </cfRule>
  </conditionalFormatting>
  <conditionalFormatting sqref="A573:B573">
    <cfRule type="expression" dxfId="2007" priority="1995">
      <formula>$B573="In-process"</formula>
    </cfRule>
    <cfRule type="expression" dxfId="2006" priority="1996">
      <formula>$B573="Closed"</formula>
    </cfRule>
  </conditionalFormatting>
  <conditionalFormatting sqref="A582:B582">
    <cfRule type="expression" dxfId="2005" priority="1993">
      <formula>$B582="In-process"</formula>
    </cfRule>
    <cfRule type="expression" dxfId="2004" priority="1994">
      <formula>$B582="Closed"</formula>
    </cfRule>
  </conditionalFormatting>
  <conditionalFormatting sqref="A612:B612">
    <cfRule type="expression" dxfId="2003" priority="1991">
      <formula>$B612="In-process"</formula>
    </cfRule>
    <cfRule type="expression" dxfId="2002" priority="1992">
      <formula>$B612="Closed"</formula>
    </cfRule>
  </conditionalFormatting>
  <conditionalFormatting sqref="A561">
    <cfRule type="expression" dxfId="2001" priority="1989">
      <formula>$B561="In-process"</formula>
    </cfRule>
    <cfRule type="expression" dxfId="2000" priority="1990">
      <formula>$B561="Closed"</formula>
    </cfRule>
  </conditionalFormatting>
  <conditionalFormatting sqref="A523 A525:A531 A533 A535:A549 A445 A436:A439 A427:A428 A420:A422 A416:A418 A410:A411 A406:A407 A401:A403 A374:A399">
    <cfRule type="expression" dxfId="1999" priority="1987">
      <formula>$B374="In-process"</formula>
    </cfRule>
    <cfRule type="expression" dxfId="1998" priority="1988">
      <formula>$B374="Closed"</formula>
    </cfRule>
  </conditionalFormatting>
  <conditionalFormatting sqref="A550">
    <cfRule type="expression" dxfId="1997" priority="1985">
      <formula>$B550="In-process"</formula>
    </cfRule>
    <cfRule type="expression" dxfId="1996" priority="1986">
      <formula>$B550="Closed"</formula>
    </cfRule>
  </conditionalFormatting>
  <conditionalFormatting sqref="A524">
    <cfRule type="expression" dxfId="1995" priority="1983">
      <formula>$B524="In-process"</formula>
    </cfRule>
    <cfRule type="expression" dxfId="1994" priority="1984">
      <formula>$B524="Closed"</formula>
    </cfRule>
  </conditionalFormatting>
  <conditionalFormatting sqref="A532">
    <cfRule type="expression" dxfId="1993" priority="1981">
      <formula>$B532="In-process"</formula>
    </cfRule>
    <cfRule type="expression" dxfId="1992" priority="1982">
      <formula>$B532="Closed"</formula>
    </cfRule>
  </conditionalFormatting>
  <conditionalFormatting sqref="A505">
    <cfRule type="expression" dxfId="1991" priority="1979">
      <formula>$B505="In-process"</formula>
    </cfRule>
    <cfRule type="expression" dxfId="1990" priority="1980">
      <formula>$B505="Closed"</formula>
    </cfRule>
  </conditionalFormatting>
  <conditionalFormatting sqref="A500">
    <cfRule type="expression" dxfId="1989" priority="1977">
      <formula>$B500="In-process"</formula>
    </cfRule>
    <cfRule type="expression" dxfId="1988" priority="1978">
      <formula>$B500="Closed"</formula>
    </cfRule>
  </conditionalFormatting>
  <conditionalFormatting sqref="A502">
    <cfRule type="expression" dxfId="1987" priority="1975">
      <formula>$B502="In-process"</formula>
    </cfRule>
    <cfRule type="expression" dxfId="1986" priority="1976">
      <formula>$B502="Closed"</formula>
    </cfRule>
  </conditionalFormatting>
  <conditionalFormatting sqref="A503">
    <cfRule type="expression" dxfId="1985" priority="1973">
      <formula>$B503="In-process"</formula>
    </cfRule>
    <cfRule type="expression" dxfId="1984" priority="1974">
      <formula>$B503="Closed"</formula>
    </cfRule>
  </conditionalFormatting>
  <conditionalFormatting sqref="A504">
    <cfRule type="expression" dxfId="1983" priority="1971">
      <formula>$B504="In-process"</formula>
    </cfRule>
    <cfRule type="expression" dxfId="1982" priority="1972">
      <formula>$B504="Closed"</formula>
    </cfRule>
  </conditionalFormatting>
  <conditionalFormatting sqref="A501">
    <cfRule type="expression" dxfId="1981" priority="1969">
      <formula>$B501="In-process"</formula>
    </cfRule>
    <cfRule type="expression" dxfId="1980" priority="1970">
      <formula>$B501="Closed"</formula>
    </cfRule>
  </conditionalFormatting>
  <conditionalFormatting sqref="A498">
    <cfRule type="expression" dxfId="1979" priority="1967">
      <formula>$B498="In-process"</formula>
    </cfRule>
    <cfRule type="expression" dxfId="1978" priority="1968">
      <formula>$B498="Closed"</formula>
    </cfRule>
  </conditionalFormatting>
  <conditionalFormatting sqref="A496">
    <cfRule type="expression" dxfId="1977" priority="1965">
      <formula>$B496="In-process"</formula>
    </cfRule>
    <cfRule type="expression" dxfId="1976" priority="1966">
      <formula>$B496="Closed"</formula>
    </cfRule>
  </conditionalFormatting>
  <conditionalFormatting sqref="A497">
    <cfRule type="expression" dxfId="1975" priority="1963">
      <formula>$B497="In-process"</formula>
    </cfRule>
    <cfRule type="expression" dxfId="1974" priority="1964">
      <formula>$B497="Closed"</formula>
    </cfRule>
  </conditionalFormatting>
  <conditionalFormatting sqref="A499">
    <cfRule type="expression" dxfId="1973" priority="1961">
      <formula>$B499="In-process"</formula>
    </cfRule>
    <cfRule type="expression" dxfId="1972" priority="1962">
      <formula>$B499="Closed"</formula>
    </cfRule>
  </conditionalFormatting>
  <conditionalFormatting sqref="A495">
    <cfRule type="expression" dxfId="1971" priority="1959">
      <formula>$B495="In-process"</formula>
    </cfRule>
    <cfRule type="expression" dxfId="1970" priority="1960">
      <formula>$B495="Closed"</formula>
    </cfRule>
  </conditionalFormatting>
  <conditionalFormatting sqref="A494">
    <cfRule type="expression" dxfId="1969" priority="1957">
      <formula>$B494="In-process"</formula>
    </cfRule>
    <cfRule type="expression" dxfId="1968" priority="1958">
      <formula>$B494="Closed"</formula>
    </cfRule>
  </conditionalFormatting>
  <conditionalFormatting sqref="A493">
    <cfRule type="expression" dxfId="1967" priority="1955">
      <formula>$B493="In-process"</formula>
    </cfRule>
    <cfRule type="expression" dxfId="1966" priority="1956">
      <formula>$B493="Closed"</formula>
    </cfRule>
  </conditionalFormatting>
  <conditionalFormatting sqref="A522">
    <cfRule type="expression" dxfId="1965" priority="1953">
      <formula>$B522="In-process"</formula>
    </cfRule>
    <cfRule type="expression" dxfId="1964" priority="1954">
      <formula>$B522="Closed"</formula>
    </cfRule>
  </conditionalFormatting>
  <conditionalFormatting sqref="A513">
    <cfRule type="expression" dxfId="1963" priority="1951">
      <formula>$B513="In-process"</formula>
    </cfRule>
    <cfRule type="expression" dxfId="1962" priority="1952">
      <formula>$B513="Closed"</formula>
    </cfRule>
  </conditionalFormatting>
  <conditionalFormatting sqref="A485">
    <cfRule type="expression" dxfId="1961" priority="1949">
      <formula>$B485="In-process"</formula>
    </cfRule>
    <cfRule type="expression" dxfId="1960" priority="1950">
      <formula>$B485="Closed"</formula>
    </cfRule>
  </conditionalFormatting>
  <conditionalFormatting sqref="A512">
    <cfRule type="expression" dxfId="1959" priority="1947">
      <formula>$B512="In-process"</formula>
    </cfRule>
    <cfRule type="expression" dxfId="1958" priority="1948">
      <formula>$B512="Closed"</formula>
    </cfRule>
  </conditionalFormatting>
  <conditionalFormatting sqref="A509">
    <cfRule type="expression" dxfId="1957" priority="1945">
      <formula>$B509="In-process"</formula>
    </cfRule>
    <cfRule type="expression" dxfId="1956" priority="1946">
      <formula>$B509="Closed"</formula>
    </cfRule>
  </conditionalFormatting>
  <conditionalFormatting sqref="A521">
    <cfRule type="expression" dxfId="1955" priority="1943">
      <formula>$B521="In-process"</formula>
    </cfRule>
    <cfRule type="expression" dxfId="1954" priority="1944">
      <formula>$B521="Closed"</formula>
    </cfRule>
  </conditionalFormatting>
  <conditionalFormatting sqref="A519">
    <cfRule type="expression" dxfId="1953" priority="1941">
      <formula>$B519="In-process"</formula>
    </cfRule>
    <cfRule type="expression" dxfId="1952" priority="1942">
      <formula>$B519="Closed"</formula>
    </cfRule>
  </conditionalFormatting>
  <conditionalFormatting sqref="A510">
    <cfRule type="expression" dxfId="1951" priority="1939">
      <formula>$B510="In-process"</formula>
    </cfRule>
    <cfRule type="expression" dxfId="1950" priority="1940">
      <formula>$B510="Closed"</formula>
    </cfRule>
  </conditionalFormatting>
  <conditionalFormatting sqref="A520">
    <cfRule type="expression" dxfId="1949" priority="1937">
      <formula>$B520="In-process"</formula>
    </cfRule>
    <cfRule type="expression" dxfId="1948" priority="1938">
      <formula>$B520="Closed"</formula>
    </cfRule>
  </conditionalFormatting>
  <conditionalFormatting sqref="A515">
    <cfRule type="expression" dxfId="1947" priority="1935">
      <formula>$B515="In-process"</formula>
    </cfRule>
    <cfRule type="expression" dxfId="1946" priority="1936">
      <formula>$B515="Closed"</formula>
    </cfRule>
  </conditionalFormatting>
  <conditionalFormatting sqref="A517">
    <cfRule type="expression" dxfId="1945" priority="1933">
      <formula>$B517="In-process"</formula>
    </cfRule>
    <cfRule type="expression" dxfId="1944" priority="1934">
      <formula>$B517="Closed"</formula>
    </cfRule>
  </conditionalFormatting>
  <conditionalFormatting sqref="A511">
    <cfRule type="expression" dxfId="1943" priority="1931">
      <formula>$B511="In-process"</formula>
    </cfRule>
    <cfRule type="expression" dxfId="1942" priority="1932">
      <formula>$B511="Closed"</formula>
    </cfRule>
  </conditionalFormatting>
  <conditionalFormatting sqref="A518">
    <cfRule type="expression" dxfId="1941" priority="1929">
      <formula>$B518="In-process"</formula>
    </cfRule>
    <cfRule type="expression" dxfId="1940" priority="1930">
      <formula>$B518="Closed"</formula>
    </cfRule>
  </conditionalFormatting>
  <conditionalFormatting sqref="A516">
    <cfRule type="expression" dxfId="1939" priority="1927">
      <formula>$B516="In-process"</formula>
    </cfRule>
    <cfRule type="expression" dxfId="1938" priority="1928">
      <formula>$B516="Closed"</formula>
    </cfRule>
  </conditionalFormatting>
  <conditionalFormatting sqref="A514">
    <cfRule type="expression" dxfId="1937" priority="1925">
      <formula>$B514="In-process"</formula>
    </cfRule>
    <cfRule type="expression" dxfId="1936" priority="1926">
      <formula>$B514="Closed"</formula>
    </cfRule>
  </conditionalFormatting>
  <conditionalFormatting sqref="A474">
    <cfRule type="expression" dxfId="1935" priority="1923">
      <formula>$B474="In-process"</formula>
    </cfRule>
    <cfRule type="expression" dxfId="1934" priority="1924">
      <formula>$B474="Closed"</formula>
    </cfRule>
  </conditionalFormatting>
  <conditionalFormatting sqref="A473">
    <cfRule type="expression" dxfId="1933" priority="1921">
      <formula>$B473="In-process"</formula>
    </cfRule>
    <cfRule type="expression" dxfId="1932" priority="1922">
      <formula>$B473="Closed"</formula>
    </cfRule>
  </conditionalFormatting>
  <conditionalFormatting sqref="A482">
    <cfRule type="expression" dxfId="1931" priority="1919">
      <formula>$B482="In-process"</formula>
    </cfRule>
    <cfRule type="expression" dxfId="1930" priority="1920">
      <formula>$B482="Closed"</formula>
    </cfRule>
  </conditionalFormatting>
  <conditionalFormatting sqref="A468">
    <cfRule type="expression" dxfId="1929" priority="1917">
      <formula>$B468="In-process"</formula>
    </cfRule>
    <cfRule type="expression" dxfId="1928" priority="1918">
      <formula>$B468="Closed"</formula>
    </cfRule>
  </conditionalFormatting>
  <conditionalFormatting sqref="A469">
    <cfRule type="expression" dxfId="1927" priority="1915">
      <formula>$B469="In-process"</formula>
    </cfRule>
    <cfRule type="expression" dxfId="1926" priority="1916">
      <formula>$B469="Closed"</formula>
    </cfRule>
  </conditionalFormatting>
  <conditionalFormatting sqref="A465">
    <cfRule type="expression" dxfId="1925" priority="1913">
      <formula>$B465="In-process"</formula>
    </cfRule>
    <cfRule type="expression" dxfId="1924" priority="1914">
      <formula>$B465="Closed"</formula>
    </cfRule>
  </conditionalFormatting>
  <conditionalFormatting sqref="A483">
    <cfRule type="expression" dxfId="1923" priority="1911">
      <formula>$B483="In-process"</formula>
    </cfRule>
    <cfRule type="expression" dxfId="1922" priority="1912">
      <formula>$B483="Closed"</formula>
    </cfRule>
  </conditionalFormatting>
  <conditionalFormatting sqref="A488">
    <cfRule type="expression" dxfId="1921" priority="1909">
      <formula>$B488="In-process"</formula>
    </cfRule>
    <cfRule type="expression" dxfId="1920" priority="1910">
      <formula>$B488="Closed"</formula>
    </cfRule>
  </conditionalFormatting>
  <conditionalFormatting sqref="A492">
    <cfRule type="expression" dxfId="1919" priority="1907">
      <formula>$B492="In-process"</formula>
    </cfRule>
    <cfRule type="expression" dxfId="1918" priority="1908">
      <formula>$B492="Closed"</formula>
    </cfRule>
  </conditionalFormatting>
  <conditionalFormatting sqref="A489">
    <cfRule type="expression" dxfId="1917" priority="1905">
      <formula>$B489="In-process"</formula>
    </cfRule>
    <cfRule type="expression" dxfId="1916" priority="1906">
      <formula>$B489="Closed"</formula>
    </cfRule>
  </conditionalFormatting>
  <conditionalFormatting sqref="A491">
    <cfRule type="expression" dxfId="1915" priority="1903">
      <formula>$B491="In-process"</formula>
    </cfRule>
    <cfRule type="expression" dxfId="1914" priority="1904">
      <formula>$B491="Closed"</formula>
    </cfRule>
  </conditionalFormatting>
  <conditionalFormatting sqref="A490">
    <cfRule type="expression" dxfId="1913" priority="1901">
      <formula>$B490="In-process"</formula>
    </cfRule>
    <cfRule type="expression" dxfId="1912" priority="1902">
      <formula>$B490="Closed"</formula>
    </cfRule>
  </conditionalFormatting>
  <conditionalFormatting sqref="A487">
    <cfRule type="expression" dxfId="1911" priority="1899">
      <formula>$B487="In-process"</formula>
    </cfRule>
    <cfRule type="expression" dxfId="1910" priority="1900">
      <formula>$B487="Closed"</formula>
    </cfRule>
  </conditionalFormatting>
  <conditionalFormatting sqref="A479">
    <cfRule type="expression" dxfId="1909" priority="1897">
      <formula>$B479="In-process"</formula>
    </cfRule>
    <cfRule type="expression" dxfId="1908" priority="1898">
      <formula>$B479="Closed"</formula>
    </cfRule>
  </conditionalFormatting>
  <conditionalFormatting sqref="A476">
    <cfRule type="expression" dxfId="1907" priority="1895">
      <formula>$B476="In-process"</formula>
    </cfRule>
    <cfRule type="expression" dxfId="1906" priority="1896">
      <formula>$B476="Closed"</formula>
    </cfRule>
  </conditionalFormatting>
  <conditionalFormatting sqref="A480">
    <cfRule type="expression" dxfId="1905" priority="1893">
      <formula>$B480="In-process"</formula>
    </cfRule>
    <cfRule type="expression" dxfId="1904" priority="1894">
      <formula>$B480="Closed"</formula>
    </cfRule>
  </conditionalFormatting>
  <conditionalFormatting sqref="A481">
    <cfRule type="expression" dxfId="1903" priority="1891">
      <formula>$B481="In-process"</formula>
    </cfRule>
    <cfRule type="expression" dxfId="1902" priority="1892">
      <formula>$B481="Closed"</formula>
    </cfRule>
  </conditionalFormatting>
  <conditionalFormatting sqref="A477">
    <cfRule type="expression" dxfId="1901" priority="1889">
      <formula>$B477="In-process"</formula>
    </cfRule>
    <cfRule type="expression" dxfId="1900" priority="1890">
      <formula>$B477="Closed"</formula>
    </cfRule>
  </conditionalFormatting>
  <conditionalFormatting sqref="A475">
    <cfRule type="expression" dxfId="1899" priority="1887">
      <formula>$B475="In-process"</formula>
    </cfRule>
    <cfRule type="expression" dxfId="1898" priority="1888">
      <formula>$B475="Closed"</formula>
    </cfRule>
  </conditionalFormatting>
  <conditionalFormatting sqref="A478">
    <cfRule type="expression" dxfId="1897" priority="1885">
      <formula>$B478="In-process"</formula>
    </cfRule>
    <cfRule type="expression" dxfId="1896" priority="1886">
      <formula>$B478="Closed"</formula>
    </cfRule>
  </conditionalFormatting>
  <conditionalFormatting sqref="A464">
    <cfRule type="expression" dxfId="1895" priority="1883">
      <formula>$B464="In-process"</formula>
    </cfRule>
    <cfRule type="expression" dxfId="1894" priority="1884">
      <formula>$B464="Closed"</formula>
    </cfRule>
  </conditionalFormatting>
  <conditionalFormatting sqref="A459">
    <cfRule type="expression" dxfId="1893" priority="1881">
      <formula>$B459="In-process"</formula>
    </cfRule>
    <cfRule type="expression" dxfId="1892" priority="1882">
      <formula>$B459="Closed"</formula>
    </cfRule>
  </conditionalFormatting>
  <conditionalFormatting sqref="A462">
    <cfRule type="expression" dxfId="1891" priority="1879">
      <formula>$B462="In-process"</formula>
    </cfRule>
    <cfRule type="expression" dxfId="1890" priority="1880">
      <formula>$B462="Closed"</formula>
    </cfRule>
  </conditionalFormatting>
  <conditionalFormatting sqref="A484">
    <cfRule type="expression" dxfId="1889" priority="1877">
      <formula>$B484="In-process"</formula>
    </cfRule>
    <cfRule type="expression" dxfId="1888" priority="1878">
      <formula>$B484="Closed"</formula>
    </cfRule>
  </conditionalFormatting>
  <conditionalFormatting sqref="A486">
    <cfRule type="expression" dxfId="1887" priority="1875">
      <formula>$B486="In-process"</formula>
    </cfRule>
    <cfRule type="expression" dxfId="1886" priority="1876">
      <formula>$B486="Closed"</formula>
    </cfRule>
  </conditionalFormatting>
  <conditionalFormatting sqref="A460">
    <cfRule type="expression" dxfId="1885" priority="1873">
      <formula>$B460="In-process"</formula>
    </cfRule>
    <cfRule type="expression" dxfId="1884" priority="1874">
      <formula>$B460="Closed"</formula>
    </cfRule>
  </conditionalFormatting>
  <conditionalFormatting sqref="A455">
    <cfRule type="expression" dxfId="1883" priority="1871">
      <formula>$B455="In-process"</formula>
    </cfRule>
    <cfRule type="expression" dxfId="1882" priority="1872">
      <formula>$B455="Closed"</formula>
    </cfRule>
  </conditionalFormatting>
  <conditionalFormatting sqref="A506">
    <cfRule type="expression" dxfId="1881" priority="1869">
      <formula>$B506="In-process"</formula>
    </cfRule>
    <cfRule type="expression" dxfId="1880" priority="1870">
      <formula>$B506="Closed"</formula>
    </cfRule>
  </conditionalFormatting>
  <conditionalFormatting sqref="A453">
    <cfRule type="expression" dxfId="1879" priority="1867">
      <formula>$B453="In-process"</formula>
    </cfRule>
    <cfRule type="expression" dxfId="1878" priority="1868">
      <formula>$B453="Closed"</formula>
    </cfRule>
  </conditionalFormatting>
  <conditionalFormatting sqref="A463">
    <cfRule type="expression" dxfId="1877" priority="1865">
      <formula>$B463="In-process"</formula>
    </cfRule>
    <cfRule type="expression" dxfId="1876" priority="1866">
      <formula>$B463="Closed"</formula>
    </cfRule>
  </conditionalFormatting>
  <conditionalFormatting sqref="A451">
    <cfRule type="expression" dxfId="1875" priority="1863">
      <formula>$B451="In-process"</formula>
    </cfRule>
    <cfRule type="expression" dxfId="1874" priority="1864">
      <formula>$B451="Closed"</formula>
    </cfRule>
  </conditionalFormatting>
  <conditionalFormatting sqref="A452">
    <cfRule type="expression" dxfId="1873" priority="1861">
      <formula>$B452="In-process"</formula>
    </cfRule>
    <cfRule type="expression" dxfId="1872" priority="1862">
      <formula>$B452="Closed"</formula>
    </cfRule>
  </conditionalFormatting>
  <conditionalFormatting sqref="A534">
    <cfRule type="expression" dxfId="1871" priority="1859">
      <formula>$B534="In-process"</formula>
    </cfRule>
    <cfRule type="expression" dxfId="1870" priority="1860">
      <formula>$B534="Closed"</formula>
    </cfRule>
  </conditionalFormatting>
  <conditionalFormatting sqref="A471">
    <cfRule type="expression" dxfId="1869" priority="1857">
      <formula>$B471="In-process"</formula>
    </cfRule>
    <cfRule type="expression" dxfId="1868" priority="1858">
      <formula>$B471="Closed"</formula>
    </cfRule>
  </conditionalFormatting>
  <conditionalFormatting sqref="A507">
    <cfRule type="expression" dxfId="1867" priority="1855">
      <formula>$B507="In-process"</formula>
    </cfRule>
    <cfRule type="expression" dxfId="1866" priority="1856">
      <formula>$B507="Closed"</formula>
    </cfRule>
  </conditionalFormatting>
  <conditionalFormatting sqref="A508">
    <cfRule type="expression" dxfId="1865" priority="1853">
      <formula>$B508="In-process"</formula>
    </cfRule>
    <cfRule type="expression" dxfId="1864" priority="1854">
      <formula>$B508="Closed"</formula>
    </cfRule>
  </conditionalFormatting>
  <conditionalFormatting sqref="A448">
    <cfRule type="expression" dxfId="1863" priority="1851">
      <formula>$B448="In-process"</formula>
    </cfRule>
    <cfRule type="expression" dxfId="1862" priority="1852">
      <formula>$B448="Closed"</formula>
    </cfRule>
  </conditionalFormatting>
  <conditionalFormatting sqref="A456">
    <cfRule type="expression" dxfId="1861" priority="1849">
      <formula>$B456="In-process"</formula>
    </cfRule>
    <cfRule type="expression" dxfId="1860" priority="1850">
      <formula>$B456="Closed"</formula>
    </cfRule>
  </conditionalFormatting>
  <conditionalFormatting sqref="A443">
    <cfRule type="expression" dxfId="1859" priority="1847">
      <formula>$B443="In-process"</formula>
    </cfRule>
    <cfRule type="expression" dxfId="1858" priority="1848">
      <formula>$B443="Closed"</formula>
    </cfRule>
  </conditionalFormatting>
  <conditionalFormatting sqref="A447">
    <cfRule type="expression" dxfId="1857" priority="1845">
      <formula>$B447="In-process"</formula>
    </cfRule>
    <cfRule type="expression" dxfId="1856" priority="1846">
      <formula>$B447="Closed"</formula>
    </cfRule>
  </conditionalFormatting>
  <conditionalFormatting sqref="A461">
    <cfRule type="expression" dxfId="1855" priority="1843">
      <formula>$B461="In-process"</formula>
    </cfRule>
    <cfRule type="expression" dxfId="1854" priority="1844">
      <formula>$B461="Closed"</formula>
    </cfRule>
  </conditionalFormatting>
  <conditionalFormatting sqref="A467">
    <cfRule type="expression" dxfId="1853" priority="1841">
      <formula>$B467="In-process"</formula>
    </cfRule>
    <cfRule type="expression" dxfId="1852" priority="1842">
      <formula>$B467="Closed"</formula>
    </cfRule>
  </conditionalFormatting>
  <conditionalFormatting sqref="A435">
    <cfRule type="expression" dxfId="1851" priority="1839">
      <formula>$B435="In-process"</formula>
    </cfRule>
    <cfRule type="expression" dxfId="1850" priority="1840">
      <formula>$B435="Closed"</formula>
    </cfRule>
  </conditionalFormatting>
  <conditionalFormatting sqref="A472">
    <cfRule type="expression" dxfId="1849" priority="1837">
      <formula>$B472="In-process"</formula>
    </cfRule>
    <cfRule type="expression" dxfId="1848" priority="1838">
      <formula>$B472="Closed"</formula>
    </cfRule>
  </conditionalFormatting>
  <conditionalFormatting sqref="A457">
    <cfRule type="expression" dxfId="1847" priority="1835">
      <formula>$B457="In-process"</formula>
    </cfRule>
    <cfRule type="expression" dxfId="1846" priority="1836">
      <formula>$B457="Closed"</formula>
    </cfRule>
  </conditionalFormatting>
  <conditionalFormatting sqref="A458">
    <cfRule type="expression" dxfId="1845" priority="1833">
      <formula>$B458="In-process"</formula>
    </cfRule>
    <cfRule type="expression" dxfId="1844" priority="1834">
      <formula>$B458="Closed"</formula>
    </cfRule>
  </conditionalFormatting>
  <conditionalFormatting sqref="A466">
    <cfRule type="expression" dxfId="1843" priority="1831">
      <formula>$B466="In-process"</formula>
    </cfRule>
    <cfRule type="expression" dxfId="1842" priority="1832">
      <formula>$B466="Closed"</formula>
    </cfRule>
  </conditionalFormatting>
  <conditionalFormatting sqref="A442">
    <cfRule type="expression" dxfId="1841" priority="1829">
      <formula>$B442="In-process"</formula>
    </cfRule>
    <cfRule type="expression" dxfId="1840" priority="1830">
      <formula>$B442="Closed"</formula>
    </cfRule>
  </conditionalFormatting>
  <conditionalFormatting sqref="A450">
    <cfRule type="expression" dxfId="1839" priority="1827">
      <formula>$B450="In-process"</formula>
    </cfRule>
    <cfRule type="expression" dxfId="1838" priority="1828">
      <formula>$B450="Closed"</formula>
    </cfRule>
  </conditionalFormatting>
  <conditionalFormatting sqref="A441">
    <cfRule type="expression" dxfId="1837" priority="1825">
      <formula>$B441="In-process"</formula>
    </cfRule>
    <cfRule type="expression" dxfId="1836" priority="1826">
      <formula>$B441="Closed"</formula>
    </cfRule>
  </conditionalFormatting>
  <conditionalFormatting sqref="A433">
    <cfRule type="expression" dxfId="1835" priority="1823">
      <formula>$B433="In-process"</formula>
    </cfRule>
    <cfRule type="expression" dxfId="1834" priority="1824">
      <formula>$B433="Closed"</formula>
    </cfRule>
  </conditionalFormatting>
  <conditionalFormatting sqref="A449">
    <cfRule type="expression" dxfId="1833" priority="1821">
      <formula>$B449="In-process"</formula>
    </cfRule>
    <cfRule type="expression" dxfId="1832" priority="1822">
      <formula>$B449="Closed"</formula>
    </cfRule>
  </conditionalFormatting>
  <conditionalFormatting sqref="A434">
    <cfRule type="expression" dxfId="1831" priority="1819">
      <formula>$B434="In-process"</formula>
    </cfRule>
    <cfRule type="expression" dxfId="1830" priority="1820">
      <formula>$B434="Closed"</formula>
    </cfRule>
  </conditionalFormatting>
  <conditionalFormatting sqref="A425">
    <cfRule type="expression" dxfId="1829" priority="1817">
      <formula>$B425="In-process"</formula>
    </cfRule>
    <cfRule type="expression" dxfId="1828" priority="1818">
      <formula>$B425="Closed"</formula>
    </cfRule>
  </conditionalFormatting>
  <conditionalFormatting sqref="A424">
    <cfRule type="expression" dxfId="1827" priority="1815">
      <formula>$B424="In-process"</formula>
    </cfRule>
    <cfRule type="expression" dxfId="1826" priority="1816">
      <formula>$B424="Closed"</formula>
    </cfRule>
  </conditionalFormatting>
  <conditionalFormatting sqref="A454">
    <cfRule type="expression" dxfId="1825" priority="1813">
      <formula>$B454="In-process"</formula>
    </cfRule>
    <cfRule type="expression" dxfId="1824" priority="1814">
      <formula>$B454="Closed"</formula>
    </cfRule>
  </conditionalFormatting>
  <conditionalFormatting sqref="A446">
    <cfRule type="expression" dxfId="1823" priority="1811">
      <formula>$B446="In-process"</formula>
    </cfRule>
    <cfRule type="expression" dxfId="1822" priority="1812">
      <formula>$B446="Closed"</formula>
    </cfRule>
  </conditionalFormatting>
  <conditionalFormatting sqref="A444">
    <cfRule type="expression" dxfId="1821" priority="1809">
      <formula>$B444="In-process"</formula>
    </cfRule>
    <cfRule type="expression" dxfId="1820" priority="1810">
      <formula>$B444="Closed"</formula>
    </cfRule>
  </conditionalFormatting>
  <conditionalFormatting sqref="A419">
    <cfRule type="expression" dxfId="1819" priority="1807">
      <formula>$B419="In-process"</formula>
    </cfRule>
    <cfRule type="expression" dxfId="1818" priority="1808">
      <formula>$B419="Closed"</formula>
    </cfRule>
  </conditionalFormatting>
  <conditionalFormatting sqref="A430">
    <cfRule type="expression" dxfId="1817" priority="1805">
      <formula>$B430="In-process"</formula>
    </cfRule>
    <cfRule type="expression" dxfId="1816" priority="1806">
      <formula>$B430="Closed"</formula>
    </cfRule>
  </conditionalFormatting>
  <conditionalFormatting sqref="A432">
    <cfRule type="expression" dxfId="1815" priority="1803">
      <formula>$B432="In-process"</formula>
    </cfRule>
    <cfRule type="expression" dxfId="1814" priority="1804">
      <formula>$B432="Closed"</formula>
    </cfRule>
  </conditionalFormatting>
  <conditionalFormatting sqref="A412">
    <cfRule type="expression" dxfId="1813" priority="1801">
      <formula>$B412="In-process"</formula>
    </cfRule>
    <cfRule type="expression" dxfId="1812" priority="1802">
      <formula>$B412="Closed"</formula>
    </cfRule>
  </conditionalFormatting>
  <conditionalFormatting sqref="A413">
    <cfRule type="expression" dxfId="1811" priority="1799">
      <formula>$B413="In-process"</formula>
    </cfRule>
    <cfRule type="expression" dxfId="1810" priority="1800">
      <formula>$B413="Closed"</formula>
    </cfRule>
  </conditionalFormatting>
  <conditionalFormatting sqref="A414">
    <cfRule type="expression" dxfId="1809" priority="1797">
      <formula>$B414="In-process"</formula>
    </cfRule>
    <cfRule type="expression" dxfId="1808" priority="1798">
      <formula>$B414="Closed"</formula>
    </cfRule>
  </conditionalFormatting>
  <conditionalFormatting sqref="A431">
    <cfRule type="expression" dxfId="1807" priority="1795">
      <formula>$B431="In-process"</formula>
    </cfRule>
    <cfRule type="expression" dxfId="1806" priority="1796">
      <formula>$B431="Closed"</formula>
    </cfRule>
  </conditionalFormatting>
  <conditionalFormatting sqref="A426">
    <cfRule type="expression" dxfId="1805" priority="1793">
      <formula>$B426="In-process"</formula>
    </cfRule>
    <cfRule type="expression" dxfId="1804" priority="1794">
      <formula>$B426="Closed"</formula>
    </cfRule>
  </conditionalFormatting>
  <conditionalFormatting sqref="A423">
    <cfRule type="expression" dxfId="1803" priority="1791">
      <formula>$B423="In-process"</formula>
    </cfRule>
    <cfRule type="expression" dxfId="1802" priority="1792">
      <formula>$B423="Closed"</formula>
    </cfRule>
  </conditionalFormatting>
  <conditionalFormatting sqref="A415">
    <cfRule type="expression" dxfId="1801" priority="1789">
      <formula>$B415="In-process"</formula>
    </cfRule>
    <cfRule type="expression" dxfId="1800" priority="1790">
      <formula>$B415="Closed"</formula>
    </cfRule>
  </conditionalFormatting>
  <conditionalFormatting sqref="A409">
    <cfRule type="expression" dxfId="1799" priority="1787">
      <formula>$B409="In-process"</formula>
    </cfRule>
    <cfRule type="expression" dxfId="1798" priority="1788">
      <formula>$B409="Closed"</formula>
    </cfRule>
  </conditionalFormatting>
  <conditionalFormatting sqref="A400">
    <cfRule type="expression" dxfId="1797" priority="1785">
      <formula>$B400="In-process"</formula>
    </cfRule>
    <cfRule type="expression" dxfId="1796" priority="1786">
      <formula>$B400="Closed"</formula>
    </cfRule>
  </conditionalFormatting>
  <conditionalFormatting sqref="A408">
    <cfRule type="expression" dxfId="1795" priority="1783">
      <formula>$B408="In-process"</formula>
    </cfRule>
    <cfRule type="expression" dxfId="1794" priority="1784">
      <formula>$B408="Closed"</formula>
    </cfRule>
  </conditionalFormatting>
  <conditionalFormatting sqref="A404">
    <cfRule type="expression" dxfId="1793" priority="1781">
      <formula>$B404="In-process"</formula>
    </cfRule>
    <cfRule type="expression" dxfId="1792" priority="1782">
      <formula>$B404="Closed"</formula>
    </cfRule>
  </conditionalFormatting>
  <conditionalFormatting sqref="A405">
    <cfRule type="expression" dxfId="1791" priority="1779">
      <formula>$B405="In-process"</formula>
    </cfRule>
    <cfRule type="expression" dxfId="1790" priority="1780">
      <formula>$B405="Closed"</formula>
    </cfRule>
  </conditionalFormatting>
  <conditionalFormatting sqref="A341">
    <cfRule type="expression" dxfId="1789" priority="1777">
      <formula>$B341="In-process"</formula>
    </cfRule>
    <cfRule type="expression" dxfId="1788" priority="1778">
      <formula>$B341="Closed"</formula>
    </cfRule>
  </conditionalFormatting>
  <conditionalFormatting sqref="B537">
    <cfRule type="expression" dxfId="1787" priority="1775">
      <formula>$B537="In-process"</formula>
    </cfRule>
    <cfRule type="expression" dxfId="1786" priority="1776">
      <formula>$B537="Closed"</formula>
    </cfRule>
  </conditionalFormatting>
  <conditionalFormatting sqref="B530">
    <cfRule type="expression" dxfId="1785" priority="1773">
      <formula>$B530="In-process"</formula>
    </cfRule>
    <cfRule type="expression" dxfId="1784" priority="1774">
      <formula>$B530="Closed"</formula>
    </cfRule>
  </conditionalFormatting>
  <conditionalFormatting sqref="B529">
    <cfRule type="expression" dxfId="1783" priority="1771">
      <formula>$B529="In-process"</formula>
    </cfRule>
    <cfRule type="expression" dxfId="1782" priority="1772">
      <formula>$B529="Closed"</formula>
    </cfRule>
  </conditionalFormatting>
  <conditionalFormatting sqref="B344">
    <cfRule type="expression" dxfId="1781" priority="1769">
      <formula>$B344="In-process"</formula>
    </cfRule>
    <cfRule type="expression" dxfId="1780" priority="1770">
      <formula>$B344="Closed"</formula>
    </cfRule>
  </conditionalFormatting>
  <conditionalFormatting sqref="B339:B340">
    <cfRule type="expression" dxfId="1779" priority="1767">
      <formula>$B339="In-process"</formula>
    </cfRule>
    <cfRule type="expression" dxfId="1778" priority="1768">
      <formula>$B339="Closed"</formula>
    </cfRule>
  </conditionalFormatting>
  <conditionalFormatting sqref="B342">
    <cfRule type="expression" dxfId="1777" priority="1765">
      <formula>$B342="In-process"</formula>
    </cfRule>
    <cfRule type="expression" dxfId="1776" priority="1766">
      <formula>$B342="Closed"</formula>
    </cfRule>
  </conditionalFormatting>
  <conditionalFormatting sqref="B370">
    <cfRule type="expression" dxfId="1775" priority="1763">
      <formula>$B370="In-process"</formula>
    </cfRule>
    <cfRule type="expression" dxfId="1774" priority="1764">
      <formula>$B370="Closed"</formula>
    </cfRule>
  </conditionalFormatting>
  <conditionalFormatting sqref="B346:B359">
    <cfRule type="expression" dxfId="1773" priority="1761">
      <formula>$B346="In-process"</formula>
    </cfRule>
    <cfRule type="expression" dxfId="1772" priority="1762">
      <formula>$B346="Closed"</formula>
    </cfRule>
  </conditionalFormatting>
  <conditionalFormatting sqref="B318:B326">
    <cfRule type="expression" dxfId="1771" priority="1759">
      <formula>$B318="In-process"</formula>
    </cfRule>
    <cfRule type="expression" dxfId="1770" priority="1760">
      <formula>$B318="Closed"</formula>
    </cfRule>
  </conditionalFormatting>
  <conditionalFormatting sqref="B363:B369">
    <cfRule type="expression" dxfId="1769" priority="1757">
      <formula>$B363="In-process"</formula>
    </cfRule>
    <cfRule type="expression" dxfId="1768" priority="1758">
      <formula>$B363="Closed"</formula>
    </cfRule>
  </conditionalFormatting>
  <conditionalFormatting sqref="B360:B362">
    <cfRule type="expression" dxfId="1767" priority="1755">
      <formula>$B360="In-process"</formula>
    </cfRule>
    <cfRule type="expression" dxfId="1766" priority="1756">
      <formula>$B360="Closed"</formula>
    </cfRule>
  </conditionalFormatting>
  <conditionalFormatting sqref="B343">
    <cfRule type="expression" dxfId="1765" priority="1753">
      <formula>$B343="In-process"</formula>
    </cfRule>
    <cfRule type="expression" dxfId="1764" priority="1754">
      <formula>$B343="Closed"</formula>
    </cfRule>
  </conditionalFormatting>
  <conditionalFormatting sqref="B317">
    <cfRule type="expression" dxfId="1763" priority="1751">
      <formula>$B317="In-process"</formula>
    </cfRule>
    <cfRule type="expression" dxfId="1762" priority="1752">
      <formula>$B317="Closed"</formula>
    </cfRule>
  </conditionalFormatting>
  <conditionalFormatting sqref="B312:B316">
    <cfRule type="expression" dxfId="1761" priority="1749">
      <formula>$B312="In-process"</formula>
    </cfRule>
    <cfRule type="expression" dxfId="1760" priority="1750">
      <formula>$B312="Closed"</formula>
    </cfRule>
  </conditionalFormatting>
  <conditionalFormatting sqref="B310:B311">
    <cfRule type="expression" dxfId="1759" priority="1747">
      <formula>$B310="In-process"</formula>
    </cfRule>
    <cfRule type="expression" dxfId="1758" priority="1748">
      <formula>$B310="Closed"</formula>
    </cfRule>
  </conditionalFormatting>
  <conditionalFormatting sqref="B308">
    <cfRule type="expression" dxfId="1757" priority="1745">
      <formula>$B308="In-process"</formula>
    </cfRule>
    <cfRule type="expression" dxfId="1756" priority="1746">
      <formula>$B308="Closed"</formula>
    </cfRule>
  </conditionalFormatting>
  <conditionalFormatting sqref="B307">
    <cfRule type="expression" dxfId="1755" priority="1743">
      <formula>$B307="In-process"</formula>
    </cfRule>
    <cfRule type="expression" dxfId="1754" priority="1744">
      <formula>$B307="Closed"</formula>
    </cfRule>
  </conditionalFormatting>
  <conditionalFormatting sqref="B341">
    <cfRule type="expression" dxfId="1753" priority="1741">
      <formula>$B341="In-process"</formula>
    </cfRule>
    <cfRule type="expression" dxfId="1752" priority="1742">
      <formula>$B341="Closed"</formula>
    </cfRule>
  </conditionalFormatting>
  <conditionalFormatting sqref="B304:B306">
    <cfRule type="expression" dxfId="1751" priority="1739">
      <formula>$B304="In-process"</formula>
    </cfRule>
    <cfRule type="expression" dxfId="1750" priority="1740">
      <formula>$B304="Closed"</formula>
    </cfRule>
  </conditionalFormatting>
  <conditionalFormatting sqref="B303">
    <cfRule type="expression" dxfId="1749" priority="1737">
      <formula>$B303="In-process"</formula>
    </cfRule>
    <cfRule type="expression" dxfId="1748" priority="1738">
      <formula>$B303="Closed"</formula>
    </cfRule>
  </conditionalFormatting>
  <conditionalFormatting sqref="B301:B302">
    <cfRule type="expression" dxfId="1747" priority="1735">
      <formula>$B301="In-process"</formula>
    </cfRule>
    <cfRule type="expression" dxfId="1746" priority="1736">
      <formula>$B301="Closed"</formula>
    </cfRule>
  </conditionalFormatting>
  <conditionalFormatting sqref="B296:B300">
    <cfRule type="expression" dxfId="1745" priority="1733">
      <formula>$B296="In-process"</formula>
    </cfRule>
    <cfRule type="expression" dxfId="1744" priority="1734">
      <formula>$B296="Closed"</formula>
    </cfRule>
  </conditionalFormatting>
  <conditionalFormatting sqref="B295">
    <cfRule type="expression" dxfId="1743" priority="1731">
      <formula>$B295="In-process"</formula>
    </cfRule>
    <cfRule type="expression" dxfId="1742" priority="1732">
      <formula>$B295="Closed"</formula>
    </cfRule>
  </conditionalFormatting>
  <conditionalFormatting sqref="B294">
    <cfRule type="expression" dxfId="1741" priority="1727">
      <formula>$B294="In-process"</formula>
    </cfRule>
    <cfRule type="expression" dxfId="1740" priority="1728">
      <formula>$B294="Closed"</formula>
    </cfRule>
  </conditionalFormatting>
  <conditionalFormatting sqref="B284:B293">
    <cfRule type="expression" dxfId="1739" priority="1729">
      <formula>$B284="In-process"</formula>
    </cfRule>
    <cfRule type="expression" dxfId="1738" priority="1730">
      <formula>$B284="Closed"</formula>
    </cfRule>
  </conditionalFormatting>
  <conditionalFormatting sqref="B281:B283">
    <cfRule type="expression" dxfId="1737" priority="1725">
      <formula>$B281="In-process"</formula>
    </cfRule>
    <cfRule type="expression" dxfId="1736" priority="1726">
      <formula>$B281="Closed"</formula>
    </cfRule>
  </conditionalFormatting>
  <conditionalFormatting sqref="B280">
    <cfRule type="expression" dxfId="1735" priority="1723">
      <formula>$B280="In-process"</formula>
    </cfRule>
    <cfRule type="expression" dxfId="1734" priority="1724">
      <formula>$B280="Closed"</formula>
    </cfRule>
  </conditionalFormatting>
  <conditionalFormatting sqref="B278:B279">
    <cfRule type="expression" dxfId="1733" priority="1721">
      <formula>$B278="In-process"</formula>
    </cfRule>
    <cfRule type="expression" dxfId="1732" priority="1722">
      <formula>$B278="Closed"</formula>
    </cfRule>
  </conditionalFormatting>
  <conditionalFormatting sqref="B277">
    <cfRule type="expression" dxfId="1731" priority="1719">
      <formula>$B277="In-process"</formula>
    </cfRule>
    <cfRule type="expression" dxfId="1730" priority="1720">
      <formula>$B277="Closed"</formula>
    </cfRule>
  </conditionalFormatting>
  <conditionalFormatting sqref="B274:B276">
    <cfRule type="expression" dxfId="1729" priority="1717">
      <formula>$B274="In-process"</formula>
    </cfRule>
    <cfRule type="expression" dxfId="1728" priority="1718">
      <formula>$B274="Closed"</formula>
    </cfRule>
  </conditionalFormatting>
  <conditionalFormatting sqref="B272:B273">
    <cfRule type="expression" dxfId="1727" priority="1715">
      <formula>$B272="In-process"</formula>
    </cfRule>
    <cfRule type="expression" dxfId="1726" priority="1716">
      <formula>$B272="Closed"</formula>
    </cfRule>
  </conditionalFormatting>
  <conditionalFormatting sqref="B268:B271">
    <cfRule type="expression" dxfId="1725" priority="1713">
      <formula>$B268="In-process"</formula>
    </cfRule>
    <cfRule type="expression" dxfId="1724" priority="1714">
      <formula>$B268="Closed"</formula>
    </cfRule>
  </conditionalFormatting>
  <conditionalFormatting sqref="B263:B267">
    <cfRule type="expression" dxfId="1723" priority="1711">
      <formula>$B263="In-process"</formula>
    </cfRule>
    <cfRule type="expression" dxfId="1722" priority="1712">
      <formula>$B263="Closed"</formula>
    </cfRule>
  </conditionalFormatting>
  <conditionalFormatting sqref="B261:B262">
    <cfRule type="expression" dxfId="1721" priority="1709">
      <formula>$B261="In-process"</formula>
    </cfRule>
    <cfRule type="expression" dxfId="1720" priority="1710">
      <formula>$B261="Closed"</formula>
    </cfRule>
  </conditionalFormatting>
  <conditionalFormatting sqref="B256:B260">
    <cfRule type="expression" dxfId="1719" priority="1707">
      <formula>$B256="In-process"</formula>
    </cfRule>
    <cfRule type="expression" dxfId="1718" priority="1708">
      <formula>$B256="Closed"</formula>
    </cfRule>
  </conditionalFormatting>
  <conditionalFormatting sqref="B250:B255">
    <cfRule type="expression" dxfId="1717" priority="1705">
      <formula>$B250="In-process"</formula>
    </cfRule>
    <cfRule type="expression" dxfId="1716" priority="1706">
      <formula>$B250="Closed"</formula>
    </cfRule>
  </conditionalFormatting>
  <conditionalFormatting sqref="B249">
    <cfRule type="expression" dxfId="1715" priority="1703">
      <formula>$B249="In-process"</formula>
    </cfRule>
    <cfRule type="expression" dxfId="1714" priority="1704">
      <formula>$B249="Closed"</formula>
    </cfRule>
  </conditionalFormatting>
  <conditionalFormatting sqref="B248">
    <cfRule type="expression" dxfId="1713" priority="1701">
      <formula>$B248="In-process"</formula>
    </cfRule>
    <cfRule type="expression" dxfId="1712" priority="1702">
      <formula>$B248="Closed"</formula>
    </cfRule>
  </conditionalFormatting>
  <conditionalFormatting sqref="B246:B247">
    <cfRule type="expression" dxfId="1711" priority="1699">
      <formula>$B246="In-process"</formula>
    </cfRule>
    <cfRule type="expression" dxfId="1710" priority="1700">
      <formula>$B246="Closed"</formula>
    </cfRule>
  </conditionalFormatting>
  <conditionalFormatting sqref="B327">
    <cfRule type="expression" dxfId="1709" priority="1697">
      <formula>$B327="In-process"</formula>
    </cfRule>
    <cfRule type="expression" dxfId="1708" priority="1698">
      <formula>$B327="Closed"</formula>
    </cfRule>
  </conditionalFormatting>
  <conditionalFormatting sqref="B245">
    <cfRule type="expression" dxfId="1707" priority="1695">
      <formula>$B245="In-process"</formula>
    </cfRule>
    <cfRule type="expression" dxfId="1706" priority="1696">
      <formula>$B245="Closed"</formula>
    </cfRule>
  </conditionalFormatting>
  <conditionalFormatting sqref="B244">
    <cfRule type="expression" dxfId="1705" priority="1693">
      <formula>$B244="In-process"</formula>
    </cfRule>
    <cfRule type="expression" dxfId="1704" priority="1694">
      <formula>$B244="Closed"</formula>
    </cfRule>
  </conditionalFormatting>
  <conditionalFormatting sqref="B240:B243">
    <cfRule type="expression" dxfId="1703" priority="1691">
      <formula>$B240="In-process"</formula>
    </cfRule>
    <cfRule type="expression" dxfId="1702" priority="1692">
      <formula>$B240="Closed"</formula>
    </cfRule>
  </conditionalFormatting>
  <conditionalFormatting sqref="B239">
    <cfRule type="expression" dxfId="1701" priority="1689">
      <formula>$B239="In-process"</formula>
    </cfRule>
    <cfRule type="expression" dxfId="1700" priority="1690">
      <formula>$B239="Closed"</formula>
    </cfRule>
  </conditionalFormatting>
  <conditionalFormatting sqref="B238">
    <cfRule type="expression" dxfId="1699" priority="1687">
      <formula>$B238="In-process"</formula>
    </cfRule>
    <cfRule type="expression" dxfId="1698" priority="1688">
      <formula>$B238="Closed"</formula>
    </cfRule>
  </conditionalFormatting>
  <conditionalFormatting sqref="B237">
    <cfRule type="expression" dxfId="1697" priority="1685">
      <formula>$B237="In-process"</formula>
    </cfRule>
    <cfRule type="expression" dxfId="1696" priority="1686">
      <formula>$B237="Closed"</formula>
    </cfRule>
  </conditionalFormatting>
  <conditionalFormatting sqref="B236">
    <cfRule type="expression" dxfId="1695" priority="1683">
      <formula>$B236="In-process"</formula>
    </cfRule>
    <cfRule type="expression" dxfId="1694" priority="1684">
      <formula>$B236="Closed"</formula>
    </cfRule>
  </conditionalFormatting>
  <conditionalFormatting sqref="B234:B235">
    <cfRule type="expression" dxfId="1693" priority="1681">
      <formula>$B234="In-process"</formula>
    </cfRule>
    <cfRule type="expression" dxfId="1692" priority="1682">
      <formula>$B234="Closed"</formula>
    </cfRule>
  </conditionalFormatting>
  <conditionalFormatting sqref="B233">
    <cfRule type="expression" dxfId="1691" priority="1679">
      <formula>$B233="In-process"</formula>
    </cfRule>
    <cfRule type="expression" dxfId="1690" priority="1680">
      <formula>$B233="Closed"</formula>
    </cfRule>
  </conditionalFormatting>
  <conditionalFormatting sqref="B232">
    <cfRule type="expression" dxfId="1689" priority="1677">
      <formula>$B232="In-process"</formula>
    </cfRule>
    <cfRule type="expression" dxfId="1688" priority="1678">
      <formula>$B232="Closed"</formula>
    </cfRule>
  </conditionalFormatting>
  <conditionalFormatting sqref="B231">
    <cfRule type="expression" dxfId="1687" priority="1675">
      <formula>$B231="In-process"</formula>
    </cfRule>
    <cfRule type="expression" dxfId="1686" priority="1676">
      <formula>$B231="Closed"</formula>
    </cfRule>
  </conditionalFormatting>
  <conditionalFormatting sqref="B230">
    <cfRule type="expression" dxfId="1685" priority="1673">
      <formula>$B230="In-process"</formula>
    </cfRule>
    <cfRule type="expression" dxfId="1684" priority="1674">
      <formula>$B230="Closed"</formula>
    </cfRule>
  </conditionalFormatting>
  <conditionalFormatting sqref="B309">
    <cfRule type="expression" dxfId="1683" priority="1671">
      <formula>$B309="In-process"</formula>
    </cfRule>
    <cfRule type="expression" dxfId="1682" priority="1672">
      <formula>$B309="Closed"</formula>
    </cfRule>
  </conditionalFormatting>
  <conditionalFormatting sqref="B229">
    <cfRule type="expression" dxfId="1681" priority="1669">
      <formula>$B229="In-process"</formula>
    </cfRule>
    <cfRule type="expression" dxfId="1680" priority="1670">
      <formula>$B229="Closed"</formula>
    </cfRule>
  </conditionalFormatting>
  <conditionalFormatting sqref="B226:B228">
    <cfRule type="expression" dxfId="1679" priority="1667">
      <formula>$B226="In-process"</formula>
    </cfRule>
    <cfRule type="expression" dxfId="1678" priority="1668">
      <formula>$B226="Closed"</formula>
    </cfRule>
  </conditionalFormatting>
  <conditionalFormatting sqref="B223:B225">
    <cfRule type="expression" dxfId="1677" priority="1665">
      <formula>$B223="In-process"</formula>
    </cfRule>
    <cfRule type="expression" dxfId="1676" priority="1666">
      <formula>$B223="Closed"</formula>
    </cfRule>
  </conditionalFormatting>
  <conditionalFormatting sqref="B219:B220">
    <cfRule type="expression" dxfId="1675" priority="1663">
      <formula>$B219="In-process"</formula>
    </cfRule>
    <cfRule type="expression" dxfId="1674" priority="1664">
      <formula>$B219="Closed"</formula>
    </cfRule>
  </conditionalFormatting>
  <conditionalFormatting sqref="B218">
    <cfRule type="expression" dxfId="1673" priority="1661">
      <formula>$B218="In-process"</formula>
    </cfRule>
    <cfRule type="expression" dxfId="1672" priority="1662">
      <formula>$B218="Closed"</formula>
    </cfRule>
  </conditionalFormatting>
  <conditionalFormatting sqref="B217">
    <cfRule type="expression" dxfId="1671" priority="1659">
      <formula>$B217="In-process"</formula>
    </cfRule>
    <cfRule type="expression" dxfId="1670" priority="1660">
      <formula>$B217="Closed"</formula>
    </cfRule>
  </conditionalFormatting>
  <conditionalFormatting sqref="B216">
    <cfRule type="expression" dxfId="1669" priority="1657">
      <formula>$B216="In-process"</formula>
    </cfRule>
    <cfRule type="expression" dxfId="1668" priority="1658">
      <formula>$B216="Closed"</formula>
    </cfRule>
  </conditionalFormatting>
  <conditionalFormatting sqref="B215">
    <cfRule type="expression" dxfId="1667" priority="1655">
      <formula>$B215="In-process"</formula>
    </cfRule>
    <cfRule type="expression" dxfId="1666" priority="1656">
      <formula>$B215="Closed"</formula>
    </cfRule>
  </conditionalFormatting>
  <conditionalFormatting sqref="B345">
    <cfRule type="expression" dxfId="1665" priority="1653">
      <formula>$B345="In-process"</formula>
    </cfRule>
    <cfRule type="expression" dxfId="1664" priority="1654">
      <formula>$B345="Closed"</formula>
    </cfRule>
  </conditionalFormatting>
  <conditionalFormatting sqref="B191">
    <cfRule type="expression" dxfId="1663" priority="1651">
      <formula>$B191="In-process"</formula>
    </cfRule>
    <cfRule type="expression" dxfId="1662" priority="1652">
      <formula>$B191="Closed"</formula>
    </cfRule>
  </conditionalFormatting>
  <conditionalFormatting sqref="B192:B214">
    <cfRule type="expression" dxfId="1661" priority="1649">
      <formula>$B192="In-process"</formula>
    </cfRule>
    <cfRule type="expression" dxfId="1660" priority="1650">
      <formula>$B192="Closed"</formula>
    </cfRule>
  </conditionalFormatting>
  <conditionalFormatting sqref="B190">
    <cfRule type="expression" dxfId="1659" priority="1647">
      <formula>$B190="In-process"</formula>
    </cfRule>
    <cfRule type="expression" dxfId="1658" priority="1648">
      <formula>$B190="Closed"</formula>
    </cfRule>
  </conditionalFormatting>
  <conditionalFormatting sqref="B189">
    <cfRule type="expression" dxfId="1657" priority="1645">
      <formula>$B189="In-process"</formula>
    </cfRule>
    <cfRule type="expression" dxfId="1656" priority="1646">
      <formula>$B189="Closed"</formula>
    </cfRule>
  </conditionalFormatting>
  <conditionalFormatting sqref="B188">
    <cfRule type="expression" dxfId="1655" priority="1643">
      <formula>$B188="In-process"</formula>
    </cfRule>
    <cfRule type="expression" dxfId="1654" priority="1644">
      <formula>$B188="Closed"</formula>
    </cfRule>
  </conditionalFormatting>
  <conditionalFormatting sqref="B187">
    <cfRule type="expression" dxfId="1653" priority="1641">
      <formula>$B187="In-process"</formula>
    </cfRule>
    <cfRule type="expression" dxfId="1652" priority="1642">
      <formula>$B187="Closed"</formula>
    </cfRule>
  </conditionalFormatting>
  <conditionalFormatting sqref="B185">
    <cfRule type="expression" dxfId="1651" priority="1639">
      <formula>$B185="In-process"</formula>
    </cfRule>
    <cfRule type="expression" dxfId="1650" priority="1640">
      <formula>$B185="Closed"</formula>
    </cfRule>
  </conditionalFormatting>
  <conditionalFormatting sqref="B184">
    <cfRule type="expression" dxfId="1649" priority="1637">
      <formula>$B184="In-process"</formula>
    </cfRule>
    <cfRule type="expression" dxfId="1648" priority="1638">
      <formula>$B184="Closed"</formula>
    </cfRule>
  </conditionalFormatting>
  <conditionalFormatting sqref="B183">
    <cfRule type="expression" dxfId="1647" priority="1635">
      <formula>$B183="In-process"</formula>
    </cfRule>
    <cfRule type="expression" dxfId="1646" priority="1636">
      <formula>$B183="Closed"</formula>
    </cfRule>
  </conditionalFormatting>
  <conditionalFormatting sqref="B182">
    <cfRule type="expression" dxfId="1645" priority="1633">
      <formula>$B182="In-process"</formula>
    </cfRule>
    <cfRule type="expression" dxfId="1644" priority="1634">
      <formula>$B182="Closed"</formula>
    </cfRule>
  </conditionalFormatting>
  <conditionalFormatting sqref="B181">
    <cfRule type="expression" dxfId="1643" priority="1631">
      <formula>$B181="In-process"</formula>
    </cfRule>
    <cfRule type="expression" dxfId="1642" priority="1632">
      <formula>$B181="Closed"</formula>
    </cfRule>
  </conditionalFormatting>
  <conditionalFormatting sqref="B180">
    <cfRule type="expression" dxfId="1641" priority="1629">
      <formula>$B180="In-process"</formula>
    </cfRule>
    <cfRule type="expression" dxfId="1640" priority="1630">
      <formula>$B180="Closed"</formula>
    </cfRule>
  </conditionalFormatting>
  <conditionalFormatting sqref="B179">
    <cfRule type="expression" dxfId="1639" priority="1627">
      <formula>$B179="In-process"</formula>
    </cfRule>
    <cfRule type="expression" dxfId="1638" priority="1628">
      <formula>$B179="Closed"</formula>
    </cfRule>
  </conditionalFormatting>
  <conditionalFormatting sqref="B178">
    <cfRule type="expression" dxfId="1637" priority="1625">
      <formula>$B178="In-process"</formula>
    </cfRule>
    <cfRule type="expression" dxfId="1636" priority="1626">
      <formula>$B178="Closed"</formula>
    </cfRule>
  </conditionalFormatting>
  <conditionalFormatting sqref="B177">
    <cfRule type="expression" dxfId="1635" priority="1623">
      <formula>$B177="In-process"</formula>
    </cfRule>
    <cfRule type="expression" dxfId="1634" priority="1624">
      <formula>$B177="Closed"</formula>
    </cfRule>
  </conditionalFormatting>
  <conditionalFormatting sqref="B176">
    <cfRule type="expression" dxfId="1633" priority="1621">
      <formula>$B176="In-process"</formula>
    </cfRule>
    <cfRule type="expression" dxfId="1632" priority="1622">
      <formula>$B176="Closed"</formula>
    </cfRule>
  </conditionalFormatting>
  <conditionalFormatting sqref="B175">
    <cfRule type="expression" dxfId="1631" priority="1619">
      <formula>$B175="In-process"</formula>
    </cfRule>
    <cfRule type="expression" dxfId="1630" priority="1620">
      <formula>$B175="Closed"</formula>
    </cfRule>
  </conditionalFormatting>
  <conditionalFormatting sqref="B171">
    <cfRule type="expression" dxfId="1629" priority="1617">
      <formula>$B171="In-process"</formula>
    </cfRule>
    <cfRule type="expression" dxfId="1628" priority="1618">
      <formula>$B171="Closed"</formula>
    </cfRule>
  </conditionalFormatting>
  <conditionalFormatting sqref="B172">
    <cfRule type="expression" dxfId="1627" priority="1615">
      <formula>$B172="In-process"</formula>
    </cfRule>
    <cfRule type="expression" dxfId="1626" priority="1616">
      <formula>$B172="Closed"</formula>
    </cfRule>
  </conditionalFormatting>
  <conditionalFormatting sqref="B173">
    <cfRule type="expression" dxfId="1625" priority="1613">
      <formula>$B173="In-process"</formula>
    </cfRule>
    <cfRule type="expression" dxfId="1624" priority="1614">
      <formula>$B173="Closed"</formula>
    </cfRule>
  </conditionalFormatting>
  <conditionalFormatting sqref="B174">
    <cfRule type="expression" dxfId="1623" priority="1611">
      <formula>$B174="In-process"</formula>
    </cfRule>
    <cfRule type="expression" dxfId="1622" priority="1612">
      <formula>$B174="Closed"</formula>
    </cfRule>
  </conditionalFormatting>
  <conditionalFormatting sqref="B170">
    <cfRule type="expression" dxfId="1621" priority="1609">
      <formula>$B170="In-process"</formula>
    </cfRule>
    <cfRule type="expression" dxfId="1620" priority="1610">
      <formula>$B170="Closed"</formula>
    </cfRule>
  </conditionalFormatting>
  <conditionalFormatting sqref="B169">
    <cfRule type="expression" dxfId="1619" priority="1607">
      <formula>$B169="In-process"</formula>
    </cfRule>
    <cfRule type="expression" dxfId="1618" priority="1608">
      <formula>$B169="Closed"</formula>
    </cfRule>
  </conditionalFormatting>
  <conditionalFormatting sqref="B168">
    <cfRule type="expression" dxfId="1617" priority="1605">
      <formula>$B168="In-process"</formula>
    </cfRule>
    <cfRule type="expression" dxfId="1616" priority="1606">
      <formula>$B168="Closed"</formula>
    </cfRule>
  </conditionalFormatting>
  <conditionalFormatting sqref="B167">
    <cfRule type="expression" dxfId="1615" priority="1603">
      <formula>$B167="In-process"</formula>
    </cfRule>
    <cfRule type="expression" dxfId="1614" priority="1604">
      <formula>$B167="Closed"</formula>
    </cfRule>
  </conditionalFormatting>
  <conditionalFormatting sqref="B166">
    <cfRule type="expression" dxfId="1613" priority="1601">
      <formula>$B166="In-process"</formula>
    </cfRule>
    <cfRule type="expression" dxfId="1612" priority="1602">
      <formula>$B166="Closed"</formula>
    </cfRule>
  </conditionalFormatting>
  <conditionalFormatting sqref="B165">
    <cfRule type="expression" dxfId="1611" priority="1599">
      <formula>$B165="In-process"</formula>
    </cfRule>
    <cfRule type="expression" dxfId="1610" priority="1600">
      <formula>$B165="Closed"</formula>
    </cfRule>
  </conditionalFormatting>
  <conditionalFormatting sqref="B164">
    <cfRule type="expression" dxfId="1609" priority="1597">
      <formula>$B164="In-process"</formula>
    </cfRule>
    <cfRule type="expression" dxfId="1608" priority="1598">
      <formula>$B164="Closed"</formula>
    </cfRule>
  </conditionalFormatting>
  <conditionalFormatting sqref="B163">
    <cfRule type="expression" dxfId="1607" priority="1595">
      <formula>$B163="In-process"</formula>
    </cfRule>
    <cfRule type="expression" dxfId="1606" priority="1596">
      <formula>$B163="Closed"</formula>
    </cfRule>
  </conditionalFormatting>
  <conditionalFormatting sqref="B162">
    <cfRule type="expression" dxfId="1605" priority="1593">
      <formula>$B162="In-process"</formula>
    </cfRule>
    <cfRule type="expression" dxfId="1604" priority="1594">
      <formula>$B162="Closed"</formula>
    </cfRule>
  </conditionalFormatting>
  <conditionalFormatting sqref="B160:B161">
    <cfRule type="expression" dxfId="1603" priority="1591">
      <formula>$B160="In-process"</formula>
    </cfRule>
    <cfRule type="expression" dxfId="1602" priority="1592">
      <formula>$B160="Closed"</formula>
    </cfRule>
  </conditionalFormatting>
  <conditionalFormatting sqref="B159">
    <cfRule type="expression" dxfId="1601" priority="1589">
      <formula>$B159="In-process"</formula>
    </cfRule>
    <cfRule type="expression" dxfId="1600" priority="1590">
      <formula>$B159="Closed"</formula>
    </cfRule>
  </conditionalFormatting>
  <conditionalFormatting sqref="B158">
    <cfRule type="expression" dxfId="1599" priority="1587">
      <formula>$B158="In-process"</formula>
    </cfRule>
    <cfRule type="expression" dxfId="1598" priority="1588">
      <formula>$B158="Closed"</formula>
    </cfRule>
  </conditionalFormatting>
  <conditionalFormatting sqref="B157">
    <cfRule type="expression" dxfId="1597" priority="1585">
      <formula>$B157="In-process"</formula>
    </cfRule>
    <cfRule type="expression" dxfId="1596" priority="1586">
      <formula>$B157="Closed"</formula>
    </cfRule>
  </conditionalFormatting>
  <conditionalFormatting sqref="B156">
    <cfRule type="expression" dxfId="1595" priority="1583">
      <formula>$B156="In-process"</formula>
    </cfRule>
    <cfRule type="expression" dxfId="1594" priority="1584">
      <formula>$B156="Closed"</formula>
    </cfRule>
  </conditionalFormatting>
  <conditionalFormatting sqref="B155">
    <cfRule type="expression" dxfId="1593" priority="1581">
      <formula>$B155="In-process"</formula>
    </cfRule>
    <cfRule type="expression" dxfId="1592" priority="1582">
      <formula>$B155="Closed"</formula>
    </cfRule>
  </conditionalFormatting>
  <conditionalFormatting sqref="B154">
    <cfRule type="expression" dxfId="1591" priority="1579">
      <formula>$B154="In-process"</formula>
    </cfRule>
    <cfRule type="expression" dxfId="1590" priority="1580">
      <formula>$B154="Closed"</formula>
    </cfRule>
  </conditionalFormatting>
  <conditionalFormatting sqref="B141">
    <cfRule type="expression" dxfId="1589" priority="1577">
      <formula>$B141="In-process"</formula>
    </cfRule>
    <cfRule type="expression" dxfId="1588" priority="1578">
      <formula>$B141="Closed"</formula>
    </cfRule>
  </conditionalFormatting>
  <conditionalFormatting sqref="B142">
    <cfRule type="expression" dxfId="1587" priority="1575">
      <formula>$B142="In-process"</formula>
    </cfRule>
    <cfRule type="expression" dxfId="1586" priority="1576">
      <formula>$B142="Closed"</formula>
    </cfRule>
  </conditionalFormatting>
  <conditionalFormatting sqref="B143">
    <cfRule type="expression" dxfId="1585" priority="1573">
      <formula>$B143="In-process"</formula>
    </cfRule>
    <cfRule type="expression" dxfId="1584" priority="1574">
      <formula>$B143="Closed"</formula>
    </cfRule>
  </conditionalFormatting>
  <conditionalFormatting sqref="B144">
    <cfRule type="expression" dxfId="1583" priority="1571">
      <formula>$B144="In-process"</formula>
    </cfRule>
    <cfRule type="expression" dxfId="1582" priority="1572">
      <formula>$B144="Closed"</formula>
    </cfRule>
  </conditionalFormatting>
  <conditionalFormatting sqref="B145">
    <cfRule type="expression" dxfId="1581" priority="1569">
      <formula>$B145="In-process"</formula>
    </cfRule>
    <cfRule type="expression" dxfId="1580" priority="1570">
      <formula>$B145="Closed"</formula>
    </cfRule>
  </conditionalFormatting>
  <conditionalFormatting sqref="B146">
    <cfRule type="expression" dxfId="1579" priority="1567">
      <formula>$B146="In-process"</formula>
    </cfRule>
    <cfRule type="expression" dxfId="1578" priority="1568">
      <formula>$B146="Closed"</formula>
    </cfRule>
  </conditionalFormatting>
  <conditionalFormatting sqref="B147">
    <cfRule type="expression" dxfId="1577" priority="1565">
      <formula>$B147="In-process"</formula>
    </cfRule>
    <cfRule type="expression" dxfId="1576" priority="1566">
      <formula>$B147="Closed"</formula>
    </cfRule>
  </conditionalFormatting>
  <conditionalFormatting sqref="B148:B149">
    <cfRule type="expression" dxfId="1575" priority="1563">
      <formula>$B148="In-process"</formula>
    </cfRule>
    <cfRule type="expression" dxfId="1574" priority="1564">
      <formula>$B148="Closed"</formula>
    </cfRule>
  </conditionalFormatting>
  <conditionalFormatting sqref="B150">
    <cfRule type="expression" dxfId="1573" priority="1561">
      <formula>$B150="In-process"</formula>
    </cfRule>
    <cfRule type="expression" dxfId="1572" priority="1562">
      <formula>$B150="Closed"</formula>
    </cfRule>
  </conditionalFormatting>
  <conditionalFormatting sqref="B151">
    <cfRule type="expression" dxfId="1571" priority="1559">
      <formula>$B151="In-process"</formula>
    </cfRule>
    <cfRule type="expression" dxfId="1570" priority="1560">
      <formula>$B151="Closed"</formula>
    </cfRule>
  </conditionalFormatting>
  <conditionalFormatting sqref="B152">
    <cfRule type="expression" dxfId="1569" priority="1557">
      <formula>$B152="In-process"</formula>
    </cfRule>
    <cfRule type="expression" dxfId="1568" priority="1558">
      <formula>$B152="Closed"</formula>
    </cfRule>
  </conditionalFormatting>
  <conditionalFormatting sqref="B153">
    <cfRule type="expression" dxfId="1567" priority="1555">
      <formula>$B153="In-process"</formula>
    </cfRule>
    <cfRule type="expression" dxfId="1566" priority="1556">
      <formula>$B153="Closed"</formula>
    </cfRule>
  </conditionalFormatting>
  <conditionalFormatting sqref="B134">
    <cfRule type="expression" dxfId="1565" priority="1553">
      <formula>$B134="In-process"</formula>
    </cfRule>
    <cfRule type="expression" dxfId="1564" priority="1554">
      <formula>$B134="Closed"</formula>
    </cfRule>
  </conditionalFormatting>
  <conditionalFormatting sqref="B135">
    <cfRule type="expression" dxfId="1563" priority="1551">
      <formula>$B135="In-process"</formula>
    </cfRule>
    <cfRule type="expression" dxfId="1562" priority="1552">
      <formula>$B135="Closed"</formula>
    </cfRule>
  </conditionalFormatting>
  <conditionalFormatting sqref="B137">
    <cfRule type="expression" dxfId="1561" priority="1549">
      <formula>$B137="In-process"</formula>
    </cfRule>
    <cfRule type="expression" dxfId="1560" priority="1550">
      <formula>$B137="Closed"</formula>
    </cfRule>
  </conditionalFormatting>
  <conditionalFormatting sqref="B138">
    <cfRule type="expression" dxfId="1559" priority="1547">
      <formula>$B138="In-process"</formula>
    </cfRule>
    <cfRule type="expression" dxfId="1558" priority="1548">
      <formula>$B138="Closed"</formula>
    </cfRule>
  </conditionalFormatting>
  <conditionalFormatting sqref="B139">
    <cfRule type="expression" dxfId="1557" priority="1545">
      <formula>$B139="In-process"</formula>
    </cfRule>
    <cfRule type="expression" dxfId="1556" priority="1546">
      <formula>$B139="Closed"</formula>
    </cfRule>
  </conditionalFormatting>
  <conditionalFormatting sqref="B140">
    <cfRule type="expression" dxfId="1555" priority="1543">
      <formula>$B140="In-process"</formula>
    </cfRule>
    <cfRule type="expression" dxfId="1554" priority="1544">
      <formula>$B140="Closed"</formula>
    </cfRule>
  </conditionalFormatting>
  <conditionalFormatting sqref="B136">
    <cfRule type="expression" dxfId="1553" priority="1541">
      <formula>$B136="In-process"</formula>
    </cfRule>
    <cfRule type="expression" dxfId="1552" priority="1542">
      <formula>$B136="Closed"</formula>
    </cfRule>
  </conditionalFormatting>
  <conditionalFormatting sqref="B129:B133 B119:B125 B127">
    <cfRule type="expression" dxfId="1551" priority="1539">
      <formula>$B119="In-process"</formula>
    </cfRule>
    <cfRule type="expression" dxfId="1550" priority="1540">
      <formula>$B119="Closed"</formula>
    </cfRule>
  </conditionalFormatting>
  <conditionalFormatting sqref="B118">
    <cfRule type="expression" dxfId="1549" priority="1537">
      <formula>$B118="In-process"</formula>
    </cfRule>
    <cfRule type="expression" dxfId="1548" priority="1538">
      <formula>$B118="Closed"</formula>
    </cfRule>
  </conditionalFormatting>
  <conditionalFormatting sqref="B128">
    <cfRule type="expression" dxfId="1547" priority="1535">
      <formula>$B128="In-process"</formula>
    </cfRule>
    <cfRule type="expression" dxfId="1546" priority="1536">
      <formula>$B128="Closed"</formula>
    </cfRule>
  </conditionalFormatting>
  <conditionalFormatting sqref="B116:B117">
    <cfRule type="expression" dxfId="1545" priority="1533">
      <formula>$B116="In-process"</formula>
    </cfRule>
    <cfRule type="expression" dxfId="1544" priority="1534">
      <formula>$B116="Closed"</formula>
    </cfRule>
  </conditionalFormatting>
  <conditionalFormatting sqref="B112">
    <cfRule type="expression" dxfId="1543" priority="1531">
      <formula>$B112="In-process"</formula>
    </cfRule>
    <cfRule type="expression" dxfId="1542" priority="1532">
      <formula>$B112="Closed"</formula>
    </cfRule>
  </conditionalFormatting>
  <conditionalFormatting sqref="B111">
    <cfRule type="expression" dxfId="1541" priority="1529">
      <formula>$B111="In-process"</formula>
    </cfRule>
    <cfRule type="expression" dxfId="1540" priority="1530">
      <formula>$B111="Closed"</formula>
    </cfRule>
  </conditionalFormatting>
  <conditionalFormatting sqref="B108:B110">
    <cfRule type="expression" dxfId="1539" priority="1527">
      <formula>$B108="In-process"</formula>
    </cfRule>
    <cfRule type="expression" dxfId="1538" priority="1528">
      <formula>$B108="Closed"</formula>
    </cfRule>
  </conditionalFormatting>
  <conditionalFormatting sqref="B104">
    <cfRule type="expression" dxfId="1537" priority="1525">
      <formula>$B104="In-process"</formula>
    </cfRule>
    <cfRule type="expression" dxfId="1536" priority="1526">
      <formula>$B104="Closed"</formula>
    </cfRule>
  </conditionalFormatting>
  <conditionalFormatting sqref="B91">
    <cfRule type="expression" dxfId="1535" priority="1523">
      <formula>$B91="In-process"</formula>
    </cfRule>
    <cfRule type="expression" dxfId="1534" priority="1524">
      <formula>$B91="Closed"</formula>
    </cfRule>
  </conditionalFormatting>
  <conditionalFormatting sqref="B38:B39">
    <cfRule type="expression" dxfId="1533" priority="1521">
      <formula>$B38="In-process"</formula>
    </cfRule>
    <cfRule type="expression" dxfId="1532" priority="1522">
      <formula>$B38="Closed"</formula>
    </cfRule>
  </conditionalFormatting>
  <conditionalFormatting sqref="B36:B37">
    <cfRule type="expression" dxfId="1531" priority="1519">
      <formula>$B36="In-process"</formula>
    </cfRule>
    <cfRule type="expression" dxfId="1530" priority="1520">
      <formula>$B36="Closed"</formula>
    </cfRule>
  </conditionalFormatting>
  <conditionalFormatting sqref="B34:B35">
    <cfRule type="expression" dxfId="1529" priority="1517">
      <formula>$B34="In-process"</formula>
    </cfRule>
    <cfRule type="expression" dxfId="1528" priority="1518">
      <formula>$B34="Closed"</formula>
    </cfRule>
  </conditionalFormatting>
  <conditionalFormatting sqref="B33">
    <cfRule type="expression" dxfId="1527" priority="1515">
      <formula>$B33="In-process"</formula>
    </cfRule>
    <cfRule type="expression" dxfId="1526" priority="1516">
      <formula>$B33="Closed"</formula>
    </cfRule>
  </conditionalFormatting>
  <conditionalFormatting sqref="B31:B32">
    <cfRule type="expression" dxfId="1525" priority="1513">
      <formula>$B31="In-process"</formula>
    </cfRule>
    <cfRule type="expression" dxfId="1524" priority="1514">
      <formula>$B31="Closed"</formula>
    </cfRule>
  </conditionalFormatting>
  <conditionalFormatting sqref="B126">
    <cfRule type="expression" dxfId="1523" priority="1511">
      <formula>$B126="In-process"</formula>
    </cfRule>
    <cfRule type="expression" dxfId="1522" priority="1512">
      <formula>$B126="Closed"</formula>
    </cfRule>
  </conditionalFormatting>
  <conditionalFormatting sqref="B30">
    <cfRule type="expression" dxfId="1521" priority="1509">
      <formula>$B30="In-process"</formula>
    </cfRule>
    <cfRule type="expression" dxfId="1520" priority="1510">
      <formula>$B30="Closed"</formula>
    </cfRule>
  </conditionalFormatting>
  <conditionalFormatting sqref="B29">
    <cfRule type="expression" dxfId="1519" priority="1507">
      <formula>$B29="In-process"</formula>
    </cfRule>
    <cfRule type="expression" dxfId="1518" priority="1508">
      <formula>$B29="Closed"</formula>
    </cfRule>
  </conditionalFormatting>
  <conditionalFormatting sqref="B28">
    <cfRule type="expression" dxfId="1517" priority="1505">
      <formula>$B28="In-process"</formula>
    </cfRule>
    <cfRule type="expression" dxfId="1516" priority="1506">
      <formula>$B28="Closed"</formula>
    </cfRule>
  </conditionalFormatting>
  <conditionalFormatting sqref="B27">
    <cfRule type="expression" dxfId="1515" priority="1503">
      <formula>$B27="In-process"</formula>
    </cfRule>
    <cfRule type="expression" dxfId="1514" priority="1504">
      <formula>$B27="Closed"</formula>
    </cfRule>
  </conditionalFormatting>
  <conditionalFormatting sqref="B25:B26">
    <cfRule type="expression" dxfId="1513" priority="1501">
      <formula>$B25="In-process"</formula>
    </cfRule>
    <cfRule type="expression" dxfId="1512" priority="1502">
      <formula>$B25="Closed"</formula>
    </cfRule>
  </conditionalFormatting>
  <conditionalFormatting sqref="B24">
    <cfRule type="expression" dxfId="1511" priority="1499">
      <formula>$B24="In-process"</formula>
    </cfRule>
    <cfRule type="expression" dxfId="1510" priority="1500">
      <formula>$B24="Closed"</formula>
    </cfRule>
  </conditionalFormatting>
  <conditionalFormatting sqref="B22:B23">
    <cfRule type="expression" dxfId="1509" priority="1497">
      <formula>$B22="In-process"</formula>
    </cfRule>
    <cfRule type="expression" dxfId="1508" priority="1498">
      <formula>$B22="Closed"</formula>
    </cfRule>
  </conditionalFormatting>
  <conditionalFormatting sqref="B20:B21">
    <cfRule type="expression" dxfId="1507" priority="1495">
      <formula>$B20="In-process"</formula>
    </cfRule>
    <cfRule type="expression" dxfId="1506" priority="1496">
      <formula>$B20="Closed"</formula>
    </cfRule>
  </conditionalFormatting>
  <conditionalFormatting sqref="B19">
    <cfRule type="expression" dxfId="1505" priority="1493">
      <formula>$B19="In-process"</formula>
    </cfRule>
    <cfRule type="expression" dxfId="1504" priority="1494">
      <formula>$B19="Closed"</formula>
    </cfRule>
  </conditionalFormatting>
  <conditionalFormatting sqref="B12:B18">
    <cfRule type="expression" dxfId="1503" priority="1491">
      <formula>$B12="In-process"</formula>
    </cfRule>
    <cfRule type="expression" dxfId="1502" priority="1492">
      <formula>$B12="Closed"</formula>
    </cfRule>
  </conditionalFormatting>
  <conditionalFormatting sqref="C574:C581 C553:C554 C557 C538:C550 C559:C572 C497:C536 C583:C611 C332:C338 C414:C495 C328 C371:C412 C113:C118 C105:C110 C96:C103 C92:C94">
    <cfRule type="expression" dxfId="1501" priority="1489">
      <formula>$B92="In-process"</formula>
    </cfRule>
    <cfRule type="expression" dxfId="1500" priority="1490">
      <formula>$B92="Closed"</formula>
    </cfRule>
  </conditionalFormatting>
  <conditionalFormatting sqref="C552">
    <cfRule type="expression" dxfId="1499" priority="1487">
      <formula>$B552="In-process"</formula>
    </cfRule>
    <cfRule type="expression" dxfId="1498" priority="1488">
      <formula>$B552="Closed"</formula>
    </cfRule>
  </conditionalFormatting>
  <conditionalFormatting sqref="C551">
    <cfRule type="expression" dxfId="1497" priority="1485">
      <formula>$B551="In-process"</formula>
    </cfRule>
    <cfRule type="expression" dxfId="1496" priority="1486">
      <formula>$B551="Closed"</formula>
    </cfRule>
  </conditionalFormatting>
  <conditionalFormatting sqref="C556">
    <cfRule type="expression" dxfId="1495" priority="1483">
      <formula>$B556="In-process"</formula>
    </cfRule>
    <cfRule type="expression" dxfId="1494" priority="1484">
      <formula>$B556="Closed"</formula>
    </cfRule>
  </conditionalFormatting>
  <conditionalFormatting sqref="C555">
    <cfRule type="expression" dxfId="1493" priority="1481">
      <formula>$B555="In-process"</formula>
    </cfRule>
    <cfRule type="expression" dxfId="1492" priority="1482">
      <formula>$B555="Closed"</formula>
    </cfRule>
  </conditionalFormatting>
  <conditionalFormatting sqref="C558">
    <cfRule type="expression" dxfId="1491" priority="1479">
      <formula>$B558="In-process"</formula>
    </cfRule>
    <cfRule type="expression" dxfId="1490" priority="1480">
      <formula>$B558="Closed"</formula>
    </cfRule>
  </conditionalFormatting>
  <conditionalFormatting sqref="C573">
    <cfRule type="expression" dxfId="1489" priority="1477">
      <formula>$B573="In-process"</formula>
    </cfRule>
    <cfRule type="expression" dxfId="1488" priority="1478">
      <formula>$B573="Closed"</formula>
    </cfRule>
  </conditionalFormatting>
  <conditionalFormatting sqref="C582">
    <cfRule type="expression" dxfId="1487" priority="1475">
      <formula>$B582="In-process"</formula>
    </cfRule>
    <cfRule type="expression" dxfId="1486" priority="1476">
      <formula>$B582="Closed"</formula>
    </cfRule>
  </conditionalFormatting>
  <conditionalFormatting sqref="C612">
    <cfRule type="expression" dxfId="1485" priority="1473">
      <formula>$B612="In-process"</formula>
    </cfRule>
    <cfRule type="expression" dxfId="1484" priority="1474">
      <formula>$B612="Closed"</formula>
    </cfRule>
  </conditionalFormatting>
  <conditionalFormatting sqref="C537">
    <cfRule type="expression" dxfId="1483" priority="1471">
      <formula>$B537="In-process"</formula>
    </cfRule>
    <cfRule type="expression" dxfId="1482" priority="1472">
      <formula>$B537="Closed"</formula>
    </cfRule>
  </conditionalFormatting>
  <conditionalFormatting sqref="C496">
    <cfRule type="expression" dxfId="1481" priority="1469">
      <formula>$B496="In-process"</formula>
    </cfRule>
    <cfRule type="expression" dxfId="1480" priority="1470">
      <formula>$B496="Closed"</formula>
    </cfRule>
  </conditionalFormatting>
  <conditionalFormatting sqref="C413">
    <cfRule type="expression" dxfId="1479" priority="1467">
      <formula>$B413="In-process"</formula>
    </cfRule>
    <cfRule type="expression" dxfId="1478" priority="1468">
      <formula>$B413="Closed"</formula>
    </cfRule>
  </conditionalFormatting>
  <conditionalFormatting sqref="C343 C345">
    <cfRule type="expression" dxfId="1477" priority="1465">
      <formula>$B343="In-process"</formula>
    </cfRule>
    <cfRule type="expression" dxfId="1476" priority="1466">
      <formula>$B343="Closed"</formula>
    </cfRule>
  </conditionalFormatting>
  <conditionalFormatting sqref="C342">
    <cfRule type="expression" dxfId="1475" priority="1463">
      <formula>$B342="In-process"</formula>
    </cfRule>
    <cfRule type="expression" dxfId="1474" priority="1464">
      <formula>$B342="Closed"</formula>
    </cfRule>
  </conditionalFormatting>
  <conditionalFormatting sqref="C344">
    <cfRule type="expression" dxfId="1473" priority="1461">
      <formula>$B344="In-process"</formula>
    </cfRule>
    <cfRule type="expression" dxfId="1472" priority="1462">
      <formula>$B344="Closed"</formula>
    </cfRule>
  </conditionalFormatting>
  <conditionalFormatting sqref="C341">
    <cfRule type="expression" dxfId="1471" priority="1459">
      <formula>$B341="In-process"</formula>
    </cfRule>
    <cfRule type="expression" dxfId="1470" priority="1460">
      <formula>$B341="Closed"</formula>
    </cfRule>
  </conditionalFormatting>
  <conditionalFormatting sqref="C339">
    <cfRule type="expression" dxfId="1469" priority="1457">
      <formula>$B339="In-process"</formula>
    </cfRule>
    <cfRule type="expression" dxfId="1468" priority="1458">
      <formula>$B339="Closed"</formula>
    </cfRule>
  </conditionalFormatting>
  <conditionalFormatting sqref="C340">
    <cfRule type="expression" dxfId="1467" priority="1455">
      <formula>$B340="In-process"</formula>
    </cfRule>
    <cfRule type="expression" dxfId="1466" priority="1456">
      <formula>$B340="Closed"</formula>
    </cfRule>
  </conditionalFormatting>
  <conditionalFormatting sqref="C362:C363 C360 C356:C358 C350:C354 C347:C348">
    <cfRule type="expression" dxfId="1465" priority="1453">
      <formula>$B347="In-process"</formula>
    </cfRule>
    <cfRule type="expression" dxfId="1464" priority="1454">
      <formula>$B347="Closed"</formula>
    </cfRule>
  </conditionalFormatting>
  <conditionalFormatting sqref="C365">
    <cfRule type="expression" dxfId="1463" priority="1451">
      <formula>$B365="In-process"</formula>
    </cfRule>
    <cfRule type="expression" dxfId="1462" priority="1452">
      <formula>$B365="Closed"</formula>
    </cfRule>
  </conditionalFormatting>
  <conditionalFormatting sqref="C361">
    <cfRule type="expression" dxfId="1461" priority="1449">
      <formula>$B361="In-process"</formula>
    </cfRule>
    <cfRule type="expression" dxfId="1460" priority="1450">
      <formula>$B361="Closed"</formula>
    </cfRule>
  </conditionalFormatting>
  <conditionalFormatting sqref="C366">
    <cfRule type="expression" dxfId="1459" priority="1447">
      <formula>$B366="In-process"</formula>
    </cfRule>
    <cfRule type="expression" dxfId="1458" priority="1448">
      <formula>$B366="Closed"</formula>
    </cfRule>
  </conditionalFormatting>
  <conditionalFormatting sqref="C359">
    <cfRule type="expression" dxfId="1457" priority="1445">
      <formula>$B359="In-process"</formula>
    </cfRule>
    <cfRule type="expression" dxfId="1456" priority="1446">
      <formula>$B359="Closed"</formula>
    </cfRule>
  </conditionalFormatting>
  <conditionalFormatting sqref="C364">
    <cfRule type="expression" dxfId="1455" priority="1443">
      <formula>$B364="In-process"</formula>
    </cfRule>
    <cfRule type="expression" dxfId="1454" priority="1444">
      <formula>$B364="Closed"</formula>
    </cfRule>
  </conditionalFormatting>
  <conditionalFormatting sqref="C367">
    <cfRule type="expression" dxfId="1453" priority="1441">
      <formula>$B367="In-process"</formula>
    </cfRule>
    <cfRule type="expression" dxfId="1452" priority="1442">
      <formula>$B367="Closed"</formula>
    </cfRule>
  </conditionalFormatting>
  <conditionalFormatting sqref="C355">
    <cfRule type="expression" dxfId="1451" priority="1439">
      <formula>$B355="In-process"</formula>
    </cfRule>
    <cfRule type="expression" dxfId="1450" priority="1440">
      <formula>$B355="Closed"</formula>
    </cfRule>
  </conditionalFormatting>
  <conditionalFormatting sqref="C349">
    <cfRule type="expression" dxfId="1449" priority="1437">
      <formula>$B349="In-process"</formula>
    </cfRule>
    <cfRule type="expression" dxfId="1448" priority="1438">
      <formula>$B349="Closed"</formula>
    </cfRule>
  </conditionalFormatting>
  <conditionalFormatting sqref="C346">
    <cfRule type="expression" dxfId="1447" priority="1435">
      <formula>$B346="In-process"</formula>
    </cfRule>
    <cfRule type="expression" dxfId="1446" priority="1436">
      <formula>$B346="Closed"</formula>
    </cfRule>
  </conditionalFormatting>
  <conditionalFormatting sqref="C329:C330">
    <cfRule type="expression" dxfId="1445" priority="1433">
      <formula>$B329="In-process"</formula>
    </cfRule>
    <cfRule type="expression" dxfId="1444" priority="1434">
      <formula>$B329="Closed"</formula>
    </cfRule>
  </conditionalFormatting>
  <conditionalFormatting sqref="C326">
    <cfRule type="expression" dxfId="1443" priority="1431">
      <formula>$B326="In-process"</formula>
    </cfRule>
    <cfRule type="expression" dxfId="1442" priority="1432">
      <formula>$B326="Closed"</formula>
    </cfRule>
  </conditionalFormatting>
  <conditionalFormatting sqref="C324:C325">
    <cfRule type="expression" dxfId="1441" priority="1429">
      <formula>$B324="In-process"</formula>
    </cfRule>
    <cfRule type="expression" dxfId="1440" priority="1430">
      <formula>$B324="Closed"</formula>
    </cfRule>
  </conditionalFormatting>
  <conditionalFormatting sqref="C322">
    <cfRule type="expression" dxfId="1439" priority="1427">
      <formula>$B322="In-process"</formula>
    </cfRule>
    <cfRule type="expression" dxfId="1438" priority="1428">
      <formula>$B322="Closed"</formula>
    </cfRule>
  </conditionalFormatting>
  <conditionalFormatting sqref="C321">
    <cfRule type="expression" dxfId="1437" priority="1425">
      <formula>$B321="In-process"</formula>
    </cfRule>
    <cfRule type="expression" dxfId="1436" priority="1426">
      <formula>$B321="Closed"</formula>
    </cfRule>
  </conditionalFormatting>
  <conditionalFormatting sqref="C320">
    <cfRule type="expression" dxfId="1435" priority="1423">
      <formula>$B320="In-process"</formula>
    </cfRule>
    <cfRule type="expression" dxfId="1434" priority="1424">
      <formula>$B320="Closed"</formula>
    </cfRule>
  </conditionalFormatting>
  <conditionalFormatting sqref="C307">
    <cfRule type="expression" dxfId="1433" priority="1421">
      <formula>$B307="In-process"</formula>
    </cfRule>
    <cfRule type="expression" dxfId="1432" priority="1422">
      <formula>$B307="Closed"</formula>
    </cfRule>
  </conditionalFormatting>
  <conditionalFormatting sqref="C306">
    <cfRule type="expression" dxfId="1431" priority="1419">
      <formula>$B306="In-process"</formula>
    </cfRule>
    <cfRule type="expression" dxfId="1430" priority="1420">
      <formula>$B306="Closed"</formula>
    </cfRule>
  </conditionalFormatting>
  <conditionalFormatting sqref="C304:C305">
    <cfRule type="expression" dxfId="1429" priority="1417">
      <formula>$B304="In-process"</formula>
    </cfRule>
    <cfRule type="expression" dxfId="1428" priority="1418">
      <formula>$B304="Closed"</formula>
    </cfRule>
  </conditionalFormatting>
  <conditionalFormatting sqref="C301:C302">
    <cfRule type="expression" dxfId="1427" priority="1415">
      <formula>$B301="In-process"</formula>
    </cfRule>
    <cfRule type="expression" dxfId="1426" priority="1416">
      <formula>$B301="Closed"</formula>
    </cfRule>
  </conditionalFormatting>
  <conditionalFormatting sqref="C281">
    <cfRule type="expression" dxfId="1425" priority="1413">
      <formula>$B281="In-process"</formula>
    </cfRule>
    <cfRule type="expression" dxfId="1424" priority="1414">
      <formula>$B281="Closed"</formula>
    </cfRule>
  </conditionalFormatting>
  <conditionalFormatting sqref="C183">
    <cfRule type="expression" dxfId="1423" priority="1411">
      <formula>$B183="In-process"</formula>
    </cfRule>
    <cfRule type="expression" dxfId="1422" priority="1412">
      <formula>$B183="Closed"</formula>
    </cfRule>
  </conditionalFormatting>
  <conditionalFormatting sqref="C182">
    <cfRule type="expression" dxfId="1421" priority="1409">
      <formula>$B182="In-process"</formula>
    </cfRule>
    <cfRule type="expression" dxfId="1420" priority="1410">
      <formula>$B182="Closed"</formula>
    </cfRule>
  </conditionalFormatting>
  <conditionalFormatting sqref="C180">
    <cfRule type="expression" dxfId="1419" priority="1407">
      <formula>$B180="In-process"</formula>
    </cfRule>
    <cfRule type="expression" dxfId="1418" priority="1408">
      <formula>$B180="Closed"</formula>
    </cfRule>
  </conditionalFormatting>
  <conditionalFormatting sqref="C181">
    <cfRule type="expression" dxfId="1417" priority="1405">
      <formula>$B181="In-process"</formula>
    </cfRule>
    <cfRule type="expression" dxfId="1416" priority="1406">
      <formula>$B181="Closed"</formula>
    </cfRule>
  </conditionalFormatting>
  <conditionalFormatting sqref="C179">
    <cfRule type="expression" dxfId="1415" priority="1403">
      <formula>$B179="In-process"</formula>
    </cfRule>
    <cfRule type="expression" dxfId="1414" priority="1404">
      <formula>$B179="Closed"</formula>
    </cfRule>
  </conditionalFormatting>
  <conditionalFormatting sqref="C178">
    <cfRule type="expression" dxfId="1413" priority="1401">
      <formula>$B178="In-process"</formula>
    </cfRule>
    <cfRule type="expression" dxfId="1412" priority="1402">
      <formula>$B178="Closed"</formula>
    </cfRule>
  </conditionalFormatting>
  <conditionalFormatting sqref="C177">
    <cfRule type="expression" dxfId="1411" priority="1399">
      <formula>$B177="In-process"</formula>
    </cfRule>
    <cfRule type="expression" dxfId="1410" priority="1400">
      <formula>$B177="Closed"</formula>
    </cfRule>
  </conditionalFormatting>
  <conditionalFormatting sqref="C176">
    <cfRule type="expression" dxfId="1409" priority="1397">
      <formula>$B176="In-process"</formula>
    </cfRule>
    <cfRule type="expression" dxfId="1408" priority="1398">
      <formula>$B176="Closed"</formula>
    </cfRule>
  </conditionalFormatting>
  <conditionalFormatting sqref="C175">
    <cfRule type="expression" dxfId="1407" priority="1395">
      <formula>$B175="In-process"</formula>
    </cfRule>
    <cfRule type="expression" dxfId="1406" priority="1396">
      <formula>$B175="Closed"</formula>
    </cfRule>
  </conditionalFormatting>
  <conditionalFormatting sqref="C171">
    <cfRule type="expression" dxfId="1405" priority="1393">
      <formula>$B171="In-process"</formula>
    </cfRule>
    <cfRule type="expression" dxfId="1404" priority="1394">
      <formula>$B171="Closed"</formula>
    </cfRule>
  </conditionalFormatting>
  <conditionalFormatting sqref="C172">
    <cfRule type="expression" dxfId="1403" priority="1391">
      <formula>$B172="In-process"</formula>
    </cfRule>
    <cfRule type="expression" dxfId="1402" priority="1392">
      <formula>$B172="Closed"</formula>
    </cfRule>
  </conditionalFormatting>
  <conditionalFormatting sqref="C173">
    <cfRule type="expression" dxfId="1401" priority="1389">
      <formula>$B173="In-process"</formula>
    </cfRule>
    <cfRule type="expression" dxfId="1400" priority="1390">
      <formula>$B173="Closed"</formula>
    </cfRule>
  </conditionalFormatting>
  <conditionalFormatting sqref="C174">
    <cfRule type="expression" dxfId="1399" priority="1387">
      <formula>$B174="In-process"</formula>
    </cfRule>
    <cfRule type="expression" dxfId="1398" priority="1388">
      <formula>$B174="Closed"</formula>
    </cfRule>
  </conditionalFormatting>
  <conditionalFormatting sqref="C170">
    <cfRule type="expression" dxfId="1397" priority="1385">
      <formula>$B170="In-process"</formula>
    </cfRule>
    <cfRule type="expression" dxfId="1396" priority="1386">
      <formula>$B170="Closed"</formula>
    </cfRule>
  </conditionalFormatting>
  <conditionalFormatting sqref="C169">
    <cfRule type="expression" dxfId="1395" priority="1383">
      <formula>$B169="In-process"</formula>
    </cfRule>
    <cfRule type="expression" dxfId="1394" priority="1384">
      <formula>$B169="Closed"</formula>
    </cfRule>
  </conditionalFormatting>
  <conditionalFormatting sqref="C168">
    <cfRule type="expression" dxfId="1393" priority="1381">
      <formula>$B168="In-process"</formula>
    </cfRule>
    <cfRule type="expression" dxfId="1392" priority="1382">
      <formula>$B168="Closed"</formula>
    </cfRule>
  </conditionalFormatting>
  <conditionalFormatting sqref="C167">
    <cfRule type="expression" dxfId="1391" priority="1379">
      <formula>$B167="In-process"</formula>
    </cfRule>
    <cfRule type="expression" dxfId="1390" priority="1380">
      <formula>$B167="Closed"</formula>
    </cfRule>
  </conditionalFormatting>
  <conditionalFormatting sqref="C166">
    <cfRule type="expression" dxfId="1389" priority="1377">
      <formula>$B166="In-process"</formula>
    </cfRule>
    <cfRule type="expression" dxfId="1388" priority="1378">
      <formula>$B166="Closed"</formula>
    </cfRule>
  </conditionalFormatting>
  <conditionalFormatting sqref="C165">
    <cfRule type="expression" dxfId="1387" priority="1375">
      <formula>$B165="In-process"</formula>
    </cfRule>
    <cfRule type="expression" dxfId="1386" priority="1376">
      <formula>$B165="Closed"</formula>
    </cfRule>
  </conditionalFormatting>
  <conditionalFormatting sqref="C164">
    <cfRule type="expression" dxfId="1385" priority="1373">
      <formula>$B164="In-process"</formula>
    </cfRule>
    <cfRule type="expression" dxfId="1384" priority="1374">
      <formula>$B164="Closed"</formula>
    </cfRule>
  </conditionalFormatting>
  <conditionalFormatting sqref="C163">
    <cfRule type="expression" dxfId="1383" priority="1371">
      <formula>$B163="In-process"</formula>
    </cfRule>
    <cfRule type="expression" dxfId="1382" priority="1372">
      <formula>$B163="Closed"</formula>
    </cfRule>
  </conditionalFormatting>
  <conditionalFormatting sqref="C160">
    <cfRule type="expression" dxfId="1381" priority="1369">
      <formula>$B160="In-process"</formula>
    </cfRule>
    <cfRule type="expression" dxfId="1380" priority="1370">
      <formula>$B160="Closed"</formula>
    </cfRule>
  </conditionalFormatting>
  <conditionalFormatting sqref="C161:C162">
    <cfRule type="expression" dxfId="1379" priority="1367">
      <formula>$B161="In-process"</formula>
    </cfRule>
    <cfRule type="expression" dxfId="1378" priority="1368">
      <formula>$B161="Closed"</formula>
    </cfRule>
  </conditionalFormatting>
  <conditionalFormatting sqref="C159">
    <cfRule type="expression" dxfId="1377" priority="1365">
      <formula>$B159="In-process"</formula>
    </cfRule>
    <cfRule type="expression" dxfId="1376" priority="1366">
      <formula>$B159="Closed"</formula>
    </cfRule>
  </conditionalFormatting>
  <conditionalFormatting sqref="C158">
    <cfRule type="expression" dxfId="1375" priority="1363">
      <formula>$B158="In-process"</formula>
    </cfRule>
    <cfRule type="expression" dxfId="1374" priority="1364">
      <formula>$B158="Closed"</formula>
    </cfRule>
  </conditionalFormatting>
  <conditionalFormatting sqref="C157">
    <cfRule type="expression" dxfId="1373" priority="1361">
      <formula>$B157="In-process"</formula>
    </cfRule>
    <cfRule type="expression" dxfId="1372" priority="1362">
      <formula>$B157="Closed"</formula>
    </cfRule>
  </conditionalFormatting>
  <conditionalFormatting sqref="C156">
    <cfRule type="expression" dxfId="1371" priority="1359">
      <formula>$B156="In-process"</formula>
    </cfRule>
    <cfRule type="expression" dxfId="1370" priority="1360">
      <formula>$B156="Closed"</formula>
    </cfRule>
  </conditionalFormatting>
  <conditionalFormatting sqref="C155">
    <cfRule type="expression" dxfId="1369" priority="1357">
      <formula>$B155="In-process"</formula>
    </cfRule>
    <cfRule type="expression" dxfId="1368" priority="1358">
      <formula>$B155="Closed"</formula>
    </cfRule>
  </conditionalFormatting>
  <conditionalFormatting sqref="C154">
    <cfRule type="expression" dxfId="1367" priority="1355">
      <formula>$B154="In-process"</formula>
    </cfRule>
    <cfRule type="expression" dxfId="1366" priority="1356">
      <formula>$B154="Closed"</formula>
    </cfRule>
  </conditionalFormatting>
  <conditionalFormatting sqref="C143">
    <cfRule type="expression" dxfId="1365" priority="1353">
      <formula>$B143="In-process"</formula>
    </cfRule>
    <cfRule type="expression" dxfId="1364" priority="1354">
      <formula>$B143="Closed"</formula>
    </cfRule>
  </conditionalFormatting>
  <conditionalFormatting sqref="C144">
    <cfRule type="expression" dxfId="1363" priority="1351">
      <formula>$B144="In-process"</formula>
    </cfRule>
    <cfRule type="expression" dxfId="1362" priority="1352">
      <formula>$B144="Closed"</formula>
    </cfRule>
  </conditionalFormatting>
  <conditionalFormatting sqref="C145">
    <cfRule type="expression" dxfId="1361" priority="1349">
      <formula>$B145="In-process"</formula>
    </cfRule>
    <cfRule type="expression" dxfId="1360" priority="1350">
      <formula>$B145="Closed"</formula>
    </cfRule>
  </conditionalFormatting>
  <conditionalFormatting sqref="C146">
    <cfRule type="expression" dxfId="1359" priority="1347">
      <formula>$B146="In-process"</formula>
    </cfRule>
    <cfRule type="expression" dxfId="1358" priority="1348">
      <formula>$B146="Closed"</formula>
    </cfRule>
  </conditionalFormatting>
  <conditionalFormatting sqref="C147">
    <cfRule type="expression" dxfId="1357" priority="1345">
      <formula>$B147="In-process"</formula>
    </cfRule>
    <cfRule type="expression" dxfId="1356" priority="1346">
      <formula>$B147="Closed"</formula>
    </cfRule>
  </conditionalFormatting>
  <conditionalFormatting sqref="C150">
    <cfRule type="expression" dxfId="1355" priority="1343">
      <formula>$B150="In-process"</formula>
    </cfRule>
    <cfRule type="expression" dxfId="1354" priority="1344">
      <formula>$B150="Closed"</formula>
    </cfRule>
  </conditionalFormatting>
  <conditionalFormatting sqref="C151">
    <cfRule type="expression" dxfId="1353" priority="1341">
      <formula>$B151="In-process"</formula>
    </cfRule>
    <cfRule type="expression" dxfId="1352" priority="1342">
      <formula>$B151="Closed"</formula>
    </cfRule>
  </conditionalFormatting>
  <conditionalFormatting sqref="C153">
    <cfRule type="expression" dxfId="1351" priority="1339">
      <formula>$B153="In-process"</formula>
    </cfRule>
    <cfRule type="expression" dxfId="1350" priority="1340">
      <formula>$B153="Closed"</formula>
    </cfRule>
  </conditionalFormatting>
  <conditionalFormatting sqref="C152">
    <cfRule type="expression" dxfId="1349" priority="1337">
      <formula>$B152="In-process"</formula>
    </cfRule>
    <cfRule type="expression" dxfId="1348" priority="1338">
      <formula>$B152="Closed"</formula>
    </cfRule>
  </conditionalFormatting>
  <conditionalFormatting sqref="C148:C149">
    <cfRule type="expression" dxfId="1347" priority="1335">
      <formula>$B148="In-process"</formula>
    </cfRule>
    <cfRule type="expression" dxfId="1346" priority="1336">
      <formula>$B148="Closed"</formula>
    </cfRule>
  </conditionalFormatting>
  <conditionalFormatting sqref="C142">
    <cfRule type="expression" dxfId="1345" priority="1333">
      <formula>$B142="In-process"</formula>
    </cfRule>
    <cfRule type="expression" dxfId="1344" priority="1334">
      <formula>$B142="Closed"</formula>
    </cfRule>
  </conditionalFormatting>
  <conditionalFormatting sqref="C141">
    <cfRule type="expression" dxfId="1343" priority="1331">
      <formula>$B141="In-process"</formula>
    </cfRule>
    <cfRule type="expression" dxfId="1342" priority="1332">
      <formula>$B141="Closed"</formula>
    </cfRule>
  </conditionalFormatting>
  <conditionalFormatting sqref="C135">
    <cfRule type="expression" dxfId="1341" priority="1329">
      <formula>$B135="In-process"</formula>
    </cfRule>
    <cfRule type="expression" dxfId="1340" priority="1330">
      <formula>$B135="Closed"</formula>
    </cfRule>
  </conditionalFormatting>
  <conditionalFormatting sqref="C137">
    <cfRule type="expression" dxfId="1339" priority="1327">
      <formula>$B137="In-process"</formula>
    </cfRule>
    <cfRule type="expression" dxfId="1338" priority="1328">
      <formula>$B137="Closed"</formula>
    </cfRule>
  </conditionalFormatting>
  <conditionalFormatting sqref="C140">
    <cfRule type="expression" dxfId="1337" priority="1325">
      <formula>$B140="In-process"</formula>
    </cfRule>
    <cfRule type="expression" dxfId="1336" priority="1326">
      <formula>$B140="Closed"</formula>
    </cfRule>
  </conditionalFormatting>
  <conditionalFormatting sqref="C139">
    <cfRule type="expression" dxfId="1335" priority="1323">
      <formula>$B139="In-process"</formula>
    </cfRule>
    <cfRule type="expression" dxfId="1334" priority="1324">
      <formula>$B139="Closed"</formula>
    </cfRule>
  </conditionalFormatting>
  <conditionalFormatting sqref="C138">
    <cfRule type="expression" dxfId="1333" priority="1321">
      <formula>$B138="In-process"</formula>
    </cfRule>
    <cfRule type="expression" dxfId="1332" priority="1322">
      <formula>$B138="Closed"</formula>
    </cfRule>
  </conditionalFormatting>
  <conditionalFormatting sqref="C136">
    <cfRule type="expression" dxfId="1331" priority="1319">
      <formula>$B136="In-process"</formula>
    </cfRule>
    <cfRule type="expression" dxfId="1330" priority="1320">
      <formula>$B136="Closed"</formula>
    </cfRule>
  </conditionalFormatting>
  <conditionalFormatting sqref="C130">
    <cfRule type="expression" dxfId="1329" priority="1307">
      <formula>$B130="In-process"</formula>
    </cfRule>
    <cfRule type="expression" dxfId="1328" priority="1308">
      <formula>$B130="Closed"</formula>
    </cfRule>
  </conditionalFormatting>
  <conditionalFormatting sqref="C134">
    <cfRule type="expression" dxfId="1327" priority="1317">
      <formula>$B134="In-process"</formula>
    </cfRule>
    <cfRule type="expression" dxfId="1326" priority="1318">
      <formula>$B134="Closed"</formula>
    </cfRule>
  </conditionalFormatting>
  <conditionalFormatting sqref="C119 C129">
    <cfRule type="expression" dxfId="1325" priority="1315">
      <formula>$B119="In-process"</formula>
    </cfRule>
    <cfRule type="expression" dxfId="1324" priority="1316">
      <formula>$B119="Closed"</formula>
    </cfRule>
  </conditionalFormatting>
  <conditionalFormatting sqref="C133">
    <cfRule type="expression" dxfId="1323" priority="1313">
      <formula>$B133="In-process"</formula>
    </cfRule>
    <cfRule type="expression" dxfId="1322" priority="1314">
      <formula>$B133="Closed"</formula>
    </cfRule>
  </conditionalFormatting>
  <conditionalFormatting sqref="C128">
    <cfRule type="expression" dxfId="1321" priority="1305">
      <formula>$B128="In-process"</formula>
    </cfRule>
    <cfRule type="expression" dxfId="1320" priority="1306">
      <formula>$B128="Closed"</formula>
    </cfRule>
  </conditionalFormatting>
  <conditionalFormatting sqref="C132">
    <cfRule type="expression" dxfId="1319" priority="1311">
      <formula>$B132="In-process"</formula>
    </cfRule>
    <cfRule type="expression" dxfId="1318" priority="1312">
      <formula>$B132="Closed"</formula>
    </cfRule>
  </conditionalFormatting>
  <conditionalFormatting sqref="C131">
    <cfRule type="expression" dxfId="1317" priority="1309">
      <formula>$B131="In-process"</formula>
    </cfRule>
    <cfRule type="expression" dxfId="1316" priority="1310">
      <formula>$B131="Closed"</formula>
    </cfRule>
  </conditionalFormatting>
  <conditionalFormatting sqref="C112">
    <cfRule type="expression" dxfId="1315" priority="1303">
      <formula>$B112="In-process"</formula>
    </cfRule>
    <cfRule type="expression" dxfId="1314" priority="1304">
      <formula>$B112="Closed"</formula>
    </cfRule>
  </conditionalFormatting>
  <conditionalFormatting sqref="C111">
    <cfRule type="expression" dxfId="1313" priority="1301">
      <formula>$B111="In-process"</formula>
    </cfRule>
    <cfRule type="expression" dxfId="1312" priority="1302">
      <formula>$B111="Closed"</formula>
    </cfRule>
  </conditionalFormatting>
  <conditionalFormatting sqref="C104">
    <cfRule type="expression" dxfId="1311" priority="1299">
      <formula>$B104="In-process"</formula>
    </cfRule>
    <cfRule type="expression" dxfId="1310" priority="1300">
      <formula>$B104="Closed"</formula>
    </cfRule>
  </conditionalFormatting>
  <conditionalFormatting sqref="C120:C125 C127">
    <cfRule type="expression" dxfId="1309" priority="1297">
      <formula>$B120="In-process"</formula>
    </cfRule>
    <cfRule type="expression" dxfId="1308" priority="1298">
      <formula>$B120="Closed"</formula>
    </cfRule>
  </conditionalFormatting>
  <conditionalFormatting sqref="C91">
    <cfRule type="expression" dxfId="1307" priority="1295">
      <formula>$B91="In-process"</formula>
    </cfRule>
    <cfRule type="expression" dxfId="1306" priority="1296">
      <formula>$B91="Closed"</formula>
    </cfRule>
  </conditionalFormatting>
  <conditionalFormatting sqref="C37">
    <cfRule type="expression" dxfId="1305" priority="1293">
      <formula>$B37="In-process"</formula>
    </cfRule>
    <cfRule type="expression" dxfId="1304" priority="1294">
      <formula>$B37="Closed"</formula>
    </cfRule>
  </conditionalFormatting>
  <conditionalFormatting sqref="C35:C36">
    <cfRule type="expression" dxfId="1303" priority="1291">
      <formula>$B35="In-process"</formula>
    </cfRule>
    <cfRule type="expression" dxfId="1302" priority="1292">
      <formula>$B35="Closed"</formula>
    </cfRule>
  </conditionalFormatting>
  <conditionalFormatting sqref="C126">
    <cfRule type="expression" dxfId="1301" priority="1289">
      <formula>$B126="In-process"</formula>
    </cfRule>
    <cfRule type="expression" dxfId="1300" priority="1290">
      <formula>$B126="Closed"</formula>
    </cfRule>
  </conditionalFormatting>
  <conditionalFormatting sqref="E574:G581 E553:G554 E557:G557 E538:G550 E559:G572 E531:G536 E583:G611 E371:G528">
    <cfRule type="expression" dxfId="1299" priority="1287">
      <formula>$B371="In-process"</formula>
    </cfRule>
    <cfRule type="expression" dxfId="1298" priority="1288">
      <formula>$B371="Closed"</formula>
    </cfRule>
  </conditionalFormatting>
  <conditionalFormatting sqref="E552:G552">
    <cfRule type="expression" dxfId="1297" priority="1285">
      <formula>$B552="In-process"</formula>
    </cfRule>
    <cfRule type="expression" dxfId="1296" priority="1286">
      <formula>$B552="Closed"</formula>
    </cfRule>
  </conditionalFormatting>
  <conditionalFormatting sqref="E551:G551">
    <cfRule type="expression" dxfId="1295" priority="1283">
      <formula>$B551="In-process"</formula>
    </cfRule>
    <cfRule type="expression" dxfId="1294" priority="1284">
      <formula>$B551="Closed"</formula>
    </cfRule>
  </conditionalFormatting>
  <conditionalFormatting sqref="E556:G556">
    <cfRule type="expression" dxfId="1293" priority="1281">
      <formula>$B556="In-process"</formula>
    </cfRule>
    <cfRule type="expression" dxfId="1292" priority="1282">
      <formula>$B556="Closed"</formula>
    </cfRule>
  </conditionalFormatting>
  <conditionalFormatting sqref="E555:G555">
    <cfRule type="expression" dxfId="1291" priority="1279">
      <formula>$B555="In-process"</formula>
    </cfRule>
    <cfRule type="expression" dxfId="1290" priority="1280">
      <formula>$B555="Closed"</formula>
    </cfRule>
  </conditionalFormatting>
  <conditionalFormatting sqref="E558:G558">
    <cfRule type="expression" dxfId="1289" priority="1277">
      <formula>$B558="In-process"</formula>
    </cfRule>
    <cfRule type="expression" dxfId="1288" priority="1278">
      <formula>$B558="Closed"</formula>
    </cfRule>
  </conditionalFormatting>
  <conditionalFormatting sqref="E573:G573">
    <cfRule type="expression" dxfId="1287" priority="1275">
      <formula>$B573="In-process"</formula>
    </cfRule>
    <cfRule type="expression" dxfId="1286" priority="1276">
      <formula>$B573="Closed"</formula>
    </cfRule>
  </conditionalFormatting>
  <conditionalFormatting sqref="E582:G582">
    <cfRule type="expression" dxfId="1285" priority="1273">
      <formula>$B582="In-process"</formula>
    </cfRule>
    <cfRule type="expression" dxfId="1284" priority="1274">
      <formula>$B582="Closed"</formula>
    </cfRule>
  </conditionalFormatting>
  <conditionalFormatting sqref="E612:G612">
    <cfRule type="expression" dxfId="1283" priority="1271">
      <formula>$B612="In-process"</formula>
    </cfRule>
    <cfRule type="expression" dxfId="1282" priority="1272">
      <formula>$B612="Closed"</formula>
    </cfRule>
  </conditionalFormatting>
  <conditionalFormatting sqref="E537:G537">
    <cfRule type="expression" dxfId="1281" priority="1269">
      <formula>$B537="In-process"</formula>
    </cfRule>
    <cfRule type="expression" dxfId="1280" priority="1270">
      <formula>$B537="Closed"</formula>
    </cfRule>
  </conditionalFormatting>
  <conditionalFormatting sqref="E530:G530">
    <cfRule type="expression" dxfId="1279" priority="1267">
      <formula>$B530="In-process"</formula>
    </cfRule>
    <cfRule type="expression" dxfId="1278" priority="1268">
      <formula>$B530="Closed"</formula>
    </cfRule>
  </conditionalFormatting>
  <conditionalFormatting sqref="E529:G529">
    <cfRule type="expression" dxfId="1277" priority="1265">
      <formula>$B529="In-process"</formula>
    </cfRule>
    <cfRule type="expression" dxfId="1276" priority="1266">
      <formula>$B529="Closed"</formula>
    </cfRule>
  </conditionalFormatting>
  <conditionalFormatting sqref="H574:H581 H553:H554 H557 H538:H550 H559:H572 H531:H536 H583:H611 H327:H338 H371:H528 H219:H222 H186 H113:H115 H105:H110 H92:H103">
    <cfRule type="expression" dxfId="1275" priority="1263">
      <formula>$B92="In-process"</formula>
    </cfRule>
    <cfRule type="expression" dxfId="1274" priority="1264">
      <formula>$B92="Closed"</formula>
    </cfRule>
  </conditionalFormatting>
  <conditionalFormatting sqref="H552">
    <cfRule type="expression" dxfId="1273" priority="1261">
      <formula>$B552="In-process"</formula>
    </cfRule>
    <cfRule type="expression" dxfId="1272" priority="1262">
      <formula>$B552="Closed"</formula>
    </cfRule>
  </conditionalFormatting>
  <conditionalFormatting sqref="H551">
    <cfRule type="expression" dxfId="1271" priority="1259">
      <formula>$B551="In-process"</formula>
    </cfRule>
    <cfRule type="expression" dxfId="1270" priority="1260">
      <formula>$B551="Closed"</formula>
    </cfRule>
  </conditionalFormatting>
  <conditionalFormatting sqref="H556">
    <cfRule type="expression" dxfId="1269" priority="1257">
      <formula>$B556="In-process"</formula>
    </cfRule>
    <cfRule type="expression" dxfId="1268" priority="1258">
      <formula>$B556="Closed"</formula>
    </cfRule>
  </conditionalFormatting>
  <conditionalFormatting sqref="H555">
    <cfRule type="expression" dxfId="1267" priority="1255">
      <formula>$B555="In-process"</formula>
    </cfRule>
    <cfRule type="expression" dxfId="1266" priority="1256">
      <formula>$B555="Closed"</formula>
    </cfRule>
  </conditionalFormatting>
  <conditionalFormatting sqref="H558">
    <cfRule type="expression" dxfId="1265" priority="1253">
      <formula>$B558="In-process"</formula>
    </cfRule>
    <cfRule type="expression" dxfId="1264" priority="1254">
      <formula>$B558="Closed"</formula>
    </cfRule>
  </conditionalFormatting>
  <conditionalFormatting sqref="H573">
    <cfRule type="expression" dxfId="1263" priority="1251">
      <formula>$B573="In-process"</formula>
    </cfRule>
    <cfRule type="expression" dxfId="1262" priority="1252">
      <formula>$B573="Closed"</formula>
    </cfRule>
  </conditionalFormatting>
  <conditionalFormatting sqref="H582">
    <cfRule type="expression" dxfId="1261" priority="1249">
      <formula>$B582="In-process"</formula>
    </cfRule>
    <cfRule type="expression" dxfId="1260" priority="1250">
      <formula>$B582="Closed"</formula>
    </cfRule>
  </conditionalFormatting>
  <conditionalFormatting sqref="H612">
    <cfRule type="expression" dxfId="1259" priority="1247">
      <formula>$B612="In-process"</formula>
    </cfRule>
    <cfRule type="expression" dxfId="1258" priority="1248">
      <formula>$B612="Closed"</formula>
    </cfRule>
  </conditionalFormatting>
  <conditionalFormatting sqref="H537">
    <cfRule type="expression" dxfId="1257" priority="1245">
      <formula>$B537="In-process"</formula>
    </cfRule>
    <cfRule type="expression" dxfId="1256" priority="1246">
      <formula>$B537="Closed"</formula>
    </cfRule>
  </conditionalFormatting>
  <conditionalFormatting sqref="H530">
    <cfRule type="expression" dxfId="1255" priority="1243">
      <formula>$B530="In-process"</formula>
    </cfRule>
    <cfRule type="expression" dxfId="1254" priority="1244">
      <formula>$B530="Closed"</formula>
    </cfRule>
  </conditionalFormatting>
  <conditionalFormatting sqref="H529">
    <cfRule type="expression" dxfId="1253" priority="1241">
      <formula>$B529="In-process"</formula>
    </cfRule>
    <cfRule type="expression" dxfId="1252" priority="1242">
      <formula>$B529="Closed"</formula>
    </cfRule>
  </conditionalFormatting>
  <conditionalFormatting sqref="H341">
    <cfRule type="expression" dxfId="1251" priority="1239">
      <formula>$B341="In-process"</formula>
    </cfRule>
    <cfRule type="expression" dxfId="1250" priority="1240">
      <formula>$B341="Closed"</formula>
    </cfRule>
  </conditionalFormatting>
  <conditionalFormatting sqref="H339:H340">
    <cfRule type="expression" dxfId="1249" priority="1237">
      <formula>$B339="In-process"</formula>
    </cfRule>
    <cfRule type="expression" dxfId="1248" priority="1238">
      <formula>$B339="Closed"</formula>
    </cfRule>
  </conditionalFormatting>
  <conditionalFormatting sqref="H318:H326">
    <cfRule type="expression" dxfId="1247" priority="1235">
      <formula>$B318="In-process"</formula>
    </cfRule>
    <cfRule type="expression" dxfId="1246" priority="1236">
      <formula>$B318="Closed"</formula>
    </cfRule>
  </conditionalFormatting>
  <conditionalFormatting sqref="H312:H316">
    <cfRule type="expression" dxfId="1245" priority="1233">
      <formula>$B312="In-process"</formula>
    </cfRule>
    <cfRule type="expression" dxfId="1244" priority="1234">
      <formula>$B312="Closed"</formula>
    </cfRule>
  </conditionalFormatting>
  <conditionalFormatting sqref="H308">
    <cfRule type="expression" dxfId="1243" priority="1231">
      <formula>$B308="In-process"</formula>
    </cfRule>
    <cfRule type="expression" dxfId="1242" priority="1232">
      <formula>$B308="Closed"</formula>
    </cfRule>
  </conditionalFormatting>
  <conditionalFormatting sqref="H307">
    <cfRule type="expression" dxfId="1241" priority="1229">
      <formula>$B307="In-process"</formula>
    </cfRule>
    <cfRule type="expression" dxfId="1240" priority="1230">
      <formula>$B307="Closed"</formula>
    </cfRule>
  </conditionalFormatting>
  <conditionalFormatting sqref="H304:H306">
    <cfRule type="expression" dxfId="1239" priority="1227">
      <formula>$B304="In-process"</formula>
    </cfRule>
    <cfRule type="expression" dxfId="1238" priority="1228">
      <formula>$B304="Closed"</formula>
    </cfRule>
  </conditionalFormatting>
  <conditionalFormatting sqref="H303">
    <cfRule type="expression" dxfId="1237" priority="1225">
      <formula>$B303="In-process"</formula>
    </cfRule>
    <cfRule type="expression" dxfId="1236" priority="1226">
      <formula>$B303="Closed"</formula>
    </cfRule>
  </conditionalFormatting>
  <conditionalFormatting sqref="H301:H302">
    <cfRule type="expression" dxfId="1235" priority="1223">
      <formula>$B301="In-process"</formula>
    </cfRule>
    <cfRule type="expression" dxfId="1234" priority="1224">
      <formula>$B301="Closed"</formula>
    </cfRule>
  </conditionalFormatting>
  <conditionalFormatting sqref="H296:H300">
    <cfRule type="expression" dxfId="1233" priority="1221">
      <formula>$B296="In-process"</formula>
    </cfRule>
    <cfRule type="expression" dxfId="1232" priority="1222">
      <formula>$B296="Closed"</formula>
    </cfRule>
  </conditionalFormatting>
  <conditionalFormatting sqref="H295">
    <cfRule type="expression" dxfId="1231" priority="1219">
      <formula>$B295="In-process"</formula>
    </cfRule>
    <cfRule type="expression" dxfId="1230" priority="1220">
      <formula>$B295="Closed"</formula>
    </cfRule>
  </conditionalFormatting>
  <conditionalFormatting sqref="H284:H294">
    <cfRule type="expression" dxfId="1229" priority="1217">
      <formula>$B284="In-process"</formula>
    </cfRule>
    <cfRule type="expression" dxfId="1228" priority="1218">
      <formula>$B284="Closed"</formula>
    </cfRule>
  </conditionalFormatting>
  <conditionalFormatting sqref="H279:H283">
    <cfRule type="expression" dxfId="1227" priority="1215">
      <formula>$B279="In-process"</formula>
    </cfRule>
    <cfRule type="expression" dxfId="1226" priority="1216">
      <formula>$B279="Closed"</formula>
    </cfRule>
  </conditionalFormatting>
  <conditionalFormatting sqref="H278">
    <cfRule type="expression" dxfId="1225" priority="1213">
      <formula>$B278="In-process"</formula>
    </cfRule>
    <cfRule type="expression" dxfId="1224" priority="1214">
      <formula>$B278="Closed"</formula>
    </cfRule>
  </conditionalFormatting>
  <conditionalFormatting sqref="H272:H273">
    <cfRule type="expression" dxfId="1223" priority="1209">
      <formula>$B272="In-process"</formula>
    </cfRule>
    <cfRule type="expression" dxfId="1222" priority="1210">
      <formula>$B272="Closed"</formula>
    </cfRule>
  </conditionalFormatting>
  <conditionalFormatting sqref="H274:H277">
    <cfRule type="expression" dxfId="1221" priority="1211">
      <formula>$B274="In-process"</formula>
    </cfRule>
    <cfRule type="expression" dxfId="1220" priority="1212">
      <formula>$B274="Closed"</formula>
    </cfRule>
  </conditionalFormatting>
  <conditionalFormatting sqref="H269:H271">
    <cfRule type="expression" dxfId="1219" priority="1207">
      <formula>$B269="In-process"</formula>
    </cfRule>
    <cfRule type="expression" dxfId="1218" priority="1208">
      <formula>$B269="Closed"</formula>
    </cfRule>
  </conditionalFormatting>
  <conditionalFormatting sqref="H261:H264">
    <cfRule type="expression" dxfId="1217" priority="1203">
      <formula>$B261="In-process"</formula>
    </cfRule>
    <cfRule type="expression" dxfId="1216" priority="1204">
      <formula>$B261="Closed"</formula>
    </cfRule>
  </conditionalFormatting>
  <conditionalFormatting sqref="H265:H268">
    <cfRule type="expression" dxfId="1215" priority="1205">
      <formula>$B265="In-process"</formula>
    </cfRule>
    <cfRule type="expression" dxfId="1214" priority="1206">
      <formula>$B265="Closed"</formula>
    </cfRule>
  </conditionalFormatting>
  <conditionalFormatting sqref="H250:H255">
    <cfRule type="expression" dxfId="1213" priority="1199">
      <formula>$B250="In-process"</formula>
    </cfRule>
    <cfRule type="expression" dxfId="1212" priority="1200">
      <formula>$B250="Closed"</formula>
    </cfRule>
  </conditionalFormatting>
  <conditionalFormatting sqref="H249">
    <cfRule type="expression" dxfId="1211" priority="1197">
      <formula>$B249="In-process"</formula>
    </cfRule>
    <cfRule type="expression" dxfId="1210" priority="1198">
      <formula>$B249="Closed"</formula>
    </cfRule>
  </conditionalFormatting>
  <conditionalFormatting sqref="H256:H260">
    <cfRule type="expression" dxfId="1209" priority="1201">
      <formula>$B256="In-process"</formula>
    </cfRule>
    <cfRule type="expression" dxfId="1208" priority="1202">
      <formula>$B256="Closed"</formula>
    </cfRule>
  </conditionalFormatting>
  <conditionalFormatting sqref="H248">
    <cfRule type="expression" dxfId="1207" priority="1195">
      <formula>$B248="In-process"</formula>
    </cfRule>
    <cfRule type="expression" dxfId="1206" priority="1196">
      <formula>$B248="Closed"</formula>
    </cfRule>
  </conditionalFormatting>
  <conditionalFormatting sqref="H246:H247">
    <cfRule type="expression" dxfId="1205" priority="1193">
      <formula>$B246="In-process"</formula>
    </cfRule>
    <cfRule type="expression" dxfId="1204" priority="1194">
      <formula>$B246="Closed"</formula>
    </cfRule>
  </conditionalFormatting>
  <conditionalFormatting sqref="H245">
    <cfRule type="expression" dxfId="1203" priority="1191">
      <formula>$B245="In-process"</formula>
    </cfRule>
    <cfRule type="expression" dxfId="1202" priority="1192">
      <formula>$B245="Closed"</formula>
    </cfRule>
  </conditionalFormatting>
  <conditionalFormatting sqref="H244">
    <cfRule type="expression" dxfId="1201" priority="1189">
      <formula>$B244="In-process"</formula>
    </cfRule>
    <cfRule type="expression" dxfId="1200" priority="1190">
      <formula>$B244="Closed"</formula>
    </cfRule>
  </conditionalFormatting>
  <conditionalFormatting sqref="H240:H243">
    <cfRule type="expression" dxfId="1199" priority="1187">
      <formula>$B240="In-process"</formula>
    </cfRule>
    <cfRule type="expression" dxfId="1198" priority="1188">
      <formula>$B240="Closed"</formula>
    </cfRule>
  </conditionalFormatting>
  <conditionalFormatting sqref="H239">
    <cfRule type="expression" dxfId="1197" priority="1185">
      <formula>$B239="In-process"</formula>
    </cfRule>
    <cfRule type="expression" dxfId="1196" priority="1186">
      <formula>$B239="Closed"</formula>
    </cfRule>
  </conditionalFormatting>
  <conditionalFormatting sqref="H238">
    <cfRule type="expression" dxfId="1195" priority="1183">
      <formula>$B238="In-process"</formula>
    </cfRule>
    <cfRule type="expression" dxfId="1194" priority="1184">
      <formula>$B238="Closed"</formula>
    </cfRule>
  </conditionalFormatting>
  <conditionalFormatting sqref="H237">
    <cfRule type="expression" dxfId="1193" priority="1181">
      <formula>$B237="In-process"</formula>
    </cfRule>
    <cfRule type="expression" dxfId="1192" priority="1182">
      <formula>$B237="Closed"</formula>
    </cfRule>
  </conditionalFormatting>
  <conditionalFormatting sqref="H236">
    <cfRule type="expression" dxfId="1191" priority="1179">
      <formula>$B236="In-process"</formula>
    </cfRule>
    <cfRule type="expression" dxfId="1190" priority="1180">
      <formula>$B236="Closed"</formula>
    </cfRule>
  </conditionalFormatting>
  <conditionalFormatting sqref="H234:H235">
    <cfRule type="expression" dxfId="1189" priority="1177">
      <formula>$B234="In-process"</formula>
    </cfRule>
    <cfRule type="expression" dxfId="1188" priority="1178">
      <formula>$B234="Closed"</formula>
    </cfRule>
  </conditionalFormatting>
  <conditionalFormatting sqref="H233">
    <cfRule type="expression" dxfId="1187" priority="1175">
      <formula>$B233="In-process"</formula>
    </cfRule>
    <cfRule type="expression" dxfId="1186" priority="1176">
      <formula>$B233="Closed"</formula>
    </cfRule>
  </conditionalFormatting>
  <conditionalFormatting sqref="H232">
    <cfRule type="expression" dxfId="1185" priority="1173">
      <formula>$B232="In-process"</formula>
    </cfRule>
    <cfRule type="expression" dxfId="1184" priority="1174">
      <formula>$B232="Closed"</formula>
    </cfRule>
  </conditionalFormatting>
  <conditionalFormatting sqref="H231">
    <cfRule type="expression" dxfId="1183" priority="1171">
      <formula>$B231="In-process"</formula>
    </cfRule>
    <cfRule type="expression" dxfId="1182" priority="1172">
      <formula>$B231="Closed"</formula>
    </cfRule>
  </conditionalFormatting>
  <conditionalFormatting sqref="H230">
    <cfRule type="expression" dxfId="1181" priority="1169">
      <formula>$B230="In-process"</formula>
    </cfRule>
    <cfRule type="expression" dxfId="1180" priority="1170">
      <formula>$B230="Closed"</formula>
    </cfRule>
  </conditionalFormatting>
  <conditionalFormatting sqref="H229">
    <cfRule type="expression" dxfId="1179" priority="1167">
      <formula>$B229="In-process"</formula>
    </cfRule>
    <cfRule type="expression" dxfId="1178" priority="1168">
      <formula>$B229="Closed"</formula>
    </cfRule>
  </conditionalFormatting>
  <conditionalFormatting sqref="H226:H228">
    <cfRule type="expression" dxfId="1177" priority="1165">
      <formula>$B226="In-process"</formula>
    </cfRule>
    <cfRule type="expression" dxfId="1176" priority="1166">
      <formula>$B226="Closed"</formula>
    </cfRule>
  </conditionalFormatting>
  <conditionalFormatting sqref="H223:H225">
    <cfRule type="expression" dxfId="1175" priority="1163">
      <formula>$B223="In-process"</formula>
    </cfRule>
    <cfRule type="expression" dxfId="1174" priority="1164">
      <formula>$B223="Closed"</formula>
    </cfRule>
  </conditionalFormatting>
  <conditionalFormatting sqref="H218">
    <cfRule type="expression" dxfId="1173" priority="1161">
      <formula>$B218="In-process"</formula>
    </cfRule>
    <cfRule type="expression" dxfId="1172" priority="1162">
      <formula>$B218="Closed"</formula>
    </cfRule>
  </conditionalFormatting>
  <conditionalFormatting sqref="H217">
    <cfRule type="expression" dxfId="1171" priority="1159">
      <formula>$B217="In-process"</formula>
    </cfRule>
    <cfRule type="expression" dxfId="1170" priority="1160">
      <formula>$B217="Closed"</formula>
    </cfRule>
  </conditionalFormatting>
  <conditionalFormatting sqref="H216">
    <cfRule type="expression" dxfId="1169" priority="1157">
      <formula>$B216="In-process"</formula>
    </cfRule>
    <cfRule type="expression" dxfId="1168" priority="1158">
      <formula>$B216="Closed"</formula>
    </cfRule>
  </conditionalFormatting>
  <conditionalFormatting sqref="H215">
    <cfRule type="expression" dxfId="1167" priority="1155">
      <formula>$B215="In-process"</formula>
    </cfRule>
    <cfRule type="expression" dxfId="1166" priority="1156">
      <formula>$B215="Closed"</formula>
    </cfRule>
  </conditionalFormatting>
  <conditionalFormatting sqref="H191">
    <cfRule type="expression" dxfId="1165" priority="1153">
      <formula>$B191="In-process"</formula>
    </cfRule>
    <cfRule type="expression" dxfId="1164" priority="1154">
      <formula>$B191="Closed"</formula>
    </cfRule>
  </conditionalFormatting>
  <conditionalFormatting sqref="H192:H214">
    <cfRule type="expression" dxfId="1163" priority="1151">
      <formula>$B192="In-process"</formula>
    </cfRule>
    <cfRule type="expression" dxfId="1162" priority="1152">
      <formula>$B192="Closed"</formula>
    </cfRule>
  </conditionalFormatting>
  <conditionalFormatting sqref="H190">
    <cfRule type="expression" dxfId="1161" priority="1149">
      <formula>$B190="In-process"</formula>
    </cfRule>
    <cfRule type="expression" dxfId="1160" priority="1150">
      <formula>$B190="Closed"</formula>
    </cfRule>
  </conditionalFormatting>
  <conditionalFormatting sqref="H189">
    <cfRule type="expression" dxfId="1159" priority="1147">
      <formula>$B189="In-process"</formula>
    </cfRule>
    <cfRule type="expression" dxfId="1158" priority="1148">
      <formula>$B189="Closed"</formula>
    </cfRule>
  </conditionalFormatting>
  <conditionalFormatting sqref="H188">
    <cfRule type="expression" dxfId="1157" priority="1145">
      <formula>$B188="In-process"</formula>
    </cfRule>
    <cfRule type="expression" dxfId="1156" priority="1146">
      <formula>$B188="Closed"</formula>
    </cfRule>
  </conditionalFormatting>
  <conditionalFormatting sqref="H187">
    <cfRule type="expression" dxfId="1155" priority="1143">
      <formula>$B187="In-process"</formula>
    </cfRule>
    <cfRule type="expression" dxfId="1154" priority="1144">
      <formula>$B187="Closed"</formula>
    </cfRule>
  </conditionalFormatting>
  <conditionalFormatting sqref="H185">
    <cfRule type="expression" dxfId="1153" priority="1141">
      <formula>$B185="In-process"</formula>
    </cfRule>
    <cfRule type="expression" dxfId="1152" priority="1142">
      <formula>$B185="Closed"</formula>
    </cfRule>
  </conditionalFormatting>
  <conditionalFormatting sqref="H184">
    <cfRule type="expression" dxfId="1151" priority="1139">
      <formula>$B184="In-process"</formula>
    </cfRule>
    <cfRule type="expression" dxfId="1150" priority="1140">
      <formula>$B184="Closed"</formula>
    </cfRule>
  </conditionalFormatting>
  <conditionalFormatting sqref="H183">
    <cfRule type="expression" dxfId="1149" priority="1137">
      <formula>$B183="In-process"</formula>
    </cfRule>
    <cfRule type="expression" dxfId="1148" priority="1138">
      <formula>$B183="Closed"</formula>
    </cfRule>
  </conditionalFormatting>
  <conditionalFormatting sqref="H182">
    <cfRule type="expression" dxfId="1147" priority="1135">
      <formula>$B182="In-process"</formula>
    </cfRule>
    <cfRule type="expression" dxfId="1146" priority="1136">
      <formula>$B182="Closed"</formula>
    </cfRule>
  </conditionalFormatting>
  <conditionalFormatting sqref="H180">
    <cfRule type="expression" dxfId="1145" priority="1133">
      <formula>$B180="In-process"</formula>
    </cfRule>
    <cfRule type="expression" dxfId="1144" priority="1134">
      <formula>$B180="Closed"</formula>
    </cfRule>
  </conditionalFormatting>
  <conditionalFormatting sqref="H181">
    <cfRule type="expression" dxfId="1143" priority="1131">
      <formula>$B181="In-process"</formula>
    </cfRule>
    <cfRule type="expression" dxfId="1142" priority="1132">
      <formula>$B181="Closed"</formula>
    </cfRule>
  </conditionalFormatting>
  <conditionalFormatting sqref="H179">
    <cfRule type="expression" dxfId="1141" priority="1129">
      <formula>$B179="In-process"</formula>
    </cfRule>
    <cfRule type="expression" dxfId="1140" priority="1130">
      <formula>$B179="Closed"</formula>
    </cfRule>
  </conditionalFormatting>
  <conditionalFormatting sqref="H178">
    <cfRule type="expression" dxfId="1139" priority="1127">
      <formula>$B178="In-process"</formula>
    </cfRule>
    <cfRule type="expression" dxfId="1138" priority="1128">
      <formula>$B178="Closed"</formula>
    </cfRule>
  </conditionalFormatting>
  <conditionalFormatting sqref="H177">
    <cfRule type="expression" dxfId="1137" priority="1125">
      <formula>$B177="In-process"</formula>
    </cfRule>
    <cfRule type="expression" dxfId="1136" priority="1126">
      <formula>$B177="Closed"</formula>
    </cfRule>
  </conditionalFormatting>
  <conditionalFormatting sqref="H176">
    <cfRule type="expression" dxfId="1135" priority="1123">
      <formula>$B176="In-process"</formula>
    </cfRule>
    <cfRule type="expression" dxfId="1134" priority="1124">
      <formula>$B176="Closed"</formula>
    </cfRule>
  </conditionalFormatting>
  <conditionalFormatting sqref="H175">
    <cfRule type="expression" dxfId="1133" priority="1121">
      <formula>$B175="In-process"</formula>
    </cfRule>
    <cfRule type="expression" dxfId="1132" priority="1122">
      <formula>$B175="Closed"</formula>
    </cfRule>
  </conditionalFormatting>
  <conditionalFormatting sqref="H171">
    <cfRule type="expression" dxfId="1131" priority="1119">
      <formula>$B171="In-process"</formula>
    </cfRule>
    <cfRule type="expression" dxfId="1130" priority="1120">
      <formula>$B171="Closed"</formula>
    </cfRule>
  </conditionalFormatting>
  <conditionalFormatting sqref="H172">
    <cfRule type="expression" dxfId="1129" priority="1117">
      <formula>$B172="In-process"</formula>
    </cfRule>
    <cfRule type="expression" dxfId="1128" priority="1118">
      <formula>$B172="Closed"</formula>
    </cfRule>
  </conditionalFormatting>
  <conditionalFormatting sqref="H173">
    <cfRule type="expression" dxfId="1127" priority="1115">
      <formula>$B173="In-process"</formula>
    </cfRule>
    <cfRule type="expression" dxfId="1126" priority="1116">
      <formula>$B173="Closed"</formula>
    </cfRule>
  </conditionalFormatting>
  <conditionalFormatting sqref="H174">
    <cfRule type="expression" dxfId="1125" priority="1113">
      <formula>$B174="In-process"</formula>
    </cfRule>
    <cfRule type="expression" dxfId="1124" priority="1114">
      <formula>$B174="Closed"</formula>
    </cfRule>
  </conditionalFormatting>
  <conditionalFormatting sqref="H170">
    <cfRule type="expression" dxfId="1123" priority="1111">
      <formula>$B170="In-process"</formula>
    </cfRule>
    <cfRule type="expression" dxfId="1122" priority="1112">
      <formula>$B170="Closed"</formula>
    </cfRule>
  </conditionalFormatting>
  <conditionalFormatting sqref="H169">
    <cfRule type="expression" dxfId="1121" priority="1109">
      <formula>$B169="In-process"</formula>
    </cfRule>
    <cfRule type="expression" dxfId="1120" priority="1110">
      <formula>$B169="Closed"</formula>
    </cfRule>
  </conditionalFormatting>
  <conditionalFormatting sqref="H168">
    <cfRule type="expression" dxfId="1119" priority="1107">
      <formula>$B168="In-process"</formula>
    </cfRule>
    <cfRule type="expression" dxfId="1118" priority="1108">
      <formula>$B168="Closed"</formula>
    </cfRule>
  </conditionalFormatting>
  <conditionalFormatting sqref="H167">
    <cfRule type="expression" dxfId="1117" priority="1105">
      <formula>$B167="In-process"</formula>
    </cfRule>
    <cfRule type="expression" dxfId="1116" priority="1106">
      <formula>$B167="Closed"</formula>
    </cfRule>
  </conditionalFormatting>
  <conditionalFormatting sqref="H166">
    <cfRule type="expression" dxfId="1115" priority="1103">
      <formula>$B166="In-process"</formula>
    </cfRule>
    <cfRule type="expression" dxfId="1114" priority="1104">
      <formula>$B166="Closed"</formula>
    </cfRule>
  </conditionalFormatting>
  <conditionalFormatting sqref="H165">
    <cfRule type="expression" dxfId="1113" priority="1101">
      <formula>$B165="In-process"</formula>
    </cfRule>
    <cfRule type="expression" dxfId="1112" priority="1102">
      <formula>$B165="Closed"</formula>
    </cfRule>
  </conditionalFormatting>
  <conditionalFormatting sqref="H164">
    <cfRule type="expression" dxfId="1111" priority="1099">
      <formula>$B164="In-process"</formula>
    </cfRule>
    <cfRule type="expression" dxfId="1110" priority="1100">
      <formula>$B164="Closed"</formula>
    </cfRule>
  </conditionalFormatting>
  <conditionalFormatting sqref="H163">
    <cfRule type="expression" dxfId="1109" priority="1097">
      <formula>$B163="In-process"</formula>
    </cfRule>
    <cfRule type="expression" dxfId="1108" priority="1098">
      <formula>$B163="Closed"</formula>
    </cfRule>
  </conditionalFormatting>
  <conditionalFormatting sqref="H162">
    <cfRule type="expression" dxfId="1107" priority="1095">
      <formula>$B162="In-process"</formula>
    </cfRule>
    <cfRule type="expression" dxfId="1106" priority="1096">
      <formula>$B162="Closed"</formula>
    </cfRule>
  </conditionalFormatting>
  <conditionalFormatting sqref="H160:H161">
    <cfRule type="expression" dxfId="1105" priority="1093">
      <formula>$B160="In-process"</formula>
    </cfRule>
    <cfRule type="expression" dxfId="1104" priority="1094">
      <formula>$B160="Closed"</formula>
    </cfRule>
  </conditionalFormatting>
  <conditionalFormatting sqref="H159">
    <cfRule type="expression" dxfId="1103" priority="1091">
      <formula>$B159="In-process"</formula>
    </cfRule>
    <cfRule type="expression" dxfId="1102" priority="1092">
      <formula>$B159="Closed"</formula>
    </cfRule>
  </conditionalFormatting>
  <conditionalFormatting sqref="H158">
    <cfRule type="expression" dxfId="1101" priority="1089">
      <formula>$B158="In-process"</formula>
    </cfRule>
    <cfRule type="expression" dxfId="1100" priority="1090">
      <formula>$B158="Closed"</formula>
    </cfRule>
  </conditionalFormatting>
  <conditionalFormatting sqref="H157">
    <cfRule type="expression" dxfId="1099" priority="1087">
      <formula>$B157="In-process"</formula>
    </cfRule>
    <cfRule type="expression" dxfId="1098" priority="1088">
      <formula>$B157="Closed"</formula>
    </cfRule>
  </conditionalFormatting>
  <conditionalFormatting sqref="H156">
    <cfRule type="expression" dxfId="1097" priority="1085">
      <formula>$B156="In-process"</formula>
    </cfRule>
    <cfRule type="expression" dxfId="1096" priority="1086">
      <formula>$B156="Closed"</formula>
    </cfRule>
  </conditionalFormatting>
  <conditionalFormatting sqref="H155">
    <cfRule type="expression" dxfId="1095" priority="1083">
      <formula>$B155="In-process"</formula>
    </cfRule>
    <cfRule type="expression" dxfId="1094" priority="1084">
      <formula>$B155="Closed"</formula>
    </cfRule>
  </conditionalFormatting>
  <conditionalFormatting sqref="H154">
    <cfRule type="expression" dxfId="1093" priority="1081">
      <formula>$B154="In-process"</formula>
    </cfRule>
    <cfRule type="expression" dxfId="1092" priority="1082">
      <formula>$B154="Closed"</formula>
    </cfRule>
  </conditionalFormatting>
  <conditionalFormatting sqref="H141">
    <cfRule type="expression" dxfId="1091" priority="1079">
      <formula>$B141="In-process"</formula>
    </cfRule>
    <cfRule type="expression" dxfId="1090" priority="1080">
      <formula>$B141="Closed"</formula>
    </cfRule>
  </conditionalFormatting>
  <conditionalFormatting sqref="H142">
    <cfRule type="expression" dxfId="1089" priority="1077">
      <formula>$B142="In-process"</formula>
    </cfRule>
    <cfRule type="expression" dxfId="1088" priority="1078">
      <formula>$B142="Closed"</formula>
    </cfRule>
  </conditionalFormatting>
  <conditionalFormatting sqref="H143">
    <cfRule type="expression" dxfId="1087" priority="1075">
      <formula>$B143="In-process"</formula>
    </cfRule>
    <cfRule type="expression" dxfId="1086" priority="1076">
      <formula>$B143="Closed"</formula>
    </cfRule>
  </conditionalFormatting>
  <conditionalFormatting sqref="H144">
    <cfRule type="expression" dxfId="1085" priority="1073">
      <formula>$B144="In-process"</formula>
    </cfRule>
    <cfRule type="expression" dxfId="1084" priority="1074">
      <formula>$B144="Closed"</formula>
    </cfRule>
  </conditionalFormatting>
  <conditionalFormatting sqref="H145">
    <cfRule type="expression" dxfId="1083" priority="1071">
      <formula>$B145="In-process"</formula>
    </cfRule>
    <cfRule type="expression" dxfId="1082" priority="1072">
      <formula>$B145="Closed"</formula>
    </cfRule>
  </conditionalFormatting>
  <conditionalFormatting sqref="H146">
    <cfRule type="expression" dxfId="1081" priority="1069">
      <formula>$B146="In-process"</formula>
    </cfRule>
    <cfRule type="expression" dxfId="1080" priority="1070">
      <formula>$B146="Closed"</formula>
    </cfRule>
  </conditionalFormatting>
  <conditionalFormatting sqref="H147">
    <cfRule type="expression" dxfId="1079" priority="1067">
      <formula>$B147="In-process"</formula>
    </cfRule>
    <cfRule type="expression" dxfId="1078" priority="1068">
      <formula>$B147="Closed"</formula>
    </cfRule>
  </conditionalFormatting>
  <conditionalFormatting sqref="H148:H149">
    <cfRule type="expression" dxfId="1077" priority="1065">
      <formula>$B148="In-process"</formula>
    </cfRule>
    <cfRule type="expression" dxfId="1076" priority="1066">
      <formula>$B148="Closed"</formula>
    </cfRule>
  </conditionalFormatting>
  <conditionalFormatting sqref="H150">
    <cfRule type="expression" dxfId="1075" priority="1063">
      <formula>$B150="In-process"</formula>
    </cfRule>
    <cfRule type="expression" dxfId="1074" priority="1064">
      <formula>$B150="Closed"</formula>
    </cfRule>
  </conditionalFormatting>
  <conditionalFormatting sqref="H151">
    <cfRule type="expression" dxfId="1073" priority="1061">
      <formula>$B151="In-process"</formula>
    </cfRule>
    <cfRule type="expression" dxfId="1072" priority="1062">
      <formula>$B151="Closed"</formula>
    </cfRule>
  </conditionalFormatting>
  <conditionalFormatting sqref="H152">
    <cfRule type="expression" dxfId="1071" priority="1059">
      <formula>$B152="In-process"</formula>
    </cfRule>
    <cfRule type="expression" dxfId="1070" priority="1060">
      <formula>$B152="Closed"</formula>
    </cfRule>
  </conditionalFormatting>
  <conditionalFormatting sqref="H153">
    <cfRule type="expression" dxfId="1069" priority="1057">
      <formula>$B153="In-process"</formula>
    </cfRule>
    <cfRule type="expression" dxfId="1068" priority="1058">
      <formula>$B153="Closed"</formula>
    </cfRule>
  </conditionalFormatting>
  <conditionalFormatting sqref="H134">
    <cfRule type="expression" dxfId="1067" priority="1055">
      <formula>$B134="In-process"</formula>
    </cfRule>
    <cfRule type="expression" dxfId="1066" priority="1056">
      <formula>$B134="Closed"</formula>
    </cfRule>
  </conditionalFormatting>
  <conditionalFormatting sqref="H135">
    <cfRule type="expression" dxfId="1065" priority="1053">
      <formula>$B135="In-process"</formula>
    </cfRule>
    <cfRule type="expression" dxfId="1064" priority="1054">
      <formula>$B135="Closed"</formula>
    </cfRule>
  </conditionalFormatting>
  <conditionalFormatting sqref="H137">
    <cfRule type="expression" dxfId="1063" priority="1051">
      <formula>$B137="In-process"</formula>
    </cfRule>
    <cfRule type="expression" dxfId="1062" priority="1052">
      <formula>$B137="Closed"</formula>
    </cfRule>
  </conditionalFormatting>
  <conditionalFormatting sqref="H138">
    <cfRule type="expression" dxfId="1061" priority="1049">
      <formula>$B138="In-process"</formula>
    </cfRule>
    <cfRule type="expression" dxfId="1060" priority="1050">
      <formula>$B138="Closed"</formula>
    </cfRule>
  </conditionalFormatting>
  <conditionalFormatting sqref="H139">
    <cfRule type="expression" dxfId="1059" priority="1047">
      <formula>$B139="In-process"</formula>
    </cfRule>
    <cfRule type="expression" dxfId="1058" priority="1048">
      <formula>$B139="Closed"</formula>
    </cfRule>
  </conditionalFormatting>
  <conditionalFormatting sqref="H140">
    <cfRule type="expression" dxfId="1057" priority="1045">
      <formula>$B140="In-process"</formula>
    </cfRule>
    <cfRule type="expression" dxfId="1056" priority="1046">
      <formula>$B140="Closed"</formula>
    </cfRule>
  </conditionalFormatting>
  <conditionalFormatting sqref="H136">
    <cfRule type="expression" dxfId="1055" priority="1043">
      <formula>$B136="In-process"</formula>
    </cfRule>
    <cfRule type="expression" dxfId="1054" priority="1044">
      <formula>$B136="Closed"</formula>
    </cfRule>
  </conditionalFormatting>
  <conditionalFormatting sqref="H119:H123 H129:H133">
    <cfRule type="expression" dxfId="1053" priority="1041">
      <formula>$B119="In-process"</formula>
    </cfRule>
    <cfRule type="expression" dxfId="1052" priority="1042">
      <formula>$B119="Closed"</formula>
    </cfRule>
  </conditionalFormatting>
  <conditionalFormatting sqref="H118">
    <cfRule type="expression" dxfId="1051" priority="1039">
      <formula>$B118="In-process"</formula>
    </cfRule>
    <cfRule type="expression" dxfId="1050" priority="1040">
      <formula>$B118="Closed"</formula>
    </cfRule>
  </conditionalFormatting>
  <conditionalFormatting sqref="H128">
    <cfRule type="expression" dxfId="1049" priority="1037">
      <formula>$B128="In-process"</formula>
    </cfRule>
    <cfRule type="expression" dxfId="1048" priority="1038">
      <formula>$B128="Closed"</formula>
    </cfRule>
  </conditionalFormatting>
  <conditionalFormatting sqref="H116:H117">
    <cfRule type="expression" dxfId="1047" priority="1035">
      <formula>$B116="In-process"</formula>
    </cfRule>
    <cfRule type="expression" dxfId="1046" priority="1036">
      <formula>$B116="Closed"</formula>
    </cfRule>
  </conditionalFormatting>
  <conditionalFormatting sqref="H112">
    <cfRule type="expression" dxfId="1045" priority="1033">
      <formula>$B112="In-process"</formula>
    </cfRule>
    <cfRule type="expression" dxfId="1044" priority="1034">
      <formula>$B112="Closed"</formula>
    </cfRule>
  </conditionalFormatting>
  <conditionalFormatting sqref="H111">
    <cfRule type="expression" dxfId="1043" priority="1031">
      <formula>$B111="In-process"</formula>
    </cfRule>
    <cfRule type="expression" dxfId="1042" priority="1032">
      <formula>$B111="Closed"</formula>
    </cfRule>
  </conditionalFormatting>
  <conditionalFormatting sqref="H104">
    <cfRule type="expression" dxfId="1041" priority="1029">
      <formula>$B104="In-process"</formula>
    </cfRule>
    <cfRule type="expression" dxfId="1040" priority="1030">
      <formula>$B104="Closed"</formula>
    </cfRule>
  </conditionalFormatting>
  <conditionalFormatting sqref="H91">
    <cfRule type="expression" dxfId="1039" priority="1027">
      <formula>$B91="In-process"</formula>
    </cfRule>
    <cfRule type="expression" dxfId="1038" priority="1028">
      <formula>$B91="Closed"</formula>
    </cfRule>
  </conditionalFormatting>
  <conditionalFormatting sqref="H38:H39">
    <cfRule type="expression" dxfId="1037" priority="1025">
      <formula>$B38="In-process"</formula>
    </cfRule>
    <cfRule type="expression" dxfId="1036" priority="1026">
      <formula>$B38="Closed"</formula>
    </cfRule>
  </conditionalFormatting>
  <conditionalFormatting sqref="H36:H37">
    <cfRule type="expression" dxfId="1035" priority="1023">
      <formula>$B36="In-process"</formula>
    </cfRule>
    <cfRule type="expression" dxfId="1034" priority="1024">
      <formula>$B36="Closed"</formula>
    </cfRule>
  </conditionalFormatting>
  <conditionalFormatting sqref="H34:H35">
    <cfRule type="expression" dxfId="1033" priority="1021">
      <formula>$B34="In-process"</formula>
    </cfRule>
    <cfRule type="expression" dxfId="1032" priority="1022">
      <formula>$B34="Closed"</formula>
    </cfRule>
  </conditionalFormatting>
  <conditionalFormatting sqref="H33">
    <cfRule type="expression" dxfId="1031" priority="1019">
      <formula>$B33="In-process"</formula>
    </cfRule>
    <cfRule type="expression" dxfId="1030" priority="1020">
      <formula>$B33="Closed"</formula>
    </cfRule>
  </conditionalFormatting>
  <conditionalFormatting sqref="H31:H32">
    <cfRule type="expression" dxfId="1029" priority="1017">
      <formula>$B31="In-process"</formula>
    </cfRule>
    <cfRule type="expression" dxfId="1028" priority="1018">
      <formula>$B31="Closed"</formula>
    </cfRule>
  </conditionalFormatting>
  <conditionalFormatting sqref="H124:H127">
    <cfRule type="expression" dxfId="1027" priority="1015">
      <formula>$B124="In-process"</formula>
    </cfRule>
    <cfRule type="expression" dxfId="1026" priority="1016">
      <formula>$B124="Closed"</formula>
    </cfRule>
  </conditionalFormatting>
  <conditionalFormatting sqref="H30">
    <cfRule type="expression" dxfId="1025" priority="1013">
      <formula>$B30="In-process"</formula>
    </cfRule>
    <cfRule type="expression" dxfId="1024" priority="1014">
      <formula>$B30="Closed"</formula>
    </cfRule>
  </conditionalFormatting>
  <conditionalFormatting sqref="H29">
    <cfRule type="expression" dxfId="1023" priority="1011">
      <formula>$B29="In-process"</formula>
    </cfRule>
    <cfRule type="expression" dxfId="1022" priority="1012">
      <formula>$B29="Closed"</formula>
    </cfRule>
  </conditionalFormatting>
  <conditionalFormatting sqref="H28">
    <cfRule type="expression" dxfId="1021" priority="1009">
      <formula>$B28="In-process"</formula>
    </cfRule>
    <cfRule type="expression" dxfId="1020" priority="1010">
      <formula>$B28="Closed"</formula>
    </cfRule>
  </conditionalFormatting>
  <conditionalFormatting sqref="H27">
    <cfRule type="expression" dxfId="1019" priority="1007">
      <formula>$B27="In-process"</formula>
    </cfRule>
    <cfRule type="expression" dxfId="1018" priority="1008">
      <formula>$B27="Closed"</formula>
    </cfRule>
  </conditionalFormatting>
  <conditionalFormatting sqref="H25:H26">
    <cfRule type="expression" dxfId="1017" priority="1005">
      <formula>$B25="In-process"</formula>
    </cfRule>
    <cfRule type="expression" dxfId="1016" priority="1006">
      <formula>$B25="Closed"</formula>
    </cfRule>
  </conditionalFormatting>
  <conditionalFormatting sqref="H24">
    <cfRule type="expression" dxfId="1015" priority="1003">
      <formula>$B24="In-process"</formula>
    </cfRule>
    <cfRule type="expression" dxfId="1014" priority="1004">
      <formula>$B24="Closed"</formula>
    </cfRule>
  </conditionalFormatting>
  <conditionalFormatting sqref="H22:H23">
    <cfRule type="expression" dxfId="1013" priority="1001">
      <formula>$B22="In-process"</formula>
    </cfRule>
    <cfRule type="expression" dxfId="1012" priority="1002">
      <formula>$B22="Closed"</formula>
    </cfRule>
  </conditionalFormatting>
  <conditionalFormatting sqref="H20:H21">
    <cfRule type="expression" dxfId="1011" priority="999">
      <formula>$B20="In-process"</formula>
    </cfRule>
    <cfRule type="expression" dxfId="1010" priority="1000">
      <formula>$B20="Closed"</formula>
    </cfRule>
  </conditionalFormatting>
  <conditionalFormatting sqref="H19">
    <cfRule type="expression" dxfId="1009" priority="997">
      <formula>$B19="In-process"</formula>
    </cfRule>
    <cfRule type="expression" dxfId="1008" priority="998">
      <formula>$B19="Closed"</formula>
    </cfRule>
  </conditionalFormatting>
  <conditionalFormatting sqref="H12:H18">
    <cfRule type="expression" dxfId="1007" priority="995">
      <formula>$B12="In-process"</formula>
    </cfRule>
    <cfRule type="expression" dxfId="1006" priority="996">
      <formula>$B12="Closed"</formula>
    </cfRule>
  </conditionalFormatting>
  <conditionalFormatting sqref="I574:I581 I553:I554 I557 I538:I550 I559:I572 I531:I536 I583:I611 I371:I528">
    <cfRule type="expression" dxfId="1005" priority="993">
      <formula>$B371="In-process"</formula>
    </cfRule>
    <cfRule type="expression" dxfId="1004" priority="994">
      <formula>$B371="Closed"</formula>
    </cfRule>
  </conditionalFormatting>
  <conditionalFormatting sqref="I552">
    <cfRule type="expression" dxfId="1003" priority="991">
      <formula>$B552="In-process"</formula>
    </cfRule>
    <cfRule type="expression" dxfId="1002" priority="992">
      <formula>$B552="Closed"</formula>
    </cfRule>
  </conditionalFormatting>
  <conditionalFormatting sqref="I551">
    <cfRule type="expression" dxfId="1001" priority="989">
      <formula>$B551="In-process"</formula>
    </cfRule>
    <cfRule type="expression" dxfId="1000" priority="990">
      <formula>$B551="Closed"</formula>
    </cfRule>
  </conditionalFormatting>
  <conditionalFormatting sqref="I556">
    <cfRule type="expression" dxfId="999" priority="987">
      <formula>$B556="In-process"</formula>
    </cfRule>
    <cfRule type="expression" dxfId="998" priority="988">
      <formula>$B556="Closed"</formula>
    </cfRule>
  </conditionalFormatting>
  <conditionalFormatting sqref="I555">
    <cfRule type="expression" dxfId="997" priority="985">
      <formula>$B555="In-process"</formula>
    </cfRule>
    <cfRule type="expression" dxfId="996" priority="986">
      <formula>$B555="Closed"</formula>
    </cfRule>
  </conditionalFormatting>
  <conditionalFormatting sqref="I558">
    <cfRule type="expression" dxfId="995" priority="983">
      <formula>$B558="In-process"</formula>
    </cfRule>
    <cfRule type="expression" dxfId="994" priority="984">
      <formula>$B558="Closed"</formula>
    </cfRule>
  </conditionalFormatting>
  <conditionalFormatting sqref="I573">
    <cfRule type="expression" dxfId="993" priority="981">
      <formula>$B573="In-process"</formula>
    </cfRule>
    <cfRule type="expression" dxfId="992" priority="982">
      <formula>$B573="Closed"</formula>
    </cfRule>
  </conditionalFormatting>
  <conditionalFormatting sqref="I582">
    <cfRule type="expression" dxfId="991" priority="979">
      <formula>$B582="In-process"</formula>
    </cfRule>
    <cfRule type="expression" dxfId="990" priority="980">
      <formula>$B582="Closed"</formula>
    </cfRule>
  </conditionalFormatting>
  <conditionalFormatting sqref="I612">
    <cfRule type="expression" dxfId="989" priority="977">
      <formula>$B612="In-process"</formula>
    </cfRule>
    <cfRule type="expression" dxfId="988" priority="978">
      <formula>$B612="Closed"</formula>
    </cfRule>
  </conditionalFormatting>
  <conditionalFormatting sqref="I537">
    <cfRule type="expression" dxfId="987" priority="975">
      <formula>$B537="In-process"</formula>
    </cfRule>
    <cfRule type="expression" dxfId="986" priority="976">
      <formula>$B537="Closed"</formula>
    </cfRule>
  </conditionalFormatting>
  <conditionalFormatting sqref="I530">
    <cfRule type="expression" dxfId="985" priority="973">
      <formula>$B530="In-process"</formula>
    </cfRule>
    <cfRule type="expression" dxfId="984" priority="974">
      <formula>$B530="Closed"</formula>
    </cfRule>
  </conditionalFormatting>
  <conditionalFormatting sqref="I529">
    <cfRule type="expression" dxfId="983" priority="971">
      <formula>$B529="In-process"</formula>
    </cfRule>
    <cfRule type="expression" dxfId="982" priority="972">
      <formula>$B529="Closed"</formula>
    </cfRule>
  </conditionalFormatting>
  <conditionalFormatting sqref="J574:J581 J572 J583:J611 J338 J371:J528">
    <cfRule type="expression" dxfId="981" priority="969">
      <formula>$B338="In-process"</formula>
    </cfRule>
    <cfRule type="expression" dxfId="980" priority="970">
      <formula>$B338="Closed"</formula>
    </cfRule>
  </conditionalFormatting>
  <conditionalFormatting sqref="J573">
    <cfRule type="expression" dxfId="979" priority="967">
      <formula>$B573="In-process"</formula>
    </cfRule>
    <cfRule type="expression" dxfId="978" priority="968">
      <formula>$B573="Closed"</formula>
    </cfRule>
  </conditionalFormatting>
  <conditionalFormatting sqref="J582">
    <cfRule type="expression" dxfId="977" priority="965">
      <formula>$B582="In-process"</formula>
    </cfRule>
    <cfRule type="expression" dxfId="976" priority="966">
      <formula>$B582="Closed"</formula>
    </cfRule>
  </conditionalFormatting>
  <conditionalFormatting sqref="J612">
    <cfRule type="expression" dxfId="975" priority="963">
      <formula>$B612="In-process"</formula>
    </cfRule>
    <cfRule type="expression" dxfId="974" priority="964">
      <formula>$B612="Closed"</formula>
    </cfRule>
  </conditionalFormatting>
  <conditionalFormatting sqref="J531:J571">
    <cfRule type="expression" dxfId="973" priority="961">
      <formula>$B531="In-process"</formula>
    </cfRule>
    <cfRule type="expression" dxfId="972" priority="962">
      <formula>$B531="Closed"</formula>
    </cfRule>
  </conditionalFormatting>
  <conditionalFormatting sqref="J530">
    <cfRule type="expression" dxfId="971" priority="959">
      <formula>$B530="In-process"</formula>
    </cfRule>
    <cfRule type="expression" dxfId="970" priority="960">
      <formula>$B530="Closed"</formula>
    </cfRule>
  </conditionalFormatting>
  <conditionalFormatting sqref="J529">
    <cfRule type="expression" dxfId="969" priority="957">
      <formula>$B529="In-process"</formula>
    </cfRule>
    <cfRule type="expression" dxfId="968" priority="958">
      <formula>$B529="Closed"</formula>
    </cfRule>
  </conditionalFormatting>
  <conditionalFormatting sqref="J345">
    <cfRule type="expression" dxfId="967" priority="955">
      <formula>$B345="In-process"</formula>
    </cfRule>
    <cfRule type="expression" dxfId="966" priority="956">
      <formula>$B345="Closed"</formula>
    </cfRule>
  </conditionalFormatting>
  <conditionalFormatting sqref="J344">
    <cfRule type="expression" dxfId="965" priority="953">
      <formula>$B344="In-process"</formula>
    </cfRule>
    <cfRule type="expression" dxfId="964" priority="954">
      <formula>$B344="Closed"</formula>
    </cfRule>
  </conditionalFormatting>
  <conditionalFormatting sqref="J341">
    <cfRule type="expression" dxfId="963" priority="951">
      <formula>$B341="In-process"</formula>
    </cfRule>
    <cfRule type="expression" dxfId="962" priority="952">
      <formula>$B341="Closed"</formula>
    </cfRule>
  </conditionalFormatting>
  <conditionalFormatting sqref="J340">
    <cfRule type="expression" dxfId="961" priority="949">
      <formula>$B340="In-process"</formula>
    </cfRule>
    <cfRule type="expression" dxfId="960" priority="950">
      <formula>$B340="Closed"</formula>
    </cfRule>
  </conditionalFormatting>
  <conditionalFormatting sqref="N574:N581 N553:N554 N557 N538:N550 N559:N572 N501:N536 N583:N611 N371:N384">
    <cfRule type="expression" dxfId="959" priority="947">
      <formula>$B371="In-process"</formula>
    </cfRule>
    <cfRule type="expression" dxfId="958" priority="948">
      <formula>$B371="Closed"</formula>
    </cfRule>
  </conditionalFormatting>
  <conditionalFormatting sqref="N552">
    <cfRule type="expression" dxfId="957" priority="945">
      <formula>$B552="In-process"</formula>
    </cfRule>
    <cfRule type="expression" dxfId="956" priority="946">
      <formula>$B552="Closed"</formula>
    </cfRule>
  </conditionalFormatting>
  <conditionalFormatting sqref="N551">
    <cfRule type="expression" dxfId="955" priority="943">
      <formula>$B551="In-process"</formula>
    </cfRule>
    <cfRule type="expression" dxfId="954" priority="944">
      <formula>$B551="Closed"</formula>
    </cfRule>
  </conditionalFormatting>
  <conditionalFormatting sqref="N556">
    <cfRule type="expression" dxfId="953" priority="941">
      <formula>$B556="In-process"</formula>
    </cfRule>
    <cfRule type="expression" dxfId="952" priority="942">
      <formula>$B556="Closed"</formula>
    </cfRule>
  </conditionalFormatting>
  <conditionalFormatting sqref="N555">
    <cfRule type="expression" dxfId="951" priority="939">
      <formula>$B555="In-process"</formula>
    </cfRule>
    <cfRule type="expression" dxfId="950" priority="940">
      <formula>$B555="Closed"</formula>
    </cfRule>
  </conditionalFormatting>
  <conditionalFormatting sqref="N558">
    <cfRule type="expression" dxfId="949" priority="937">
      <formula>$B558="In-process"</formula>
    </cfRule>
    <cfRule type="expression" dxfId="948" priority="938">
      <formula>$B558="Closed"</formula>
    </cfRule>
  </conditionalFormatting>
  <conditionalFormatting sqref="N573">
    <cfRule type="expression" dxfId="947" priority="935">
      <formula>$B573="In-process"</formula>
    </cfRule>
    <cfRule type="expression" dxfId="946" priority="936">
      <formula>$B573="Closed"</formula>
    </cfRule>
  </conditionalFormatting>
  <conditionalFormatting sqref="N582">
    <cfRule type="expression" dxfId="945" priority="933">
      <formula>$B582="In-process"</formula>
    </cfRule>
    <cfRule type="expression" dxfId="944" priority="934">
      <formula>$B582="Closed"</formula>
    </cfRule>
  </conditionalFormatting>
  <conditionalFormatting sqref="N612">
    <cfRule type="expression" dxfId="943" priority="931">
      <formula>$B612="In-process"</formula>
    </cfRule>
    <cfRule type="expression" dxfId="942" priority="932">
      <formula>$B612="Closed"</formula>
    </cfRule>
  </conditionalFormatting>
  <conditionalFormatting sqref="N537">
    <cfRule type="expression" dxfId="941" priority="929">
      <formula>$B537="In-process"</formula>
    </cfRule>
    <cfRule type="expression" dxfId="940" priority="930">
      <formula>$B537="Closed"</formula>
    </cfRule>
  </conditionalFormatting>
  <conditionalFormatting sqref="N385:N396">
    <cfRule type="expression" dxfId="939" priority="927">
      <formula>$B385="In-process"</formula>
    </cfRule>
    <cfRule type="expression" dxfId="938" priority="928">
      <formula>$B385="Closed"</formula>
    </cfRule>
  </conditionalFormatting>
  <conditionalFormatting sqref="N398">
    <cfRule type="expression" dxfId="937" priority="925">
      <formula>$B398="In-process"</formula>
    </cfRule>
    <cfRule type="expression" dxfId="936" priority="926">
      <formula>$B398="Closed"</formula>
    </cfRule>
  </conditionalFormatting>
  <conditionalFormatting sqref="N399">
    <cfRule type="expression" dxfId="935" priority="923">
      <formula>$B399="In-process"</formula>
    </cfRule>
    <cfRule type="expression" dxfId="934" priority="924">
      <formula>$B399="Closed"</formula>
    </cfRule>
  </conditionalFormatting>
  <conditionalFormatting sqref="N230">
    <cfRule type="expression" dxfId="933" priority="921">
      <formula>$B230="In-process"</formula>
    </cfRule>
    <cfRule type="expression" dxfId="932" priority="922">
      <formula>$B230="Closed"</formula>
    </cfRule>
  </conditionalFormatting>
  <conditionalFormatting sqref="O328:O337 O219:O220 O186 O113:O115 O92:O110">
    <cfRule type="expression" dxfId="931" priority="919">
      <formula>$B92="In-process"</formula>
    </cfRule>
    <cfRule type="expression" dxfId="930" priority="920">
      <formula>$B92="Closed"</formula>
    </cfRule>
  </conditionalFormatting>
  <conditionalFormatting sqref="O342">
    <cfRule type="expression" dxfId="929" priority="917">
      <formula>$B342="In-process"</formula>
    </cfRule>
    <cfRule type="expression" dxfId="928" priority="918">
      <formula>$B342="Closed"</formula>
    </cfRule>
  </conditionalFormatting>
  <conditionalFormatting sqref="O343">
    <cfRule type="expression" dxfId="927" priority="915">
      <formula>$B343="In-process"</formula>
    </cfRule>
    <cfRule type="expression" dxfId="926" priority="916">
      <formula>$B343="Closed"</formula>
    </cfRule>
  </conditionalFormatting>
  <conditionalFormatting sqref="O344:O345">
    <cfRule type="expression" dxfId="925" priority="913">
      <formula>$B344="In-process"</formula>
    </cfRule>
    <cfRule type="expression" dxfId="924" priority="914">
      <formula>$B344="Closed"</formula>
    </cfRule>
  </conditionalFormatting>
  <conditionalFormatting sqref="O339:O340">
    <cfRule type="expression" dxfId="923" priority="911">
      <formula>$B339="In-process"</formula>
    </cfRule>
    <cfRule type="expression" dxfId="922" priority="912">
      <formula>$B339="Closed"</formula>
    </cfRule>
  </conditionalFormatting>
  <conditionalFormatting sqref="O338">
    <cfRule type="expression" dxfId="921" priority="909">
      <formula>$B338="In-process"</formula>
    </cfRule>
    <cfRule type="expression" dxfId="920" priority="910">
      <formula>$B338="Closed"</formula>
    </cfRule>
  </conditionalFormatting>
  <conditionalFormatting sqref="O341">
    <cfRule type="expression" dxfId="919" priority="907">
      <formula>$B341="In-process"</formula>
    </cfRule>
    <cfRule type="expression" dxfId="918" priority="908">
      <formula>$B341="Closed"</formula>
    </cfRule>
  </conditionalFormatting>
  <conditionalFormatting sqref="O346:O370">
    <cfRule type="expression" dxfId="917" priority="905">
      <formula>$B346="In-process"</formula>
    </cfRule>
    <cfRule type="expression" dxfId="916" priority="906">
      <formula>$B346="Closed"</formula>
    </cfRule>
  </conditionalFormatting>
  <conditionalFormatting sqref="O318:O327">
    <cfRule type="expression" dxfId="915" priority="903">
      <formula>$B318="In-process"</formula>
    </cfRule>
    <cfRule type="expression" dxfId="914" priority="904">
      <formula>$B318="Closed"</formula>
    </cfRule>
  </conditionalFormatting>
  <conditionalFormatting sqref="O317">
    <cfRule type="expression" dxfId="913" priority="901">
      <formula>$B317="In-process"</formula>
    </cfRule>
    <cfRule type="expression" dxfId="912" priority="902">
      <formula>$B317="Closed"</formula>
    </cfRule>
  </conditionalFormatting>
  <conditionalFormatting sqref="O312:O316">
    <cfRule type="expression" dxfId="911" priority="899">
      <formula>$B312="In-process"</formula>
    </cfRule>
    <cfRule type="expression" dxfId="910" priority="900">
      <formula>$B312="Closed"</formula>
    </cfRule>
  </conditionalFormatting>
  <conditionalFormatting sqref="O311">
    <cfRule type="expression" dxfId="909" priority="897">
      <formula>$B311="In-process"</formula>
    </cfRule>
    <cfRule type="expression" dxfId="908" priority="898">
      <formula>$B311="Closed"</formula>
    </cfRule>
  </conditionalFormatting>
  <conditionalFormatting sqref="O310">
    <cfRule type="expression" dxfId="907" priority="895">
      <formula>$B310="In-process"</formula>
    </cfRule>
    <cfRule type="expression" dxfId="906" priority="896">
      <formula>$B310="Closed"</formula>
    </cfRule>
  </conditionalFormatting>
  <conditionalFormatting sqref="O309">
    <cfRule type="expression" dxfId="905" priority="893">
      <formula>$B309="In-process"</formula>
    </cfRule>
    <cfRule type="expression" dxfId="904" priority="894">
      <formula>$B309="Closed"</formula>
    </cfRule>
  </conditionalFormatting>
  <conditionalFormatting sqref="O308">
    <cfRule type="expression" dxfId="903" priority="891">
      <formula>$B308="In-process"</formula>
    </cfRule>
    <cfRule type="expression" dxfId="902" priority="892">
      <formula>$B308="Closed"</formula>
    </cfRule>
  </conditionalFormatting>
  <conditionalFormatting sqref="O307">
    <cfRule type="expression" dxfId="901" priority="889">
      <formula>$B307="In-process"</formula>
    </cfRule>
    <cfRule type="expression" dxfId="900" priority="890">
      <formula>$B307="Closed"</formula>
    </cfRule>
  </conditionalFormatting>
  <conditionalFormatting sqref="O304:O306">
    <cfRule type="expression" dxfId="899" priority="887">
      <formula>$B304="In-process"</formula>
    </cfRule>
    <cfRule type="expression" dxfId="898" priority="888">
      <formula>$B304="Closed"</formula>
    </cfRule>
  </conditionalFormatting>
  <conditionalFormatting sqref="O303">
    <cfRule type="expression" dxfId="897" priority="885">
      <formula>$B303="In-process"</formula>
    </cfRule>
    <cfRule type="expression" dxfId="896" priority="886">
      <formula>$B303="Closed"</formula>
    </cfRule>
  </conditionalFormatting>
  <conditionalFormatting sqref="O301:O302">
    <cfRule type="expression" dxfId="895" priority="883">
      <formula>$B301="In-process"</formula>
    </cfRule>
    <cfRule type="expression" dxfId="894" priority="884">
      <formula>$B301="Closed"</formula>
    </cfRule>
  </conditionalFormatting>
  <conditionalFormatting sqref="O296:O300">
    <cfRule type="expression" dxfId="893" priority="881">
      <formula>$B296="In-process"</formula>
    </cfRule>
    <cfRule type="expression" dxfId="892" priority="882">
      <formula>$B296="Closed"</formula>
    </cfRule>
  </conditionalFormatting>
  <conditionalFormatting sqref="O295">
    <cfRule type="expression" dxfId="891" priority="879">
      <formula>$B295="In-process"</formula>
    </cfRule>
    <cfRule type="expression" dxfId="890" priority="880">
      <formula>$B295="Closed"</formula>
    </cfRule>
  </conditionalFormatting>
  <conditionalFormatting sqref="O279">
    <cfRule type="expression" dxfId="889" priority="877">
      <formula>$B279="In-process"</formula>
    </cfRule>
    <cfRule type="expression" dxfId="888" priority="878">
      <formula>$B279="Closed"</formula>
    </cfRule>
  </conditionalFormatting>
  <conditionalFormatting sqref="O249">
    <cfRule type="expression" dxfId="887" priority="875">
      <formula>$B249="In-process"</formula>
    </cfRule>
    <cfRule type="expression" dxfId="886" priority="876">
      <formula>$B249="Closed"</formula>
    </cfRule>
  </conditionalFormatting>
  <conditionalFormatting sqref="O248">
    <cfRule type="expression" dxfId="885" priority="873">
      <formula>$B248="In-process"</formula>
    </cfRule>
    <cfRule type="expression" dxfId="884" priority="874">
      <formula>$B248="Closed"</formula>
    </cfRule>
  </conditionalFormatting>
  <conditionalFormatting sqref="O246:O247">
    <cfRule type="expression" dxfId="883" priority="871">
      <formula>$B246="In-process"</formula>
    </cfRule>
    <cfRule type="expression" dxfId="882" priority="872">
      <formula>$B246="Closed"</formula>
    </cfRule>
  </conditionalFormatting>
  <conditionalFormatting sqref="O245">
    <cfRule type="expression" dxfId="881" priority="869">
      <formula>$B245="In-process"</formula>
    </cfRule>
    <cfRule type="expression" dxfId="880" priority="870">
      <formula>$B245="Closed"</formula>
    </cfRule>
  </conditionalFormatting>
  <conditionalFormatting sqref="O244">
    <cfRule type="expression" dxfId="879" priority="867">
      <formula>$B244="In-process"</formula>
    </cfRule>
    <cfRule type="expression" dxfId="878" priority="868">
      <formula>$B244="Closed"</formula>
    </cfRule>
  </conditionalFormatting>
  <conditionalFormatting sqref="O240:O243">
    <cfRule type="expression" dxfId="877" priority="865">
      <formula>$B240="In-process"</formula>
    </cfRule>
    <cfRule type="expression" dxfId="876" priority="866">
      <formula>$B240="Closed"</formula>
    </cfRule>
  </conditionalFormatting>
  <conditionalFormatting sqref="O250:O278">
    <cfRule type="expression" dxfId="875" priority="863">
      <formula>$B250="In-process"</formula>
    </cfRule>
    <cfRule type="expression" dxfId="874" priority="864">
      <formula>$B250="Closed"</formula>
    </cfRule>
  </conditionalFormatting>
  <conditionalFormatting sqref="O280:O294">
    <cfRule type="expression" dxfId="873" priority="861">
      <formula>$B280="In-process"</formula>
    </cfRule>
    <cfRule type="expression" dxfId="872" priority="862">
      <formula>$B280="Closed"</formula>
    </cfRule>
  </conditionalFormatting>
  <conditionalFormatting sqref="O239">
    <cfRule type="expression" dxfId="871" priority="859">
      <formula>$B239="In-process"</formula>
    </cfRule>
    <cfRule type="expression" dxfId="870" priority="860">
      <formula>$B239="Closed"</formula>
    </cfRule>
  </conditionalFormatting>
  <conditionalFormatting sqref="O238">
    <cfRule type="expression" dxfId="869" priority="857">
      <formula>$B238="In-process"</formula>
    </cfRule>
    <cfRule type="expression" dxfId="868" priority="858">
      <formula>$B238="Closed"</formula>
    </cfRule>
  </conditionalFormatting>
  <conditionalFormatting sqref="O237">
    <cfRule type="expression" dxfId="867" priority="855">
      <formula>$B237="In-process"</formula>
    </cfRule>
    <cfRule type="expression" dxfId="866" priority="856">
      <formula>$B237="Closed"</formula>
    </cfRule>
  </conditionalFormatting>
  <conditionalFormatting sqref="O236">
    <cfRule type="expression" dxfId="865" priority="853">
      <formula>$B236="In-process"</formula>
    </cfRule>
    <cfRule type="expression" dxfId="864" priority="854">
      <formula>$B236="Closed"</formula>
    </cfRule>
  </conditionalFormatting>
  <conditionalFormatting sqref="O234:O235">
    <cfRule type="expression" dxfId="863" priority="851">
      <formula>$B234="In-process"</formula>
    </cfRule>
    <cfRule type="expression" dxfId="862" priority="852">
      <formula>$B234="Closed"</formula>
    </cfRule>
  </conditionalFormatting>
  <conditionalFormatting sqref="O233">
    <cfRule type="expression" dxfId="861" priority="849">
      <formula>$B233="In-process"</formula>
    </cfRule>
    <cfRule type="expression" dxfId="860" priority="850">
      <formula>$B233="Closed"</formula>
    </cfRule>
  </conditionalFormatting>
  <conditionalFormatting sqref="O232">
    <cfRule type="expression" dxfId="859" priority="847">
      <formula>$B232="In-process"</formula>
    </cfRule>
    <cfRule type="expression" dxfId="858" priority="848">
      <formula>$B232="Closed"</formula>
    </cfRule>
  </conditionalFormatting>
  <conditionalFormatting sqref="O231">
    <cfRule type="expression" dxfId="857" priority="845">
      <formula>$B231="In-process"</formula>
    </cfRule>
    <cfRule type="expression" dxfId="856" priority="846">
      <formula>$B231="Closed"</formula>
    </cfRule>
  </conditionalFormatting>
  <conditionalFormatting sqref="O230">
    <cfRule type="expression" dxfId="855" priority="843">
      <formula>$B230="In-process"</formula>
    </cfRule>
    <cfRule type="expression" dxfId="854" priority="844">
      <formula>$B230="Closed"</formula>
    </cfRule>
  </conditionalFormatting>
  <conditionalFormatting sqref="O229">
    <cfRule type="expression" dxfId="853" priority="841">
      <formula>$B229="In-process"</formula>
    </cfRule>
    <cfRule type="expression" dxfId="852" priority="842">
      <formula>$B229="Closed"</formula>
    </cfRule>
  </conditionalFormatting>
  <conditionalFormatting sqref="O226:O228">
    <cfRule type="expression" dxfId="851" priority="839">
      <formula>$B226="In-process"</formula>
    </cfRule>
    <cfRule type="expression" dxfId="850" priority="840">
      <formula>$B226="Closed"</formula>
    </cfRule>
  </conditionalFormatting>
  <conditionalFormatting sqref="O223:O225">
    <cfRule type="expression" dxfId="849" priority="837">
      <formula>$B223="In-process"</formula>
    </cfRule>
    <cfRule type="expression" dxfId="848" priority="838">
      <formula>$B223="Closed"</formula>
    </cfRule>
  </conditionalFormatting>
  <conditionalFormatting sqref="O221:O222">
    <cfRule type="expression" dxfId="847" priority="835">
      <formula>$B221="In-process"</formula>
    </cfRule>
    <cfRule type="expression" dxfId="846" priority="836">
      <formula>$B221="Closed"</formula>
    </cfRule>
  </conditionalFormatting>
  <conditionalFormatting sqref="O218">
    <cfRule type="expression" dxfId="845" priority="833">
      <formula>$B218="In-process"</formula>
    </cfRule>
    <cfRule type="expression" dxfId="844" priority="834">
      <formula>$B218="Closed"</formula>
    </cfRule>
  </conditionalFormatting>
  <conditionalFormatting sqref="O217">
    <cfRule type="expression" dxfId="843" priority="831">
      <formula>$B217="In-process"</formula>
    </cfRule>
    <cfRule type="expression" dxfId="842" priority="832">
      <formula>$B217="Closed"</formula>
    </cfRule>
  </conditionalFormatting>
  <conditionalFormatting sqref="O216">
    <cfRule type="expression" dxfId="841" priority="829">
      <formula>$B216="In-process"</formula>
    </cfRule>
    <cfRule type="expression" dxfId="840" priority="830">
      <formula>$B216="Closed"</formula>
    </cfRule>
  </conditionalFormatting>
  <conditionalFormatting sqref="O215">
    <cfRule type="expression" dxfId="839" priority="827">
      <formula>$B215="In-process"</formula>
    </cfRule>
    <cfRule type="expression" dxfId="838" priority="828">
      <formula>$B215="Closed"</formula>
    </cfRule>
  </conditionalFormatting>
  <conditionalFormatting sqref="O191">
    <cfRule type="expression" dxfId="837" priority="825">
      <formula>$B191="In-process"</formula>
    </cfRule>
    <cfRule type="expression" dxfId="836" priority="826">
      <formula>$B191="Closed"</formula>
    </cfRule>
  </conditionalFormatting>
  <conditionalFormatting sqref="O192:O214">
    <cfRule type="expression" dxfId="835" priority="823">
      <formula>$B192="In-process"</formula>
    </cfRule>
    <cfRule type="expression" dxfId="834" priority="824">
      <formula>$B192="Closed"</formula>
    </cfRule>
  </conditionalFormatting>
  <conditionalFormatting sqref="O190">
    <cfRule type="expression" dxfId="833" priority="821">
      <formula>$B190="In-process"</formula>
    </cfRule>
    <cfRule type="expression" dxfId="832" priority="822">
      <formula>$B190="Closed"</formula>
    </cfRule>
  </conditionalFormatting>
  <conditionalFormatting sqref="O189">
    <cfRule type="expression" dxfId="831" priority="819">
      <formula>$B189="In-process"</formula>
    </cfRule>
    <cfRule type="expression" dxfId="830" priority="820">
      <formula>$B189="Closed"</formula>
    </cfRule>
  </conditionalFormatting>
  <conditionalFormatting sqref="O188">
    <cfRule type="expression" dxfId="829" priority="817">
      <formula>$B188="In-process"</formula>
    </cfRule>
    <cfRule type="expression" dxfId="828" priority="818">
      <formula>$B188="Closed"</formula>
    </cfRule>
  </conditionalFormatting>
  <conditionalFormatting sqref="O187">
    <cfRule type="expression" dxfId="827" priority="815">
      <formula>$B187="In-process"</formula>
    </cfRule>
    <cfRule type="expression" dxfId="826" priority="816">
      <formula>$B187="Closed"</formula>
    </cfRule>
  </conditionalFormatting>
  <conditionalFormatting sqref="O185">
    <cfRule type="expression" dxfId="825" priority="813">
      <formula>$B185="In-process"</formula>
    </cfRule>
    <cfRule type="expression" dxfId="824" priority="814">
      <formula>$B185="Closed"</formula>
    </cfRule>
  </conditionalFormatting>
  <conditionalFormatting sqref="O184">
    <cfRule type="expression" dxfId="823" priority="811">
      <formula>$B184="In-process"</formula>
    </cfRule>
    <cfRule type="expression" dxfId="822" priority="812">
      <formula>$B184="Closed"</formula>
    </cfRule>
  </conditionalFormatting>
  <conditionalFormatting sqref="O183">
    <cfRule type="expression" dxfId="821" priority="809">
      <formula>$B183="In-process"</formula>
    </cfRule>
    <cfRule type="expression" dxfId="820" priority="810">
      <formula>$B183="Closed"</formula>
    </cfRule>
  </conditionalFormatting>
  <conditionalFormatting sqref="O182">
    <cfRule type="expression" dxfId="819" priority="807">
      <formula>$B182="In-process"</formula>
    </cfRule>
    <cfRule type="expression" dxfId="818" priority="808">
      <formula>$B182="Closed"</formula>
    </cfRule>
  </conditionalFormatting>
  <conditionalFormatting sqref="O181">
    <cfRule type="expression" dxfId="817" priority="805">
      <formula>$B181="In-process"</formula>
    </cfRule>
    <cfRule type="expression" dxfId="816" priority="806">
      <formula>$B181="Closed"</formula>
    </cfRule>
  </conditionalFormatting>
  <conditionalFormatting sqref="O180">
    <cfRule type="expression" dxfId="815" priority="803">
      <formula>$B180="In-process"</formula>
    </cfRule>
    <cfRule type="expression" dxfId="814" priority="804">
      <formula>$B180="Closed"</formula>
    </cfRule>
  </conditionalFormatting>
  <conditionalFormatting sqref="O179">
    <cfRule type="expression" dxfId="813" priority="801">
      <formula>$B179="In-process"</formula>
    </cfRule>
    <cfRule type="expression" dxfId="812" priority="802">
      <formula>$B179="Closed"</formula>
    </cfRule>
  </conditionalFormatting>
  <conditionalFormatting sqref="O178">
    <cfRule type="expression" dxfId="811" priority="799">
      <formula>$B178="In-process"</formula>
    </cfRule>
    <cfRule type="expression" dxfId="810" priority="800">
      <formula>$B178="Closed"</formula>
    </cfRule>
  </conditionalFormatting>
  <conditionalFormatting sqref="O177">
    <cfRule type="expression" dxfId="809" priority="797">
      <formula>$B177="In-process"</formula>
    </cfRule>
    <cfRule type="expression" dxfId="808" priority="798">
      <formula>$B177="Closed"</formula>
    </cfRule>
  </conditionalFormatting>
  <conditionalFormatting sqref="O176">
    <cfRule type="expression" dxfId="807" priority="795">
      <formula>$B176="In-process"</formula>
    </cfRule>
    <cfRule type="expression" dxfId="806" priority="796">
      <formula>$B176="Closed"</formula>
    </cfRule>
  </conditionalFormatting>
  <conditionalFormatting sqref="O175">
    <cfRule type="expression" dxfId="805" priority="793">
      <formula>$B175="In-process"</formula>
    </cfRule>
    <cfRule type="expression" dxfId="804" priority="794">
      <formula>$B175="Closed"</formula>
    </cfRule>
  </conditionalFormatting>
  <conditionalFormatting sqref="O171">
    <cfRule type="expression" dxfId="803" priority="791">
      <formula>$B171="In-process"</formula>
    </cfRule>
    <cfRule type="expression" dxfId="802" priority="792">
      <formula>$B171="Closed"</formula>
    </cfRule>
  </conditionalFormatting>
  <conditionalFormatting sqref="O172">
    <cfRule type="expression" dxfId="801" priority="789">
      <formula>$B172="In-process"</formula>
    </cfRule>
    <cfRule type="expression" dxfId="800" priority="790">
      <formula>$B172="Closed"</formula>
    </cfRule>
  </conditionalFormatting>
  <conditionalFormatting sqref="O173">
    <cfRule type="expression" dxfId="799" priority="787">
      <formula>$B173="In-process"</formula>
    </cfRule>
    <cfRule type="expression" dxfId="798" priority="788">
      <formula>$B173="Closed"</formula>
    </cfRule>
  </conditionalFormatting>
  <conditionalFormatting sqref="O174">
    <cfRule type="expression" dxfId="797" priority="785">
      <formula>$B174="In-process"</formula>
    </cfRule>
    <cfRule type="expression" dxfId="796" priority="786">
      <formula>$B174="Closed"</formula>
    </cfRule>
  </conditionalFormatting>
  <conditionalFormatting sqref="O170">
    <cfRule type="expression" dxfId="795" priority="783">
      <formula>$B170="In-process"</formula>
    </cfRule>
    <cfRule type="expression" dxfId="794" priority="784">
      <formula>$B170="Closed"</formula>
    </cfRule>
  </conditionalFormatting>
  <conditionalFormatting sqref="O169">
    <cfRule type="expression" dxfId="793" priority="781">
      <formula>$B169="In-process"</formula>
    </cfRule>
    <cfRule type="expression" dxfId="792" priority="782">
      <formula>$B169="Closed"</formula>
    </cfRule>
  </conditionalFormatting>
  <conditionalFormatting sqref="O168">
    <cfRule type="expression" dxfId="791" priority="779">
      <formula>$B168="In-process"</formula>
    </cfRule>
    <cfRule type="expression" dxfId="790" priority="780">
      <formula>$B168="Closed"</formula>
    </cfRule>
  </conditionalFormatting>
  <conditionalFormatting sqref="O167">
    <cfRule type="expression" dxfId="789" priority="777">
      <formula>$B167="In-process"</formula>
    </cfRule>
    <cfRule type="expression" dxfId="788" priority="778">
      <formula>$B167="Closed"</formula>
    </cfRule>
  </conditionalFormatting>
  <conditionalFormatting sqref="O166">
    <cfRule type="expression" dxfId="787" priority="775">
      <formula>$B166="In-process"</formula>
    </cfRule>
    <cfRule type="expression" dxfId="786" priority="776">
      <formula>$B166="Closed"</formula>
    </cfRule>
  </conditionalFormatting>
  <conditionalFormatting sqref="O165">
    <cfRule type="expression" dxfId="785" priority="773">
      <formula>$B165="In-process"</formula>
    </cfRule>
    <cfRule type="expression" dxfId="784" priority="774">
      <formula>$B165="Closed"</formula>
    </cfRule>
  </conditionalFormatting>
  <conditionalFormatting sqref="O164">
    <cfRule type="expression" dxfId="783" priority="771">
      <formula>$B164="In-process"</formula>
    </cfRule>
    <cfRule type="expression" dxfId="782" priority="772">
      <formula>$B164="Closed"</formula>
    </cfRule>
  </conditionalFormatting>
  <conditionalFormatting sqref="O163">
    <cfRule type="expression" dxfId="781" priority="769">
      <formula>$B163="In-process"</formula>
    </cfRule>
    <cfRule type="expression" dxfId="780" priority="770">
      <formula>$B163="Closed"</formula>
    </cfRule>
  </conditionalFormatting>
  <conditionalFormatting sqref="O162">
    <cfRule type="expression" dxfId="779" priority="767">
      <formula>$B162="In-process"</formula>
    </cfRule>
    <cfRule type="expression" dxfId="778" priority="768">
      <formula>$B162="Closed"</formula>
    </cfRule>
  </conditionalFormatting>
  <conditionalFormatting sqref="O160:O161">
    <cfRule type="expression" dxfId="777" priority="765">
      <formula>$B160="In-process"</formula>
    </cfRule>
    <cfRule type="expression" dxfId="776" priority="766">
      <formula>$B160="Closed"</formula>
    </cfRule>
  </conditionalFormatting>
  <conditionalFormatting sqref="O159">
    <cfRule type="expression" dxfId="775" priority="763">
      <formula>$B159="In-process"</formula>
    </cfRule>
    <cfRule type="expression" dxfId="774" priority="764">
      <formula>$B159="Closed"</formula>
    </cfRule>
  </conditionalFormatting>
  <conditionalFormatting sqref="O158">
    <cfRule type="expression" dxfId="773" priority="761">
      <formula>$B158="In-process"</formula>
    </cfRule>
    <cfRule type="expression" dxfId="772" priority="762">
      <formula>$B158="Closed"</formula>
    </cfRule>
  </conditionalFormatting>
  <conditionalFormatting sqref="O157">
    <cfRule type="expression" dxfId="771" priority="759">
      <formula>$B157="In-process"</formula>
    </cfRule>
    <cfRule type="expression" dxfId="770" priority="760">
      <formula>$B157="Closed"</formula>
    </cfRule>
  </conditionalFormatting>
  <conditionalFormatting sqref="O156">
    <cfRule type="expression" dxfId="769" priority="757">
      <formula>$B156="In-process"</formula>
    </cfRule>
    <cfRule type="expression" dxfId="768" priority="758">
      <formula>$B156="Closed"</formula>
    </cfRule>
  </conditionalFormatting>
  <conditionalFormatting sqref="O155">
    <cfRule type="expression" dxfId="767" priority="755">
      <formula>$B155="In-process"</formula>
    </cfRule>
    <cfRule type="expression" dxfId="766" priority="756">
      <formula>$B155="Closed"</formula>
    </cfRule>
  </conditionalFormatting>
  <conditionalFormatting sqref="O154">
    <cfRule type="expression" dxfId="765" priority="753">
      <formula>$B154="In-process"</formula>
    </cfRule>
    <cfRule type="expression" dxfId="764" priority="754">
      <formula>$B154="Closed"</formula>
    </cfRule>
  </conditionalFormatting>
  <conditionalFormatting sqref="O141:O153">
    <cfRule type="expression" dxfId="763" priority="751">
      <formula>$B141="In-process"</formula>
    </cfRule>
    <cfRule type="expression" dxfId="762" priority="752">
      <formula>$B141="Closed"</formula>
    </cfRule>
  </conditionalFormatting>
  <conditionalFormatting sqref="O134">
    <cfRule type="expression" dxfId="761" priority="749">
      <formula>$B134="In-process"</formula>
    </cfRule>
    <cfRule type="expression" dxfId="760" priority="750">
      <formula>$B134="Closed"</formula>
    </cfRule>
  </conditionalFormatting>
  <conditionalFormatting sqref="O135">
    <cfRule type="expression" dxfId="759" priority="747">
      <formula>$B135="In-process"</formula>
    </cfRule>
    <cfRule type="expression" dxfId="758" priority="748">
      <formula>$B135="Closed"</formula>
    </cfRule>
  </conditionalFormatting>
  <conditionalFormatting sqref="O136">
    <cfRule type="expression" dxfId="757" priority="745">
      <formula>$B136="In-process"</formula>
    </cfRule>
    <cfRule type="expression" dxfId="756" priority="746">
      <formula>$B136="Closed"</formula>
    </cfRule>
  </conditionalFormatting>
  <conditionalFormatting sqref="O137">
    <cfRule type="expression" dxfId="755" priority="743">
      <formula>$B137="In-process"</formula>
    </cfRule>
    <cfRule type="expression" dxfId="754" priority="744">
      <formula>$B137="Closed"</formula>
    </cfRule>
  </conditionalFormatting>
  <conditionalFormatting sqref="O138">
    <cfRule type="expression" dxfId="753" priority="741">
      <formula>$B138="In-process"</formula>
    </cfRule>
    <cfRule type="expression" dxfId="752" priority="742">
      <formula>$B138="Closed"</formula>
    </cfRule>
  </conditionalFormatting>
  <conditionalFormatting sqref="O139">
    <cfRule type="expression" dxfId="751" priority="739">
      <formula>$B139="In-process"</formula>
    </cfRule>
    <cfRule type="expression" dxfId="750" priority="740">
      <formula>$B139="Closed"</formula>
    </cfRule>
  </conditionalFormatting>
  <conditionalFormatting sqref="O140">
    <cfRule type="expression" dxfId="749" priority="737">
      <formula>$B140="In-process"</formula>
    </cfRule>
    <cfRule type="expression" dxfId="748" priority="738">
      <formula>$B140="Closed"</formula>
    </cfRule>
  </conditionalFormatting>
  <conditionalFormatting sqref="O129:O133 O119:O125 O127">
    <cfRule type="expression" dxfId="747" priority="735">
      <formula>$B119="In-process"</formula>
    </cfRule>
    <cfRule type="expression" dxfId="746" priority="736">
      <formula>$B119="Closed"</formula>
    </cfRule>
  </conditionalFormatting>
  <conditionalFormatting sqref="O128">
    <cfRule type="expression" dxfId="745" priority="733">
      <formula>$B128="In-process"</formula>
    </cfRule>
    <cfRule type="expression" dxfId="744" priority="734">
      <formula>$B128="Closed"</formula>
    </cfRule>
  </conditionalFormatting>
  <conditionalFormatting sqref="O116:O118">
    <cfRule type="expression" dxfId="743" priority="731">
      <formula>$B116="In-process"</formula>
    </cfRule>
    <cfRule type="expression" dxfId="742" priority="732">
      <formula>$B116="Closed"</formula>
    </cfRule>
  </conditionalFormatting>
  <conditionalFormatting sqref="O112">
    <cfRule type="expression" dxfId="741" priority="729">
      <formula>$B112="In-process"</formula>
    </cfRule>
    <cfRule type="expression" dxfId="740" priority="730">
      <formula>$B112="Closed"</formula>
    </cfRule>
  </conditionalFormatting>
  <conditionalFormatting sqref="O111">
    <cfRule type="expression" dxfId="739" priority="727">
      <formula>$B111="In-process"</formula>
    </cfRule>
    <cfRule type="expression" dxfId="738" priority="728">
      <formula>$B111="Closed"</formula>
    </cfRule>
  </conditionalFormatting>
  <conditionalFormatting sqref="O91">
    <cfRule type="expression" dxfId="737" priority="725">
      <formula>$B91="In-process"</formula>
    </cfRule>
    <cfRule type="expression" dxfId="736" priority="726">
      <formula>$B91="Closed"</formula>
    </cfRule>
  </conditionalFormatting>
  <conditionalFormatting sqref="O38:O39">
    <cfRule type="expression" dxfId="735" priority="723">
      <formula>$B38="In-process"</formula>
    </cfRule>
    <cfRule type="expression" dxfId="734" priority="724">
      <formula>$B38="Closed"</formula>
    </cfRule>
  </conditionalFormatting>
  <conditionalFormatting sqref="O36:O37">
    <cfRule type="expression" dxfId="733" priority="721">
      <formula>$B36="In-process"</formula>
    </cfRule>
    <cfRule type="expression" dxfId="732" priority="722">
      <formula>$B36="Closed"</formula>
    </cfRule>
  </conditionalFormatting>
  <conditionalFormatting sqref="O34:O35">
    <cfRule type="expression" dxfId="731" priority="719">
      <formula>$B34="In-process"</formula>
    </cfRule>
    <cfRule type="expression" dxfId="730" priority="720">
      <formula>$B34="Closed"</formula>
    </cfRule>
  </conditionalFormatting>
  <conditionalFormatting sqref="O33">
    <cfRule type="expression" dxfId="729" priority="717">
      <formula>$B33="In-process"</formula>
    </cfRule>
    <cfRule type="expression" dxfId="728" priority="718">
      <formula>$B33="Closed"</formula>
    </cfRule>
  </conditionalFormatting>
  <conditionalFormatting sqref="O31:O32">
    <cfRule type="expression" dxfId="727" priority="715">
      <formula>$B31="In-process"</formula>
    </cfRule>
    <cfRule type="expression" dxfId="726" priority="716">
      <formula>$B31="Closed"</formula>
    </cfRule>
  </conditionalFormatting>
  <conditionalFormatting sqref="O126">
    <cfRule type="expression" dxfId="725" priority="713">
      <formula>$B126="In-process"</formula>
    </cfRule>
    <cfRule type="expression" dxfId="724" priority="714">
      <formula>$B126="Closed"</formula>
    </cfRule>
  </conditionalFormatting>
  <conditionalFormatting sqref="O30">
    <cfRule type="expression" dxfId="723" priority="711">
      <formula>$B30="In-process"</formula>
    </cfRule>
    <cfRule type="expression" dxfId="722" priority="712">
      <formula>$B30="Closed"</formula>
    </cfRule>
  </conditionalFormatting>
  <conditionalFormatting sqref="O29">
    <cfRule type="expression" dxfId="721" priority="709">
      <formula>$B29="In-process"</formula>
    </cfRule>
    <cfRule type="expression" dxfId="720" priority="710">
      <formula>$B29="Closed"</formula>
    </cfRule>
  </conditionalFormatting>
  <conditionalFormatting sqref="O28">
    <cfRule type="expression" dxfId="719" priority="707">
      <formula>$B28="In-process"</formula>
    </cfRule>
    <cfRule type="expression" dxfId="718" priority="708">
      <formula>$B28="Closed"</formula>
    </cfRule>
  </conditionalFormatting>
  <conditionalFormatting sqref="O27">
    <cfRule type="expression" dxfId="717" priority="705">
      <formula>$B27="In-process"</formula>
    </cfRule>
    <cfRule type="expression" dxfId="716" priority="706">
      <formula>$B27="Closed"</formula>
    </cfRule>
  </conditionalFormatting>
  <conditionalFormatting sqref="O25:O26">
    <cfRule type="expression" dxfId="715" priority="703">
      <formula>$B25="In-process"</formula>
    </cfRule>
    <cfRule type="expression" dxfId="714" priority="704">
      <formula>$B25="Closed"</formula>
    </cfRule>
  </conditionalFormatting>
  <conditionalFormatting sqref="O24">
    <cfRule type="expression" dxfId="713" priority="701">
      <formula>$B24="In-process"</formula>
    </cfRule>
    <cfRule type="expression" dxfId="712" priority="702">
      <formula>$B24="Closed"</formula>
    </cfRule>
  </conditionalFormatting>
  <conditionalFormatting sqref="O22:O23">
    <cfRule type="expression" dxfId="711" priority="699">
      <formula>$B22="In-process"</formula>
    </cfRule>
    <cfRule type="expression" dxfId="710" priority="700">
      <formula>$B22="Closed"</formula>
    </cfRule>
  </conditionalFormatting>
  <conditionalFormatting sqref="O20:O21">
    <cfRule type="expression" dxfId="709" priority="697">
      <formula>$B20="In-process"</formula>
    </cfRule>
    <cfRule type="expression" dxfId="708" priority="698">
      <formula>$B20="Closed"</formula>
    </cfRule>
  </conditionalFormatting>
  <conditionalFormatting sqref="O19">
    <cfRule type="expression" dxfId="707" priority="695">
      <formula>$B19="In-process"</formula>
    </cfRule>
    <cfRule type="expression" dxfId="706" priority="696">
      <formula>$B19="Closed"</formula>
    </cfRule>
  </conditionalFormatting>
  <conditionalFormatting sqref="O12:O18">
    <cfRule type="expression" dxfId="705" priority="693">
      <formula>$B12="In-process"</formula>
    </cfRule>
    <cfRule type="expression" dxfId="704" priority="694">
      <formula>$B12="Closed"</formula>
    </cfRule>
  </conditionalFormatting>
  <conditionalFormatting sqref="P371">
    <cfRule type="expression" dxfId="703" priority="685">
      <formula>$B371="In-process"</formula>
    </cfRule>
    <cfRule type="expression" dxfId="702" priority="686">
      <formula>$B371="Closed"</formula>
    </cfRule>
  </conditionalFormatting>
  <conditionalFormatting sqref="P372 P327:P338 AC372 AC327:AC338 AC340:AC343 AC360:AC368 AC351:AC358 AC345:AC349">
    <cfRule type="expression" dxfId="701" priority="687">
      <formula>#REF!="In-process"</formula>
    </cfRule>
    <cfRule type="expression" dxfId="700" priority="688">
      <formula>#REF!="Closed"</formula>
    </cfRule>
  </conditionalFormatting>
  <conditionalFormatting sqref="P345">
    <cfRule type="expression" dxfId="699" priority="689">
      <formula>#REF!="In-process"</formula>
    </cfRule>
    <cfRule type="expression" dxfId="698" priority="690">
      <formula>#REF!="Closed"</formula>
    </cfRule>
  </conditionalFormatting>
  <conditionalFormatting sqref="P342:P343">
    <cfRule type="expression" dxfId="697" priority="691">
      <formula>#REF!="In-process"</formula>
    </cfRule>
    <cfRule type="expression" dxfId="696" priority="692">
      <formula>#REF!="Closed"</formula>
    </cfRule>
  </conditionalFormatting>
  <conditionalFormatting sqref="P341">
    <cfRule type="expression" dxfId="695" priority="683">
      <formula>#REF!="In-process"</formula>
    </cfRule>
    <cfRule type="expression" dxfId="694" priority="684">
      <formula>#REF!="Closed"</formula>
    </cfRule>
  </conditionalFormatting>
  <conditionalFormatting sqref="P339:P340">
    <cfRule type="expression" dxfId="693" priority="681">
      <formula>#REF!="In-process"</formula>
    </cfRule>
    <cfRule type="expression" dxfId="692" priority="682">
      <formula>#REF!="Closed"</formula>
    </cfRule>
  </conditionalFormatting>
  <conditionalFormatting sqref="P370 AC370">
    <cfRule type="expression" dxfId="691" priority="633">
      <formula>$B373="In-process"</formula>
    </cfRule>
    <cfRule type="expression" dxfId="690" priority="634">
      <formula>$B373="Closed"</formula>
    </cfRule>
  </conditionalFormatting>
  <conditionalFormatting sqref="P369">
    <cfRule type="expression" dxfId="689" priority="635">
      <formula>#REF!="In-process"</formula>
    </cfRule>
    <cfRule type="expression" dxfId="688" priority="636">
      <formula>#REF!="Closed"</formula>
    </cfRule>
  </conditionalFormatting>
  <conditionalFormatting sqref="P368">
    <cfRule type="expression" dxfId="687" priority="637">
      <formula>#REF!="In-process"</formula>
    </cfRule>
    <cfRule type="expression" dxfId="686" priority="638">
      <formula>#REF!="Closed"</formula>
    </cfRule>
  </conditionalFormatting>
  <conditionalFormatting sqref="P367">
    <cfRule type="expression" dxfId="685" priority="639">
      <formula>#REF!="In-process"</formula>
    </cfRule>
    <cfRule type="expression" dxfId="684" priority="640">
      <formula>#REF!="Closed"</formula>
    </cfRule>
  </conditionalFormatting>
  <conditionalFormatting sqref="P366">
    <cfRule type="expression" dxfId="683" priority="641">
      <formula>#REF!="In-process"</formula>
    </cfRule>
    <cfRule type="expression" dxfId="682" priority="642">
      <formula>#REF!="Closed"</formula>
    </cfRule>
  </conditionalFormatting>
  <conditionalFormatting sqref="P365">
    <cfRule type="expression" dxfId="681" priority="643">
      <formula>#REF!="In-process"</formula>
    </cfRule>
    <cfRule type="expression" dxfId="680" priority="644">
      <formula>#REF!="Closed"</formula>
    </cfRule>
  </conditionalFormatting>
  <conditionalFormatting sqref="P364">
    <cfRule type="expression" dxfId="679" priority="645">
      <formula>#REF!="In-process"</formula>
    </cfRule>
    <cfRule type="expression" dxfId="678" priority="646">
      <formula>#REF!="Closed"</formula>
    </cfRule>
  </conditionalFormatting>
  <conditionalFormatting sqref="P363">
    <cfRule type="expression" dxfId="677" priority="647">
      <formula>#REF!="In-process"</formula>
    </cfRule>
    <cfRule type="expression" dxfId="676" priority="648">
      <formula>#REF!="Closed"</formula>
    </cfRule>
  </conditionalFormatting>
  <conditionalFormatting sqref="P362">
    <cfRule type="expression" dxfId="675" priority="649">
      <formula>#REF!="In-process"</formula>
    </cfRule>
    <cfRule type="expression" dxfId="674" priority="650">
      <formula>#REF!="Closed"</formula>
    </cfRule>
  </conditionalFormatting>
  <conditionalFormatting sqref="P361">
    <cfRule type="expression" dxfId="673" priority="651">
      <formula>#REF!="In-process"</formula>
    </cfRule>
    <cfRule type="expression" dxfId="672" priority="652">
      <formula>#REF!="Closed"</formula>
    </cfRule>
  </conditionalFormatting>
  <conditionalFormatting sqref="P360">
    <cfRule type="expression" dxfId="671" priority="653">
      <formula>#REF!="In-process"</formula>
    </cfRule>
    <cfRule type="expression" dxfId="670" priority="654">
      <formula>#REF!="Closed"</formula>
    </cfRule>
  </conditionalFormatting>
  <conditionalFormatting sqref="P359">
    <cfRule type="expression" dxfId="669" priority="655">
      <formula>#REF!="In-process"</formula>
    </cfRule>
    <cfRule type="expression" dxfId="668" priority="656">
      <formula>#REF!="Closed"</formula>
    </cfRule>
  </conditionalFormatting>
  <conditionalFormatting sqref="P358">
    <cfRule type="expression" dxfId="667" priority="657">
      <formula>#REF!="In-process"</formula>
    </cfRule>
    <cfRule type="expression" dxfId="666" priority="658">
      <formula>#REF!="Closed"</formula>
    </cfRule>
  </conditionalFormatting>
  <conditionalFormatting sqref="P357">
    <cfRule type="expression" dxfId="665" priority="659">
      <formula>#REF!="In-process"</formula>
    </cfRule>
    <cfRule type="expression" dxfId="664" priority="660">
      <formula>#REF!="Closed"</formula>
    </cfRule>
  </conditionalFormatting>
  <conditionalFormatting sqref="P355:P356">
    <cfRule type="expression" dxfId="663" priority="661">
      <formula>#REF!="In-process"</formula>
    </cfRule>
    <cfRule type="expression" dxfId="662" priority="662">
      <formula>#REF!="Closed"</formula>
    </cfRule>
  </conditionalFormatting>
  <conditionalFormatting sqref="P354">
    <cfRule type="expression" dxfId="661" priority="663">
      <formula>#REF!="In-process"</formula>
    </cfRule>
    <cfRule type="expression" dxfId="660" priority="664">
      <formula>#REF!="Closed"</formula>
    </cfRule>
  </conditionalFormatting>
  <conditionalFormatting sqref="P353">
    <cfRule type="expression" dxfId="659" priority="665">
      <formula>#REF!="In-process"</formula>
    </cfRule>
    <cfRule type="expression" dxfId="658" priority="666">
      <formula>#REF!="Closed"</formula>
    </cfRule>
  </conditionalFormatting>
  <conditionalFormatting sqref="P352">
    <cfRule type="expression" dxfId="657" priority="667">
      <formula>#REF!="In-process"</formula>
    </cfRule>
    <cfRule type="expression" dxfId="656" priority="668">
      <formula>#REF!="Closed"</formula>
    </cfRule>
  </conditionalFormatting>
  <conditionalFormatting sqref="P351">
    <cfRule type="expression" dxfId="655" priority="669">
      <formula>#REF!="In-process"</formula>
    </cfRule>
    <cfRule type="expression" dxfId="654" priority="670">
      <formula>#REF!="Closed"</formula>
    </cfRule>
  </conditionalFormatting>
  <conditionalFormatting sqref="P350">
    <cfRule type="expression" dxfId="653" priority="671">
      <formula>#REF!="In-process"</formula>
    </cfRule>
    <cfRule type="expression" dxfId="652" priority="672">
      <formula>#REF!="Closed"</formula>
    </cfRule>
  </conditionalFormatting>
  <conditionalFormatting sqref="P349">
    <cfRule type="expression" dxfId="651" priority="673">
      <formula>#REF!="In-process"</formula>
    </cfRule>
    <cfRule type="expression" dxfId="650" priority="674">
      <formula>#REF!="Closed"</formula>
    </cfRule>
  </conditionalFormatting>
  <conditionalFormatting sqref="P348">
    <cfRule type="expression" dxfId="649" priority="675">
      <formula>#REF!="In-process"</formula>
    </cfRule>
    <cfRule type="expression" dxfId="648" priority="676">
      <formula>#REF!="Closed"</formula>
    </cfRule>
  </conditionalFormatting>
  <conditionalFormatting sqref="P347">
    <cfRule type="expression" dxfId="647" priority="677">
      <formula>#REF!="In-process"</formula>
    </cfRule>
    <cfRule type="expression" dxfId="646" priority="678">
      <formula>#REF!="Closed"</formula>
    </cfRule>
  </conditionalFormatting>
  <conditionalFormatting sqref="P346">
    <cfRule type="expression" dxfId="645" priority="679">
      <formula>#REF!="In-process"</formula>
    </cfRule>
    <cfRule type="expression" dxfId="644" priority="680">
      <formula>#REF!="Closed"</formula>
    </cfRule>
  </conditionalFormatting>
  <conditionalFormatting sqref="D371">
    <cfRule type="expression" dxfId="643" priority="625">
      <formula>$B371="In-process"</formula>
    </cfRule>
    <cfRule type="expression" dxfId="642" priority="626">
      <formula>$B371="Closed"</formula>
    </cfRule>
  </conditionalFormatting>
  <conditionalFormatting sqref="D372 D327:D338">
    <cfRule type="expression" dxfId="641" priority="627">
      <formula>#REF!="In-process"</formula>
    </cfRule>
    <cfRule type="expression" dxfId="640" priority="628">
      <formula>#REF!="Closed"</formula>
    </cfRule>
  </conditionalFormatting>
  <conditionalFormatting sqref="D345">
    <cfRule type="expression" dxfId="639" priority="629">
      <formula>#REF!="In-process"</formula>
    </cfRule>
    <cfRule type="expression" dxfId="638" priority="630">
      <formula>#REF!="Closed"</formula>
    </cfRule>
  </conditionalFormatting>
  <conditionalFormatting sqref="D342:D343">
    <cfRule type="expression" dxfId="637" priority="631">
      <formula>#REF!="In-process"</formula>
    </cfRule>
    <cfRule type="expression" dxfId="636" priority="632">
      <formula>#REF!="Closed"</formula>
    </cfRule>
  </conditionalFormatting>
  <conditionalFormatting sqref="D341">
    <cfRule type="expression" dxfId="635" priority="623">
      <formula>#REF!="In-process"</formula>
    </cfRule>
    <cfRule type="expression" dxfId="634" priority="624">
      <formula>#REF!="Closed"</formula>
    </cfRule>
  </conditionalFormatting>
  <conditionalFormatting sqref="D339:D340">
    <cfRule type="expression" dxfId="633" priority="621">
      <formula>#REF!="In-process"</formula>
    </cfRule>
    <cfRule type="expression" dxfId="632" priority="622">
      <formula>#REF!="Closed"</formula>
    </cfRule>
  </conditionalFormatting>
  <conditionalFormatting sqref="D370">
    <cfRule type="expression" dxfId="631" priority="573">
      <formula>$B373="In-process"</formula>
    </cfRule>
    <cfRule type="expression" dxfId="630" priority="574">
      <formula>$B373="Closed"</formula>
    </cfRule>
  </conditionalFormatting>
  <conditionalFormatting sqref="D369">
    <cfRule type="expression" dxfId="629" priority="575">
      <formula>#REF!="In-process"</formula>
    </cfRule>
    <cfRule type="expression" dxfId="628" priority="576">
      <formula>#REF!="Closed"</formula>
    </cfRule>
  </conditionalFormatting>
  <conditionalFormatting sqref="D368">
    <cfRule type="expression" dxfId="627" priority="577">
      <formula>#REF!="In-process"</formula>
    </cfRule>
    <cfRule type="expression" dxfId="626" priority="578">
      <formula>#REF!="Closed"</formula>
    </cfRule>
  </conditionalFormatting>
  <conditionalFormatting sqref="D367">
    <cfRule type="expression" dxfId="625" priority="579">
      <formula>#REF!="In-process"</formula>
    </cfRule>
    <cfRule type="expression" dxfId="624" priority="580">
      <formula>#REF!="Closed"</formula>
    </cfRule>
  </conditionalFormatting>
  <conditionalFormatting sqref="D366">
    <cfRule type="expression" dxfId="623" priority="581">
      <formula>#REF!="In-process"</formula>
    </cfRule>
    <cfRule type="expression" dxfId="622" priority="582">
      <formula>#REF!="Closed"</formula>
    </cfRule>
  </conditionalFormatting>
  <conditionalFormatting sqref="D365">
    <cfRule type="expression" dxfId="621" priority="583">
      <formula>#REF!="In-process"</formula>
    </cfRule>
    <cfRule type="expression" dxfId="620" priority="584">
      <formula>#REF!="Closed"</formula>
    </cfRule>
  </conditionalFormatting>
  <conditionalFormatting sqref="D364">
    <cfRule type="expression" dxfId="619" priority="585">
      <formula>#REF!="In-process"</formula>
    </cfRule>
    <cfRule type="expression" dxfId="618" priority="586">
      <formula>#REF!="Closed"</formula>
    </cfRule>
  </conditionalFormatting>
  <conditionalFormatting sqref="D363">
    <cfRule type="expression" dxfId="617" priority="587">
      <formula>#REF!="In-process"</formula>
    </cfRule>
    <cfRule type="expression" dxfId="616" priority="588">
      <formula>#REF!="Closed"</formula>
    </cfRule>
  </conditionalFormatting>
  <conditionalFormatting sqref="D362">
    <cfRule type="expression" dxfId="615" priority="589">
      <formula>#REF!="In-process"</formula>
    </cfRule>
    <cfRule type="expression" dxfId="614" priority="590">
      <formula>#REF!="Closed"</formula>
    </cfRule>
  </conditionalFormatting>
  <conditionalFormatting sqref="D361">
    <cfRule type="expression" dxfId="613" priority="591">
      <formula>#REF!="In-process"</formula>
    </cfRule>
    <cfRule type="expression" dxfId="612" priority="592">
      <formula>#REF!="Closed"</formula>
    </cfRule>
  </conditionalFormatting>
  <conditionalFormatting sqref="D360">
    <cfRule type="expression" dxfId="611" priority="593">
      <formula>#REF!="In-process"</formula>
    </cfRule>
    <cfRule type="expression" dxfId="610" priority="594">
      <formula>#REF!="Closed"</formula>
    </cfRule>
  </conditionalFormatting>
  <conditionalFormatting sqref="D359">
    <cfRule type="expression" dxfId="609" priority="595">
      <formula>#REF!="In-process"</formula>
    </cfRule>
    <cfRule type="expression" dxfId="608" priority="596">
      <formula>#REF!="Closed"</formula>
    </cfRule>
  </conditionalFormatting>
  <conditionalFormatting sqref="D358">
    <cfRule type="expression" dxfId="607" priority="597">
      <formula>#REF!="In-process"</formula>
    </cfRule>
    <cfRule type="expression" dxfId="606" priority="598">
      <formula>#REF!="Closed"</formula>
    </cfRule>
  </conditionalFormatting>
  <conditionalFormatting sqref="D357">
    <cfRule type="expression" dxfId="605" priority="599">
      <formula>#REF!="In-process"</formula>
    </cfRule>
    <cfRule type="expression" dxfId="604" priority="600">
      <formula>#REF!="Closed"</formula>
    </cfRule>
  </conditionalFormatting>
  <conditionalFormatting sqref="D355:D356">
    <cfRule type="expression" dxfId="603" priority="601">
      <formula>#REF!="In-process"</formula>
    </cfRule>
    <cfRule type="expression" dxfId="602" priority="602">
      <formula>#REF!="Closed"</formula>
    </cfRule>
  </conditionalFormatting>
  <conditionalFormatting sqref="D354">
    <cfRule type="expression" dxfId="601" priority="603">
      <formula>#REF!="In-process"</formula>
    </cfRule>
    <cfRule type="expression" dxfId="600" priority="604">
      <formula>#REF!="Closed"</formula>
    </cfRule>
  </conditionalFormatting>
  <conditionalFormatting sqref="D353">
    <cfRule type="expression" dxfId="599" priority="605">
      <formula>#REF!="In-process"</formula>
    </cfRule>
    <cfRule type="expression" dxfId="598" priority="606">
      <formula>#REF!="Closed"</formula>
    </cfRule>
  </conditionalFormatting>
  <conditionalFormatting sqref="D352">
    <cfRule type="expression" dxfId="597" priority="607">
      <formula>#REF!="In-process"</formula>
    </cfRule>
    <cfRule type="expression" dxfId="596" priority="608">
      <formula>#REF!="Closed"</formula>
    </cfRule>
  </conditionalFormatting>
  <conditionalFormatting sqref="D351">
    <cfRule type="expression" dxfId="595" priority="609">
      <formula>#REF!="In-process"</formula>
    </cfRule>
    <cfRule type="expression" dxfId="594" priority="610">
      <formula>#REF!="Closed"</formula>
    </cfRule>
  </conditionalFormatting>
  <conditionalFormatting sqref="D350">
    <cfRule type="expression" dxfId="593" priority="611">
      <formula>#REF!="In-process"</formula>
    </cfRule>
    <cfRule type="expression" dxfId="592" priority="612">
      <formula>#REF!="Closed"</formula>
    </cfRule>
  </conditionalFormatting>
  <conditionalFormatting sqref="D349">
    <cfRule type="expression" dxfId="591" priority="613">
      <formula>#REF!="In-process"</formula>
    </cfRule>
    <cfRule type="expression" dxfId="590" priority="614">
      <formula>#REF!="Closed"</formula>
    </cfRule>
  </conditionalFormatting>
  <conditionalFormatting sqref="D348">
    <cfRule type="expression" dxfId="589" priority="615">
      <formula>#REF!="In-process"</formula>
    </cfRule>
    <cfRule type="expression" dxfId="588" priority="616">
      <formula>#REF!="Closed"</formula>
    </cfRule>
  </conditionalFormatting>
  <conditionalFormatting sqref="D347">
    <cfRule type="expression" dxfId="587" priority="617">
      <formula>#REF!="In-process"</formula>
    </cfRule>
    <cfRule type="expression" dxfId="586" priority="618">
      <formula>#REF!="Closed"</formula>
    </cfRule>
  </conditionalFormatting>
  <conditionalFormatting sqref="D346">
    <cfRule type="expression" dxfId="585" priority="619">
      <formula>#REF!="In-process"</formula>
    </cfRule>
    <cfRule type="expression" dxfId="584" priority="620">
      <formula>#REF!="Closed"</formula>
    </cfRule>
  </conditionalFormatting>
  <conditionalFormatting sqref="R345">
    <cfRule type="expression" dxfId="583" priority="557">
      <formula>$B373="In-process"</formula>
    </cfRule>
    <cfRule type="expression" dxfId="582" priority="558">
      <formula>$B373="Closed"</formula>
    </cfRule>
  </conditionalFormatting>
  <conditionalFormatting sqref="R344">
    <cfRule type="expression" dxfId="581" priority="559">
      <formula>$B373="In-process"</formula>
    </cfRule>
    <cfRule type="expression" dxfId="580" priority="560">
      <formula>$B373="Closed"</formula>
    </cfRule>
  </conditionalFormatting>
  <conditionalFormatting sqref="R343">
    <cfRule type="expression" dxfId="579" priority="561">
      <formula>$B373="In-process"</formula>
    </cfRule>
    <cfRule type="expression" dxfId="578" priority="562">
      <formula>$B373="Closed"</formula>
    </cfRule>
  </conditionalFormatting>
  <conditionalFormatting sqref="R342 R371:R396 R429:R620 AA429:AA620">
    <cfRule type="expression" dxfId="577" priority="563">
      <formula>$B374="In-process"</formula>
    </cfRule>
    <cfRule type="expression" dxfId="576" priority="564">
      <formula>$B374="Closed"</formula>
    </cfRule>
  </conditionalFormatting>
  <conditionalFormatting sqref="R339:R340">
    <cfRule type="expression" dxfId="575" priority="555">
      <formula>$B379="In-process"</formula>
    </cfRule>
    <cfRule type="expression" dxfId="574" priority="556">
      <formula>$B379="Closed"</formula>
    </cfRule>
  </conditionalFormatting>
  <conditionalFormatting sqref="R331:R332">
    <cfRule type="expression" dxfId="573" priority="565">
      <formula>$B376="In-process"</formula>
    </cfRule>
    <cfRule type="expression" dxfId="572" priority="566">
      <formula>$B376="Closed"</formula>
    </cfRule>
  </conditionalFormatting>
  <conditionalFormatting sqref="R398:R428">
    <cfRule type="expression" dxfId="571" priority="567">
      <formula>$B429="In-process"</formula>
    </cfRule>
    <cfRule type="expression" dxfId="570" priority="568">
      <formula>$B429="Closed"</formula>
    </cfRule>
  </conditionalFormatting>
  <conditionalFormatting sqref="R397">
    <cfRule type="expression" dxfId="569" priority="569">
      <formula>#REF!="In-process"</formula>
    </cfRule>
    <cfRule type="expression" dxfId="568" priority="570">
      <formula>#REF!="Closed"</formula>
    </cfRule>
  </conditionalFormatting>
  <conditionalFormatting sqref="R328:R330">
    <cfRule type="expression" dxfId="567" priority="571">
      <formula>$B376="In-process"</formula>
    </cfRule>
    <cfRule type="expression" dxfId="566" priority="572">
      <formula>$B376="Closed"</formula>
    </cfRule>
  </conditionalFormatting>
  <conditionalFormatting sqref="R365">
    <cfRule type="expression" dxfId="565" priority="515">
      <formula>#REF!="In-process"</formula>
    </cfRule>
    <cfRule type="expression" dxfId="564" priority="516">
      <formula>#REF!="Closed"</formula>
    </cfRule>
  </conditionalFormatting>
  <conditionalFormatting sqref="R366:R369">
    <cfRule type="expression" dxfId="563" priority="517">
      <formula>$B373="In-process"</formula>
    </cfRule>
    <cfRule type="expression" dxfId="562" priority="518">
      <formula>$B373="Closed"</formula>
    </cfRule>
  </conditionalFormatting>
  <conditionalFormatting sqref="R364">
    <cfRule type="expression" dxfId="561" priority="519">
      <formula>$B371="In-process"</formula>
    </cfRule>
    <cfRule type="expression" dxfId="560" priority="520">
      <formula>$B371="Closed"</formula>
    </cfRule>
  </conditionalFormatting>
  <conditionalFormatting sqref="R363">
    <cfRule type="expression" dxfId="559" priority="521">
      <formula>$B373="In-process"</formula>
    </cfRule>
    <cfRule type="expression" dxfId="558" priority="522">
      <formula>$B373="Closed"</formula>
    </cfRule>
  </conditionalFormatting>
  <conditionalFormatting sqref="R362">
    <cfRule type="expression" dxfId="557" priority="523">
      <formula>$B373="In-process"</formula>
    </cfRule>
    <cfRule type="expression" dxfId="556" priority="524">
      <formula>$B373="Closed"</formula>
    </cfRule>
  </conditionalFormatting>
  <conditionalFormatting sqref="R361">
    <cfRule type="expression" dxfId="555" priority="525">
      <formula>$B373="In-process"</formula>
    </cfRule>
    <cfRule type="expression" dxfId="554" priority="526">
      <formula>$B373="Closed"</formula>
    </cfRule>
  </conditionalFormatting>
  <conditionalFormatting sqref="R360">
    <cfRule type="expression" dxfId="553" priority="527">
      <formula>$B373="In-process"</formula>
    </cfRule>
    <cfRule type="expression" dxfId="552" priority="528">
      <formula>$B373="Closed"</formula>
    </cfRule>
  </conditionalFormatting>
  <conditionalFormatting sqref="R359">
    <cfRule type="expression" dxfId="551" priority="529">
      <formula>$B373="In-process"</formula>
    </cfRule>
    <cfRule type="expression" dxfId="550" priority="530">
      <formula>$B373="Closed"</formula>
    </cfRule>
  </conditionalFormatting>
  <conditionalFormatting sqref="R358">
    <cfRule type="expression" dxfId="549" priority="531">
      <formula>$B373="In-process"</formula>
    </cfRule>
    <cfRule type="expression" dxfId="548" priority="532">
      <formula>$B373="Closed"</formula>
    </cfRule>
  </conditionalFormatting>
  <conditionalFormatting sqref="R357">
    <cfRule type="expression" dxfId="547" priority="533">
      <formula>$B373="In-process"</formula>
    </cfRule>
    <cfRule type="expression" dxfId="546" priority="534">
      <formula>$B373="Closed"</formula>
    </cfRule>
  </conditionalFormatting>
  <conditionalFormatting sqref="R356">
    <cfRule type="expression" dxfId="545" priority="535">
      <formula>$B373="In-process"</formula>
    </cfRule>
    <cfRule type="expression" dxfId="544" priority="536">
      <formula>$B373="Closed"</formula>
    </cfRule>
  </conditionalFormatting>
  <conditionalFormatting sqref="R355">
    <cfRule type="expression" dxfId="543" priority="537">
      <formula>$B373="In-process"</formula>
    </cfRule>
    <cfRule type="expression" dxfId="542" priority="538">
      <formula>$B373="Closed"</formula>
    </cfRule>
  </conditionalFormatting>
  <conditionalFormatting sqref="R354">
    <cfRule type="expression" dxfId="541" priority="539">
      <formula>$B373="In-process"</formula>
    </cfRule>
    <cfRule type="expression" dxfId="540" priority="540">
      <formula>$B373="Closed"</formula>
    </cfRule>
  </conditionalFormatting>
  <conditionalFormatting sqref="R353">
    <cfRule type="expression" dxfId="539" priority="541">
      <formula>$B373="In-process"</formula>
    </cfRule>
    <cfRule type="expression" dxfId="538" priority="542">
      <formula>$B373="Closed"</formula>
    </cfRule>
  </conditionalFormatting>
  <conditionalFormatting sqref="R352">
    <cfRule type="expression" dxfId="537" priority="543">
      <formula>$B374="In-process"</formula>
    </cfRule>
    <cfRule type="expression" dxfId="536" priority="544">
      <formula>$B374="Closed"</formula>
    </cfRule>
  </conditionalFormatting>
  <conditionalFormatting sqref="R350">
    <cfRule type="expression" dxfId="535" priority="545">
      <formula>$B374="In-process"</formula>
    </cfRule>
    <cfRule type="expression" dxfId="534" priority="546">
      <formula>$B374="Closed"</formula>
    </cfRule>
  </conditionalFormatting>
  <conditionalFormatting sqref="R348:R349">
    <cfRule type="expression" dxfId="533" priority="547">
      <formula>$B373="In-process"</formula>
    </cfRule>
    <cfRule type="expression" dxfId="532" priority="548">
      <formula>$B373="Closed"</formula>
    </cfRule>
  </conditionalFormatting>
  <conditionalFormatting sqref="R347">
    <cfRule type="expression" dxfId="531" priority="549">
      <formula>$B373="In-process"</formula>
    </cfRule>
    <cfRule type="expression" dxfId="530" priority="550">
      <formula>$B373="Closed"</formula>
    </cfRule>
  </conditionalFormatting>
  <conditionalFormatting sqref="R346">
    <cfRule type="expression" dxfId="529" priority="551">
      <formula>$B373="In-process"</formula>
    </cfRule>
    <cfRule type="expression" dxfId="528" priority="552">
      <formula>$B373="Closed"</formula>
    </cfRule>
  </conditionalFormatting>
  <conditionalFormatting sqref="R370">
    <cfRule type="expression" dxfId="527" priority="553">
      <formula>$B402="In-process"</formula>
    </cfRule>
    <cfRule type="expression" dxfId="526" priority="554">
      <formula>$B402="Closed"</formula>
    </cfRule>
  </conditionalFormatting>
  <conditionalFormatting sqref="R351">
    <cfRule type="expression" dxfId="525" priority="513">
      <formula>$B373="In-process"</formula>
    </cfRule>
    <cfRule type="expression" dxfId="524" priority="514">
      <formula>$B373="Closed"</formula>
    </cfRule>
  </conditionalFormatting>
  <conditionalFormatting sqref="R333">
    <cfRule type="expression" dxfId="523" priority="511">
      <formula>#REF!="In-process"</formula>
    </cfRule>
    <cfRule type="expression" dxfId="522" priority="512">
      <formula>#REF!="Closed"</formula>
    </cfRule>
  </conditionalFormatting>
  <conditionalFormatting sqref="R334">
    <cfRule type="expression" dxfId="521" priority="509">
      <formula>#REF!="In-process"</formula>
    </cfRule>
    <cfRule type="expression" dxfId="520" priority="510">
      <formula>#REF!="Closed"</formula>
    </cfRule>
  </conditionalFormatting>
  <conditionalFormatting sqref="R337:R338">
    <cfRule type="expression" dxfId="519" priority="507">
      <formula>#REF!="In-process"</formula>
    </cfRule>
    <cfRule type="expression" dxfId="518" priority="508">
      <formula>#REF!="Closed"</formula>
    </cfRule>
  </conditionalFormatting>
  <conditionalFormatting sqref="R341">
    <cfRule type="expression" dxfId="517" priority="505">
      <formula>#REF!="In-process"</formula>
    </cfRule>
    <cfRule type="expression" dxfId="516" priority="506">
      <formula>#REF!="Closed"</formula>
    </cfRule>
  </conditionalFormatting>
  <conditionalFormatting sqref="R335">
    <cfRule type="expression" dxfId="515" priority="503">
      <formula>#REF!="In-process"</formula>
    </cfRule>
    <cfRule type="expression" dxfId="514" priority="504">
      <formula>#REF!="Closed"</formula>
    </cfRule>
  </conditionalFormatting>
  <conditionalFormatting sqref="R336">
    <cfRule type="expression" dxfId="513" priority="501">
      <formula>#REF!="In-process"</formula>
    </cfRule>
    <cfRule type="expression" dxfId="512" priority="502">
      <formula>#REF!="Closed"</formula>
    </cfRule>
  </conditionalFormatting>
  <conditionalFormatting sqref="R319">
    <cfRule type="expression" dxfId="511" priority="499">
      <formula>$B351="In-process"</formula>
    </cfRule>
    <cfRule type="expression" dxfId="510" priority="500">
      <formula>$B351="Closed"</formula>
    </cfRule>
  </conditionalFormatting>
  <conditionalFormatting sqref="R326">
    <cfRule type="expression" dxfId="509" priority="497">
      <formula>$B358="In-process"</formula>
    </cfRule>
    <cfRule type="expression" dxfId="508" priority="498">
      <formula>$B358="Closed"</formula>
    </cfRule>
  </conditionalFormatting>
  <conditionalFormatting sqref="R325">
    <cfRule type="expression" dxfId="507" priority="495">
      <formula>$B357="In-process"</formula>
    </cfRule>
    <cfRule type="expression" dxfId="506" priority="496">
      <formula>$B357="Closed"</formula>
    </cfRule>
  </conditionalFormatting>
  <conditionalFormatting sqref="R327">
    <cfRule type="expression" dxfId="505" priority="493">
      <formula>$B375="In-process"</formula>
    </cfRule>
    <cfRule type="expression" dxfId="504" priority="494">
      <formula>$B375="Closed"</formula>
    </cfRule>
  </conditionalFormatting>
  <conditionalFormatting sqref="R324">
    <cfRule type="expression" dxfId="503" priority="491">
      <formula>$B356="In-process"</formula>
    </cfRule>
    <cfRule type="expression" dxfId="502" priority="492">
      <formula>$B356="Closed"</formula>
    </cfRule>
  </conditionalFormatting>
  <conditionalFormatting sqref="T574:T581 T531:T572 T583:T611 T327:T337 T372:T528 T219:T222 T186 T113:T118 T105:T110 T92:T103">
    <cfRule type="expression" dxfId="501" priority="489">
      <formula>$B92="In-process"</formula>
    </cfRule>
    <cfRule type="expression" dxfId="500" priority="490">
      <formula>$B92="Closed"</formula>
    </cfRule>
  </conditionalFormatting>
  <conditionalFormatting sqref="T573">
    <cfRule type="expression" dxfId="499" priority="487">
      <formula>$B573="In-process"</formula>
    </cfRule>
    <cfRule type="expression" dxfId="498" priority="488">
      <formula>$B573="Closed"</formula>
    </cfRule>
  </conditionalFormatting>
  <conditionalFormatting sqref="T582">
    <cfRule type="expression" dxfId="497" priority="485">
      <formula>$B582="In-process"</formula>
    </cfRule>
    <cfRule type="expression" dxfId="496" priority="486">
      <formula>$B582="Closed"</formula>
    </cfRule>
  </conditionalFormatting>
  <conditionalFormatting sqref="T612">
    <cfRule type="expression" dxfId="495" priority="483">
      <formula>$B612="In-process"</formula>
    </cfRule>
    <cfRule type="expression" dxfId="494" priority="484">
      <formula>$B612="Closed"</formula>
    </cfRule>
  </conditionalFormatting>
  <conditionalFormatting sqref="T530">
    <cfRule type="expression" dxfId="493" priority="481">
      <formula>$B530="In-process"</formula>
    </cfRule>
    <cfRule type="expression" dxfId="492" priority="482">
      <formula>$B530="Closed"</formula>
    </cfRule>
  </conditionalFormatting>
  <conditionalFormatting sqref="T529">
    <cfRule type="expression" dxfId="491" priority="479">
      <formula>$B529="In-process"</formula>
    </cfRule>
    <cfRule type="expression" dxfId="490" priority="480">
      <formula>$B529="Closed"</formula>
    </cfRule>
  </conditionalFormatting>
  <conditionalFormatting sqref="T343:T345">
    <cfRule type="expression" dxfId="489" priority="477">
      <formula>$B343="In-process"</formula>
    </cfRule>
    <cfRule type="expression" dxfId="488" priority="478">
      <formula>$B343="Closed"</formula>
    </cfRule>
  </conditionalFormatting>
  <conditionalFormatting sqref="T342">
    <cfRule type="expression" dxfId="487" priority="475">
      <formula>$B342="In-process"</formula>
    </cfRule>
    <cfRule type="expression" dxfId="486" priority="476">
      <formula>$B342="Closed"</formula>
    </cfRule>
  </conditionalFormatting>
  <conditionalFormatting sqref="T341">
    <cfRule type="expression" dxfId="485" priority="473">
      <formula>$B341="In-process"</formula>
    </cfRule>
    <cfRule type="expression" dxfId="484" priority="474">
      <formula>$B341="Closed"</formula>
    </cfRule>
  </conditionalFormatting>
  <conditionalFormatting sqref="T339:T340">
    <cfRule type="expression" dxfId="483" priority="471">
      <formula>$B339="In-process"</formula>
    </cfRule>
    <cfRule type="expression" dxfId="482" priority="472">
      <formula>$B339="Closed"</formula>
    </cfRule>
  </conditionalFormatting>
  <conditionalFormatting sqref="T338">
    <cfRule type="expression" dxfId="481" priority="469">
      <formula>$B338="In-process"</formula>
    </cfRule>
    <cfRule type="expression" dxfId="480" priority="470">
      <formula>$B338="Closed"</formula>
    </cfRule>
  </conditionalFormatting>
  <conditionalFormatting sqref="T347:T354">
    <cfRule type="expression" dxfId="479" priority="467">
      <formula>$B347="In-process"</formula>
    </cfRule>
    <cfRule type="expression" dxfId="478" priority="468">
      <formula>$B347="Closed"</formula>
    </cfRule>
  </conditionalFormatting>
  <conditionalFormatting sqref="T369">
    <cfRule type="expression" dxfId="477" priority="465">
      <formula>$B369="In-process"</formula>
    </cfRule>
    <cfRule type="expression" dxfId="476" priority="466">
      <formula>$B369="Closed"</formula>
    </cfRule>
  </conditionalFormatting>
  <conditionalFormatting sqref="T368">
    <cfRule type="expression" dxfId="475" priority="463">
      <formula>$B368="In-process"</formula>
    </cfRule>
    <cfRule type="expression" dxfId="474" priority="464">
      <formula>$B368="Closed"</formula>
    </cfRule>
  </conditionalFormatting>
  <conditionalFormatting sqref="T367">
    <cfRule type="expression" dxfId="473" priority="461">
      <formula>$B367="In-process"</formula>
    </cfRule>
    <cfRule type="expression" dxfId="472" priority="462">
      <formula>$B367="Closed"</formula>
    </cfRule>
  </conditionalFormatting>
  <conditionalFormatting sqref="T366">
    <cfRule type="expression" dxfId="471" priority="459">
      <formula>$B366="In-process"</formula>
    </cfRule>
    <cfRule type="expression" dxfId="470" priority="460">
      <formula>$B366="Closed"</formula>
    </cfRule>
  </conditionalFormatting>
  <conditionalFormatting sqref="T365">
    <cfRule type="expression" dxfId="469" priority="457">
      <formula>$B365="In-process"</formula>
    </cfRule>
    <cfRule type="expression" dxfId="468" priority="458">
      <formula>$B365="Closed"</formula>
    </cfRule>
  </conditionalFormatting>
  <conditionalFormatting sqref="T364">
    <cfRule type="expression" dxfId="467" priority="455">
      <formula>$B364="In-process"</formula>
    </cfRule>
    <cfRule type="expression" dxfId="466" priority="456">
      <formula>$B364="Closed"</formula>
    </cfRule>
  </conditionalFormatting>
  <conditionalFormatting sqref="T363">
    <cfRule type="expression" dxfId="465" priority="453">
      <formula>$B363="In-process"</formula>
    </cfRule>
    <cfRule type="expression" dxfId="464" priority="454">
      <formula>$B363="Closed"</formula>
    </cfRule>
  </conditionalFormatting>
  <conditionalFormatting sqref="T361:T362">
    <cfRule type="expression" dxfId="463" priority="451">
      <formula>$B361="In-process"</formula>
    </cfRule>
    <cfRule type="expression" dxfId="462" priority="452">
      <formula>$B361="Closed"</formula>
    </cfRule>
  </conditionalFormatting>
  <conditionalFormatting sqref="T355:T357">
    <cfRule type="expression" dxfId="461" priority="447">
      <formula>$B355="In-process"</formula>
    </cfRule>
    <cfRule type="expression" dxfId="460" priority="448">
      <formula>$B355="Closed"</formula>
    </cfRule>
  </conditionalFormatting>
  <conditionalFormatting sqref="T358:T360">
    <cfRule type="expression" dxfId="459" priority="449">
      <formula>$B358="In-process"</formula>
    </cfRule>
    <cfRule type="expression" dxfId="458" priority="450">
      <formula>$B358="Closed"</formula>
    </cfRule>
  </conditionalFormatting>
  <conditionalFormatting sqref="T346">
    <cfRule type="expression" dxfId="457" priority="445">
      <formula>$B346="In-process"</formula>
    </cfRule>
    <cfRule type="expression" dxfId="456" priority="446">
      <formula>$B346="Closed"</formula>
    </cfRule>
  </conditionalFormatting>
  <conditionalFormatting sqref="T318:T326">
    <cfRule type="expression" dxfId="455" priority="443">
      <formula>$B318="In-process"</formula>
    </cfRule>
    <cfRule type="expression" dxfId="454" priority="444">
      <formula>$B318="Closed"</formula>
    </cfRule>
  </conditionalFormatting>
  <conditionalFormatting sqref="T317">
    <cfRule type="expression" dxfId="453" priority="441">
      <formula>$B317="In-process"</formula>
    </cfRule>
    <cfRule type="expression" dxfId="452" priority="442">
      <formula>$B317="Closed"</formula>
    </cfRule>
  </conditionalFormatting>
  <conditionalFormatting sqref="T312:T316">
    <cfRule type="expression" dxfId="451" priority="439">
      <formula>$B312="In-process"</formula>
    </cfRule>
    <cfRule type="expression" dxfId="450" priority="440">
      <formula>$B312="Closed"</formula>
    </cfRule>
  </conditionalFormatting>
  <conditionalFormatting sqref="T311">
    <cfRule type="expression" dxfId="449" priority="437">
      <formula>$B311="In-process"</formula>
    </cfRule>
    <cfRule type="expression" dxfId="448" priority="438">
      <formula>$B311="Closed"</formula>
    </cfRule>
  </conditionalFormatting>
  <conditionalFormatting sqref="T310">
    <cfRule type="expression" dxfId="447" priority="435">
      <formula>$B310="In-process"</formula>
    </cfRule>
    <cfRule type="expression" dxfId="446" priority="436">
      <formula>$B310="Closed"</formula>
    </cfRule>
  </conditionalFormatting>
  <conditionalFormatting sqref="T309">
    <cfRule type="expression" dxfId="445" priority="433">
      <formula>$B309="In-process"</formula>
    </cfRule>
    <cfRule type="expression" dxfId="444" priority="434">
      <formula>$B309="Closed"</formula>
    </cfRule>
  </conditionalFormatting>
  <conditionalFormatting sqref="T307">
    <cfRule type="expression" dxfId="443" priority="431">
      <formula>$B307="In-process"</formula>
    </cfRule>
    <cfRule type="expression" dxfId="442" priority="432">
      <formula>$B307="Closed"</formula>
    </cfRule>
  </conditionalFormatting>
  <conditionalFormatting sqref="T306">
    <cfRule type="expression" dxfId="441" priority="429">
      <formula>$B306="In-process"</formula>
    </cfRule>
    <cfRule type="expression" dxfId="440" priority="430">
      <formula>$B306="Closed"</formula>
    </cfRule>
  </conditionalFormatting>
  <conditionalFormatting sqref="T304:T305">
    <cfRule type="expression" dxfId="439" priority="427">
      <formula>$B304="In-process"</formula>
    </cfRule>
    <cfRule type="expression" dxfId="438" priority="428">
      <formula>$B304="Closed"</formula>
    </cfRule>
  </conditionalFormatting>
  <conditionalFormatting sqref="T303">
    <cfRule type="expression" dxfId="437" priority="425">
      <formula>$B303="In-process"</formula>
    </cfRule>
    <cfRule type="expression" dxfId="436" priority="426">
      <formula>$B303="Closed"</formula>
    </cfRule>
  </conditionalFormatting>
  <conditionalFormatting sqref="T301:T302">
    <cfRule type="expression" dxfId="435" priority="423">
      <formula>$B301="In-process"</formula>
    </cfRule>
    <cfRule type="expression" dxfId="434" priority="424">
      <formula>$B301="Closed"</formula>
    </cfRule>
  </conditionalFormatting>
  <conditionalFormatting sqref="T300">
    <cfRule type="expression" dxfId="433" priority="421">
      <formula>$B300="In-process"</formula>
    </cfRule>
    <cfRule type="expression" dxfId="432" priority="422">
      <formula>$B300="Closed"</formula>
    </cfRule>
  </conditionalFormatting>
  <conditionalFormatting sqref="T296:T299">
    <cfRule type="expression" dxfId="431" priority="419">
      <formula>$B296="In-process"</formula>
    </cfRule>
    <cfRule type="expression" dxfId="430" priority="420">
      <formula>$B296="Closed"</formula>
    </cfRule>
  </conditionalFormatting>
  <conditionalFormatting sqref="T295">
    <cfRule type="expression" dxfId="429" priority="417">
      <formula>$B295="In-process"</formula>
    </cfRule>
    <cfRule type="expression" dxfId="428" priority="418">
      <formula>$B295="Closed"</formula>
    </cfRule>
  </conditionalFormatting>
  <conditionalFormatting sqref="T284:T294">
    <cfRule type="expression" dxfId="427" priority="415">
      <formula>$B284="In-process"</formula>
    </cfRule>
    <cfRule type="expression" dxfId="426" priority="416">
      <formula>$B284="Closed"</formula>
    </cfRule>
  </conditionalFormatting>
  <conditionalFormatting sqref="T279:T283">
    <cfRule type="expression" dxfId="425" priority="413">
      <formula>$B279="In-process"</formula>
    </cfRule>
    <cfRule type="expression" dxfId="424" priority="414">
      <formula>$B279="Closed"</formula>
    </cfRule>
  </conditionalFormatting>
  <conditionalFormatting sqref="T278">
    <cfRule type="expression" dxfId="423" priority="411">
      <formula>$B278="In-process"</formula>
    </cfRule>
    <cfRule type="expression" dxfId="422" priority="412">
      <formula>$B278="Closed"</formula>
    </cfRule>
  </conditionalFormatting>
  <conditionalFormatting sqref="T274:T277">
    <cfRule type="expression" dxfId="421" priority="409">
      <formula>$B274="In-process"</formula>
    </cfRule>
    <cfRule type="expression" dxfId="420" priority="410">
      <formula>$B274="Closed"</formula>
    </cfRule>
  </conditionalFormatting>
  <conditionalFormatting sqref="T272:T273">
    <cfRule type="expression" dxfId="419" priority="407">
      <formula>$B272="In-process"</formula>
    </cfRule>
    <cfRule type="expression" dxfId="418" priority="408">
      <formula>$B272="Closed"</formula>
    </cfRule>
  </conditionalFormatting>
  <conditionalFormatting sqref="T268:T271">
    <cfRule type="expression" dxfId="417" priority="405">
      <formula>$B268="In-process"</formula>
    </cfRule>
    <cfRule type="expression" dxfId="416" priority="406">
      <formula>$B268="Closed"</formula>
    </cfRule>
  </conditionalFormatting>
  <conditionalFormatting sqref="T263:T267">
    <cfRule type="expression" dxfId="415" priority="403">
      <formula>$B263="In-process"</formula>
    </cfRule>
    <cfRule type="expression" dxfId="414" priority="404">
      <formula>$B263="Closed"</formula>
    </cfRule>
  </conditionalFormatting>
  <conditionalFormatting sqref="T261:T262">
    <cfRule type="expression" dxfId="413" priority="401">
      <formula>$B261="In-process"</formula>
    </cfRule>
    <cfRule type="expression" dxfId="412" priority="402">
      <formula>$B261="Closed"</formula>
    </cfRule>
  </conditionalFormatting>
  <conditionalFormatting sqref="T256:T260">
    <cfRule type="expression" dxfId="411" priority="399">
      <formula>$B256="In-process"</formula>
    </cfRule>
    <cfRule type="expression" dxfId="410" priority="400">
      <formula>$B256="Closed"</formula>
    </cfRule>
  </conditionalFormatting>
  <conditionalFormatting sqref="T249:T255">
    <cfRule type="expression" dxfId="409" priority="397">
      <formula>$B249="In-process"</formula>
    </cfRule>
    <cfRule type="expression" dxfId="408" priority="398">
      <formula>$B249="Closed"</formula>
    </cfRule>
  </conditionalFormatting>
  <conditionalFormatting sqref="T248">
    <cfRule type="expression" dxfId="407" priority="395">
      <formula>$B248="In-process"</formula>
    </cfRule>
    <cfRule type="expression" dxfId="406" priority="396">
      <formula>$B248="Closed"</formula>
    </cfRule>
  </conditionalFormatting>
  <conditionalFormatting sqref="T246:T247">
    <cfRule type="expression" dxfId="405" priority="393">
      <formula>$B246="In-process"</formula>
    </cfRule>
    <cfRule type="expression" dxfId="404" priority="394">
      <formula>$B246="Closed"</formula>
    </cfRule>
  </conditionalFormatting>
  <conditionalFormatting sqref="T245">
    <cfRule type="expression" dxfId="403" priority="391">
      <formula>$B245="In-process"</formula>
    </cfRule>
    <cfRule type="expression" dxfId="402" priority="392">
      <formula>$B245="Closed"</formula>
    </cfRule>
  </conditionalFormatting>
  <conditionalFormatting sqref="T244">
    <cfRule type="expression" dxfId="401" priority="389">
      <formula>$B244="In-process"</formula>
    </cfRule>
    <cfRule type="expression" dxfId="400" priority="390">
      <formula>$B244="Closed"</formula>
    </cfRule>
  </conditionalFormatting>
  <conditionalFormatting sqref="T240:T243">
    <cfRule type="expression" dxfId="399" priority="387">
      <formula>$B240="In-process"</formula>
    </cfRule>
    <cfRule type="expression" dxfId="398" priority="388">
      <formula>$B240="Closed"</formula>
    </cfRule>
  </conditionalFormatting>
  <conditionalFormatting sqref="T239">
    <cfRule type="expression" dxfId="397" priority="385">
      <formula>$B239="In-process"</formula>
    </cfRule>
    <cfRule type="expression" dxfId="396" priority="386">
      <formula>$B239="Closed"</formula>
    </cfRule>
  </conditionalFormatting>
  <conditionalFormatting sqref="T238">
    <cfRule type="expression" dxfId="395" priority="383">
      <formula>$B238="In-process"</formula>
    </cfRule>
    <cfRule type="expression" dxfId="394" priority="384">
      <formula>$B238="Closed"</formula>
    </cfRule>
  </conditionalFormatting>
  <conditionalFormatting sqref="T237">
    <cfRule type="expression" dxfId="393" priority="381">
      <formula>$B237="In-process"</formula>
    </cfRule>
    <cfRule type="expression" dxfId="392" priority="382">
      <formula>$B237="Closed"</formula>
    </cfRule>
  </conditionalFormatting>
  <conditionalFormatting sqref="T236">
    <cfRule type="expression" dxfId="391" priority="379">
      <formula>$B236="In-process"</formula>
    </cfRule>
    <cfRule type="expression" dxfId="390" priority="380">
      <formula>$B236="Closed"</formula>
    </cfRule>
  </conditionalFormatting>
  <conditionalFormatting sqref="T234:T235">
    <cfRule type="expression" dxfId="389" priority="377">
      <formula>$B234="In-process"</formula>
    </cfRule>
    <cfRule type="expression" dxfId="388" priority="378">
      <formula>$B234="Closed"</formula>
    </cfRule>
  </conditionalFormatting>
  <conditionalFormatting sqref="T233">
    <cfRule type="expression" dxfId="387" priority="375">
      <formula>$B233="In-process"</formula>
    </cfRule>
    <cfRule type="expression" dxfId="386" priority="376">
      <formula>$B233="Closed"</formula>
    </cfRule>
  </conditionalFormatting>
  <conditionalFormatting sqref="T232">
    <cfRule type="expression" dxfId="385" priority="373">
      <formula>$B232="In-process"</formula>
    </cfRule>
    <cfRule type="expression" dxfId="384" priority="374">
      <formula>$B232="Closed"</formula>
    </cfRule>
  </conditionalFormatting>
  <conditionalFormatting sqref="T231">
    <cfRule type="expression" dxfId="383" priority="371">
      <formula>$B231="In-process"</formula>
    </cfRule>
    <cfRule type="expression" dxfId="382" priority="372">
      <formula>$B231="Closed"</formula>
    </cfRule>
  </conditionalFormatting>
  <conditionalFormatting sqref="T230">
    <cfRule type="expression" dxfId="381" priority="369">
      <formula>$B230="In-process"</formula>
    </cfRule>
    <cfRule type="expression" dxfId="380" priority="370">
      <formula>$B230="Closed"</formula>
    </cfRule>
  </conditionalFormatting>
  <conditionalFormatting sqref="T229">
    <cfRule type="expression" dxfId="379" priority="367">
      <formula>$B229="In-process"</formula>
    </cfRule>
    <cfRule type="expression" dxfId="378" priority="368">
      <formula>$B229="Closed"</formula>
    </cfRule>
  </conditionalFormatting>
  <conditionalFormatting sqref="T226:T228">
    <cfRule type="expression" dxfId="377" priority="365">
      <formula>$B226="In-process"</formula>
    </cfRule>
    <cfRule type="expression" dxfId="376" priority="366">
      <formula>$B226="Closed"</formula>
    </cfRule>
  </conditionalFormatting>
  <conditionalFormatting sqref="T223:T225">
    <cfRule type="expression" dxfId="375" priority="363">
      <formula>$B223="In-process"</formula>
    </cfRule>
    <cfRule type="expression" dxfId="374" priority="364">
      <formula>$B223="Closed"</formula>
    </cfRule>
  </conditionalFormatting>
  <conditionalFormatting sqref="T218">
    <cfRule type="expression" dxfId="373" priority="361">
      <formula>$B218="In-process"</formula>
    </cfRule>
    <cfRule type="expression" dxfId="372" priority="362">
      <formula>$B218="Closed"</formula>
    </cfRule>
  </conditionalFormatting>
  <conditionalFormatting sqref="T217">
    <cfRule type="expression" dxfId="371" priority="359">
      <formula>$B217="In-process"</formula>
    </cfRule>
    <cfRule type="expression" dxfId="370" priority="360">
      <formula>$B217="Closed"</formula>
    </cfRule>
  </conditionalFormatting>
  <conditionalFormatting sqref="T191">
    <cfRule type="expression" dxfId="369" priority="357">
      <formula>$B191="In-process"</formula>
    </cfRule>
    <cfRule type="expression" dxfId="368" priority="358">
      <formula>$B191="Closed"</formula>
    </cfRule>
  </conditionalFormatting>
  <conditionalFormatting sqref="T192:T216">
    <cfRule type="expression" dxfId="367" priority="355">
      <formula>$B192="In-process"</formula>
    </cfRule>
    <cfRule type="expression" dxfId="366" priority="356">
      <formula>$B192="Closed"</formula>
    </cfRule>
  </conditionalFormatting>
  <conditionalFormatting sqref="T190">
    <cfRule type="expression" dxfId="365" priority="353">
      <formula>$B190="In-process"</formula>
    </cfRule>
    <cfRule type="expression" dxfId="364" priority="354">
      <formula>$B190="Closed"</formula>
    </cfRule>
  </conditionalFormatting>
  <conditionalFormatting sqref="T189">
    <cfRule type="expression" dxfId="363" priority="351">
      <formula>$B189="In-process"</formula>
    </cfRule>
    <cfRule type="expression" dxfId="362" priority="352">
      <formula>$B189="Closed"</formula>
    </cfRule>
  </conditionalFormatting>
  <conditionalFormatting sqref="T188">
    <cfRule type="expression" dxfId="361" priority="349">
      <formula>$B188="In-process"</formula>
    </cfRule>
    <cfRule type="expression" dxfId="360" priority="350">
      <formula>$B188="Closed"</formula>
    </cfRule>
  </conditionalFormatting>
  <conditionalFormatting sqref="T187">
    <cfRule type="expression" dxfId="359" priority="347">
      <formula>$B187="In-process"</formula>
    </cfRule>
    <cfRule type="expression" dxfId="358" priority="348">
      <formula>$B187="Closed"</formula>
    </cfRule>
  </conditionalFormatting>
  <conditionalFormatting sqref="T185">
    <cfRule type="expression" dxfId="357" priority="345">
      <formula>$B185="In-process"</formula>
    </cfRule>
    <cfRule type="expression" dxfId="356" priority="346">
      <formula>$B185="Closed"</formula>
    </cfRule>
  </conditionalFormatting>
  <conditionalFormatting sqref="T184">
    <cfRule type="expression" dxfId="355" priority="343">
      <formula>$B184="In-process"</formula>
    </cfRule>
    <cfRule type="expression" dxfId="354" priority="344">
      <formula>$B184="Closed"</formula>
    </cfRule>
  </conditionalFormatting>
  <conditionalFormatting sqref="T183">
    <cfRule type="expression" dxfId="353" priority="341">
      <formula>$B183="In-process"</formula>
    </cfRule>
    <cfRule type="expression" dxfId="352" priority="342">
      <formula>$B183="Closed"</formula>
    </cfRule>
  </conditionalFormatting>
  <conditionalFormatting sqref="T182">
    <cfRule type="expression" dxfId="351" priority="339">
      <formula>$B182="In-process"</formula>
    </cfRule>
    <cfRule type="expression" dxfId="350" priority="340">
      <formula>$B182="Closed"</formula>
    </cfRule>
  </conditionalFormatting>
  <conditionalFormatting sqref="T181">
    <cfRule type="expression" dxfId="349" priority="337">
      <formula>$B181="In-process"</formula>
    </cfRule>
    <cfRule type="expression" dxfId="348" priority="338">
      <formula>$B181="Closed"</formula>
    </cfRule>
  </conditionalFormatting>
  <conditionalFormatting sqref="T180">
    <cfRule type="expression" dxfId="347" priority="335">
      <formula>$B180="In-process"</formula>
    </cfRule>
    <cfRule type="expression" dxfId="346" priority="336">
      <formula>$B180="Closed"</formula>
    </cfRule>
  </conditionalFormatting>
  <conditionalFormatting sqref="T179">
    <cfRule type="expression" dxfId="345" priority="333">
      <formula>$B179="In-process"</formula>
    </cfRule>
    <cfRule type="expression" dxfId="344" priority="334">
      <formula>$B179="Closed"</formula>
    </cfRule>
  </conditionalFormatting>
  <conditionalFormatting sqref="T178">
    <cfRule type="expression" dxfId="343" priority="331">
      <formula>$B178="In-process"</formula>
    </cfRule>
    <cfRule type="expression" dxfId="342" priority="332">
      <formula>$B178="Closed"</formula>
    </cfRule>
  </conditionalFormatting>
  <conditionalFormatting sqref="T177">
    <cfRule type="expression" dxfId="341" priority="329">
      <formula>$B177="In-process"</formula>
    </cfRule>
    <cfRule type="expression" dxfId="340" priority="330">
      <formula>$B177="Closed"</formula>
    </cfRule>
  </conditionalFormatting>
  <conditionalFormatting sqref="T176">
    <cfRule type="expression" dxfId="339" priority="327">
      <formula>$B176="In-process"</formula>
    </cfRule>
    <cfRule type="expression" dxfId="338" priority="328">
      <formula>$B176="Closed"</formula>
    </cfRule>
  </conditionalFormatting>
  <conditionalFormatting sqref="T175">
    <cfRule type="expression" dxfId="337" priority="325">
      <formula>$B175="In-process"</formula>
    </cfRule>
    <cfRule type="expression" dxfId="336" priority="326">
      <formula>$B175="Closed"</formula>
    </cfRule>
  </conditionalFormatting>
  <conditionalFormatting sqref="T171">
    <cfRule type="expression" dxfId="335" priority="323">
      <formula>$B171="In-process"</formula>
    </cfRule>
    <cfRule type="expression" dxfId="334" priority="324">
      <formula>$B171="Closed"</formula>
    </cfRule>
  </conditionalFormatting>
  <conditionalFormatting sqref="T172">
    <cfRule type="expression" dxfId="333" priority="321">
      <formula>$B172="In-process"</formula>
    </cfRule>
    <cfRule type="expression" dxfId="332" priority="322">
      <formula>$B172="Closed"</formula>
    </cfRule>
  </conditionalFormatting>
  <conditionalFormatting sqref="T173">
    <cfRule type="expression" dxfId="331" priority="319">
      <formula>$B173="In-process"</formula>
    </cfRule>
    <cfRule type="expression" dxfId="330" priority="320">
      <formula>$B173="Closed"</formula>
    </cfRule>
  </conditionalFormatting>
  <conditionalFormatting sqref="T174">
    <cfRule type="expression" dxfId="329" priority="317">
      <formula>$B174="In-process"</formula>
    </cfRule>
    <cfRule type="expression" dxfId="328" priority="318">
      <formula>$B174="Closed"</formula>
    </cfRule>
  </conditionalFormatting>
  <conditionalFormatting sqref="T170">
    <cfRule type="expression" dxfId="327" priority="315">
      <formula>$B170="In-process"</formula>
    </cfRule>
    <cfRule type="expression" dxfId="326" priority="316">
      <formula>$B170="Closed"</formula>
    </cfRule>
  </conditionalFormatting>
  <conditionalFormatting sqref="T169">
    <cfRule type="expression" dxfId="325" priority="313">
      <formula>$B169="In-process"</formula>
    </cfRule>
    <cfRule type="expression" dxfId="324" priority="314">
      <formula>$B169="Closed"</formula>
    </cfRule>
  </conditionalFormatting>
  <conditionalFormatting sqref="T168">
    <cfRule type="expression" dxfId="323" priority="311">
      <formula>$B168="In-process"</formula>
    </cfRule>
    <cfRule type="expression" dxfId="322" priority="312">
      <formula>$B168="Closed"</formula>
    </cfRule>
  </conditionalFormatting>
  <conditionalFormatting sqref="T167">
    <cfRule type="expression" dxfId="321" priority="309">
      <formula>$B167="In-process"</formula>
    </cfRule>
    <cfRule type="expression" dxfId="320" priority="310">
      <formula>$B167="Closed"</formula>
    </cfRule>
  </conditionalFormatting>
  <conditionalFormatting sqref="T166">
    <cfRule type="expression" dxfId="319" priority="307">
      <formula>$B166="In-process"</formula>
    </cfRule>
    <cfRule type="expression" dxfId="318" priority="308">
      <formula>$B166="Closed"</formula>
    </cfRule>
  </conditionalFormatting>
  <conditionalFormatting sqref="T165">
    <cfRule type="expression" dxfId="317" priority="305">
      <formula>$B165="In-process"</formula>
    </cfRule>
    <cfRule type="expression" dxfId="316" priority="306">
      <formula>$B165="Closed"</formula>
    </cfRule>
  </conditionalFormatting>
  <conditionalFormatting sqref="T164">
    <cfRule type="expression" dxfId="315" priority="303">
      <formula>$B164="In-process"</formula>
    </cfRule>
    <cfRule type="expression" dxfId="314" priority="304">
      <formula>$B164="Closed"</formula>
    </cfRule>
  </conditionalFormatting>
  <conditionalFormatting sqref="T163">
    <cfRule type="expression" dxfId="313" priority="301">
      <formula>$B163="In-process"</formula>
    </cfRule>
    <cfRule type="expression" dxfId="312" priority="302">
      <formula>$B163="Closed"</formula>
    </cfRule>
  </conditionalFormatting>
  <conditionalFormatting sqref="T162">
    <cfRule type="expression" dxfId="311" priority="299">
      <formula>$B162="In-process"</formula>
    </cfRule>
    <cfRule type="expression" dxfId="310" priority="300">
      <formula>$B162="Closed"</formula>
    </cfRule>
  </conditionalFormatting>
  <conditionalFormatting sqref="T160:T161">
    <cfRule type="expression" dxfId="309" priority="297">
      <formula>$B160="In-process"</formula>
    </cfRule>
    <cfRule type="expression" dxfId="308" priority="298">
      <formula>$B160="Closed"</formula>
    </cfRule>
  </conditionalFormatting>
  <conditionalFormatting sqref="T159">
    <cfRule type="expression" dxfId="307" priority="295">
      <formula>$B159="In-process"</formula>
    </cfRule>
    <cfRule type="expression" dxfId="306" priority="296">
      <formula>$B159="Closed"</formula>
    </cfRule>
  </conditionalFormatting>
  <conditionalFormatting sqref="T158">
    <cfRule type="expression" dxfId="305" priority="293">
      <formula>$B158="In-process"</formula>
    </cfRule>
    <cfRule type="expression" dxfId="304" priority="294">
      <formula>$B158="Closed"</formula>
    </cfRule>
  </conditionalFormatting>
  <conditionalFormatting sqref="T157">
    <cfRule type="expression" dxfId="303" priority="291">
      <formula>$B157="In-process"</formula>
    </cfRule>
    <cfRule type="expression" dxfId="302" priority="292">
      <formula>$B157="Closed"</formula>
    </cfRule>
  </conditionalFormatting>
  <conditionalFormatting sqref="T156">
    <cfRule type="expression" dxfId="301" priority="289">
      <formula>$B156="In-process"</formula>
    </cfRule>
    <cfRule type="expression" dxfId="300" priority="290">
      <formula>$B156="Closed"</formula>
    </cfRule>
  </conditionalFormatting>
  <conditionalFormatting sqref="T155">
    <cfRule type="expression" dxfId="299" priority="287">
      <formula>$B155="In-process"</formula>
    </cfRule>
    <cfRule type="expression" dxfId="298" priority="288">
      <formula>$B155="Closed"</formula>
    </cfRule>
  </conditionalFormatting>
  <conditionalFormatting sqref="T154">
    <cfRule type="expression" dxfId="297" priority="285">
      <formula>$B154="In-process"</formula>
    </cfRule>
    <cfRule type="expression" dxfId="296" priority="286">
      <formula>$B154="Closed"</formula>
    </cfRule>
  </conditionalFormatting>
  <conditionalFormatting sqref="T141">
    <cfRule type="expression" dxfId="295" priority="283">
      <formula>$B141="In-process"</formula>
    </cfRule>
    <cfRule type="expression" dxfId="294" priority="284">
      <formula>$B141="Closed"</formula>
    </cfRule>
  </conditionalFormatting>
  <conditionalFormatting sqref="T142">
    <cfRule type="expression" dxfId="293" priority="281">
      <formula>$B142="In-process"</formula>
    </cfRule>
    <cfRule type="expression" dxfId="292" priority="282">
      <formula>$B142="Closed"</formula>
    </cfRule>
  </conditionalFormatting>
  <conditionalFormatting sqref="T143">
    <cfRule type="expression" dxfId="291" priority="279">
      <formula>$B143="In-process"</formula>
    </cfRule>
    <cfRule type="expression" dxfId="290" priority="280">
      <formula>$B143="Closed"</formula>
    </cfRule>
  </conditionalFormatting>
  <conditionalFormatting sqref="T144">
    <cfRule type="expression" dxfId="289" priority="277">
      <formula>$B144="In-process"</formula>
    </cfRule>
    <cfRule type="expression" dxfId="288" priority="278">
      <formula>$B144="Closed"</formula>
    </cfRule>
  </conditionalFormatting>
  <conditionalFormatting sqref="T145">
    <cfRule type="expression" dxfId="287" priority="275">
      <formula>$B145="In-process"</formula>
    </cfRule>
    <cfRule type="expression" dxfId="286" priority="276">
      <formula>$B145="Closed"</formula>
    </cfRule>
  </conditionalFormatting>
  <conditionalFormatting sqref="T146">
    <cfRule type="expression" dxfId="285" priority="273">
      <formula>$B146="In-process"</formula>
    </cfRule>
    <cfRule type="expression" dxfId="284" priority="274">
      <formula>$B146="Closed"</formula>
    </cfRule>
  </conditionalFormatting>
  <conditionalFormatting sqref="T147">
    <cfRule type="expression" dxfId="283" priority="271">
      <formula>$B147="In-process"</formula>
    </cfRule>
    <cfRule type="expression" dxfId="282" priority="272">
      <formula>$B147="Closed"</formula>
    </cfRule>
  </conditionalFormatting>
  <conditionalFormatting sqref="T148:T149">
    <cfRule type="expression" dxfId="281" priority="269">
      <formula>$B148="In-process"</formula>
    </cfRule>
    <cfRule type="expression" dxfId="280" priority="270">
      <formula>$B148="Closed"</formula>
    </cfRule>
  </conditionalFormatting>
  <conditionalFormatting sqref="T150">
    <cfRule type="expression" dxfId="279" priority="267">
      <formula>$B150="In-process"</formula>
    </cfRule>
    <cfRule type="expression" dxfId="278" priority="268">
      <formula>$B150="Closed"</formula>
    </cfRule>
  </conditionalFormatting>
  <conditionalFormatting sqref="T151">
    <cfRule type="expression" dxfId="277" priority="265">
      <formula>$B151="In-process"</formula>
    </cfRule>
    <cfRule type="expression" dxfId="276" priority="266">
      <formula>$B151="Closed"</formula>
    </cfRule>
  </conditionalFormatting>
  <conditionalFormatting sqref="T152">
    <cfRule type="expression" dxfId="275" priority="263">
      <formula>$B152="In-process"</formula>
    </cfRule>
    <cfRule type="expression" dxfId="274" priority="264">
      <formula>$B152="Closed"</formula>
    </cfRule>
  </conditionalFormatting>
  <conditionalFormatting sqref="T153">
    <cfRule type="expression" dxfId="273" priority="261">
      <formula>$B153="In-process"</formula>
    </cfRule>
    <cfRule type="expression" dxfId="272" priority="262">
      <formula>$B153="Closed"</formula>
    </cfRule>
  </conditionalFormatting>
  <conditionalFormatting sqref="T134">
    <cfRule type="expression" dxfId="271" priority="259">
      <formula>$B134="In-process"</formula>
    </cfRule>
    <cfRule type="expression" dxfId="270" priority="260">
      <formula>$B134="Closed"</formula>
    </cfRule>
  </conditionalFormatting>
  <conditionalFormatting sqref="T135">
    <cfRule type="expression" dxfId="269" priority="257">
      <formula>$B135="In-process"</formula>
    </cfRule>
    <cfRule type="expression" dxfId="268" priority="258">
      <formula>$B135="Closed"</formula>
    </cfRule>
  </conditionalFormatting>
  <conditionalFormatting sqref="T137">
    <cfRule type="expression" dxfId="267" priority="255">
      <formula>$B137="In-process"</formula>
    </cfRule>
    <cfRule type="expression" dxfId="266" priority="256">
      <formula>$B137="Closed"</formula>
    </cfRule>
  </conditionalFormatting>
  <conditionalFormatting sqref="T138">
    <cfRule type="expression" dxfId="265" priority="253">
      <formula>$B138="In-process"</formula>
    </cfRule>
    <cfRule type="expression" dxfId="264" priority="254">
      <formula>$B138="Closed"</formula>
    </cfRule>
  </conditionalFormatting>
  <conditionalFormatting sqref="T139">
    <cfRule type="expression" dxfId="263" priority="251">
      <formula>$B139="In-process"</formula>
    </cfRule>
    <cfRule type="expression" dxfId="262" priority="252">
      <formula>$B139="Closed"</formula>
    </cfRule>
  </conditionalFormatting>
  <conditionalFormatting sqref="T140">
    <cfRule type="expression" dxfId="261" priority="249">
      <formula>$B140="In-process"</formula>
    </cfRule>
    <cfRule type="expression" dxfId="260" priority="250">
      <formula>$B140="Closed"</formula>
    </cfRule>
  </conditionalFormatting>
  <conditionalFormatting sqref="T136">
    <cfRule type="expression" dxfId="259" priority="247">
      <formula>$B136="In-process"</formula>
    </cfRule>
    <cfRule type="expression" dxfId="258" priority="248">
      <formula>$B136="Closed"</formula>
    </cfRule>
  </conditionalFormatting>
  <conditionalFormatting sqref="T119:T122 T129:T133">
    <cfRule type="expression" dxfId="257" priority="245">
      <formula>$B119="In-process"</formula>
    </cfRule>
    <cfRule type="expression" dxfId="256" priority="246">
      <formula>$B119="Closed"</formula>
    </cfRule>
  </conditionalFormatting>
  <conditionalFormatting sqref="T112">
    <cfRule type="expression" dxfId="255" priority="243">
      <formula>$B112="In-process"</formula>
    </cfRule>
    <cfRule type="expression" dxfId="254" priority="244">
      <formula>$B112="Closed"</formula>
    </cfRule>
  </conditionalFormatting>
  <conditionalFormatting sqref="T111">
    <cfRule type="expression" dxfId="253" priority="241">
      <formula>$B111="In-process"</formula>
    </cfRule>
    <cfRule type="expression" dxfId="252" priority="242">
      <formula>$B111="Closed"</formula>
    </cfRule>
  </conditionalFormatting>
  <conditionalFormatting sqref="T104">
    <cfRule type="expression" dxfId="251" priority="239">
      <formula>$B104="In-process"</formula>
    </cfRule>
    <cfRule type="expression" dxfId="250" priority="240">
      <formula>$B104="Closed"</formula>
    </cfRule>
  </conditionalFormatting>
  <conditionalFormatting sqref="T91">
    <cfRule type="expression" dxfId="249" priority="237">
      <formula>$B91="In-process"</formula>
    </cfRule>
    <cfRule type="expression" dxfId="248" priority="238">
      <formula>$B91="Closed"</formula>
    </cfRule>
  </conditionalFormatting>
  <conditionalFormatting sqref="T38:T39">
    <cfRule type="expression" dxfId="247" priority="235">
      <formula>$B38="In-process"</formula>
    </cfRule>
    <cfRule type="expression" dxfId="246" priority="236">
      <formula>$B38="Closed"</formula>
    </cfRule>
  </conditionalFormatting>
  <conditionalFormatting sqref="T36:T37">
    <cfRule type="expression" dxfId="245" priority="233">
      <formula>$B36="In-process"</formula>
    </cfRule>
    <cfRule type="expression" dxfId="244" priority="234">
      <formula>$B36="Closed"</formula>
    </cfRule>
  </conditionalFormatting>
  <conditionalFormatting sqref="T34:T35">
    <cfRule type="expression" dxfId="243" priority="231">
      <formula>$B34="In-process"</formula>
    </cfRule>
    <cfRule type="expression" dxfId="242" priority="232">
      <formula>$B34="Closed"</formula>
    </cfRule>
  </conditionalFormatting>
  <conditionalFormatting sqref="T33">
    <cfRule type="expression" dxfId="241" priority="229">
      <formula>$B33="In-process"</formula>
    </cfRule>
    <cfRule type="expression" dxfId="240" priority="230">
      <formula>$B33="Closed"</formula>
    </cfRule>
  </conditionalFormatting>
  <conditionalFormatting sqref="T31:T32">
    <cfRule type="expression" dxfId="239" priority="227">
      <formula>$B31="In-process"</formula>
    </cfRule>
    <cfRule type="expression" dxfId="238" priority="228">
      <formula>$B31="Closed"</formula>
    </cfRule>
  </conditionalFormatting>
  <conditionalFormatting sqref="T123:T125 T127:T128">
    <cfRule type="expression" dxfId="237" priority="225">
      <formula>$B123="In-process"</formula>
    </cfRule>
    <cfRule type="expression" dxfId="236" priority="226">
      <formula>$B123="Closed"</formula>
    </cfRule>
  </conditionalFormatting>
  <conditionalFormatting sqref="T126">
    <cfRule type="expression" dxfId="235" priority="223">
      <formula>$B126="In-process"</formula>
    </cfRule>
    <cfRule type="expression" dxfId="234" priority="224">
      <formula>$B126="Closed"</formula>
    </cfRule>
  </conditionalFormatting>
  <conditionalFormatting sqref="T30">
    <cfRule type="expression" dxfId="233" priority="221">
      <formula>$B30="In-process"</formula>
    </cfRule>
    <cfRule type="expression" dxfId="232" priority="222">
      <formula>$B30="Closed"</formula>
    </cfRule>
  </conditionalFormatting>
  <conditionalFormatting sqref="T29">
    <cfRule type="expression" dxfId="231" priority="219">
      <formula>$B29="In-process"</formula>
    </cfRule>
    <cfRule type="expression" dxfId="230" priority="220">
      <formula>$B29="Closed"</formula>
    </cfRule>
  </conditionalFormatting>
  <conditionalFormatting sqref="T28">
    <cfRule type="expression" dxfId="229" priority="217">
      <formula>$B28="In-process"</formula>
    </cfRule>
    <cfRule type="expression" dxfId="228" priority="218">
      <formula>$B28="Closed"</formula>
    </cfRule>
  </conditionalFormatting>
  <conditionalFormatting sqref="T27">
    <cfRule type="expression" dxfId="227" priority="215">
      <formula>$B27="In-process"</formula>
    </cfRule>
    <cfRule type="expression" dxfId="226" priority="216">
      <formula>$B27="Closed"</formula>
    </cfRule>
  </conditionalFormatting>
  <conditionalFormatting sqref="T25:T26">
    <cfRule type="expression" dxfId="225" priority="213">
      <formula>$B25="In-process"</formula>
    </cfRule>
    <cfRule type="expression" dxfId="224" priority="214">
      <formula>$B25="Closed"</formula>
    </cfRule>
  </conditionalFormatting>
  <conditionalFormatting sqref="T24">
    <cfRule type="expression" dxfId="223" priority="211">
      <formula>$B24="In-process"</formula>
    </cfRule>
    <cfRule type="expression" dxfId="222" priority="212">
      <formula>$B24="Closed"</formula>
    </cfRule>
  </conditionalFormatting>
  <conditionalFormatting sqref="T22:T23">
    <cfRule type="expression" dxfId="221" priority="209">
      <formula>$B22="In-process"</formula>
    </cfRule>
    <cfRule type="expression" dxfId="220" priority="210">
      <formula>$B22="Closed"</formula>
    </cfRule>
  </conditionalFormatting>
  <conditionalFormatting sqref="T20:T21">
    <cfRule type="expression" dxfId="219" priority="207">
      <formula>$B20="In-process"</formula>
    </cfRule>
    <cfRule type="expression" dxfId="218" priority="208">
      <formula>$B20="Closed"</formula>
    </cfRule>
  </conditionalFormatting>
  <conditionalFormatting sqref="T19">
    <cfRule type="expression" dxfId="217" priority="205">
      <formula>$B19="In-process"</formula>
    </cfRule>
    <cfRule type="expression" dxfId="216" priority="206">
      <formula>$B19="Closed"</formula>
    </cfRule>
  </conditionalFormatting>
  <conditionalFormatting sqref="T12:T18">
    <cfRule type="expression" dxfId="215" priority="203">
      <formula>$B12="In-process"</formula>
    </cfRule>
    <cfRule type="expression" dxfId="214" priority="204">
      <formula>$B12="Closed"</formula>
    </cfRule>
  </conditionalFormatting>
  <conditionalFormatting sqref="AA345">
    <cfRule type="expression" dxfId="213" priority="177">
      <formula>$B373="In-process"</formula>
    </cfRule>
    <cfRule type="expression" dxfId="212" priority="178">
      <formula>$B373="Closed"</formula>
    </cfRule>
  </conditionalFormatting>
  <conditionalFormatting sqref="AA344">
    <cfRule type="expression" dxfId="211" priority="179">
      <formula>$B373="In-process"</formula>
    </cfRule>
    <cfRule type="expression" dxfId="210" priority="180">
      <formula>$B373="Closed"</formula>
    </cfRule>
  </conditionalFormatting>
  <conditionalFormatting sqref="AA343">
    <cfRule type="expression" dxfId="209" priority="181">
      <formula>$B373="In-process"</formula>
    </cfRule>
    <cfRule type="expression" dxfId="208" priority="182">
      <formula>$B373="Closed"</formula>
    </cfRule>
  </conditionalFormatting>
  <conditionalFormatting sqref="AA342 AA371:AA396">
    <cfRule type="expression" dxfId="207" priority="183">
      <formula>$B374="In-process"</formula>
    </cfRule>
    <cfRule type="expression" dxfId="206" priority="184">
      <formula>$B374="Closed"</formula>
    </cfRule>
  </conditionalFormatting>
  <conditionalFormatting sqref="AA341">
    <cfRule type="expression" dxfId="205" priority="175">
      <formula>$B377="In-process"</formula>
    </cfRule>
    <cfRule type="expression" dxfId="204" priority="176">
      <formula>$B377="Closed"</formula>
    </cfRule>
  </conditionalFormatting>
  <conditionalFormatting sqref="AA337">
    <cfRule type="expression" dxfId="203" priority="185">
      <formula>$B375="In-process"</formula>
    </cfRule>
    <cfRule type="expression" dxfId="202" priority="186">
      <formula>$B375="Closed"</formula>
    </cfRule>
  </conditionalFormatting>
  <conditionalFormatting sqref="AA336">
    <cfRule type="expression" dxfId="201" priority="187">
      <formula>$B376="In-process"</formula>
    </cfRule>
    <cfRule type="expression" dxfId="200" priority="188">
      <formula>$B376="Closed"</formula>
    </cfRule>
  </conditionalFormatting>
  <conditionalFormatting sqref="AA339:AA340">
    <cfRule type="expression" dxfId="199" priority="173">
      <formula>$B379="In-process"</formula>
    </cfRule>
    <cfRule type="expression" dxfId="198" priority="174">
      <formula>$B379="Closed"</formula>
    </cfRule>
  </conditionalFormatting>
  <conditionalFormatting sqref="AA335">
    <cfRule type="expression" dxfId="197" priority="189">
      <formula>$B376="In-process"</formula>
    </cfRule>
    <cfRule type="expression" dxfId="196" priority="190">
      <formula>$B376="Closed"</formula>
    </cfRule>
  </conditionalFormatting>
  <conditionalFormatting sqref="AA334">
    <cfRule type="expression" dxfId="195" priority="191">
      <formula>$B376="In-process"</formula>
    </cfRule>
    <cfRule type="expression" dxfId="194" priority="192">
      <formula>$B376="Closed"</formula>
    </cfRule>
  </conditionalFormatting>
  <conditionalFormatting sqref="AA333">
    <cfRule type="expression" dxfId="193" priority="193">
      <formula>$B377="In-process"</formula>
    </cfRule>
    <cfRule type="expression" dxfId="192" priority="194">
      <formula>$B377="Closed"</formula>
    </cfRule>
  </conditionalFormatting>
  <conditionalFormatting sqref="AA331:AA332">
    <cfRule type="expression" dxfId="191" priority="195">
      <formula>$B376="In-process"</formula>
    </cfRule>
    <cfRule type="expression" dxfId="190" priority="196">
      <formula>$B376="Closed"</formula>
    </cfRule>
  </conditionalFormatting>
  <conditionalFormatting sqref="AA398:AA428">
    <cfRule type="expression" dxfId="189" priority="197">
      <formula>$B429="In-process"</formula>
    </cfRule>
    <cfRule type="expression" dxfId="188" priority="198">
      <formula>$B429="Closed"</formula>
    </cfRule>
  </conditionalFormatting>
  <conditionalFormatting sqref="AA397">
    <cfRule type="expression" dxfId="187" priority="199">
      <formula>#REF!="In-process"</formula>
    </cfRule>
    <cfRule type="expression" dxfId="186" priority="200">
      <formula>#REF!="Closed"</formula>
    </cfRule>
  </conditionalFormatting>
  <conditionalFormatting sqref="AA327:AA330">
    <cfRule type="expression" dxfId="185" priority="201">
      <formula>$B375="In-process"</formula>
    </cfRule>
    <cfRule type="expression" dxfId="184" priority="202">
      <formula>$B375="Closed"</formula>
    </cfRule>
  </conditionalFormatting>
  <conditionalFormatting sqref="AA365">
    <cfRule type="expression" dxfId="183" priority="131">
      <formula>#REF!="In-process"</formula>
    </cfRule>
    <cfRule type="expression" dxfId="182" priority="132">
      <formula>#REF!="Closed"</formula>
    </cfRule>
  </conditionalFormatting>
  <conditionalFormatting sqref="AA366:AA369">
    <cfRule type="expression" dxfId="181" priority="133">
      <formula>$B373="In-process"</formula>
    </cfRule>
    <cfRule type="expression" dxfId="180" priority="134">
      <formula>$B373="Closed"</formula>
    </cfRule>
  </conditionalFormatting>
  <conditionalFormatting sqref="AA364">
    <cfRule type="expression" dxfId="179" priority="135">
      <formula>$B371="In-process"</formula>
    </cfRule>
    <cfRule type="expression" dxfId="178" priority="136">
      <formula>$B371="Closed"</formula>
    </cfRule>
  </conditionalFormatting>
  <conditionalFormatting sqref="AA363">
    <cfRule type="expression" dxfId="177" priority="137">
      <formula>$B373="In-process"</formula>
    </cfRule>
    <cfRule type="expression" dxfId="176" priority="138">
      <formula>$B373="Closed"</formula>
    </cfRule>
  </conditionalFormatting>
  <conditionalFormatting sqref="AA362">
    <cfRule type="expression" dxfId="175" priority="139">
      <formula>$B373="In-process"</formula>
    </cfRule>
    <cfRule type="expression" dxfId="174" priority="140">
      <formula>$B373="Closed"</formula>
    </cfRule>
  </conditionalFormatting>
  <conditionalFormatting sqref="AA361">
    <cfRule type="expression" dxfId="173" priority="141">
      <formula>$B373="In-process"</formula>
    </cfRule>
    <cfRule type="expression" dxfId="172" priority="142">
      <formula>$B373="Closed"</formula>
    </cfRule>
  </conditionalFormatting>
  <conditionalFormatting sqref="AA360">
    <cfRule type="expression" dxfId="171" priority="143">
      <formula>$B373="In-process"</formula>
    </cfRule>
    <cfRule type="expression" dxfId="170" priority="144">
      <formula>$B373="Closed"</formula>
    </cfRule>
  </conditionalFormatting>
  <conditionalFormatting sqref="AA359">
    <cfRule type="expression" dxfId="169" priority="145">
      <formula>$B373="In-process"</formula>
    </cfRule>
    <cfRule type="expression" dxfId="168" priority="146">
      <formula>$B373="Closed"</formula>
    </cfRule>
  </conditionalFormatting>
  <conditionalFormatting sqref="AA358">
    <cfRule type="expression" dxfId="167" priority="147">
      <formula>$B373="In-process"</formula>
    </cfRule>
    <cfRule type="expression" dxfId="166" priority="148">
      <formula>$B373="Closed"</formula>
    </cfRule>
  </conditionalFormatting>
  <conditionalFormatting sqref="AA357">
    <cfRule type="expression" dxfId="165" priority="149">
      <formula>$B373="In-process"</formula>
    </cfRule>
    <cfRule type="expression" dxfId="164" priority="150">
      <formula>$B373="Closed"</formula>
    </cfRule>
  </conditionalFormatting>
  <conditionalFormatting sqref="AA356">
    <cfRule type="expression" dxfId="163" priority="151">
      <formula>$B373="In-process"</formula>
    </cfRule>
    <cfRule type="expression" dxfId="162" priority="152">
      <formula>$B373="Closed"</formula>
    </cfRule>
  </conditionalFormatting>
  <conditionalFormatting sqref="AA355">
    <cfRule type="expression" dxfId="161" priority="153">
      <formula>$B373="In-process"</formula>
    </cfRule>
    <cfRule type="expression" dxfId="160" priority="154">
      <formula>$B373="Closed"</formula>
    </cfRule>
  </conditionalFormatting>
  <conditionalFormatting sqref="AA354">
    <cfRule type="expression" dxfId="159" priority="155">
      <formula>$B373="In-process"</formula>
    </cfRule>
    <cfRule type="expression" dxfId="158" priority="156">
      <formula>$B373="Closed"</formula>
    </cfRule>
  </conditionalFormatting>
  <conditionalFormatting sqref="AA353">
    <cfRule type="expression" dxfId="157" priority="157">
      <formula>$B373="In-process"</formula>
    </cfRule>
    <cfRule type="expression" dxfId="156" priority="158">
      <formula>$B373="Closed"</formula>
    </cfRule>
  </conditionalFormatting>
  <conditionalFormatting sqref="AA352">
    <cfRule type="expression" dxfId="155" priority="159">
      <formula>$B374="In-process"</formula>
    </cfRule>
    <cfRule type="expression" dxfId="154" priority="160">
      <formula>$B374="Closed"</formula>
    </cfRule>
  </conditionalFormatting>
  <conditionalFormatting sqref="AA351">
    <cfRule type="expression" dxfId="153" priority="161">
      <formula>$B374="In-process"</formula>
    </cfRule>
    <cfRule type="expression" dxfId="152" priority="162">
      <formula>$B374="Closed"</formula>
    </cfRule>
  </conditionalFormatting>
  <conditionalFormatting sqref="AA350">
    <cfRule type="expression" dxfId="151" priority="163">
      <formula>$B374="In-process"</formula>
    </cfRule>
    <cfRule type="expression" dxfId="150" priority="164">
      <formula>$B374="Closed"</formula>
    </cfRule>
  </conditionalFormatting>
  <conditionalFormatting sqref="AA348:AA349">
    <cfRule type="expression" dxfId="149" priority="165">
      <formula>$B373="In-process"</formula>
    </cfRule>
    <cfRule type="expression" dxfId="148" priority="166">
      <formula>$B373="Closed"</formula>
    </cfRule>
  </conditionalFormatting>
  <conditionalFormatting sqref="AA347">
    <cfRule type="expression" dxfId="147" priority="167">
      <formula>$B373="In-process"</formula>
    </cfRule>
    <cfRule type="expression" dxfId="146" priority="168">
      <formula>$B373="Closed"</formula>
    </cfRule>
  </conditionalFormatting>
  <conditionalFormatting sqref="AA346">
    <cfRule type="expression" dxfId="145" priority="169">
      <formula>$B373="In-process"</formula>
    </cfRule>
    <cfRule type="expression" dxfId="144" priority="170">
      <formula>$B373="Closed"</formula>
    </cfRule>
  </conditionalFormatting>
  <conditionalFormatting sqref="AA370">
    <cfRule type="expression" dxfId="143" priority="171">
      <formula>$B402="In-process"</formula>
    </cfRule>
    <cfRule type="expression" dxfId="142" priority="172">
      <formula>$B402="Closed"</formula>
    </cfRule>
  </conditionalFormatting>
  <conditionalFormatting sqref="AA338">
    <cfRule type="expression" dxfId="141" priority="129">
      <formula>#REF!="In-process"</formula>
    </cfRule>
    <cfRule type="expression" dxfId="140" priority="130">
      <formula>#REF!="Closed"</formula>
    </cfRule>
  </conditionalFormatting>
  <conditionalFormatting sqref="AC553">
    <cfRule type="expression" dxfId="139" priority="127">
      <formula>$B553="In-process"</formula>
    </cfRule>
    <cfRule type="expression" dxfId="138" priority="128">
      <formula>$B553="Closed"</formula>
    </cfRule>
  </conditionalFormatting>
  <conditionalFormatting sqref="AC391">
    <cfRule type="expression" dxfId="137" priority="125">
      <formula>$B391="In-process"</formula>
    </cfRule>
    <cfRule type="expression" dxfId="136" priority="126">
      <formula>$B391="Closed"</formula>
    </cfRule>
  </conditionalFormatting>
  <conditionalFormatting sqref="AC369">
    <cfRule type="expression" dxfId="135" priority="123">
      <formula>$B372="In-process"</formula>
    </cfRule>
    <cfRule type="expression" dxfId="134" priority="124">
      <formula>$B372="Closed"</formula>
    </cfRule>
  </conditionalFormatting>
  <conditionalFormatting sqref="AC350">
    <cfRule type="expression" dxfId="133" priority="121">
      <formula>#REF!="In-process"</formula>
    </cfRule>
    <cfRule type="expression" dxfId="132" priority="122">
      <formula>#REF!="Closed"</formula>
    </cfRule>
  </conditionalFormatting>
  <conditionalFormatting sqref="AC359">
    <cfRule type="expression" dxfId="131" priority="119">
      <formula>$B359="In-process"</formula>
    </cfRule>
    <cfRule type="expression" dxfId="130" priority="120">
      <formula>$B359="Closed"</formula>
    </cfRule>
  </conditionalFormatting>
  <conditionalFormatting sqref="AC339">
    <cfRule type="expression" dxfId="129" priority="117">
      <formula>#REF!="In-process"</formula>
    </cfRule>
    <cfRule type="expression" dxfId="128" priority="118">
      <formula>#REF!="Closed"</formula>
    </cfRule>
  </conditionalFormatting>
  <conditionalFormatting sqref="AC322">
    <cfRule type="expression" dxfId="127" priority="115">
      <formula>#REF!="In-process"</formula>
    </cfRule>
    <cfRule type="expression" dxfId="126" priority="116">
      <formula>#REF!="Closed"</formula>
    </cfRule>
  </conditionalFormatting>
  <conditionalFormatting sqref="L574:L581 L553:L554 L557 L538:L550 L559:L572 L500:L536 L583:L611 L371:L396">
    <cfRule type="expression" dxfId="125" priority="113">
      <formula>$B371="In-process"</formula>
    </cfRule>
    <cfRule type="expression" dxfId="124" priority="114">
      <formula>$B371="Closed"</formula>
    </cfRule>
  </conditionalFormatting>
  <conditionalFormatting sqref="L552">
    <cfRule type="expression" dxfId="123" priority="111">
      <formula>$B552="In-process"</formula>
    </cfRule>
    <cfRule type="expression" dxfId="122" priority="112">
      <formula>$B552="Closed"</formula>
    </cfRule>
  </conditionalFormatting>
  <conditionalFormatting sqref="L551">
    <cfRule type="expression" dxfId="121" priority="109">
      <formula>$B551="In-process"</formula>
    </cfRule>
    <cfRule type="expression" dxfId="120" priority="110">
      <formula>$B551="Closed"</formula>
    </cfRule>
  </conditionalFormatting>
  <conditionalFormatting sqref="L556">
    <cfRule type="expression" dxfId="119" priority="107">
      <formula>$B556="In-process"</formula>
    </cfRule>
    <cfRule type="expression" dxfId="118" priority="108">
      <formula>$B556="Closed"</formula>
    </cfRule>
  </conditionalFormatting>
  <conditionalFormatting sqref="L555">
    <cfRule type="expression" dxfId="117" priority="105">
      <formula>$B555="In-process"</formula>
    </cfRule>
    <cfRule type="expression" dxfId="116" priority="106">
      <formula>$B555="Closed"</formula>
    </cfRule>
  </conditionalFormatting>
  <conditionalFormatting sqref="L558">
    <cfRule type="expression" dxfId="115" priority="103">
      <formula>$B558="In-process"</formula>
    </cfRule>
    <cfRule type="expression" dxfId="114" priority="104">
      <formula>$B558="Closed"</formula>
    </cfRule>
  </conditionalFormatting>
  <conditionalFormatting sqref="L573">
    <cfRule type="expression" dxfId="113" priority="101">
      <formula>$B573="In-process"</formula>
    </cfRule>
    <cfRule type="expression" dxfId="112" priority="102">
      <formula>$B573="Closed"</formula>
    </cfRule>
  </conditionalFormatting>
  <conditionalFormatting sqref="L582">
    <cfRule type="expression" dxfId="111" priority="99">
      <formula>$B582="In-process"</formula>
    </cfRule>
    <cfRule type="expression" dxfId="110" priority="100">
      <formula>$B582="Closed"</formula>
    </cfRule>
  </conditionalFormatting>
  <conditionalFormatting sqref="L612">
    <cfRule type="expression" dxfId="109" priority="97">
      <formula>$B612="In-process"</formula>
    </cfRule>
    <cfRule type="expression" dxfId="108" priority="98">
      <formula>$B612="Closed"</formula>
    </cfRule>
  </conditionalFormatting>
  <conditionalFormatting sqref="L537">
    <cfRule type="expression" dxfId="107" priority="95">
      <formula>$B537="In-process"</formula>
    </cfRule>
    <cfRule type="expression" dxfId="106" priority="96">
      <formula>$B537="Closed"</formula>
    </cfRule>
  </conditionalFormatting>
  <conditionalFormatting sqref="L398">
    <cfRule type="expression" dxfId="105" priority="93">
      <formula>$B398="In-process"</formula>
    </cfRule>
    <cfRule type="expression" dxfId="104" priority="94">
      <formula>$B398="Closed"</formula>
    </cfRule>
  </conditionalFormatting>
  <conditionalFormatting sqref="L399">
    <cfRule type="expression" dxfId="103" priority="91">
      <formula>$B399="In-process"</formula>
    </cfRule>
    <cfRule type="expression" dxfId="102" priority="92">
      <formula>$B399="Closed"</formula>
    </cfRule>
  </conditionalFormatting>
  <conditionalFormatting sqref="L96">
    <cfRule type="expression" dxfId="101" priority="89">
      <formula>$B96="In-process"</formula>
    </cfRule>
    <cfRule type="expression" dxfId="100" priority="90">
      <formula>$B96="Closed"</formula>
    </cfRule>
  </conditionalFormatting>
  <conditionalFormatting sqref="R622:R625 AA622:AA625">
    <cfRule type="expression" dxfId="99" priority="2235">
      <formula>#REF!="In-process"</formula>
    </cfRule>
    <cfRule type="expression" dxfId="98" priority="2236">
      <formula>#REF!="Closed"</formula>
    </cfRule>
  </conditionalFormatting>
  <conditionalFormatting sqref="R621 AA621">
    <cfRule type="expression" dxfId="97" priority="2275">
      <formula>$B1="In-process"</formula>
    </cfRule>
    <cfRule type="expression" dxfId="96" priority="2276">
      <formula>$B1="Closed"</formula>
    </cfRule>
  </conditionalFormatting>
  <conditionalFormatting sqref="R632:R637 AA632:AA637">
    <cfRule type="expression" dxfId="95" priority="2299">
      <formula>$B2="In-process"</formula>
    </cfRule>
    <cfRule type="expression" dxfId="94" priority="2300">
      <formula>$B2="Closed"</formula>
    </cfRule>
  </conditionalFormatting>
  <conditionalFormatting sqref="R630 AA630">
    <cfRule type="expression" dxfId="93" priority="2331">
      <formula>$B55="In-process"</formula>
    </cfRule>
    <cfRule type="expression" dxfId="92" priority="2332">
      <formula>$B55="Closed"</formula>
    </cfRule>
  </conditionalFormatting>
  <conditionalFormatting sqref="R631 AA631">
    <cfRule type="expression" dxfId="91" priority="2351">
      <formula>$B45="In-process"</formula>
    </cfRule>
    <cfRule type="expression" dxfId="90" priority="2352">
      <formula>$B45="Closed"</formula>
    </cfRule>
  </conditionalFormatting>
  <conditionalFormatting sqref="R626:R629 AA626:AA629">
    <cfRule type="expression" dxfId="89" priority="2371">
      <formula>$B61="In-process"</formula>
    </cfRule>
    <cfRule type="expression" dxfId="88" priority="2372">
      <formula>$B61="Closed"</formula>
    </cfRule>
  </conditionalFormatting>
  <conditionalFormatting sqref="AB429:AB620">
    <cfRule type="expression" dxfId="87" priority="75">
      <formula>$B461="In-process"</formula>
    </cfRule>
    <cfRule type="expression" dxfId="86" priority="76">
      <formula>$B461="Closed"</formula>
    </cfRule>
  </conditionalFormatting>
  <conditionalFormatting sqref="AB345">
    <cfRule type="expression" dxfId="85" priority="49">
      <formula>$B373="In-process"</formula>
    </cfRule>
    <cfRule type="expression" dxfId="84" priority="50">
      <formula>$B373="Closed"</formula>
    </cfRule>
  </conditionalFormatting>
  <conditionalFormatting sqref="AB344">
    <cfRule type="expression" dxfId="83" priority="51">
      <formula>$B373="In-process"</formula>
    </cfRule>
    <cfRule type="expression" dxfId="82" priority="52">
      <formula>$B373="Closed"</formula>
    </cfRule>
  </conditionalFormatting>
  <conditionalFormatting sqref="AB343">
    <cfRule type="expression" dxfId="81" priority="53">
      <formula>$B373="In-process"</formula>
    </cfRule>
    <cfRule type="expression" dxfId="80" priority="54">
      <formula>$B373="Closed"</formula>
    </cfRule>
  </conditionalFormatting>
  <conditionalFormatting sqref="AB342 AB371:AB396">
    <cfRule type="expression" dxfId="79" priority="55">
      <formula>$B374="In-process"</formula>
    </cfRule>
    <cfRule type="expression" dxfId="78" priority="56">
      <formula>$B374="Closed"</formula>
    </cfRule>
  </conditionalFormatting>
  <conditionalFormatting sqref="AB341">
    <cfRule type="expression" dxfId="77" priority="47">
      <formula>$B377="In-process"</formula>
    </cfRule>
    <cfRule type="expression" dxfId="76" priority="48">
      <formula>$B377="Closed"</formula>
    </cfRule>
  </conditionalFormatting>
  <conditionalFormatting sqref="AB337">
    <cfRule type="expression" dxfId="75" priority="57">
      <formula>$B375="In-process"</formula>
    </cfRule>
    <cfRule type="expression" dxfId="74" priority="58">
      <formula>$B375="Closed"</formula>
    </cfRule>
  </conditionalFormatting>
  <conditionalFormatting sqref="AB336">
    <cfRule type="expression" dxfId="73" priority="59">
      <formula>$B376="In-process"</formula>
    </cfRule>
    <cfRule type="expression" dxfId="72" priority="60">
      <formula>$B376="Closed"</formula>
    </cfRule>
  </conditionalFormatting>
  <conditionalFormatting sqref="AB339:AB340">
    <cfRule type="expression" dxfId="71" priority="45">
      <formula>$B379="In-process"</formula>
    </cfRule>
    <cfRule type="expression" dxfId="70" priority="46">
      <formula>$B379="Closed"</formula>
    </cfRule>
  </conditionalFormatting>
  <conditionalFormatting sqref="AB335">
    <cfRule type="expression" dxfId="69" priority="61">
      <formula>$B376="In-process"</formula>
    </cfRule>
    <cfRule type="expression" dxfId="68" priority="62">
      <formula>$B376="Closed"</formula>
    </cfRule>
  </conditionalFormatting>
  <conditionalFormatting sqref="AB334">
    <cfRule type="expression" dxfId="67" priority="63">
      <formula>$B376="In-process"</formula>
    </cfRule>
    <cfRule type="expression" dxfId="66" priority="64">
      <formula>$B376="Closed"</formula>
    </cfRule>
  </conditionalFormatting>
  <conditionalFormatting sqref="AB333">
    <cfRule type="expression" dxfId="65" priority="65">
      <formula>$B377="In-process"</formula>
    </cfRule>
    <cfRule type="expression" dxfId="64" priority="66">
      <formula>$B377="Closed"</formula>
    </cfRule>
  </conditionalFormatting>
  <conditionalFormatting sqref="AB331:AB332">
    <cfRule type="expression" dxfId="63" priority="67">
      <formula>$B376="In-process"</formula>
    </cfRule>
    <cfRule type="expression" dxfId="62" priority="68">
      <formula>$B376="Closed"</formula>
    </cfRule>
  </conditionalFormatting>
  <conditionalFormatting sqref="AB398:AB428">
    <cfRule type="expression" dxfId="61" priority="69">
      <formula>$B429="In-process"</formula>
    </cfRule>
    <cfRule type="expression" dxfId="60" priority="70">
      <formula>$B429="Closed"</formula>
    </cfRule>
  </conditionalFormatting>
  <conditionalFormatting sqref="AB397">
    <cfRule type="expression" dxfId="59" priority="71">
      <formula>#REF!="In-process"</formula>
    </cfRule>
    <cfRule type="expression" dxfId="58" priority="72">
      <formula>#REF!="Closed"</formula>
    </cfRule>
  </conditionalFormatting>
  <conditionalFormatting sqref="AB327:AB330">
    <cfRule type="expression" dxfId="57" priority="73">
      <formula>$B375="In-process"</formula>
    </cfRule>
    <cfRule type="expression" dxfId="56" priority="74">
      <formula>$B375="Closed"</formula>
    </cfRule>
  </conditionalFormatting>
  <conditionalFormatting sqref="AB365">
    <cfRule type="expression" dxfId="55" priority="3">
      <formula>#REF!="In-process"</formula>
    </cfRule>
    <cfRule type="expression" dxfId="54" priority="4">
      <formula>#REF!="Closed"</formula>
    </cfRule>
  </conditionalFormatting>
  <conditionalFormatting sqref="AB366:AB369">
    <cfRule type="expression" dxfId="53" priority="5">
      <formula>$B373="In-process"</formula>
    </cfRule>
    <cfRule type="expression" dxfId="52" priority="6">
      <formula>$B373="Closed"</formula>
    </cfRule>
  </conditionalFormatting>
  <conditionalFormatting sqref="AB364">
    <cfRule type="expression" dxfId="51" priority="7">
      <formula>$B371="In-process"</formula>
    </cfRule>
    <cfRule type="expression" dxfId="50" priority="8">
      <formula>$B371="Closed"</formula>
    </cfRule>
  </conditionalFormatting>
  <conditionalFormatting sqref="AB363">
    <cfRule type="expression" dxfId="49" priority="9">
      <formula>$B373="In-process"</formula>
    </cfRule>
    <cfRule type="expression" dxfId="48" priority="10">
      <formula>$B373="Closed"</formula>
    </cfRule>
  </conditionalFormatting>
  <conditionalFormatting sqref="AB362">
    <cfRule type="expression" dxfId="47" priority="11">
      <formula>$B373="In-process"</formula>
    </cfRule>
    <cfRule type="expression" dxfId="46" priority="12">
      <formula>$B373="Closed"</formula>
    </cfRule>
  </conditionalFormatting>
  <conditionalFormatting sqref="AB361">
    <cfRule type="expression" dxfId="45" priority="13">
      <formula>$B373="In-process"</formula>
    </cfRule>
    <cfRule type="expression" dxfId="44" priority="14">
      <formula>$B373="Closed"</formula>
    </cfRule>
  </conditionalFormatting>
  <conditionalFormatting sqref="AB360">
    <cfRule type="expression" dxfId="43" priority="15">
      <formula>$B373="In-process"</formula>
    </cfRule>
    <cfRule type="expression" dxfId="42" priority="16">
      <formula>$B373="Closed"</formula>
    </cfRule>
  </conditionalFormatting>
  <conditionalFormatting sqref="AB359">
    <cfRule type="expression" dxfId="41" priority="17">
      <formula>$B373="In-process"</formula>
    </cfRule>
    <cfRule type="expression" dxfId="40" priority="18">
      <formula>$B373="Closed"</formula>
    </cfRule>
  </conditionalFormatting>
  <conditionalFormatting sqref="AB358">
    <cfRule type="expression" dxfId="39" priority="19">
      <formula>$B373="In-process"</formula>
    </cfRule>
    <cfRule type="expression" dxfId="38" priority="20">
      <formula>$B373="Closed"</formula>
    </cfRule>
  </conditionalFormatting>
  <conditionalFormatting sqref="AB357">
    <cfRule type="expression" dxfId="37" priority="21">
      <formula>$B373="In-process"</formula>
    </cfRule>
    <cfRule type="expression" dxfId="36" priority="22">
      <formula>$B373="Closed"</formula>
    </cfRule>
  </conditionalFormatting>
  <conditionalFormatting sqref="AB356">
    <cfRule type="expression" dxfId="35" priority="23">
      <formula>$B373="In-process"</formula>
    </cfRule>
    <cfRule type="expression" dxfId="34" priority="24">
      <formula>$B373="Closed"</formula>
    </cfRule>
  </conditionalFormatting>
  <conditionalFormatting sqref="AB355">
    <cfRule type="expression" dxfId="33" priority="25">
      <formula>$B373="In-process"</formula>
    </cfRule>
    <cfRule type="expression" dxfId="32" priority="26">
      <formula>$B373="Closed"</formula>
    </cfRule>
  </conditionalFormatting>
  <conditionalFormatting sqref="AB354">
    <cfRule type="expression" dxfId="31" priority="27">
      <formula>$B373="In-process"</formula>
    </cfRule>
    <cfRule type="expression" dxfId="30" priority="28">
      <formula>$B373="Closed"</formula>
    </cfRule>
  </conditionalFormatting>
  <conditionalFormatting sqref="AB353">
    <cfRule type="expression" dxfId="29" priority="29">
      <formula>$B373="In-process"</formula>
    </cfRule>
    <cfRule type="expression" dxfId="28" priority="30">
      <formula>$B373="Closed"</formula>
    </cfRule>
  </conditionalFormatting>
  <conditionalFormatting sqref="AB352">
    <cfRule type="expression" dxfId="27" priority="31">
      <formula>$B374="In-process"</formula>
    </cfRule>
    <cfRule type="expression" dxfId="26" priority="32">
      <formula>$B374="Closed"</formula>
    </cfRule>
  </conditionalFormatting>
  <conditionalFormatting sqref="AB351">
    <cfRule type="expression" dxfId="25" priority="33">
      <formula>$B374="In-process"</formula>
    </cfRule>
    <cfRule type="expression" dxfId="24" priority="34">
      <formula>$B374="Closed"</formula>
    </cfRule>
  </conditionalFormatting>
  <conditionalFormatting sqref="AB350">
    <cfRule type="expression" dxfId="23" priority="35">
      <formula>$B374="In-process"</formula>
    </cfRule>
    <cfRule type="expression" dxfId="22" priority="36">
      <formula>$B374="Closed"</formula>
    </cfRule>
  </conditionalFormatting>
  <conditionalFormatting sqref="AB348:AB349">
    <cfRule type="expression" dxfId="21" priority="37">
      <formula>$B373="In-process"</formula>
    </cfRule>
    <cfRule type="expression" dxfId="20" priority="38">
      <formula>$B373="Closed"</formula>
    </cfRule>
  </conditionalFormatting>
  <conditionalFormatting sqref="AB347">
    <cfRule type="expression" dxfId="19" priority="39">
      <formula>$B373="In-process"</formula>
    </cfRule>
    <cfRule type="expression" dxfId="18" priority="40">
      <formula>$B373="Closed"</formula>
    </cfRule>
  </conditionalFormatting>
  <conditionalFormatting sqref="AB346">
    <cfRule type="expression" dxfId="17" priority="41">
      <formula>$B373="In-process"</formula>
    </cfRule>
    <cfRule type="expression" dxfId="16" priority="42">
      <formula>$B373="Closed"</formula>
    </cfRule>
  </conditionalFormatting>
  <conditionalFormatting sqref="AB370">
    <cfRule type="expression" dxfId="15" priority="43">
      <formula>$B402="In-process"</formula>
    </cfRule>
    <cfRule type="expression" dxfId="14" priority="44">
      <formula>$B402="Closed"</formula>
    </cfRule>
  </conditionalFormatting>
  <conditionalFormatting sqref="AB338">
    <cfRule type="expression" dxfId="13" priority="1">
      <formula>#REF!="In-process"</formula>
    </cfRule>
    <cfRule type="expression" dxfId="12" priority="2">
      <formula>#REF!="Closed"</formula>
    </cfRule>
  </conditionalFormatting>
  <conditionalFormatting sqref="AB622:AB625">
    <cfRule type="expression" dxfId="11" priority="77">
      <formula>#REF!="In-process"</formula>
    </cfRule>
    <cfRule type="expression" dxfId="10" priority="78">
      <formula>#REF!="Closed"</formula>
    </cfRule>
  </conditionalFormatting>
  <conditionalFormatting sqref="AB621">
    <cfRule type="expression" dxfId="9" priority="79">
      <formula>$B1="In-process"</formula>
    </cfRule>
    <cfRule type="expression" dxfId="8" priority="80">
      <formula>$B1="Closed"</formula>
    </cfRule>
  </conditionalFormatting>
  <conditionalFormatting sqref="AB632:AB637">
    <cfRule type="expression" dxfId="7" priority="81">
      <formula>$B2="In-process"</formula>
    </cfRule>
    <cfRule type="expression" dxfId="6" priority="82">
      <formula>$B2="Closed"</formula>
    </cfRule>
  </conditionalFormatting>
  <conditionalFormatting sqref="AB630">
    <cfRule type="expression" dxfId="5" priority="83">
      <formula>$B55="In-process"</formula>
    </cfRule>
    <cfRule type="expression" dxfId="4" priority="84">
      <formula>$B55="Closed"</formula>
    </cfRule>
  </conditionalFormatting>
  <conditionalFormatting sqref="AB631">
    <cfRule type="expression" dxfId="3" priority="85">
      <formula>$B45="In-process"</formula>
    </cfRule>
    <cfRule type="expression" dxfId="2" priority="86">
      <formula>$B45="Closed"</formula>
    </cfRule>
  </conditionalFormatting>
  <conditionalFormatting sqref="AB626:AB629">
    <cfRule type="expression" dxfId="1" priority="87">
      <formula>$B61="In-process"</formula>
    </cfRule>
    <cfRule type="expression" dxfId="0" priority="88">
      <formula>$B61="Closed"</formula>
    </cfRule>
  </conditionalFormatting>
  <hyperlinks>
    <hyperlink ref="A18" r:id="rId1" display="https://services.saftbatteries.com/Follow.aspx?id=AAieKi6lIoc%3d" xr:uid="{36D23128-24BB-4719-ABEC-10A09953B851}"/>
    <hyperlink ref="A17" r:id="rId2" display="https://services.saftbatteries.com/Follow.aspx?id=EPOMZYS0bLQ%3d" xr:uid="{8EDAE049-778A-4029-B051-8F64F6BED8E3}"/>
    <hyperlink ref="A14" r:id="rId3" display="https://services.saftbatteries.com/Follow.aspx?id=RFrwoD6iwdY%3d" xr:uid="{E5380633-F7EA-40A9-933C-60E25072E146}"/>
    <hyperlink ref="A15" r:id="rId4" display="https://services.saftbatteries.com/Follow.aspx?id=H3HOiJrwIqk%3d" xr:uid="{8D8FA18E-3D42-4A19-B959-B98F377EA7F6}"/>
    <hyperlink ref="A16" r:id="rId5" display="https://services.saftbatteries.com/Follow.aspx?id=cI7njvPXoXk%3d" xr:uid="{2201663A-0557-4521-B5A1-16A27022286D}"/>
    <hyperlink ref="A12" r:id="rId6" display="https://services.saftbatteries.com/Follow.aspx?id=b2em4ih%2f7eA%3d" xr:uid="{082FD4C5-B7EB-443C-8195-AE40F6F54D9E}"/>
    <hyperlink ref="A11" r:id="rId7" display="https://services.saftbatteries.com/Follow.aspx?id=it3sxYCrWIY%3d" xr:uid="{15948A94-BD9D-42B6-8E5A-6C685FCC31B5}"/>
    <hyperlink ref="A10" r:id="rId8" display="https://services.saftbatteries.com/Follow.aspx?id=OkLHlanQaBg%3d" xr:uid="{77A67D50-25D3-4A99-A258-907E6679AFC7}"/>
    <hyperlink ref="A8" r:id="rId9" display="https://services.saftbatteries.com/Follow.aspx?id=cSh1X81Bo50%3d" xr:uid="{04FCE6A3-8836-44BE-A41B-9545DBC48F61}"/>
    <hyperlink ref="A19" r:id="rId10" display="https://services.saftbatteries.com/Follow.aspx?id=mdqDsGMroFM%3d" xr:uid="{FBA4D4E6-CD90-4940-BFEA-A1CAF8C3EAC0}"/>
    <hyperlink ref="A21" r:id="rId11" display="https://services.saftbatteries.com/Follow.aspx?id=kkpDiYP%2bjAE%3d" xr:uid="{6A886699-3D0E-45FE-A5F4-50261AD2ACFE}"/>
    <hyperlink ref="A13" r:id="rId12" display="https://services.saftbatteries.com/Follow.aspx?id=52ZCI5n4NeU%3d" xr:uid="{B3F60562-454F-490E-AC4B-FA19F26DB246}"/>
    <hyperlink ref="A24" r:id="rId13" display="https://services.saftbatteries.com/Follow.aspx?id=wBFIB5%2bgB6w%3d" xr:uid="{10FC968F-8E3E-4ABB-92CF-4110C0ED7812}"/>
    <hyperlink ref="A23" r:id="rId14" display="https://services.saftbatteries.com/Follow.aspx?id=tKVHY5Z%2bVgM%3d" xr:uid="{5268D35C-B41F-48ED-8830-11E9831995DD}"/>
    <hyperlink ref="A25" r:id="rId15" display="https://services.saftbatteries.com/Follow.aspx?id=WvMc5EydTeY%3d" xr:uid="{62AEB606-2199-45CE-A441-F7866AF91523}"/>
    <hyperlink ref="A26" r:id="rId16" display="https://services.saftbatteries.com/Follow.aspx?id=uMY13B0b8No%3d" xr:uid="{9A6F6043-276E-41A1-B401-2C3A924D1919}"/>
    <hyperlink ref="A28" r:id="rId17" display="https://services.saftbatteries.com/Follow.aspx?id=fHV2NaU4AH8%3d" xr:uid="{671A4D83-E590-4AF6-AFA7-F6923DFCADEC}"/>
    <hyperlink ref="A27" r:id="rId18" display="https://services.saftbatteries.com/Follow.aspx?id=vxXbi%2foNKqk%3d" xr:uid="{EB06211C-8204-4DFE-82FC-2C2CDAAB72DD}"/>
    <hyperlink ref="A20" r:id="rId19" display="https://services.saftbatteries.com/Follow.aspx?id=JyHYQkiCdLE%3d" xr:uid="{DFA54204-B808-4F6F-BD9A-82BF1EFA8EC2}"/>
    <hyperlink ref="A2" r:id="rId20" display="https://services.saftbatteries.com/Follow.aspx?id=C61XHoc6RYw%3d" xr:uid="{1DD2DBB1-8CD0-45D4-846C-1F8A3E142D0B}"/>
    <hyperlink ref="A3" r:id="rId21" display="https://services.saftbatteries.com/Follow.aspx?id=VKUnd2cyJ%2fk%3d" xr:uid="{7F3EF195-08C7-40A5-B83B-7BA7B3E498AF}"/>
    <hyperlink ref="A1" r:id="rId22" display="https://services.saftbatteries.com/Follow.aspx?id=kKwBQbJt694%3d" xr:uid="{A48EB2FD-D98F-4C5D-8DE7-8409240382F9}"/>
    <hyperlink ref="A5" r:id="rId23" display="https://services.saftbatteries.com/Follow.aspx?id=XaG6ZyQasA8%3d" xr:uid="{DE473619-EE63-4EAE-96E3-05BBF5BA49EB}"/>
    <hyperlink ref="A6" r:id="rId24" display="https://services.saftbatteries.com/Follow.aspx?id=v00B4QQmDpI%3d" xr:uid="{310F5FDC-757B-4828-AE92-4EB6B86F79F8}"/>
    <hyperlink ref="A7" r:id="rId25" display="https://services.saftbatteries.com/Follow.aspx?id=FQLReM18GGU%3d" xr:uid="{95CDD589-6D5E-44B0-9C0C-FB59B3FFB5E1}"/>
    <hyperlink ref="A29" r:id="rId26" display="https://services.saftbatteries.com/Follow.aspx?id=GojLYSgz6cU%3d" xr:uid="{EF1C5988-44BB-4A4B-86DE-5BB4F85406D7}"/>
    <hyperlink ref="A22" r:id="rId27" display="https://services.saftbatteries.com/Follow.aspx?id=lM9KFCWvkp8%3d" xr:uid="{1257E50B-103B-4138-8355-33A8C66B8D74}"/>
    <hyperlink ref="A30" r:id="rId28" display="https://services.saftbatteries.com/Follow.aspx?id=VvxgN%2bpxafg%3d" xr:uid="{266DBD32-2FF2-4330-9386-9ACE74F77EF9}"/>
    <hyperlink ref="A4" r:id="rId29" display="https://services.saftbatteries.com/Follow.aspx?id=7UY1zNLQ2JU%3d" xr:uid="{15CAC967-E75B-40B8-BB41-36ABA85A0660}"/>
    <hyperlink ref="A32" r:id="rId30" display="https://services.saftbatteries.com/Follow.aspx?id=t6G4It9mlFc%3d" xr:uid="{7E209A4C-BA1E-45C1-93A8-46EB6882F500}"/>
    <hyperlink ref="A35" r:id="rId31" display="https://services.saftbatteries.com/Follow.aspx?id=VFw%2bUlbjfgs%3d" xr:uid="{6F17CA07-6796-43D1-913F-171D42EDA770}"/>
    <hyperlink ref="A37" r:id="rId32" display="https://services.saftbatteries.com/Follow.aspx?id=%2b9Qcd6slNxY%3d" xr:uid="{A69F737F-CC34-4395-9D99-A1181EC1F11C}"/>
    <hyperlink ref="A36" r:id="rId33" display="https://services.saftbatteries.com/Follow.aspx?id=wxz5WZMBaXQ%3d" xr:uid="{21D2F05B-E282-43D9-AE3D-97EB25584808}"/>
    <hyperlink ref="A41" r:id="rId34" display="https://services.saftbatteries.com/Follow.aspx?id=7sT0I8Gwc4c%3d" xr:uid="{504465FF-6A53-4793-94D8-9187965D03D6}"/>
    <hyperlink ref="A40" r:id="rId35" display="https://services.saftbatteries.com/Follow.aspx?id=O1wCWzOonhM%3d" xr:uid="{3B5E5935-3911-4950-93A3-D8004B2E333F}"/>
    <hyperlink ref="A39" r:id="rId36" display="https://services.saftbatteries.com/Follow.aspx?id=75EqJ2M8%2f8w%3d" xr:uid="{6AC1ABB3-4FE1-4C96-8BC2-78EC0A0E2546}"/>
    <hyperlink ref="A34" r:id="rId37" display="https://services.saftbatteries.com/Follow.aspx?id=WIAdCW9dar4%3d" xr:uid="{AEE60D97-835C-4644-B5E2-B99B4605CD86}"/>
    <hyperlink ref="A42" r:id="rId38" display="https://services.saftbatteries.com/Follow.aspx?id=akaX1pmObjc%3d" xr:uid="{587C655D-9AE8-45A2-89C9-F282C424C556}"/>
    <hyperlink ref="A38" r:id="rId39" display="https://services.saftbatteries.com/Follow.aspx?id=sQaHXpsQb78%3d" xr:uid="{22E160C0-81CC-43B1-932F-F4F0BEAF4F14}"/>
    <hyperlink ref="A46" r:id="rId40" display="https://services.saftbatteries.com/Follow.aspx?id=uYda0eF9aXo%3d" xr:uid="{D99C565B-E5E9-4CE6-A1B3-7286336FF41C}"/>
    <hyperlink ref="A47" r:id="rId41" display="https://services.saftbatteries.com/Follow.aspx?id=L5vnnkcLH7I%3d" xr:uid="{8BBB9FDC-228E-4B8D-97F9-420021999C18}"/>
    <hyperlink ref="A48" r:id="rId42" display="https://services.saftbatteries.com/Follow.aspx?id=bqmzXL0vs2s%3d" xr:uid="{02C1D759-14DB-4C34-841A-246892544304}"/>
    <hyperlink ref="A44" r:id="rId43" display="https://services.saftbatteries.com/Follow.aspx?id=yimRVNIH4JM%3d" xr:uid="{569D29EF-4422-42B4-B291-DBF27B13EF15}"/>
    <hyperlink ref="A43" r:id="rId44" display="https://services.saftbatteries.com/Follow.aspx?id=JC9d0IQtDA8%3d" xr:uid="{6A959DD3-2FC9-4979-A1B1-6730EF45B2CC}"/>
    <hyperlink ref="A45" r:id="rId45" display="https://services.saftbatteries.com/Follow.aspx?id=uEi0SSZZVP0%3d" xr:uid="{68127F03-BC79-4FA2-877F-A4A1CD784339}"/>
    <hyperlink ref="A52" r:id="rId46" display="https://services.saftbatteries.com/Follow.aspx?id=zaa%2fc7emx5s%3d" xr:uid="{09382AB4-2B5D-4AC8-A709-8E27FCC30D1E}"/>
    <hyperlink ref="A53" r:id="rId47" display="https://services.saftbatteries.com/Follow.aspx?id=zaa%2fc7emx5s%3d" xr:uid="{E09718D4-F751-41D6-884E-EB646841B49B}"/>
    <hyperlink ref="A31" r:id="rId48" display="https://services.saftbatteries.com/Follow.aspx?id=AgCk0Lu6qGI%3d" xr:uid="{30BF8184-E664-4581-A05A-18A094EB7DD1}"/>
    <hyperlink ref="A54" r:id="rId49" display="https://services.saftbatteries.com/Follow.aspx?id=z%2fNRftwFCio%3d" xr:uid="{23550A66-4A6E-4FC9-BCC0-BAA348A47F1C}"/>
    <hyperlink ref="A56" r:id="rId50" display="https://services.saftbatteries.com/Follow.aspx?id=OwKE7F7CxKc%3d" xr:uid="{D4F6C7E2-ADCB-44A2-99E4-33A41D37234B}"/>
    <hyperlink ref="A60" r:id="rId51" display="https://services.saftbatteries.com/Follow.aspx?id=gg6HkbkFEDo%3d" xr:uid="{1D644A05-980C-4B82-8E80-0C8F4AC86CC9}"/>
    <hyperlink ref="A59" r:id="rId52" display="https://services.saftbatteries.com/Follow.aspx?id=fduPgnNiXh4%3d" xr:uid="{39E6D679-3AC2-4F2C-A473-1D1EE60B2313}"/>
    <hyperlink ref="A58" r:id="rId53" display="https://services.saftbatteries.com/Follow.aspx?id=hNazvBiQxDk%3d" xr:uid="{FFDE2677-842D-43E9-96A0-EFEECB1A2494}"/>
    <hyperlink ref="A66" r:id="rId54" display="https://services.saftbatteries.com/Follow.aspx?id=tOxzBqX76JE%3d" xr:uid="{FFED88A7-B520-49C8-B23F-7E61459DD229}"/>
    <hyperlink ref="A64" r:id="rId55" display="https://services.saftbatteries.com/Follow.aspx?id=EEgJRXN6xco%3d" xr:uid="{E6ADD234-DA1E-48CA-AEA7-03BF6E5F94E2}"/>
    <hyperlink ref="A69" r:id="rId56" display="https://services.saftbatteries.com/Follow.aspx?id=D6ygp4PqQo4%3d" xr:uid="{E9B47444-A63D-45C1-B917-AADFBE1292CD}"/>
    <hyperlink ref="A71" r:id="rId57" display="https://services.saftbatteries.com/Follow.aspx?id=ffJfmGwHkPg%3d" xr:uid="{F470774E-8392-4A8A-B879-30225F2CA0F4}"/>
    <hyperlink ref="A70" r:id="rId58" display="https://services.saftbatteries.com/Follow.aspx?id=kJckbvbYg%2bo%3d" xr:uid="{6520E9DF-0D6E-42F1-9219-E31BBAA01DF8}"/>
    <hyperlink ref="A67" r:id="rId59" display="https://services.saftbatteries.com/Follow.aspx?id=yrX2Z0vnDJg%3d" xr:uid="{071AE6DA-E0BD-4B40-A265-D4A85F1ACB14}"/>
    <hyperlink ref="A57" r:id="rId60" display="https://services.saftbatteries.com/Follow.aspx?id=daCwqHxoP0I%3d" xr:uid="{2BBD4BD2-3FE9-4F96-A753-D291CFE66350}"/>
    <hyperlink ref="A68" r:id="rId61" display="https://services.saftbatteries.com/Follow.aspx?id=t0ZypawLIqo%3d" xr:uid="{C402933D-77A2-4D92-A47C-ADAD3FD33989}"/>
    <hyperlink ref="A76" r:id="rId62" display="https://services.saftbatteries.com/Follow.aspx?id=99wA%2bVb5SeY%3d" xr:uid="{523666ED-1DB9-4817-9B7E-F45975985012}"/>
    <hyperlink ref="A72" r:id="rId63" display="https://services.saftbatteries.com/Follow.aspx?id=GpGeQGMj1kc%3d" xr:uid="{D162EB76-9303-4722-8E11-FB72895123F3}"/>
    <hyperlink ref="A73" r:id="rId64" display="https://services.saftbatteries.com/Follow.aspx?id=fwKOV%2b%2fKiOY%3d" xr:uid="{C67332ED-0D68-4255-A90B-E71621C4A3DB}"/>
    <hyperlink ref="A74" r:id="rId65" display="https://services.saftbatteries.com/Follow.aspx?id=sCZ890F4CpA%3d" xr:uid="{AF4C6821-3600-4FE1-A8C7-D9FB4582AFEE}"/>
    <hyperlink ref="A77" r:id="rId66" display="https://services.saftbatteries.com/Follow.aspx?id=nSAWeAiFQZg%3d" xr:uid="{6295B22D-E204-4492-91D2-0AB84E83997D}"/>
    <hyperlink ref="A78" r:id="rId67" display="https://services.saftbatteries.com/Follow.aspx?id=ojytSU%2f2vZ8%3d" xr:uid="{9D096908-D390-4A72-ABF6-9E786ADA97B5}"/>
    <hyperlink ref="A80" r:id="rId68" display="https://services.saftbatteries.com/Follow.aspx?id=15WC20dsgA4%3d" xr:uid="{325E1A17-BD01-4E5F-90FB-720663D13B06}"/>
    <hyperlink ref="A79" r:id="rId69" display="https://services.saftbatteries.com/Follow.aspx?id=%2bYjhZYaw4RE%3d" xr:uid="{3DE3B7E5-B2CA-475C-8367-7CABE2EF5DA4}"/>
    <hyperlink ref="A81" r:id="rId70" display="https://services.saftbatteries.com/Follow.aspx?id=hEAxZUs4seM%3d" xr:uid="{A3C46619-1EA1-447B-BF6D-C6FE9983DE95}"/>
    <hyperlink ref="A82" r:id="rId71" display="https://services.saftbatteries.com/Follow.aspx?id=yhVlufD7w8k%3d" xr:uid="{B87B3789-4163-452E-B811-39202DFDA238}"/>
    <hyperlink ref="A84" r:id="rId72" display="https://services.saftbatteries.com/Follow.aspx?id=Mgrplnscf5A%3d" xr:uid="{22A805F3-5D74-4703-B3A2-CE4C82B1C25F}"/>
    <hyperlink ref="A85" r:id="rId73" display="https://services.saftbatteries.com/Follow.aspx?id=EyjJ4sNzcEI%3d" xr:uid="{49C3457C-067F-43D8-895E-2252191B5DA6}"/>
    <hyperlink ref="A83" r:id="rId74" display="https://services.saftbatteries.com/Follow.aspx?id=dS2jouJYp3E%3d" xr:uid="{6C338D17-2974-409D-984D-EC74F4414A7A}"/>
    <hyperlink ref="A87" r:id="rId75" display="https://services.saftbatteries.com/Follow.aspx?id=7fWndHgrijI%3d" xr:uid="{7DF7E92C-0B07-4634-BE02-7519B0F3E74F}"/>
    <hyperlink ref="A86" r:id="rId76" display="https://services.saftbatteries.com/Follow.aspx?id=QVwvGObhE20%3d" xr:uid="{7E1FA2C8-370B-49D5-B8F3-CAC1CE5D7F64}"/>
    <hyperlink ref="A88" r:id="rId77" display="https://services.saftbatteries.com/Follow.aspx?id=xbxfe2X6bzY%3d" xr:uid="{C032A5B7-031F-4C52-A9F8-B70C4BB1A8D1}"/>
    <hyperlink ref="A89" r:id="rId78" display="https://services.saftbatteries.com/Follow.aspx?id=WYeFRIc8iME%3d" xr:uid="{A94A1D6E-682E-4E62-97AC-7FCB399EA3E8}"/>
    <hyperlink ref="A97" r:id="rId79" display="https://services.saftbatteries.com/Follow.aspx?id=c6gR7icy29k%3d" xr:uid="{95F90137-E378-45AA-9E0F-84037BB164A4}"/>
    <hyperlink ref="A94" r:id="rId80" display="https://services.saftbatteries.com/Follow.aspx?id=p9rYFOvwXe8%3d" xr:uid="{C11589C1-3433-43CF-B508-7E5D18E3B4A9}"/>
    <hyperlink ref="A92" r:id="rId81" display="https://services.saftbatteries.com/Follow.aspx?id=IEpxhFErusY%3d" xr:uid="{4CD6346E-E806-40E3-BC7A-364939AB0258}"/>
    <hyperlink ref="A91" r:id="rId82" display="https://services.saftbatteries.com/Follow.aspx?id=MioavHV2v00%3d" xr:uid="{E5D139DA-9AC7-4EBF-B0BB-8BA714DB9ED7}"/>
    <hyperlink ref="A90" r:id="rId83" display="https://services.saftbatteries.com/Follow.aspx?id=RwuLnoA4%2fas%3d" xr:uid="{E13CDF11-442A-4789-B7D8-AAA44674748D}"/>
    <hyperlink ref="A63" r:id="rId84" display="https://services.saftbatteries.com/Follow.aspx?id=PquN7iLFMJw%3d" xr:uid="{71390BA2-31DD-473E-A051-5B7F85762937}"/>
    <hyperlink ref="A100" r:id="rId85" display="https://services.saftbatteries.com/Follow.aspx?id=HqUmpprpsK0%3d" xr:uid="{2AF2AA54-5869-41FD-ACAA-B02EE6139FA9}"/>
    <hyperlink ref="A99" r:id="rId86" display="https://services.saftbatteries.com/Follow.aspx?id=lqPnE5woshc%3d" xr:uid="{49B321B6-067E-4328-BF0B-5370EB0997F6}"/>
    <hyperlink ref="A103" r:id="rId87" display="https://services.saftbatteries.com/Follow.aspx?id=uxPTpFuXfKw%3d" xr:uid="{5CEE2717-F7F2-496B-8ECC-7DCD38A7E741}"/>
    <hyperlink ref="A101" r:id="rId88" display="https://services.saftbatteries.com/Follow.aspx?id=79ZmFY1P2No%3d" xr:uid="{CF655470-9D59-44BC-AE3F-511A945E0D38}"/>
    <hyperlink ref="A109" r:id="rId89" display="https://services.saftbatteries.com/Follow.aspx?id=Sd%2bNpnTX0pQ%3d" xr:uid="{DD5D18AA-5615-4D34-BD63-4AC5E81AE30B}"/>
    <hyperlink ref="A98" r:id="rId90" display="https://services.saftbatteries.com/Follow.aspx?id=yhpvAjeENAo%3d" xr:uid="{FA691FFD-4A3A-4946-BA58-1B2F7B0E4552}"/>
    <hyperlink ref="A62" r:id="rId91" display="https://services.saftbatteries.com/Follow.aspx?id=%2b5UBZjkwplA%3d" xr:uid="{51D4F344-6E14-45A6-89E7-8D4C70B4F85D}"/>
    <hyperlink ref="A110" r:id="rId92" display="https://services.saftbatteries.com/Follow.aspx?id=FNHrXYBcvQo%3d" xr:uid="{E36D0AF6-9552-4B23-AE44-B5BD1D8DD154}"/>
    <hyperlink ref="A111" r:id="rId93" display="https://services.saftbatteries.com/Follow.aspx?id=Mt1cy2KRRpk%3d" xr:uid="{5A3833ED-E243-4514-BB51-DE382045C05A}"/>
    <hyperlink ref="A113" r:id="rId94" display="https://services.saftbatteries.com/Follow.aspx?id=O8nK2hCelUQ%3d" xr:uid="{2599A99A-A06B-4C43-92C9-CAFB97EB6931}"/>
    <hyperlink ref="A104" r:id="rId95" display="https://services.saftbatteries.com/Follow.aspx?id=MCjMKIMYCZQ%3d" xr:uid="{FA869C0E-DA28-4F5F-80B0-F1664F4ACECC}"/>
    <hyperlink ref="A118" r:id="rId96" display="https://services.saftbatteries.com/Follow.aspx?id=Yxg%2faRpr2qo%3d" xr:uid="{CAB0F602-974B-4E98-9A24-35AE175E6EC8}"/>
    <hyperlink ref="A116" r:id="rId97" display="https://services.saftbatteries.com/Follow.aspx?id=JC6s3H8YLIg%3d" xr:uid="{ADB08BAF-F17B-403D-9DE3-5E33EF362183}"/>
    <hyperlink ref="A120" r:id="rId98" display="https://services.saftbatteries.com/Follow.aspx?id=To%2bNQxfXHYI%3d" xr:uid="{DCB9BF9E-D73B-43CD-B026-11A3D96158A0}"/>
    <hyperlink ref="A51" r:id="rId99" display="https://services.saftbatteries.com/Follow.aspx?id=KWqZinOi1cs%3d" xr:uid="{4E7E9505-A525-4D69-818D-B95F529EBCD0}"/>
    <hyperlink ref="A133" r:id="rId100" display="https://services.saftbatteries.com/Follow.aspx?id=tAiB%2bEWvdlM%3d" xr:uid="{7F3B4B49-EBC1-48C1-9F19-E437814A2934}"/>
    <hyperlink ref="A134" r:id="rId101" display="https://services.saftbatteries.com/Follow.aspx?id=9BUggIEkteo%3d" xr:uid="{145CEABA-3BFD-46AC-B6BF-6D8E387ACE43}"/>
    <hyperlink ref="A131" r:id="rId102" display="https://services.saftbatteries.com/Follow.aspx?id=%2fxHGI4bvl%2bQ%3d" xr:uid="{EABB368E-9333-40B0-AE32-F2BA305D9ED0}"/>
    <hyperlink ref="A130" r:id="rId103" display="https://services.saftbatteries.com/Follow.aspx?id=5YEBeEXIYx4%3d" xr:uid="{E13BF878-9C63-4273-9DE7-6DA8F092EE24}"/>
    <hyperlink ref="A129" r:id="rId104" display="https://services.saftbatteries.com/Follow.aspx?id=cyVaas%2f95wI%3d" xr:uid="{8B3A0AF8-F657-4E71-A6EE-12E52F0F24D3}"/>
    <hyperlink ref="A128" r:id="rId105" display="https://services.saftbatteries.com/Follow.aspx?id=cyVaas%2f95wI%3d" xr:uid="{6960F087-7D2A-408A-8591-E8F69A38323C}"/>
    <hyperlink ref="A50" r:id="rId106" display="https://services.saftbatteries.com/Follow.aspx?id=KWqZinOi1cs%3d" xr:uid="{12C6D31F-FF36-4704-AF98-6DE9717B90E4}"/>
    <hyperlink ref="A49" r:id="rId107" display="https://services.saftbatteries.com/Follow.aspx?id=KWqZinOi1cs%3d" xr:uid="{21A881A9-DB17-4494-8D5F-DFD77C6451F8}"/>
    <hyperlink ref="A115" r:id="rId108" display="https://services.saftbatteries.com/Follow.aspx?id=JC6s3H8YLIg%3d" xr:uid="{CA9C0D50-0BF0-47A5-9714-C4859701B4A2}"/>
    <hyperlink ref="A114" r:id="rId109" display="https://services.saftbatteries.com/Follow.aspx?id=JC6s3H8YLIg%3d" xr:uid="{77509032-38FE-4CA7-A525-2FDE94B35FD8}"/>
    <hyperlink ref="A117" r:id="rId110" display="https://services.saftbatteries.com/Follow.aspx?id=Yxg%2faRpr2qo%3d" xr:uid="{86BFF243-6987-4660-B2FD-68B32A026598}"/>
    <hyperlink ref="A102" r:id="rId111" display="https://services.saftbatteries.com/Follow.aspx?id=uxPTpFuXfKw%3d" xr:uid="{3DCBC497-633E-47E4-BF99-3AAC7BC352D0}"/>
    <hyperlink ref="A93" r:id="rId112" display="https://services.saftbatteries.com/Follow.aspx?id=p9rYFOvwXe8%3d" xr:uid="{0B37CF88-0EA9-493A-B34A-B90EDE863775}"/>
    <hyperlink ref="A96" r:id="rId113" display="https://services.saftbatteries.com/Follow.aspx?id=c6gR7icy29k%3d" xr:uid="{E2B3A080-C236-4A80-B443-87DECE4E8AC2}"/>
    <hyperlink ref="A95" r:id="rId114" display="https://services.saftbatteries.com/Follow.aspx?id=c6gR7icy29k%3d" xr:uid="{165E5ECC-D9CC-4A00-B451-F560E5448DB8}"/>
    <hyperlink ref="A65" r:id="rId115" display="https://services.saftbatteries.com/Follow.aspx?id=tOxzBqX76JE%3d" xr:uid="{CB28E1D9-BE4A-483A-BC21-22606C5CB472}"/>
    <hyperlink ref="A132" r:id="rId116" display="https://services.saftbatteries.com/Follow.aspx?id=tAiB%2bEWvdlM%3d" xr:uid="{748498F0-4DBD-4BBA-8A44-991B3367AEF6}"/>
    <hyperlink ref="A123" r:id="rId117" display="https://services.saftbatteries.com/Follow.aspx?id=Hwv%2fhH3GFjs%3d" xr:uid="{B1A64AAE-FFE1-416E-99D7-0E31CAB807ED}"/>
    <hyperlink ref="A127" r:id="rId118" display="https://services.saftbatteries.com/Follow.aspx?id=xFrHUnpTMbY%3d" xr:uid="{4F13938F-F71A-4950-86BA-816F4334CE76}"/>
    <hyperlink ref="A126" r:id="rId119" display="https://services.saftbatteries.com/Follow.aspx?id=%2fN8ARXdojAg%3d" xr:uid="{D15FECE3-78F6-4E86-A15A-37F12407BCB4}"/>
    <hyperlink ref="A125" r:id="rId120" display="https://services.saftbatteries.com/Follow.aspx?id=X3i1A%2bocV%2fQ%3d" xr:uid="{31C2A4CD-F1C2-481A-A3AD-C03CC04ED355}"/>
    <hyperlink ref="A124" r:id="rId121" display="https://services.saftbatteries.com/Follow.aspx?id=nASHqo%2fgl84%3d" xr:uid="{3BC68B49-7032-44DA-9AB7-3D09B800A6B4}"/>
    <hyperlink ref="A122" r:id="rId122" display="https://services.saftbatteries.com/Follow.aspx?id=FuPiHKTOmKE%3d" xr:uid="{6F3C3204-3268-43AC-9476-0A72AAD6EE55}"/>
    <hyperlink ref="A121" r:id="rId123" display="https://services.saftbatteries.com/Follow.aspx?id=MK17WcDnWE0%3d" xr:uid="{1C5F191D-093B-46B0-BFCE-252777167B8F}"/>
    <hyperlink ref="A61" r:id="rId124" display="https://services.saftbatteries.com/Follow.aspx?id=74JM1Cn6NE8%3d" xr:uid="{7BC93AEE-455B-45F9-8865-260A7055919F}"/>
    <hyperlink ref="A142" r:id="rId125" display="https://services.saftbatteries.com/Follow.aspx?id=gcGDTms5bmo%3d" xr:uid="{57C1F2CD-3168-4881-A54E-2E2CD2EE838A}"/>
    <hyperlink ref="A136" r:id="rId126" display="https://services.saftbatteries.com/Follow.aspx?id=G7tFaqbe0RQ%3d" xr:uid="{0072B3C2-27A4-4434-B291-4A222BC6CAA3}"/>
    <hyperlink ref="A135" r:id="rId127" display="https://services.saftbatteries.com/Follow.aspx?id=Xaw%2b9KbeWSw%3d" xr:uid="{F80AFC42-210F-481C-B40F-32E2677F9541}"/>
    <hyperlink ref="A141" r:id="rId128" display="https://services.saftbatteries.com/Follow.aspx?id=gcGDTms5bmo%3d" xr:uid="{CAA856E7-7924-4AD3-89B7-D91CAA20721D}"/>
    <hyperlink ref="A140" r:id="rId129" display="https://services.saftbatteries.com/Follow.aspx?id=gcGDTms5bmo%3d" xr:uid="{757C242A-46CC-44ED-80C0-640643EBCF96}"/>
    <hyperlink ref="A144" r:id="rId130" display="https://services.saftbatteries.com/Follow.aspx?id=7slNA4n2dIg%3d" xr:uid="{C2620D84-46E6-41DB-AFD9-6836744FE850}"/>
    <hyperlink ref="A143" r:id="rId131" display="https://services.saftbatteries.com/Follow.aspx?id=%2fz4n2hYFpL0%3d" xr:uid="{67EFCFAD-CC7C-4F79-93B8-9CBE2058CCA8}"/>
    <hyperlink ref="A146" r:id="rId132" display="https://services.saftbatteries.com/Follow.aspx?id=JPeWhQbTzb4%3d" xr:uid="{B8B49594-5E82-4D08-96D0-DDC531D83CF0}"/>
    <hyperlink ref="A145" r:id="rId133" display="https://services.saftbatteries.com/Follow.aspx?id=XyIhbNpaRV8%3d" xr:uid="{A3B86918-2B06-4BB8-9C8F-C70214432BC0}"/>
    <hyperlink ref="A139" r:id="rId134" display="https://services.saftbatteries.com/Follow.aspx?id=j9AZo%2bWTN50%3d" xr:uid="{A01511AE-CE27-43B8-8B0D-26262AFA090C}"/>
    <hyperlink ref="A148" r:id="rId135" display="https://services.saftbatteries.com/Follow.aspx?id=pCWhlZgMiec%3d" xr:uid="{56AF881C-35A7-4D3F-A804-BC8BAE02EAAC}"/>
    <hyperlink ref="A163" r:id="rId136" display="https://services.saftbatteries.com/Follow.aspx?id=OLxf7nI5WKc%3d" xr:uid="{317E629C-0BEE-4C15-92F7-6C7EF652FCF0}"/>
    <hyperlink ref="A162" r:id="rId137" display="https://services.saftbatteries.com/Follow.aspx?id=BvAg0CC3ivY%3d" xr:uid="{B91D5395-E0B0-403F-8928-A33164C70F7F}"/>
    <hyperlink ref="A161" r:id="rId138" display="https://services.saftbatteries.com/Follow.aspx?id=XAWTYqdJnqI%3d" xr:uid="{3E35D09F-E656-4732-B4E3-3CD635682ED4}"/>
    <hyperlink ref="A160" r:id="rId139" display="https://services.saftbatteries.com/Follow.aspx?id=di4SWhJlqCM%3d" xr:uid="{A5A3C1BA-C483-4B96-B80F-A87B41054524}"/>
    <hyperlink ref="A159" r:id="rId140" display="https://services.saftbatteries.com/Follow.aspx?id=OwZv4FjryaQ%3d" xr:uid="{076C4AE4-78FD-4B05-A495-17F36A63DA2B}"/>
    <hyperlink ref="A158" r:id="rId141" display="https://services.saftbatteries.com/Follow.aspx?id=KlRsgA2T11k%3d" xr:uid="{9F05DAEB-2FD9-4AF9-A21D-7C70D21F5ACD}"/>
    <hyperlink ref="A157" r:id="rId142" display="https://services.saftbatteries.com/Follow.aspx?id=uDXcsO0JF1c%3d" xr:uid="{7742B5EB-D2FB-4B86-9620-1FB65526FD79}"/>
    <hyperlink ref="A156" r:id="rId143" display="https://services.saftbatteries.com/Follow.aspx?id=a9DFJbCICzA%3d" xr:uid="{20825254-7661-4DFC-AF19-3B9C95A0DA14}"/>
    <hyperlink ref="A155" r:id="rId144" display="https://services.saftbatteries.com/Follow.aspx?id=baTaW6G2b5E%3d" xr:uid="{7C2B94BE-FA29-467C-8E1D-81DA2D888B69}"/>
    <hyperlink ref="A154" r:id="rId145" display="https://services.saftbatteries.com/Follow.aspx?id=dYm4IHMgSFY%3d" xr:uid="{853D7033-5167-4A8C-B6FA-B08BBAC060F1}"/>
    <hyperlink ref="A153" r:id="rId146" display="https://services.saftbatteries.com/Follow.aspx?id=9k2blOAPPYA%3d" xr:uid="{45622D4C-CE4E-46A5-B498-46EF1355A7CF}"/>
    <hyperlink ref="A152" r:id="rId147" display="https://services.saftbatteries.com/Follow.aspx?id=dIn9WL5MCAY%3d" xr:uid="{913124A6-8729-47AE-A1DD-7D3DC1EC6695}"/>
    <hyperlink ref="A151" r:id="rId148" display="https://services.saftbatteries.com/Follow.aspx?id=M4Uawc3fapY%3d" xr:uid="{9F9E6BE1-6DF5-4F13-BC71-604A8C769280}"/>
    <hyperlink ref="A150" r:id="rId149" display="https://services.saftbatteries.com/Follow.aspx?id=DBCELP4%2bpjI%3d" xr:uid="{7239AC20-422B-4940-B5FD-72368D7F874B}"/>
    <hyperlink ref="A149" r:id="rId150" display="https://services.saftbatteries.com/Follow.aspx?id=pfzuzqetnSE%3d" xr:uid="{29A2C663-986A-47C5-A7E2-1981F34B6441}"/>
    <hyperlink ref="A165" r:id="rId151" display="https://services.saftbatteries.com/Follow.aspx?id=%2fg2r%2bDxfdh8%3d" xr:uid="{C967ED3A-3BCE-4638-AF26-EEC408B421E5}"/>
    <hyperlink ref="A164" r:id="rId152" display="https://services.saftbatteries.com/Follow.aspx?id=DBzPlJNTCQs%3d" xr:uid="{FD76AB13-5CD5-4F4A-B8A3-B3B6D2B22AA4}"/>
    <hyperlink ref="A166" r:id="rId153" display="https://services.saftbatteries.com/Follow.aspx?id=mjOEJNCVRaQ%3d" xr:uid="{E24B4EB2-595F-4D6D-9FA3-F2E48D48D4D1}"/>
    <hyperlink ref="A168" r:id="rId154" display="https://services.saftbatteries.com/Follow.aspx?id=jE9cE8MKNrw%3d" xr:uid="{00A647E0-1E9A-4FC8-8448-79F742663D03}"/>
    <hyperlink ref="A167" r:id="rId155" display="https://services.saftbatteries.com/Follow.aspx?id=UY%2fvQVA8r%2fk%3d" xr:uid="{1BCAC7D9-2DD4-4C85-A65A-C01C8032CD09}"/>
    <hyperlink ref="A169" r:id="rId156" display="https://services.saftbatteries.com/Follow.aspx?id=dErgkhxlyTs%3d" xr:uid="{8E4DFD80-94EF-4E53-A267-2118486F1FFF}"/>
    <hyperlink ref="A147" r:id="rId157" display="https://services.saftbatteries.com/Follow.aspx?id=ZIF9vbytQ1w%3d" xr:uid="{6D18C86F-82AA-4899-806B-2E1089810333}"/>
    <hyperlink ref="A170" r:id="rId158" display="https://services.saftbatteries.com/Follow.aspx?id=sy5WOPlqpgA%3d" xr:uid="{E9C7C0C5-EA88-434E-8B03-68012C6147C4}"/>
    <hyperlink ref="A138" r:id="rId159" display="https://services.saftbatteries.com/Follow.aspx?id=uewByyGq3vQ%3d" xr:uid="{9B943480-77B3-4BE3-A162-6BF178334848}"/>
    <hyperlink ref="A171" r:id="rId160" display="https://services.saftbatteries.com/Follow.aspx?id=Q9T1x2UcXNY%3d" xr:uid="{4B6060C4-9663-4027-8938-97F91BC63321}"/>
    <hyperlink ref="A172" r:id="rId161" display="https://services.saftbatteries.com/Follow.aspx?id=TThSXl5thr4%3d" xr:uid="{9BED1D5F-6108-4766-BF6C-0439A9AB0C7A}"/>
    <hyperlink ref="A176" r:id="rId162" display="https://services.saftbatteries.com/Follow.aspx?id=DAyyrbb3HW0%3d" xr:uid="{7B7EFB7C-B221-4E30-8350-03A8942EA88D}"/>
    <hyperlink ref="A173" r:id="rId163" display="https://services.saftbatteries.com/Follow.aspx?id=DAyyrbb3HW0%3d" xr:uid="{CD2E7F63-6E52-43B4-8EE5-33467B871F30}"/>
    <hyperlink ref="A175" r:id="rId164" display="https://services.saftbatteries.com/Follow.aspx?id=yeh49TN7CI0%3d" xr:uid="{68B8893C-11D9-477C-8FDA-06FD9F28B863}"/>
    <hyperlink ref="A174" r:id="rId165" display="https://services.saftbatteries.com/Follow.aspx?id=lwg87kZgqgM%3d" xr:uid="{A7AE5FEC-6130-45EB-A9DC-0220E4347133}"/>
    <hyperlink ref="A178" r:id="rId166" display="https://services.saftbatteries.com/Follow.aspx?id=WbgHEeTBmBA%3d" xr:uid="{46C1446C-E9BC-4A82-A7B2-920780C40F86}"/>
    <hyperlink ref="A177" r:id="rId167" display="https://services.saftbatteries.com/Follow.aspx?id=AuARbuci%2fVM%3d" xr:uid="{8B297220-37A1-497E-B91F-6C624FDF2F16}"/>
    <hyperlink ref="A184" r:id="rId168" display="https://services.saftbatteries.com/Follow.aspx?id=E1Vh6VywtjM%3d" xr:uid="{1F26731D-93C1-4E64-B4E2-D79B29B8DC45}"/>
    <hyperlink ref="A183" r:id="rId169" display="https://services.saftbatteries.com/Follow.aspx?id=pV5jxi7uBzU%3d" xr:uid="{24DF2EEF-9772-4892-8BDC-24BAB5FDDAF5}"/>
    <hyperlink ref="A182" r:id="rId170" display="https://services.saftbatteries.com/Follow.aspx?id=OSVGle0wCzA%3d" xr:uid="{B5F4C64A-982E-4C8C-A65E-9CCA27695B2D}"/>
    <hyperlink ref="A181" r:id="rId171" display="https://services.saftbatteries.com/Follow.aspx?id=5z4s7henBkI%3d" xr:uid="{CD21BE3D-06EA-41A9-A042-D665F9F8629B}"/>
    <hyperlink ref="A180" r:id="rId172" display="https://services.saftbatteries.com/Follow.aspx?id=s%2bAXIj2mi9E%3d" xr:uid="{0E5102D3-19DF-4AF8-A4EE-528290A5ACAE}"/>
    <hyperlink ref="A179" r:id="rId173" display="https://services.saftbatteries.com/Follow.aspx?id=oHb77cgDZZU%3d" xr:uid="{30B26DE9-35F7-4C02-A300-9147E1E2B962}"/>
    <hyperlink ref="A185" r:id="rId174" display="https://services.saftbatteries.com/Follow.aspx?id=%2bKMaoz0XQR0%3d" xr:uid="{F1461B14-DDB9-4B65-AF1A-990244B28E5F}"/>
    <hyperlink ref="A186" r:id="rId175" display="https://services.saftbatteries.com/Follow.aspx?id=5URiyOOAjdM%3d" xr:uid="{26D65423-D675-4901-B9CE-0DDEF83EC9A9}"/>
    <hyperlink ref="A187" r:id="rId176" display="https://services.saftbatteries.com/Follow.aspx?id=3%2fV6WU3g%2bL8%3d" xr:uid="{89E12E13-D002-41A1-ABEB-A44D94C593DC}"/>
    <hyperlink ref="A188" r:id="rId177" display="https://services.saftbatteries.com/Follow.aspx?id=LsY9FATX8qk%3d" xr:uid="{EAF81B6C-98CB-4E7E-A304-CF1957B001FF}"/>
    <hyperlink ref="A189" r:id="rId178" display="https://services.saftbatteries.com/Follow.aspx?id=NAhsKqiLTuc%3d" xr:uid="{EA499F53-80E6-4850-B07F-5F2AE5C1E9A5}"/>
    <hyperlink ref="A197" r:id="rId179" display="https://services.saftbatteries.com/Follow.aspx?id=D4PC2CrWMqM%3d" xr:uid="{AC8C6575-01A1-4A34-8E6F-BD938A270050}"/>
    <hyperlink ref="A196" r:id="rId180" display="https://services.saftbatteries.com/Follow.aspx?id=t%2byc2jz2XU0%3d" xr:uid="{847A0430-2A96-4D8E-83DD-75EED4DC3010}"/>
    <hyperlink ref="A195" r:id="rId181" display="https://services.saftbatteries.com/Follow.aspx?id=daTDW2NAWEE%3d" xr:uid="{B6D65E59-E0CF-4DDB-8318-6CA3819D9B0F}"/>
    <hyperlink ref="A194" r:id="rId182" display="https://services.saftbatteries.com/Follow.aspx?id=rrcJp5sJumU%3d" xr:uid="{D585AB05-D550-406B-9730-F73C4472490A}"/>
    <hyperlink ref="A193" r:id="rId183" display="https://services.saftbatteries.com/Follow.aspx?id=PFypVUlXRhM%3d" xr:uid="{2093489A-80D1-4D15-A13D-5B6AC73D9FF8}"/>
    <hyperlink ref="A192" r:id="rId184" display="https://services.saftbatteries.com/Follow.aspx?id=Zx%2b1fUbKiHg%3d" xr:uid="{196EE413-D42D-4579-A955-206D83B39951}"/>
    <hyperlink ref="A191" r:id="rId185" display="https://services.saftbatteries.com/Follow.aspx?id=qFSID%2f9a5o0%3d" xr:uid="{15ECBDEE-ACB1-4C8F-A8F5-5F093D9FF7EE}"/>
    <hyperlink ref="A190" r:id="rId186" display="https://services.saftbatteries.com/Follow.aspx?id=ZKJ8eblqu3Y%3d" xr:uid="{FA95E789-8DD4-457B-85FC-38DE3D1F0E17}"/>
    <hyperlink ref="A199" r:id="rId187" display="https://services.saftbatteries.com/Follow.aspx?id=Ozc58M1MTt4%3d" xr:uid="{634DC8E7-4478-402E-9EA9-AAAB06382559}"/>
    <hyperlink ref="A198" r:id="rId188" display="https://services.saftbatteries.com/Follow.aspx?id=F1G8Rb9jsT0%3d" xr:uid="{B4CF37B4-2001-41FE-9F4F-BDDCE5E26977}"/>
    <hyperlink ref="A200" r:id="rId189" display="https://services.saftbatteries.com/Follow.aspx?id=3ldAx8%2b7dEY%3d" xr:uid="{789EBE8B-9E9C-468B-BE93-7A607993C12F}"/>
    <hyperlink ref="A201" r:id="rId190" display="https://services.saftbatteries.com/Follow.aspx?id=i2%2bWMF9n7V4%3d" xr:uid="{58EF2DAA-A532-4DA5-9AB9-5EE77F218BB0}"/>
    <hyperlink ref="A202" r:id="rId191" display="https://services.saftbatteries.com/Follow.aspx?id=BUm9zwooi0M%3d" xr:uid="{5E84CA2A-FCFE-46FE-A1B4-41D444D08D37}"/>
    <hyperlink ref="A203" r:id="rId192" display="https://services.saftbatteries.com/Follow.aspx?id=PlLOyD5NvIU%3d" xr:uid="{B6667E96-5CB0-4112-97B5-9E0C36C768CA}"/>
    <hyperlink ref="A205" r:id="rId193" display="https://services.saftbatteries.com/Follow.aspx?id=ETxXBpFt1ik%3d" xr:uid="{DD9DC951-8259-4256-8E1C-8A2F4BB2792E}"/>
    <hyperlink ref="A204" r:id="rId194" display="https://services.saftbatteries.com/Follow.aspx?id=4YY0Hy3mb4A%3d" xr:uid="{BF095425-3417-471F-AEB5-042C5E6427CA}"/>
    <hyperlink ref="A208" r:id="rId195" display="https://services.saftbatteries.com/Follow.aspx?id=12GlnpfIbV4%3d" xr:uid="{9109E0D5-B972-4614-BF9F-19687FA6BEC3}"/>
    <hyperlink ref="A207" r:id="rId196" display="https://services.saftbatteries.com/Follow.aspx?id=bLPCkQGUIVk%3d" xr:uid="{0E56A8E3-651D-4738-A52B-7637F4E4F464}"/>
    <hyperlink ref="A206" r:id="rId197" display="https://services.saftbatteries.com/Follow.aspx?id=JRaqljW%2b%2bbg%3d" xr:uid="{30E90ECB-DAB9-4CA8-82AC-C8B58DF38932}"/>
    <hyperlink ref="A209" r:id="rId198" display="https://services.saftbatteries.com/Follow.aspx?id=Nq2WrpIPbxg%3d" xr:uid="{052686CA-2CD2-4BD7-9E70-B1094342AEDE}"/>
    <hyperlink ref="A211" r:id="rId199" display="https://services.saftbatteries.com/Follow.aspx?id=tU8OCi61KiU%3d" xr:uid="{94603887-0AAA-413F-84A7-D6F9BCD72B8F}"/>
    <hyperlink ref="A210" r:id="rId200" display="https://services.saftbatteries.com/Follow.aspx?id=rIEb42eRp18%3d" xr:uid="{31CCE1AC-0B14-4415-9817-438403AB92DA}"/>
    <hyperlink ref="A212" r:id="rId201" display="https://services.saftbatteries.com/Follow.aspx?id=0wpISR%2bI0mU%3d" xr:uid="{E37D4D1A-9B6E-4D7B-95AF-89361DE634B1}"/>
    <hyperlink ref="A213" r:id="rId202" display="https://services.saftbatteries.com/Follow.aspx?id=JWkjYXME2tY%3d" xr:uid="{685CEBEE-6CB9-411B-B1AC-A77C3E236F9D}"/>
    <hyperlink ref="A214" r:id="rId203" display="https://services.saftbatteries.com/Follow.aspx?id=Y1kMNcwwLxY%3d" xr:uid="{7D25C33B-6221-4642-AD73-D5608F47F15B}"/>
    <hyperlink ref="A215" r:id="rId204" display="https://services.saftbatteries.com/Follow.aspx?id=L8NwA0WFisY%3d" xr:uid="{3489E928-BD4D-4A87-88CE-692929037745}"/>
    <hyperlink ref="A216" r:id="rId205" display="https://services.saftbatteries.com/Follow.aspx?id=r584JlI%2bFbk%3d" xr:uid="{4BEC035B-1354-45CE-ADED-E0B08B64B8BA}"/>
    <hyperlink ref="A217" r:id="rId206" display="https://services.saftbatteries.com/Follow.aspx?id=MinfoqKSmYI%3d" xr:uid="{A7EAB3A0-B7F4-47E8-B94D-C88DA37A035E}"/>
    <hyperlink ref="A218" r:id="rId207" display="https://services.saftbatteries.com/Follow.aspx?id=2XBcJpP0gJc%3d" xr:uid="{2D952067-D354-4EEB-A7DB-9CAB16DDC330}"/>
    <hyperlink ref="A219" r:id="rId208" display="https://services.saftbatteries.com/Follow.aspx?id=VUYADJk8rKU%3d" xr:uid="{56D58B26-F9AC-477B-9C97-05F2C35955AD}"/>
    <hyperlink ref="A220" r:id="rId209" display="https://services.saftbatteries.com/Follow.aspx?id=nqVLp%2fLfd%2fA%3d" xr:uid="{B0553342-BD07-416F-BC1E-07B7B3A5349B}"/>
    <hyperlink ref="A222" r:id="rId210" display="https://services.saftbatteries.com/Follow.aspx?id=GitdeKe4Vw8%3d" xr:uid="{180FCEA9-1381-4C51-AAAC-4C8BFB05B3CA}"/>
    <hyperlink ref="A221" r:id="rId211" display="https://services.saftbatteries.com/Follow.aspx?id=aZPVfgG%2b3dI%3d" xr:uid="{7F2C7486-4720-43ED-8710-F8D218C281D3}"/>
    <hyperlink ref="A137" r:id="rId212" display="https://services.saftbatteries.com/Follow.aspx?id=OEkYGWRRJcM%3d" xr:uid="{41BE87F5-09EC-4093-AE75-287E05A1BCED}"/>
    <hyperlink ref="A225" r:id="rId213" display="https://services.saftbatteries.com/Follow.aspx?id=eA%2b%2bAabJ%2bk4%3d" xr:uid="{FAC0B83E-408F-4F6F-BC8D-DFFF71BA5277}"/>
    <hyperlink ref="A226" r:id="rId214" display="https://services.saftbatteries.com/Follow.aspx?id=BXoF6P8j8Z0%3d" xr:uid="{34471CD7-CEAC-46B6-804E-819207CB33BA}"/>
    <hyperlink ref="A227" r:id="rId215" display="https://services.saftbatteries.com/Follow.aspx?id=qfTEB9AJp44%3d" xr:uid="{7A1A58A6-AE65-4821-9D9E-7D49ED024DD4}"/>
    <hyperlink ref="A223" r:id="rId216" display="https://services.saftbatteries.com/Follow.aspx?id=g%2bYl79Jt5e4%3d" xr:uid="{39DA43B3-F242-4303-98E5-9E0A7E72EE88}"/>
    <hyperlink ref="A234" r:id="rId217" display="https://services.saftbatteries.com/Follow.aspx?id=NJ5ef25FK24%3d" xr:uid="{CF6821E1-C3E2-4E1A-BC7E-F81FDC721BC3}"/>
    <hyperlink ref="A233" r:id="rId218" display="https://services.saftbatteries.com/Follow.aspx?id=5JHCIANc1gQ%3d" xr:uid="{B9C5A6BE-F2D9-4867-B916-CE3A3CB4A9CE}"/>
    <hyperlink ref="A235" r:id="rId219" display="https://services.saftbatteries.com/Follow.aspx?id=5CT%2fVLUbM%2fk%3d" xr:uid="{BCEA2127-B7B6-469A-A3FE-73C084DD00FB}"/>
    <hyperlink ref="A238" r:id="rId220" display="https://services.saftbatteries.com/Follow.aspx?id=uiK902AnI3o%3d" xr:uid="{601E3DEB-6A76-4121-B46C-8FB907C3C14F}"/>
    <hyperlink ref="A237" r:id="rId221" display="https://services.saftbatteries.com/Follow.aspx?id=1LmZZMNXaz4%3d" xr:uid="{737C1FD2-44DE-42C0-9C65-2E562A7DE810}"/>
    <hyperlink ref="A242" r:id="rId222" display="https://services.saftbatteries.com/Follow.aspx?id=xtIIjKs%2fHA8%3d" xr:uid="{B247A342-1BEC-4EBA-ACA1-7E75C6C274A4}"/>
    <hyperlink ref="A241" r:id="rId223" display="https://services.saftbatteries.com/Follow.aspx?id=cbNxaAdZJwY%3d" xr:uid="{DC41054B-4494-4CEC-8A46-32F4F466576E}"/>
    <hyperlink ref="A239" r:id="rId224" display="https://services.saftbatteries.com/Follow.aspx?id=CbhT%2bAGZZwY%3d" xr:uid="{73F9ED2D-888D-4F80-8859-10E106FE7803}"/>
    <hyperlink ref="A240" r:id="rId225" display="https://services.saftbatteries.com/Follow.aspx?id=Bw0mYLXU1VQ%3d" xr:uid="{50AECF09-BD5F-4C81-BBAF-482005BEDC96}"/>
    <hyperlink ref="A243" r:id="rId226" display="https://services.saftbatteries.com/Follow.aspx?id=vXoenQvp1yQ%3d" xr:uid="{8B0B75F5-F45C-42D2-92D4-94B1025DC3FC}"/>
    <hyperlink ref="A246" r:id="rId227" display="https://services.saftbatteries.com/Follow.aspx?id=TC6RUp9ClU8%3d" xr:uid="{CE15278E-5EEC-4189-B644-1A4360410052}"/>
    <hyperlink ref="A248" r:id="rId228" display="https://services.saftbatteries.com/Follow.aspx?id=94h%2f1yPHYEM%3d" xr:uid="{C4AE179A-61FF-4E6B-AE99-00C581DDD570}"/>
    <hyperlink ref="A255" r:id="rId229" display="https://services.saftbatteries.com/Follow.aspx?id=jyhODQYl63E%3d" xr:uid="{F60C4DB4-D941-488E-B219-AEB31595AA84}"/>
    <hyperlink ref="A258" r:id="rId230" display="https://services.saftbatteries.com/Follow.aspx?id=MB5P8GmeYGM%3d" xr:uid="{F5EED416-1384-4A4A-B801-4DDC95C0B444}"/>
    <hyperlink ref="A257" r:id="rId231" display="https://services.saftbatteries.com/Follow.aspx?id=WhnR0jY9vys%3d" xr:uid="{84C9FE6C-4C8B-454F-B01F-F5E34981DC70}"/>
    <hyperlink ref="A256" r:id="rId232" display="https://services.saftbatteries.com/Follow.aspx?id=vf34yC9ZxWk%3d" xr:uid="{91A8D9BA-2738-44DB-A39F-E199995F26A7}"/>
    <hyperlink ref="A259" r:id="rId233" display="https://services.saftbatteries.com/Follow.aspx?id=Xbkoa%2fukbUs%3d" xr:uid="{CFFDCDB9-46E5-42F6-B349-133B5BB64912}"/>
    <hyperlink ref="A260" r:id="rId234" display="https://services.saftbatteries.com/Follow.aspx?id=QcqE%2bnmOJVg%3d" xr:uid="{E8399694-AD16-4693-AEC9-1E9D52B316AC}"/>
    <hyperlink ref="A265" r:id="rId235" display="https://services.saftbatteries.com/Follow.aspx?id=q3EE2BElf7Y%3d" xr:uid="{346C02C7-49B9-4CA0-A35F-1EE025CEC9BB}"/>
    <hyperlink ref="A266" r:id="rId236" display="https://services.saftbatteries.com/Follow.aspx?id=BSfhdmrDWbE%3d" xr:uid="{5F28B8AF-2208-4785-920F-E8E768760CC4}"/>
    <hyperlink ref="A267" r:id="rId237" display="https://services.saftbatteries.com/Follow.aspx?id=qZw3uMOGlDw%3d" xr:uid="{4C1D54ED-A178-4CA9-8EA8-1072C2F0831E}"/>
    <hyperlink ref="A271" r:id="rId238" display="https://services.saftbatteries.com/Follow.aspx?id=54iLIFAENWE%3d" xr:uid="{B8BC5C9B-C476-4F80-8701-923EDA8C1B38}"/>
    <hyperlink ref="A244" r:id="rId239" xr:uid="{23CD4DF2-B779-4ADC-92DD-F0FA9C0B877A}"/>
    <hyperlink ref="A245" r:id="rId240" xr:uid="{D98D91F5-153B-449D-AA20-2FD22996F265}"/>
    <hyperlink ref="A247" r:id="rId241" xr:uid="{31E732A4-E945-4EB4-9128-2C16A7377319}"/>
    <hyperlink ref="A249" r:id="rId242" xr:uid="{57EBC918-3ECF-464D-8D91-6D81EC22CFA8}"/>
    <hyperlink ref="A250" r:id="rId243" xr:uid="{B879A326-E218-4FE5-8052-41C6ADF95099}"/>
    <hyperlink ref="A251" r:id="rId244" xr:uid="{B911D27B-6BED-4F12-ADC3-22E838F09356}"/>
    <hyperlink ref="A252" r:id="rId245" xr:uid="{BD3ABDC4-0234-4B7F-BEA2-31F4D5DA2C67}"/>
    <hyperlink ref="A262" r:id="rId246" xr:uid="{40856A66-A573-4812-A70B-08DA173E7153}"/>
    <hyperlink ref="A264" r:id="rId247" xr:uid="{441134D9-E67E-4EAF-BA79-0B7AFE0BAADC}"/>
    <hyperlink ref="A263" r:id="rId248" xr:uid="{425502E8-27E9-4D98-9FBA-9DDF96994931}"/>
    <hyperlink ref="A268" r:id="rId249" xr:uid="{6F233B66-6F22-4899-919F-BAC6BEEC4EB3}"/>
    <hyperlink ref="A270" r:id="rId250" xr:uid="{EBDD58BF-5001-4609-9E8E-E41FAC550178}"/>
    <hyperlink ref="A269" r:id="rId251" xr:uid="{00F51ECD-B30A-456F-A904-EB8F9F79F773}"/>
    <hyperlink ref="A274" r:id="rId252" xr:uid="{631066EE-DCE1-47A3-A211-3A4CAA8DF856}"/>
    <hyperlink ref="A273" r:id="rId253" xr:uid="{63F171D7-446D-42D6-9DE4-9560DB1D9878}"/>
    <hyperlink ref="A272" r:id="rId254" xr:uid="{CDA6F290-D038-454E-858C-5A08F9B63DF8}"/>
    <hyperlink ref="A275" r:id="rId255" xr:uid="{F9FB0577-AA23-4D5F-95DA-E79E31D39DF2}"/>
    <hyperlink ref="A277" r:id="rId256" xr:uid="{652DCC56-1A79-4C2B-B89E-4699380167BC}"/>
    <hyperlink ref="A276" r:id="rId257" xr:uid="{B1FE7A5C-64EF-4A2E-A178-89AB6425C54A}"/>
    <hyperlink ref="A9" r:id="rId258" xr:uid="{5AAEF95F-798F-4302-8B46-598311B7E2BF}"/>
    <hyperlink ref="A281" r:id="rId259" xr:uid="{3FC2359A-724E-4BA4-A956-A98BA2BA2311}"/>
    <hyperlink ref="A280" r:id="rId260" xr:uid="{36F3377D-AAC8-45B7-AB04-C4A35E844811}"/>
    <hyperlink ref="A279" r:id="rId261" xr:uid="{9F5C9654-7DCC-48EF-9032-014781960009}"/>
    <hyperlink ref="A278" r:id="rId262" xr:uid="{C5C8FFCF-3C18-499D-A7DB-4BEE3ACD5263}"/>
    <hyperlink ref="A283" r:id="rId263" xr:uid="{C01E6BA8-6D79-48E3-BA76-3B958F4A5DF6}"/>
    <hyperlink ref="A282" r:id="rId264" xr:uid="{BF82EBB7-ABB1-4298-8679-E9958CE05274}"/>
    <hyperlink ref="A284" r:id="rId265" xr:uid="{0B578FD3-AA96-4A9A-BE3C-7193680D732D}"/>
    <hyperlink ref="A286" r:id="rId266" xr:uid="{14496113-0E80-46B6-BD22-4DA294E24675}"/>
    <hyperlink ref="A288" r:id="rId267" xr:uid="{E67C9C21-8C13-44F3-A3F8-33D2F863BDA4}"/>
    <hyperlink ref="A287" r:id="rId268" xr:uid="{0F311099-9265-415B-9ACF-88790DFC317B}"/>
    <hyperlink ref="A285" r:id="rId269" xr:uid="{8023C7E6-E8EA-407D-A80D-C20E9EB60131}"/>
    <hyperlink ref="A290" r:id="rId270" xr:uid="{C3D7BBE8-60C2-4F8D-A088-BDE799FD6B2F}"/>
    <hyperlink ref="A289" r:id="rId271" xr:uid="{0385CA41-7F6D-4796-AF9F-17A525AD2217}"/>
    <hyperlink ref="A292" r:id="rId272" xr:uid="{F72F1CFD-01A6-4BBD-AD0D-B31014A32A8B}"/>
    <hyperlink ref="A291" r:id="rId273" xr:uid="{BCFCF4C7-3B44-44FA-93F7-04D806F4AE46}"/>
    <hyperlink ref="A294" r:id="rId274" xr:uid="{9CC918EA-2B5C-4ED9-9662-8EB75AE41023}"/>
    <hyperlink ref="A295" r:id="rId275" xr:uid="{630E47E1-C2AF-40C4-A917-CF060D0C3648}"/>
    <hyperlink ref="A293" r:id="rId276" xr:uid="{2BCEEA65-158B-4D3D-AAB0-C668840BA903}"/>
    <hyperlink ref="A236" r:id="rId277" xr:uid="{57379352-595D-4B2D-8916-7F3F289251B1}"/>
    <hyperlink ref="A224" r:id="rId278" xr:uid="{8E505D5B-28C8-4C07-AFD4-B41D11A6DDF9}"/>
    <hyperlink ref="A296" r:id="rId279" xr:uid="{15425C4B-6984-424D-A584-2EB96AF86F6F}"/>
    <hyperlink ref="A298" r:id="rId280" xr:uid="{7CCDA61E-D4E8-4CC4-9BB1-684E2E12CAAD}"/>
    <hyperlink ref="A297" r:id="rId281" xr:uid="{3429E2F2-F01A-415D-96E7-BB9336B5AC82}"/>
    <hyperlink ref="A254" r:id="rId282" xr:uid="{6D152948-7979-4EED-BC7C-A6B1C6B35B1B}"/>
    <hyperlink ref="A231" r:id="rId283" xr:uid="{2B6F6614-1FB8-4233-95C9-7DF6B9D73AB9}"/>
    <hyperlink ref="A299" r:id="rId284" xr:uid="{E2232CB1-5BAE-4FF9-966B-05DCEAD9EA6C}"/>
    <hyperlink ref="A324" r:id="rId285" xr:uid="{9260A7A3-21AF-4079-A8CE-5B939FD1995F}"/>
    <hyperlink ref="A323" r:id="rId286" xr:uid="{246EF5E6-332F-4631-BDA2-DA41674DBD86}"/>
    <hyperlink ref="A322" r:id="rId287" xr:uid="{59A0119A-B192-43B2-96C9-60AE42672FCF}"/>
    <hyperlink ref="A321" r:id="rId288" xr:uid="{5E4E2A60-CAC8-4447-881D-4060EE6106F5}"/>
    <hyperlink ref="A320" r:id="rId289" xr:uid="{C96F985B-9F9E-4D5A-9428-72220BA17E92}"/>
    <hyperlink ref="A319" r:id="rId290" xr:uid="{372E24B1-9654-4334-9F1A-10FFFD2CC170}"/>
    <hyperlink ref="A318" r:id="rId291" xr:uid="{3BA4A2E2-A287-4698-A1F0-3EA18961F591}"/>
    <hyperlink ref="A317" r:id="rId292" xr:uid="{C0848ABB-69CF-4014-AFA7-DB61B1696F1C}"/>
    <hyperlink ref="A316" r:id="rId293" xr:uid="{6E6C58F7-01A9-4AFB-BB4C-EED6ADDACFF1}"/>
    <hyperlink ref="A315" r:id="rId294" xr:uid="{DF2DB966-4ECA-4064-BBE6-8D202325B04D}"/>
    <hyperlink ref="A314" r:id="rId295" xr:uid="{92A16196-E0CB-4D20-8218-9F463C9ED97E}"/>
    <hyperlink ref="A313" r:id="rId296" xr:uid="{E5B44FE1-F806-49D0-8C95-847FB08209CE}"/>
    <hyperlink ref="A306" r:id="rId297" xr:uid="{841A2F56-48C7-43AB-B2A1-E106433107C5}"/>
    <hyperlink ref="A300" r:id="rId298" xr:uid="{64679CE9-067C-47A0-A1E9-E539F33C5B47}"/>
    <hyperlink ref="A303" r:id="rId299" xr:uid="{CAE73611-4A56-4619-806E-9FDB855C7B10}"/>
    <hyperlink ref="A307" r:id="rId300" xr:uid="{DFE73244-7DA2-42CD-9150-A81BA4156F0C}"/>
    <hyperlink ref="A304" r:id="rId301" xr:uid="{40A92671-7570-4F43-88A0-3E6883D7B6E2}"/>
    <hyperlink ref="A305" r:id="rId302" xr:uid="{CA27AC78-5895-4C2A-892C-A5CFEA656290}"/>
    <hyperlink ref="A311" r:id="rId303" xr:uid="{EF2C53F5-AB45-4069-B8BF-34B6255FC1EE}"/>
    <hyperlink ref="A312" r:id="rId304" xr:uid="{A58EC1C0-0DF4-42A3-BB65-6124509E87C9}"/>
    <hyperlink ref="A310" r:id="rId305" xr:uid="{6C85F3D7-82F7-4E43-AFAA-3D0E41524053}"/>
    <hyperlink ref="A309" r:id="rId306" xr:uid="{4DD4AD75-ACCD-4D3D-9ABA-D873546036C6}"/>
    <hyperlink ref="A308" r:id="rId307" xr:uid="{98B2D4B0-AB49-4E8D-BD16-B2928A4A3E9E}"/>
    <hyperlink ref="A302" r:id="rId308" xr:uid="{6A9EE90E-5F59-4C11-A643-4DC88B998DD6}"/>
    <hyperlink ref="A301" r:id="rId309" xr:uid="{6A30B738-B864-46B0-838D-0F5E4E8C440B}"/>
  </hyperlinks>
  <pageMargins left="0.7" right="0.7" top="0.78740157499999996" bottom="0.78740157499999996" header="0.3" footer="0.3"/>
  <legacyDrawing r:id="rId3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WANTULOK Pawel</dc:creator>
  <cp:lastModifiedBy>WANTULOK Pawel</cp:lastModifiedBy>
  <dcterms:created xsi:type="dcterms:W3CDTF">2023-02-13T05:41:40Z</dcterms:created>
  <dcterms:modified xsi:type="dcterms:W3CDTF">2023-02-13T08:38:29Z</dcterms:modified>
</cp:coreProperties>
</file>