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G:\excel\"/>
    </mc:Choice>
  </mc:AlternateContent>
  <xr:revisionPtr revIDLastSave="0" documentId="8_{99CE69D9-50C1-4AAB-BEB4-26231489F83E}" xr6:coauthVersionLast="47" xr6:coauthVersionMax="47" xr10:uidLastSave="{00000000-0000-0000-0000-000000000000}"/>
  <bookViews>
    <workbookView xWindow="-120" yWindow="-120" windowWidth="20730" windowHeight="11160" xr2:uid="{00000000-000D-0000-FFFF-FFFF00000000}"/>
  </bookViews>
  <sheets>
    <sheet name="Instructions" sheetId="3" r:id="rId1"/>
    <sheet name="HR Wages" sheetId="1" r:id="rId2"/>
  </sheets>
  <definedNames>
    <definedName name="_xlnm._FilterDatabase" localSheetId="1" hidden="1">'HR Wages'!$A$13:$M$33</definedName>
    <definedName name="Accounting">'HR Wages'!$H$5:$H$10</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I4" i="1"/>
  <c r="J4" i="1"/>
  <c r="K4" i="1"/>
  <c r="I5" i="1"/>
  <c r="J5" i="1"/>
  <c r="K5" i="1"/>
  <c r="I6" i="1"/>
  <c r="J6" i="1"/>
  <c r="K6" i="1"/>
  <c r="I7" i="1"/>
  <c r="J7" i="1"/>
  <c r="K7" i="1"/>
  <c r="I8" i="1"/>
  <c r="J8" i="1"/>
  <c r="K8" i="1"/>
  <c r="I9" i="1"/>
  <c r="J9" i="1"/>
  <c r="K9" i="1"/>
  <c r="K20" i="1" l="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l="1"/>
  <c r="K48" i="1"/>
  <c r="B10" i="1" s="1"/>
  <c r="P47" i="3"/>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<sst xmlns="http://schemas.openxmlformats.org/spreadsheetml/2006/main" count="256" uniqueCount="179">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</sst>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style="double">
        <color theme="1"/>
      </top>
      <bottom style="medium">
        <color theme="1"/>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34">
    <xf numFmtId="0" fontId="0" fillId="0" borderId="0" xfId="0"/>
    <xf numFmtId="0" fontId="3" fillId="0" borderId="0" xfId="0" applyFont="1" applyFill="1" applyBorder="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Fill="1" applyBorder="1" applyAlignment="1">
      <alignment wrapText="1"/>
    </xf>
    <xf numFmtId="0"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9" fillId="0" borderId="0" xfId="0" applyFont="1"/>
    <xf numFmtId="0" fontId="9" fillId="0" borderId="0" xfId="0" applyFont="1" applyAlignment="1"/>
    <xf numFmtId="0" fontId="9" fillId="0" borderId="0" xfId="0" applyFont="1" applyFill="1"/>
    <xf numFmtId="1" fontId="9" fillId="0" borderId="0" xfId="0" applyNumberFormat="1" applyFont="1"/>
    <xf numFmtId="0" fontId="11" fillId="0" borderId="0" xfId="0" applyFont="1" applyFill="1"/>
    <xf numFmtId="0" fontId="2" fillId="3" borderId="0" xfId="2"/>
    <xf numFmtId="0" fontId="10" fillId="0" borderId="0" xfId="0" applyFont="1"/>
    <xf numFmtId="0" fontId="10" fillId="0" borderId="0" xfId="0" applyFont="1" applyAlignment="1">
      <alignment horizontal="left"/>
    </xf>
    <xf numFmtId="164" fontId="3" fillId="0" borderId="0" xfId="0" applyNumberFormat="1" applyFont="1" applyFill="1" applyAlignment="1">
      <alignment wrapText="1"/>
    </xf>
    <xf numFmtId="0" fontId="9" fillId="0" borderId="0" xfId="0" applyNumberFormat="1" applyFont="1"/>
    <xf numFmtId="1" fontId="0" fillId="0" borderId="0" xfId="0" applyNumberFormat="1" applyFont="1"/>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0" fontId="3" fillId="0" borderId="0" xfId="0" applyFont="1" applyFill="1" applyAlignment="1">
      <alignment horizontal="left" wrapText="1"/>
    </xf>
    <xf numFmtId="0" fontId="3" fillId="0" borderId="0" xfId="0" applyFont="1" applyFill="1" applyAlignment="1">
      <alignment wrapText="1"/>
    </xf>
    <xf numFmtId="0" fontId="0" fillId="0" borderId="0" xfId="0" applyNumberFormat="1" applyFont="1"/>
    <xf numFmtId="164" fontId="3" fillId="0" borderId="4" xfId="0" applyNumberFormat="1" applyFont="1" applyBorder="1" applyAlignment="1">
      <alignment wrapText="1"/>
    </xf>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276760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581025</xdr:colOff>
      <xdr:row>1</xdr:row>
      <xdr:rowOff>47625</xdr:rowOff>
    </xdr:from>
    <xdr:to>
      <xdr:col>3</xdr:col>
      <xdr:colOff>1343025</xdr:colOff>
      <xdr:row>10</xdr:row>
      <xdr:rowOff>133350</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D052AAAE-1CA6-47E2-B058-B554EB7DB21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943100" y="390525"/>
              <a:ext cx="1828800" cy="1704975"/>
            </a:xfrm>
            <a:prstGeom prst="rect">
              <a:avLst/>
            </a:prstGeom>
            <a:solidFill>
              <a:prstClr val="white"/>
            </a:solidFill>
            <a:ln w="1">
              <a:solidFill>
                <a:prstClr val="green"/>
              </a:solidFill>
            </a:ln>
          </xdr:spPr>
          <xdr:txBody>
            <a:bodyPr vertOverflow="clip" horzOverflow="clip"/>
            <a:lstStyle/>
            <a:p>
              <a:r>
                <a:rPr lang="es-A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1400175</xdr:colOff>
      <xdr:row>1</xdr:row>
      <xdr:rowOff>47626</xdr:rowOff>
    </xdr:from>
    <xdr:to>
      <xdr:col>5</xdr:col>
      <xdr:colOff>676275</xdr:colOff>
      <xdr:row>10</xdr:row>
      <xdr:rowOff>133350</xdr:rowOff>
    </xdr:to>
    <mc:AlternateContent xmlns:mc="http://schemas.openxmlformats.org/markup-compatibility/2006">
      <mc:Choice xmlns:sle15="http://schemas.microsoft.com/office/drawing/2012/slicer" Requires="sle15">
        <xdr:graphicFrame macro="">
          <xdr:nvGraphicFramePr>
            <xdr:cNvPr id="4" name="Status">
              <a:extLst>
                <a:ext uri="{FF2B5EF4-FFF2-40B4-BE49-F238E27FC236}">
                  <a16:creationId xmlns:a16="http://schemas.microsoft.com/office/drawing/2014/main" id="{8844D774-50AD-4504-97E9-D62B0B040C2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829050" y="390526"/>
              <a:ext cx="1828800" cy="1704974"/>
            </a:xfrm>
            <a:prstGeom prst="rect">
              <a:avLst/>
            </a:prstGeom>
            <a:solidFill>
              <a:prstClr val="white"/>
            </a:solidFill>
            <a:ln w="1">
              <a:solidFill>
                <a:prstClr val="green"/>
              </a:solidFill>
            </a:ln>
          </xdr:spPr>
          <xdr:txBody>
            <a:bodyPr vertOverflow="clip" horzOverflow="clip"/>
            <a:lstStyle/>
            <a:p>
              <a:r>
                <a:rPr lang="es-A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347089-D2F6-47A7-B25C-FD35426F922E}" sourceName="Departmen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7B3F44F-3655-4085-8B1B-90D2AC92CEC7}" sourceName="Status">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DA14708-8FA8-4608-AAE2-382C0DFE5901}" cache="Slicer_Department" caption="Department" style="SlicerStyleDark1" rowHeight="241300"/>
  <slicer name="Status" xr10:uid="{BA30653F-0B78-4AA4-9C71-C59D7E9BBB53}" cache="Slicer_Status" caption="Statu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35E02E-DDE7-4992-861A-1B2E0031E868}" name="tblStaff" displayName="tblStaff" ref="A12:K48" totalsRowCount="1" headerRowDxfId="27">
  <autoFilter ref="A12:K47" xr:uid="{0135E02E-DDE7-4992-861A-1B2E0031E868}">
    <filterColumn colId="1">
      <filters>
        <filter val="Full Time"/>
      </filters>
    </filterColumn>
  </autoFilter>
  <tableColumns count="11">
    <tableColumn id="1" xr3:uid="{C31E063C-05BB-46FF-AFCB-EBCCAF3C1FE8}" name="Emp ID" totalsRowLabel="Total" dataDxfId="21" totalsRowDxfId="10"/>
    <tableColumn id="2" xr3:uid="{89B63EDD-8830-4B49-80C4-DE91257565B7}" name="Status" dataDxfId="20" totalsRowDxfId="9"/>
    <tableColumn id="3" xr3:uid="{9DEF5667-A681-4A37-9673-AC8A1A5022BA}" name="Full Name" dataDxfId="19" totalsRowDxfId="8"/>
    <tableColumn id="4" xr3:uid="{962C0F20-1565-4B95-A3CE-F063061E592C}" name="Email" dataDxfId="18" totalsRowDxfId="7"/>
    <tableColumn id="5" xr3:uid="{0EA07DE5-E628-4869-9ED1-80D6426C4684}" name="Department" dataDxfId="17" totalsRowDxfId="6"/>
    <tableColumn id="6" xr3:uid="{FAEEEC6B-D383-4743-B2CF-0A75CC9AF941}" name="Days Sick" totalsRowFunction="sum" dataDxfId="16" totalsRowDxfId="5"/>
    <tableColumn id="7" xr3:uid="{0ACC68A2-1534-4209-B9FD-78E3F2F5C9A5}" name="Leave Taken" dataDxfId="15" totalsRowDxfId="4"/>
    <tableColumn id="8" xr3:uid="{307ECF15-6530-478E-9F4C-22049DCEB085}" name="Leave Available" totalsRowFunction="sum" dataDxfId="14" totalsRowDxfId="3">
      <calculatedColumnFormula>Leave_Allowance-G13</calculatedColumnFormula>
    </tableColumn>
    <tableColumn id="9" xr3:uid="{24EC7918-490B-4BF4-9EB7-A2AC7A26A820}" name="Hours" dataDxfId="13" totalsRowDxfId="2"/>
    <tableColumn id="10" xr3:uid="{EBD173E1-ED27-4337-81B1-13AAF11FE52F}" name="Hourly Rate" totalsRowFunction="average" dataDxfId="12" totalsRowDxfId="0"/>
    <tableColumn id="11" xr3:uid="{5CDC2EDA-C8A2-4083-BB4A-595B8D1B6830}" name="Pay" totalsRowFunction="sum" dataDxfId="11" totalsRowDxfId="1">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8A86C5-D159-4C28-BA02-5153F0A99992}" name="Table3" displayName="Table3" ref="H3:K10" totalsRowShown="0" headerRowDxfId="22" dataDxfId="23">
  <autoFilter ref="H3:K10" xr:uid="{4D8A86C5-D159-4C28-BA02-5153F0A99992}"/>
  <tableColumns count="4">
    <tableColumn id="1" xr3:uid="{A441A51D-8ACF-466F-9157-D70FEBAF551E}" name="Departments"/>
    <tableColumn id="2" xr3:uid="{735FF157-A94B-4E80-8EE4-153FDDDE945C}" name="Staff Number" dataDxfId="26">
      <calculatedColumnFormula>COUNTIFS(Department,H4)</calculatedColumnFormula>
    </tableColumn>
    <tableColumn id="3" xr3:uid="{1BB26909-23DD-45CD-9DA0-0A3CDFC24D60}" name="Total Days Sick" dataDxfId="25">
      <calculatedColumnFormula>SUMIFS(tblStaff[Days Sick],Department,$H4)</calculatedColumnFormula>
    </tableColumn>
    <tableColumn id="4" xr3:uid="{03DDADF4-EA07-46E4-B536-4EE4336FF0D4}" name="Total Leave Taken" dataDxfId="24">
      <calculatedColumnFormula>SUMIFS(tblStaff[Leave Taken],Department,$H4)</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abSelected="1" topLeftCell="A19" zoomScale="120" zoomScaleNormal="120" workbookViewId="0">
      <selection activeCell="O42" sqref="O42"/>
    </sheetView>
  </sheetViews>
  <sheetFormatPr defaultRowHeight="15" x14ac:dyDescent="0.25"/>
  <cols>
    <col min="1" max="1" width="5.28515625" customWidth="1"/>
    <col min="2" max="2" width="4.42578125" style="3" customWidth="1"/>
    <col min="8" max="8" width="12.5703125" customWidth="1"/>
    <col min="15" max="15" width="21.42578125" customWidth="1"/>
    <col min="16" max="16" width="9.28515625" style="3" customWidth="1"/>
  </cols>
  <sheetData>
    <row r="2" spans="2:16" ht="31.5" x14ac:dyDescent="0.5">
      <c r="I2" s="27" t="s">
        <v>154</v>
      </c>
      <c r="J2" s="27"/>
      <c r="K2" s="27"/>
      <c r="L2" s="27"/>
      <c r="M2" s="27"/>
      <c r="N2" s="27"/>
      <c r="O2" s="27"/>
      <c r="P2" s="27"/>
    </row>
    <row r="3" spans="2:16" ht="21" x14ac:dyDescent="0.35">
      <c r="I3" s="28" t="s">
        <v>155</v>
      </c>
      <c r="J3" s="28"/>
      <c r="K3" s="28"/>
      <c r="L3" s="28"/>
      <c r="M3" s="28"/>
      <c r="N3" s="28"/>
      <c r="O3" s="28"/>
      <c r="P3" s="28"/>
    </row>
    <row r="4" spans="2:16" ht="17.649999999999999" customHeight="1" x14ac:dyDescent="0.25"/>
    <row r="5" spans="2:16" ht="21.4" customHeight="1" x14ac:dyDescent="0.25">
      <c r="I5" s="26" t="s">
        <v>153</v>
      </c>
      <c r="J5" s="26"/>
      <c r="K5" s="26"/>
      <c r="L5" s="26"/>
      <c r="M5" s="26"/>
      <c r="N5" s="26"/>
      <c r="O5" s="26"/>
      <c r="P5" s="26"/>
    </row>
    <row r="8" spans="2:16" ht="19.5" thickBot="1" x14ac:dyDescent="0.35">
      <c r="B8" s="5" t="s">
        <v>10</v>
      </c>
      <c r="C8" s="2"/>
      <c r="D8" s="2"/>
      <c r="E8" s="2"/>
      <c r="F8" s="2"/>
      <c r="G8" s="2"/>
      <c r="H8" s="2"/>
      <c r="I8" s="2"/>
      <c r="J8" s="2"/>
      <c r="K8" s="2"/>
      <c r="L8" s="2"/>
      <c r="M8" s="2"/>
      <c r="N8" s="2"/>
      <c r="O8" s="2"/>
      <c r="P8" s="23"/>
    </row>
    <row r="9" spans="2:16" ht="19.350000000000001" customHeight="1" x14ac:dyDescent="0.25">
      <c r="B9" t="s">
        <v>159</v>
      </c>
    </row>
    <row r="10" spans="2:16" ht="8.25" customHeight="1" x14ac:dyDescent="0.25"/>
    <row r="11" spans="2:16" x14ac:dyDescent="0.25">
      <c r="B11" s="3" t="s">
        <v>128</v>
      </c>
      <c r="C11" t="s">
        <v>136</v>
      </c>
    </row>
    <row r="12" spans="2:16" x14ac:dyDescent="0.25">
      <c r="B12" s="3" t="s">
        <v>11</v>
      </c>
      <c r="C12" t="s">
        <v>160</v>
      </c>
    </row>
    <row r="13" spans="2:16" ht="8.25" customHeight="1" x14ac:dyDescent="0.25"/>
    <row r="14" spans="2:16" x14ac:dyDescent="0.25">
      <c r="B14" s="3" t="s">
        <v>127</v>
      </c>
      <c r="C14" t="s">
        <v>161</v>
      </c>
    </row>
    <row r="15" spans="2:16" x14ac:dyDescent="0.25">
      <c r="B15" s="3" t="s">
        <v>11</v>
      </c>
      <c r="C15" t="s">
        <v>162</v>
      </c>
    </row>
    <row r="16" spans="2:16" ht="8.25" customHeight="1" x14ac:dyDescent="0.25"/>
    <row r="17" spans="2:16" x14ac:dyDescent="0.25">
      <c r="B17" s="3" t="s">
        <v>118</v>
      </c>
      <c r="C17" t="s">
        <v>163</v>
      </c>
    </row>
    <row r="18" spans="2:16" ht="8.25" customHeight="1" x14ac:dyDescent="0.25"/>
    <row r="19" spans="2:16" x14ac:dyDescent="0.25">
      <c r="B19" s="3" t="s">
        <v>129</v>
      </c>
      <c r="C19" t="s">
        <v>164</v>
      </c>
    </row>
    <row r="20" spans="2:16" x14ac:dyDescent="0.25">
      <c r="B20" s="3" t="s">
        <v>11</v>
      </c>
      <c r="C20" t="s">
        <v>137</v>
      </c>
    </row>
    <row r="21" spans="2:16" x14ac:dyDescent="0.25">
      <c r="B21" s="3" t="s">
        <v>147</v>
      </c>
      <c r="C21" t="s">
        <v>167</v>
      </c>
    </row>
    <row r="22" spans="2:16" ht="8.25" customHeight="1" x14ac:dyDescent="0.25"/>
    <row r="23" spans="2:16" x14ac:dyDescent="0.25">
      <c r="B23" s="3" t="s">
        <v>152</v>
      </c>
      <c r="C23" t="s">
        <v>165</v>
      </c>
    </row>
    <row r="24" spans="2:16" x14ac:dyDescent="0.25">
      <c r="C24" t="s">
        <v>166</v>
      </c>
    </row>
    <row r="25" spans="2:16" ht="8.25" customHeight="1" x14ac:dyDescent="0.25"/>
    <row r="26" spans="2:16" x14ac:dyDescent="0.25">
      <c r="B26" s="3" t="s">
        <v>138</v>
      </c>
      <c r="C26" t="s">
        <v>168</v>
      </c>
      <c r="P26" s="24" t="s">
        <v>12</v>
      </c>
    </row>
    <row r="27" spans="2:16" ht="8.25" customHeight="1" x14ac:dyDescent="0.25"/>
    <row r="28" spans="2:16" x14ac:dyDescent="0.25">
      <c r="B28" s="3" t="s">
        <v>139</v>
      </c>
      <c r="C28" t="s">
        <v>169</v>
      </c>
      <c r="P28" s="24" t="s">
        <v>12</v>
      </c>
    </row>
    <row r="29" spans="2:16" x14ac:dyDescent="0.25">
      <c r="B29" s="3" t="s">
        <v>11</v>
      </c>
      <c r="C29" t="s">
        <v>170</v>
      </c>
      <c r="P29" s="24" t="s">
        <v>12</v>
      </c>
    </row>
    <row r="30" spans="2:16" ht="8.25" customHeight="1" x14ac:dyDescent="0.25"/>
    <row r="31" spans="2:16" x14ac:dyDescent="0.25">
      <c r="B31" s="3" t="s">
        <v>140</v>
      </c>
      <c r="C31" t="s">
        <v>171</v>
      </c>
    </row>
    <row r="32" spans="2:16" x14ac:dyDescent="0.25">
      <c r="B32" s="3" t="s">
        <v>11</v>
      </c>
      <c r="C32" t="s">
        <v>172</v>
      </c>
    </row>
    <row r="33" spans="2:16" ht="8.25" customHeight="1" x14ac:dyDescent="0.25"/>
    <row r="34" spans="2:16" x14ac:dyDescent="0.25">
      <c r="B34" s="3" t="s">
        <v>141</v>
      </c>
      <c r="C34" t="s">
        <v>157</v>
      </c>
    </row>
    <row r="35" spans="2:16" ht="8.25" customHeight="1" x14ac:dyDescent="0.25"/>
    <row r="36" spans="2:16" x14ac:dyDescent="0.25">
      <c r="B36" s="3" t="s">
        <v>142</v>
      </c>
      <c r="C36" t="s">
        <v>173</v>
      </c>
    </row>
    <row r="37" spans="2:16" x14ac:dyDescent="0.25">
      <c r="B37" s="3" t="s">
        <v>11</v>
      </c>
      <c r="C37" t="s">
        <v>158</v>
      </c>
    </row>
    <row r="38" spans="2:16" ht="8.25" customHeight="1" x14ac:dyDescent="0.25"/>
    <row r="39" spans="2:16" x14ac:dyDescent="0.25">
      <c r="B39" s="3" t="s">
        <v>143</v>
      </c>
      <c r="C39" t="s">
        <v>144</v>
      </c>
    </row>
    <row r="40" spans="2:16" ht="8.25" customHeight="1" thickBot="1" x14ac:dyDescent="0.3"/>
    <row r="41" spans="2:16" ht="16.5" thickTop="1" thickBot="1" x14ac:dyDescent="0.3">
      <c r="B41" s="3" t="s">
        <v>145</v>
      </c>
      <c r="C41" t="s">
        <v>174</v>
      </c>
      <c r="O41" s="33">
        <v>32853.4</v>
      </c>
      <c r="P41" s="3">
        <f>IF(O41=0,0,IF(O41=32853.4,1,2))</f>
        <v>1</v>
      </c>
    </row>
    <row r="42" spans="2:16" x14ac:dyDescent="0.25">
      <c r="B42" s="3" t="s">
        <v>11</v>
      </c>
      <c r="C42" t="s">
        <v>148</v>
      </c>
    </row>
    <row r="43" spans="2:16" ht="8.25" customHeight="1" x14ac:dyDescent="0.25"/>
    <row r="44" spans="2:16" x14ac:dyDescent="0.25">
      <c r="B44" s="3" t="s">
        <v>149</v>
      </c>
      <c r="C44" t="s">
        <v>156</v>
      </c>
    </row>
    <row r="45" spans="2:16" x14ac:dyDescent="0.25">
      <c r="B45" s="3" t="s">
        <v>11</v>
      </c>
      <c r="C45" t="s">
        <v>146</v>
      </c>
    </row>
    <row r="46" spans="2:16" ht="8.25" customHeight="1" x14ac:dyDescent="0.25"/>
    <row r="47" spans="2:16" x14ac:dyDescent="0.25">
      <c r="B47" s="3" t="s">
        <v>150</v>
      </c>
      <c r="C47" t="s">
        <v>175</v>
      </c>
      <c r="O47" s="25">
        <v>91.47</v>
      </c>
      <c r="P47" s="3">
        <f>IF(O47=0,0,IF(O47=91.47,1,2))</f>
        <v>1</v>
      </c>
    </row>
    <row r="49" spans="2:2" x14ac:dyDescent="0.25">
      <c r="B49" s="4" t="s">
        <v>151</v>
      </c>
    </row>
  </sheetData>
  <mergeCells count="3">
    <mergeCell ref="I5:P5"/>
    <mergeCell ref="I2:P2"/>
    <mergeCell ref="I3:P3"/>
  </mergeCells>
  <dataValidations count="4">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opLeftCell="A4" zoomScaleNormal="100" workbookViewId="0">
      <selection activeCell="J48" sqref="J48"/>
    </sheetView>
  </sheetViews>
  <sheetFormatPr defaultColWidth="9" defaultRowHeight="15" x14ac:dyDescent="0.25"/>
  <cols>
    <col min="1" max="1" width="9.28515625" style="9" customWidth="1"/>
    <col min="2" max="2" width="11.140625" style="9" bestFit="1" customWidth="1"/>
    <col min="3" max="3" width="16" style="9" customWidth="1"/>
    <col min="4" max="4" width="22.42578125" style="9" customWidth="1"/>
    <col min="5" max="5" width="15.85546875" style="9" customWidth="1"/>
    <col min="6" max="6" width="11.140625" customWidth="1"/>
    <col min="7" max="7" width="14" customWidth="1"/>
    <col min="8" max="8" width="17" style="10" customWidth="1"/>
    <col min="9" max="9" width="15" style="9" customWidth="1"/>
    <col min="10" max="10" width="16" style="9" customWidth="1"/>
    <col min="11" max="11" width="18.85546875" style="9" customWidth="1"/>
    <col min="12" max="12" width="4.85546875" style="9" customWidth="1"/>
    <col min="13" max="15" width="16.42578125" style="9" customWidth="1"/>
    <col min="16" max="16" width="17.140625" style="9" customWidth="1"/>
    <col min="17" max="17" width="12.7109375" style="9" customWidth="1"/>
    <col min="18" max="18" width="12.140625" style="9" customWidth="1"/>
    <col min="19" max="16384" width="9" style="9"/>
  </cols>
  <sheetData>
    <row r="1" spans="1:11" ht="27" customHeight="1" x14ac:dyDescent="0.35">
      <c r="A1" s="20" t="s">
        <v>135</v>
      </c>
      <c r="B1" s="21"/>
      <c r="C1" s="21"/>
      <c r="D1" s="21"/>
      <c r="E1" s="21"/>
      <c r="F1" s="21"/>
      <c r="G1" s="21"/>
      <c r="H1" s="21"/>
      <c r="I1" s="21"/>
      <c r="J1" s="21"/>
      <c r="K1" s="21"/>
    </row>
    <row r="2" spans="1:11" customFormat="1" ht="4.9000000000000004" customHeight="1" x14ac:dyDescent="0.25">
      <c r="H2" s="15"/>
      <c r="I2" s="15"/>
      <c r="J2" s="15"/>
      <c r="K2" s="15"/>
    </row>
    <row r="3" spans="1:11" customFormat="1" ht="18" customHeight="1" x14ac:dyDescent="0.25">
      <c r="H3" s="15" t="s">
        <v>122</v>
      </c>
      <c r="I3" s="15" t="s">
        <v>130</v>
      </c>
      <c r="J3" s="15" t="s">
        <v>132</v>
      </c>
      <c r="K3" s="15" t="s">
        <v>133</v>
      </c>
    </row>
    <row r="4" spans="1:11" customFormat="1" x14ac:dyDescent="0.25">
      <c r="H4" t="s">
        <v>4</v>
      </c>
      <c r="I4" s="12">
        <f t="shared" ref="I4:I9" si="0">COUNTIFS(Department,H4)</f>
        <v>4</v>
      </c>
      <c r="J4" s="18">
        <f>SUMIFS(tblStaff[Days Sick],Department,$H4)</f>
        <v>15</v>
      </c>
      <c r="K4" s="18">
        <f>SUMIFS(tblStaff[Leave Taken],Department,$H4)</f>
        <v>46</v>
      </c>
    </row>
    <row r="5" spans="1:11" customFormat="1" x14ac:dyDescent="0.25">
      <c r="H5" t="s">
        <v>7</v>
      </c>
      <c r="I5" s="12">
        <f t="shared" si="0"/>
        <v>5</v>
      </c>
      <c r="J5" s="18">
        <f>SUMIFS(tblStaff[Days Sick],Department,$H5)</f>
        <v>10</v>
      </c>
      <c r="K5" s="18">
        <f>SUMIFS(tblStaff[Leave Taken],Department,$H5)</f>
        <v>52</v>
      </c>
    </row>
    <row r="6" spans="1:11" customFormat="1" x14ac:dyDescent="0.25">
      <c r="H6" t="s">
        <v>6</v>
      </c>
      <c r="I6" s="12">
        <f t="shared" si="0"/>
        <v>2</v>
      </c>
      <c r="J6" s="18">
        <f>SUMIFS(tblStaff[Days Sick],Department,$H6)</f>
        <v>5</v>
      </c>
      <c r="K6" s="18">
        <f>SUMIFS(tblStaff[Leave Taken],Department,$H6)</f>
        <v>10</v>
      </c>
    </row>
    <row r="7" spans="1:11" x14ac:dyDescent="0.25">
      <c r="H7" t="s">
        <v>5</v>
      </c>
      <c r="I7" s="12">
        <f t="shared" si="0"/>
        <v>4</v>
      </c>
      <c r="J7" s="18">
        <f>SUMIFS(tblStaff[Days Sick],Department,$H7)</f>
        <v>12</v>
      </c>
      <c r="K7" s="18">
        <f>SUMIFS(tblStaff[Leave Taken],Department,$H7)</f>
        <v>38</v>
      </c>
    </row>
    <row r="8" spans="1:11" x14ac:dyDescent="0.25">
      <c r="H8" t="s">
        <v>9</v>
      </c>
      <c r="I8" s="12">
        <f t="shared" si="0"/>
        <v>5</v>
      </c>
      <c r="J8" s="18">
        <f>SUMIFS(tblStaff[Days Sick],Department,$H8)</f>
        <v>18</v>
      </c>
      <c r="K8" s="18">
        <f>SUMIFS(tblStaff[Leave Taken],Department,$H8)</f>
        <v>83</v>
      </c>
    </row>
    <row r="9" spans="1:11" x14ac:dyDescent="0.25">
      <c r="F9" s="10"/>
      <c r="G9" s="11"/>
      <c r="H9" t="s">
        <v>8</v>
      </c>
      <c r="I9" s="12">
        <f t="shared" si="0"/>
        <v>14</v>
      </c>
      <c r="J9" s="18">
        <f>SUMIFS(tblStaff[Days Sick],Department,$H9)</f>
        <v>43</v>
      </c>
      <c r="K9" s="18">
        <f>SUMIFS(tblStaff[Leave Taken],Department,$H9)</f>
        <v>171</v>
      </c>
    </row>
    <row r="10" spans="1:11" x14ac:dyDescent="0.25">
      <c r="A10" s="14" t="s">
        <v>134</v>
      </c>
      <c r="B10" s="22">
        <f>tblStaff[[#Totals],[Pay]]</f>
        <v>72036.800000000003</v>
      </c>
      <c r="F10" s="10"/>
      <c r="G10" s="11"/>
      <c r="H10" t="s">
        <v>178</v>
      </c>
      <c r="I10" s="19">
        <f>COUNTIFS(Department,H10)</f>
        <v>1</v>
      </c>
      <c r="J10" s="32">
        <f>SUMIFS(tblStaff[Days Sick],Department,$H10)</f>
        <v>3</v>
      </c>
      <c r="K10" s="32">
        <f>SUMIFS(tblStaff[Leave Taken],Department,$H10)</f>
        <v>19</v>
      </c>
    </row>
    <row r="11" spans="1:11" x14ac:dyDescent="0.25">
      <c r="F11" s="10"/>
      <c r="G11" s="9"/>
      <c r="H11" s="9"/>
    </row>
    <row r="12" spans="1:11" s="13" customFormat="1" ht="16.899999999999999" customHeight="1" x14ac:dyDescent="0.25">
      <c r="A12" s="15" t="s">
        <v>0</v>
      </c>
      <c r="B12" s="15" t="s">
        <v>124</v>
      </c>
      <c r="C12" s="15" t="s">
        <v>1</v>
      </c>
      <c r="D12" s="15" t="s">
        <v>2</v>
      </c>
      <c r="E12" s="15" t="s">
        <v>3</v>
      </c>
      <c r="F12" s="16" t="s">
        <v>119</v>
      </c>
      <c r="G12" s="16" t="s">
        <v>121</v>
      </c>
      <c r="H12" s="16" t="s">
        <v>120</v>
      </c>
      <c r="I12" s="15" t="s">
        <v>131</v>
      </c>
      <c r="J12" s="16" t="s">
        <v>123</v>
      </c>
      <c r="K12" s="16" t="s">
        <v>177</v>
      </c>
    </row>
    <row r="13" spans="1:11" x14ac:dyDescent="0.25">
      <c r="A13" s="9" t="s">
        <v>46</v>
      </c>
      <c r="B13" s="9" t="s">
        <v>125</v>
      </c>
      <c r="C13" s="9" t="s">
        <v>81</v>
      </c>
      <c r="D13" s="9" t="s">
        <v>116</v>
      </c>
      <c r="E13" s="1" t="s">
        <v>6</v>
      </c>
      <c r="F13" s="6">
        <v>3</v>
      </c>
      <c r="G13" s="7">
        <v>1</v>
      </c>
      <c r="H13" s="9">
        <f>Leave_Allowance-G13</f>
        <v>19</v>
      </c>
      <c r="I13" s="6">
        <v>42</v>
      </c>
      <c r="J13" s="8">
        <v>178.8</v>
      </c>
      <c r="K13" s="17">
        <f>tblStaff[[#This Row],[Hours]]*tblStaff[[#This Row],[Hourly Rate]]</f>
        <v>7509.6</v>
      </c>
    </row>
    <row r="14" spans="1:11" ht="30" x14ac:dyDescent="0.25">
      <c r="A14" s="9" t="s">
        <v>20</v>
      </c>
      <c r="B14" s="9" t="s">
        <v>125</v>
      </c>
      <c r="C14" s="9" t="s">
        <v>55</v>
      </c>
      <c r="D14" s="9" t="s">
        <v>90</v>
      </c>
      <c r="E14" s="1" t="s">
        <v>8</v>
      </c>
      <c r="F14" s="6">
        <v>6</v>
      </c>
      <c r="G14" s="7">
        <v>20</v>
      </c>
      <c r="H14" s="9">
        <f>Leave_Allowance-G14</f>
        <v>0</v>
      </c>
      <c r="I14" s="6">
        <v>34</v>
      </c>
      <c r="J14" s="8">
        <v>186.4</v>
      </c>
      <c r="K14" s="17">
        <f>tblStaff[[#This Row],[Hours]]*tblStaff[[#This Row],[Hourly Rate]]</f>
        <v>6337.6</v>
      </c>
    </row>
    <row r="15" spans="1:11" x14ac:dyDescent="0.25">
      <c r="A15" s="9" t="s">
        <v>39</v>
      </c>
      <c r="B15" s="9" t="s">
        <v>125</v>
      </c>
      <c r="C15" s="9" t="s">
        <v>74</v>
      </c>
      <c r="D15" s="9" t="s">
        <v>109</v>
      </c>
      <c r="E15" s="1" t="s">
        <v>8</v>
      </c>
      <c r="F15" s="6">
        <v>2</v>
      </c>
      <c r="G15" s="7">
        <v>16</v>
      </c>
      <c r="H15" s="9">
        <f>Leave_Allowance-G15</f>
        <v>4</v>
      </c>
      <c r="I15" s="6">
        <v>45</v>
      </c>
      <c r="J15" s="8">
        <v>140.5</v>
      </c>
      <c r="K15" s="17">
        <f>tblStaff[[#This Row],[Hours]]*tblStaff[[#This Row],[Hourly Rate]]</f>
        <v>6322.5</v>
      </c>
    </row>
    <row r="16" spans="1:11" ht="30" x14ac:dyDescent="0.25">
      <c r="A16" s="9" t="s">
        <v>40</v>
      </c>
      <c r="B16" s="9" t="s">
        <v>125</v>
      </c>
      <c r="C16" s="9" t="s">
        <v>75</v>
      </c>
      <c r="D16" s="9" t="s">
        <v>110</v>
      </c>
      <c r="E16" s="1" t="s">
        <v>8</v>
      </c>
      <c r="F16" s="6">
        <v>1</v>
      </c>
      <c r="G16" s="7">
        <v>9</v>
      </c>
      <c r="H16" s="9">
        <f>Leave_Allowance-G16</f>
        <v>11</v>
      </c>
      <c r="I16" s="6">
        <v>38</v>
      </c>
      <c r="J16" s="8">
        <v>145.9</v>
      </c>
      <c r="K16" s="17">
        <f>tblStaff[[#This Row],[Hours]]*tblStaff[[#This Row],[Hourly Rate]]</f>
        <v>5544.2</v>
      </c>
    </row>
    <row r="17" spans="1:11" x14ac:dyDescent="0.25">
      <c r="A17" s="9" t="s">
        <v>15</v>
      </c>
      <c r="B17" s="9" t="s">
        <v>125</v>
      </c>
      <c r="C17" s="9" t="s">
        <v>50</v>
      </c>
      <c r="D17" s="9" t="s">
        <v>85</v>
      </c>
      <c r="E17" s="1" t="s">
        <v>8</v>
      </c>
      <c r="F17" s="6">
        <v>1</v>
      </c>
      <c r="G17" s="7">
        <v>17</v>
      </c>
      <c r="H17" s="9">
        <f>Leave_Allowance-G17</f>
        <v>3</v>
      </c>
      <c r="I17" s="6">
        <v>37</v>
      </c>
      <c r="J17" s="8">
        <v>146.5</v>
      </c>
      <c r="K17" s="17">
        <f>tblStaff[[#This Row],[Hours]]*tblStaff[[#This Row],[Hourly Rate]]</f>
        <v>5420.5</v>
      </c>
    </row>
    <row r="18" spans="1:11" x14ac:dyDescent="0.25">
      <c r="A18" s="9" t="s">
        <v>27</v>
      </c>
      <c r="B18" s="9" t="s">
        <v>125</v>
      </c>
      <c r="C18" s="9" t="s">
        <v>62</v>
      </c>
      <c r="D18" s="9" t="s">
        <v>97</v>
      </c>
      <c r="E18" s="1" t="s">
        <v>4</v>
      </c>
      <c r="F18" s="6">
        <v>2</v>
      </c>
      <c r="G18" s="7">
        <v>12</v>
      </c>
      <c r="H18" s="9">
        <f>Leave_Allowance-G18</f>
        <v>8</v>
      </c>
      <c r="I18" s="6">
        <v>34</v>
      </c>
      <c r="J18" s="8">
        <v>153.1</v>
      </c>
      <c r="K18" s="17">
        <f>tblStaff[[#This Row],[Hours]]*tblStaff[[#This Row],[Hourly Rate]]</f>
        <v>5205.3999999999996</v>
      </c>
    </row>
    <row r="19" spans="1:11" hidden="1" x14ac:dyDescent="0.25">
      <c r="A19" s="9" t="s">
        <v>19</v>
      </c>
      <c r="B19" s="9" t="s">
        <v>126</v>
      </c>
      <c r="C19" s="9" t="s">
        <v>54</v>
      </c>
      <c r="D19" s="9" t="s">
        <v>89</v>
      </c>
      <c r="E19" s="1" t="s">
        <v>8</v>
      </c>
      <c r="F19" s="6">
        <v>3</v>
      </c>
      <c r="G19" s="7">
        <v>12</v>
      </c>
      <c r="H19" s="9">
        <f>Leave_Allowance-G19</f>
        <v>8</v>
      </c>
      <c r="I19" s="6">
        <v>28</v>
      </c>
      <c r="J19" s="8">
        <v>185.2</v>
      </c>
      <c r="K19" s="17">
        <f>tblStaff[[#This Row],[Hours]]*tblStaff[[#This Row],[Hourly Rate]]</f>
        <v>5185.5999999999995</v>
      </c>
    </row>
    <row r="20" spans="1:11" ht="30" x14ac:dyDescent="0.25">
      <c r="A20" s="9" t="s">
        <v>26</v>
      </c>
      <c r="B20" s="9" t="s">
        <v>125</v>
      </c>
      <c r="C20" s="9" t="s">
        <v>61</v>
      </c>
      <c r="D20" s="9" t="s">
        <v>96</v>
      </c>
      <c r="E20" s="1" t="s">
        <v>9</v>
      </c>
      <c r="F20" s="6">
        <v>2</v>
      </c>
      <c r="G20" s="7">
        <v>17</v>
      </c>
      <c r="H20" s="9">
        <f>Leave_Allowance-G20</f>
        <v>3</v>
      </c>
      <c r="I20" s="6">
        <v>43</v>
      </c>
      <c r="J20" s="8">
        <v>104.8</v>
      </c>
      <c r="K20" s="17">
        <f>tblStaff[[#This Row],[Hours]]*tblStaff[[#This Row],[Hourly Rate]]</f>
        <v>4506.3999999999996</v>
      </c>
    </row>
    <row r="21" spans="1:11" x14ac:dyDescent="0.25">
      <c r="A21" s="9" t="s">
        <v>13</v>
      </c>
      <c r="B21" s="9" t="s">
        <v>125</v>
      </c>
      <c r="C21" s="9" t="s">
        <v>48</v>
      </c>
      <c r="D21" s="9" t="s">
        <v>83</v>
      </c>
      <c r="E21" s="1" t="s">
        <v>8</v>
      </c>
      <c r="F21" s="6">
        <v>3</v>
      </c>
      <c r="G21" s="7">
        <v>16</v>
      </c>
      <c r="H21" s="9">
        <f>Leave_Allowance-G21</f>
        <v>4</v>
      </c>
      <c r="I21" s="6">
        <v>43</v>
      </c>
      <c r="J21" s="8">
        <v>92.5</v>
      </c>
      <c r="K21" s="17">
        <f>tblStaff[[#This Row],[Hours]]*tblStaff[[#This Row],[Hourly Rate]]</f>
        <v>3977.5</v>
      </c>
    </row>
    <row r="22" spans="1:11" ht="30" x14ac:dyDescent="0.25">
      <c r="A22" s="9" t="s">
        <v>35</v>
      </c>
      <c r="B22" s="9" t="s">
        <v>125</v>
      </c>
      <c r="C22" s="9" t="s">
        <v>70</v>
      </c>
      <c r="D22" s="9" t="s">
        <v>105</v>
      </c>
      <c r="E22" s="1" t="s">
        <v>4</v>
      </c>
      <c r="F22" s="6">
        <v>5</v>
      </c>
      <c r="G22" s="7">
        <v>18</v>
      </c>
      <c r="H22" s="9">
        <f>Leave_Allowance-G22</f>
        <v>2</v>
      </c>
      <c r="I22" s="6">
        <v>33</v>
      </c>
      <c r="J22" s="8">
        <v>119</v>
      </c>
      <c r="K22" s="17">
        <f>tblStaff[[#This Row],[Hours]]*tblStaff[[#This Row],[Hourly Rate]]</f>
        <v>3927</v>
      </c>
    </row>
    <row r="23" spans="1:11" x14ac:dyDescent="0.25">
      <c r="A23" s="9" t="s">
        <v>47</v>
      </c>
      <c r="B23" s="9" t="s">
        <v>125</v>
      </c>
      <c r="C23" s="9" t="s">
        <v>82</v>
      </c>
      <c r="D23" s="9" t="s">
        <v>117</v>
      </c>
      <c r="E23" s="1" t="s">
        <v>8</v>
      </c>
      <c r="F23" s="6">
        <v>2</v>
      </c>
      <c r="G23" s="7">
        <v>4</v>
      </c>
      <c r="H23" s="9">
        <f>Leave_Allowance-G23</f>
        <v>16</v>
      </c>
      <c r="I23" s="6">
        <v>37</v>
      </c>
      <c r="J23" s="8">
        <v>105.7</v>
      </c>
      <c r="K23" s="17">
        <f>tblStaff[[#This Row],[Hours]]*tblStaff[[#This Row],[Hourly Rate]]</f>
        <v>3910.9</v>
      </c>
    </row>
    <row r="24" spans="1:11" x14ac:dyDescent="0.25">
      <c r="A24" s="9" t="s">
        <v>32</v>
      </c>
      <c r="B24" s="9" t="s">
        <v>125</v>
      </c>
      <c r="C24" s="9" t="s">
        <v>67</v>
      </c>
      <c r="D24" s="9" t="s">
        <v>102</v>
      </c>
      <c r="E24" s="9" t="s">
        <v>9</v>
      </c>
      <c r="F24" s="6">
        <v>5</v>
      </c>
      <c r="G24" s="7">
        <v>18</v>
      </c>
      <c r="H24" s="9">
        <f>Leave_Allowance-G24</f>
        <v>2</v>
      </c>
      <c r="I24" s="10">
        <v>43</v>
      </c>
      <c r="J24" s="8">
        <v>88.4</v>
      </c>
      <c r="K24" s="17">
        <f>tblStaff[[#This Row],[Hours]]*tblStaff[[#This Row],[Hourly Rate]]</f>
        <v>3801.2000000000003</v>
      </c>
    </row>
    <row r="25" spans="1:11" x14ac:dyDescent="0.25">
      <c r="A25" s="9" t="s">
        <v>34</v>
      </c>
      <c r="B25" s="9" t="s">
        <v>125</v>
      </c>
      <c r="C25" s="9" t="s">
        <v>69</v>
      </c>
      <c r="D25" s="9" t="s">
        <v>104</v>
      </c>
      <c r="E25" s="1" t="s">
        <v>9</v>
      </c>
      <c r="F25" s="6">
        <v>1</v>
      </c>
      <c r="G25" s="7">
        <v>13</v>
      </c>
      <c r="H25" s="9">
        <f>Leave_Allowance-G25</f>
        <v>7</v>
      </c>
      <c r="I25" s="6">
        <v>44</v>
      </c>
      <c r="J25" s="8">
        <v>81.2</v>
      </c>
      <c r="K25" s="17">
        <f>tblStaff[[#This Row],[Hours]]*tblStaff[[#This Row],[Hourly Rate]]</f>
        <v>3572.8</v>
      </c>
    </row>
    <row r="26" spans="1:11" x14ac:dyDescent="0.25">
      <c r="A26" s="9" t="s">
        <v>30</v>
      </c>
      <c r="B26" s="9" t="s">
        <v>125</v>
      </c>
      <c r="C26" s="9" t="s">
        <v>65</v>
      </c>
      <c r="D26" s="9" t="s">
        <v>100</v>
      </c>
      <c r="E26" s="1" t="s">
        <v>7</v>
      </c>
      <c r="F26" s="6">
        <v>1</v>
      </c>
      <c r="G26" s="7">
        <v>14</v>
      </c>
      <c r="H26" s="9">
        <f>Leave_Allowance-G26</f>
        <v>6</v>
      </c>
      <c r="I26" s="6">
        <v>36</v>
      </c>
      <c r="J26" s="8">
        <v>92.6</v>
      </c>
      <c r="K26" s="17">
        <f>tblStaff[[#This Row],[Hours]]*tblStaff[[#This Row],[Hourly Rate]]</f>
        <v>3333.6</v>
      </c>
    </row>
    <row r="27" spans="1:11" hidden="1" x14ac:dyDescent="0.25">
      <c r="A27" s="9" t="s">
        <v>38</v>
      </c>
      <c r="B27" s="9" t="s">
        <v>126</v>
      </c>
      <c r="C27" s="9" t="s">
        <v>73</v>
      </c>
      <c r="D27" s="9" t="s">
        <v>108</v>
      </c>
      <c r="E27" s="1" t="s">
        <v>8</v>
      </c>
      <c r="F27" s="6">
        <v>4</v>
      </c>
      <c r="G27" s="7">
        <v>14</v>
      </c>
      <c r="H27" s="9">
        <f>Leave_Allowance-G27</f>
        <v>6</v>
      </c>
      <c r="I27" s="6">
        <v>19</v>
      </c>
      <c r="J27" s="8">
        <v>157</v>
      </c>
      <c r="K27" s="17">
        <f>tblStaff[[#This Row],[Hours]]*tblStaff[[#This Row],[Hourly Rate]]</f>
        <v>2983</v>
      </c>
    </row>
    <row r="28" spans="1:11" hidden="1" x14ac:dyDescent="0.25">
      <c r="A28" s="9" t="s">
        <v>23</v>
      </c>
      <c r="B28" s="9" t="s">
        <v>126</v>
      </c>
      <c r="C28" s="9" t="s">
        <v>58</v>
      </c>
      <c r="D28" s="9" t="s">
        <v>93</v>
      </c>
      <c r="E28" s="1" t="s">
        <v>8</v>
      </c>
      <c r="F28" s="6">
        <v>1</v>
      </c>
      <c r="G28" s="7">
        <v>20</v>
      </c>
      <c r="H28" s="9">
        <f>Leave_Allowance-G28</f>
        <v>0</v>
      </c>
      <c r="I28" s="6">
        <v>18</v>
      </c>
      <c r="J28" s="8">
        <v>158.69999999999999</v>
      </c>
      <c r="K28" s="17">
        <f>tblStaff[[#This Row],[Hours]]*tblStaff[[#This Row],[Hourly Rate]]</f>
        <v>2856.6</v>
      </c>
    </row>
    <row r="29" spans="1:11" x14ac:dyDescent="0.25">
      <c r="A29" s="9" t="s">
        <v>14</v>
      </c>
      <c r="B29" s="9" t="s">
        <v>125</v>
      </c>
      <c r="C29" s="9" t="s">
        <v>49</v>
      </c>
      <c r="D29" s="9" t="s">
        <v>84</v>
      </c>
      <c r="E29" s="1" t="s">
        <v>7</v>
      </c>
      <c r="F29" s="6">
        <v>8</v>
      </c>
      <c r="G29" s="7">
        <v>15</v>
      </c>
      <c r="H29" s="9">
        <f>Leave_Allowance-G29</f>
        <v>5</v>
      </c>
      <c r="I29" s="6">
        <v>34</v>
      </c>
      <c r="J29" s="8">
        <v>75.900000000000006</v>
      </c>
      <c r="K29" s="17">
        <f>tblStaff[[#This Row],[Hours]]*tblStaff[[#This Row],[Hourly Rate]]</f>
        <v>2580.6000000000004</v>
      </c>
    </row>
    <row r="30" spans="1:11" hidden="1" x14ac:dyDescent="0.25">
      <c r="A30" s="9" t="s">
        <v>43</v>
      </c>
      <c r="B30" s="9" t="s">
        <v>126</v>
      </c>
      <c r="C30" s="9" t="s">
        <v>78</v>
      </c>
      <c r="D30" s="9" t="s">
        <v>113</v>
      </c>
      <c r="E30" s="1" t="s">
        <v>8</v>
      </c>
      <c r="F30" s="6">
        <v>3</v>
      </c>
      <c r="G30" s="7">
        <v>1</v>
      </c>
      <c r="H30" s="9">
        <f>Leave_Allowance-G30</f>
        <v>19</v>
      </c>
      <c r="I30" s="6">
        <v>28</v>
      </c>
      <c r="J30" s="8">
        <v>89.9</v>
      </c>
      <c r="K30" s="17">
        <f>tblStaff[[#This Row],[Hours]]*tblStaff[[#This Row],[Hourly Rate]]</f>
        <v>2517.2000000000003</v>
      </c>
    </row>
    <row r="31" spans="1:11" x14ac:dyDescent="0.25">
      <c r="A31" s="9" t="s">
        <v>36</v>
      </c>
      <c r="B31" s="9" t="s">
        <v>125</v>
      </c>
      <c r="C31" s="9" t="s">
        <v>71</v>
      </c>
      <c r="D31" s="9" t="s">
        <v>106</v>
      </c>
      <c r="E31" s="1" t="s">
        <v>178</v>
      </c>
      <c r="F31" s="6">
        <v>3</v>
      </c>
      <c r="G31" s="7">
        <v>19</v>
      </c>
      <c r="H31" s="9">
        <f>Leave_Allowance-G31</f>
        <v>1</v>
      </c>
      <c r="I31" s="6">
        <v>34</v>
      </c>
      <c r="J31" s="8">
        <v>73</v>
      </c>
      <c r="K31" s="17">
        <f>tblStaff[[#This Row],[Hours]]*tblStaff[[#This Row],[Hourly Rate]]</f>
        <v>2482</v>
      </c>
    </row>
    <row r="32" spans="1:11" hidden="1" x14ac:dyDescent="0.25">
      <c r="A32" s="9" t="s">
        <v>45</v>
      </c>
      <c r="B32" s="9" t="s">
        <v>126</v>
      </c>
      <c r="C32" s="9" t="s">
        <v>80</v>
      </c>
      <c r="D32" s="9" t="s">
        <v>115</v>
      </c>
      <c r="E32" s="1" t="s">
        <v>8</v>
      </c>
      <c r="F32" s="6">
        <v>2</v>
      </c>
      <c r="G32" s="7">
        <v>8</v>
      </c>
      <c r="H32" s="9">
        <f>Leave_Allowance-G32</f>
        <v>12</v>
      </c>
      <c r="I32" s="6">
        <v>17</v>
      </c>
      <c r="J32" s="8">
        <v>126</v>
      </c>
      <c r="K32" s="17">
        <f>tblStaff[[#This Row],[Hours]]*tblStaff[[#This Row],[Hourly Rate]]</f>
        <v>2142</v>
      </c>
    </row>
    <row r="33" spans="1:11" hidden="1" x14ac:dyDescent="0.25">
      <c r="A33" s="9" t="s">
        <v>44</v>
      </c>
      <c r="B33" s="9" t="s">
        <v>126</v>
      </c>
      <c r="C33" s="9" t="s">
        <v>79</v>
      </c>
      <c r="D33" s="9" t="s">
        <v>114</v>
      </c>
      <c r="E33" s="1" t="s">
        <v>8</v>
      </c>
      <c r="F33" s="6">
        <v>4</v>
      </c>
      <c r="G33" s="7">
        <v>15</v>
      </c>
      <c r="H33" s="9">
        <f>Leave_Allowance-G33</f>
        <v>5</v>
      </c>
      <c r="I33" s="6">
        <v>28</v>
      </c>
      <c r="J33" s="8">
        <v>73.7</v>
      </c>
      <c r="K33" s="17">
        <f>tblStaff[[#This Row],[Hours]]*tblStaff[[#This Row],[Hourly Rate]]</f>
        <v>2063.6</v>
      </c>
    </row>
    <row r="34" spans="1:11" x14ac:dyDescent="0.25">
      <c r="A34" s="9" t="s">
        <v>37</v>
      </c>
      <c r="B34" s="9" t="s">
        <v>125</v>
      </c>
      <c r="C34" s="9" t="s">
        <v>72</v>
      </c>
      <c r="D34" s="9" t="s">
        <v>107</v>
      </c>
      <c r="E34" s="1" t="s">
        <v>7</v>
      </c>
      <c r="F34" s="6">
        <v>0</v>
      </c>
      <c r="G34" s="7">
        <v>15</v>
      </c>
      <c r="H34" s="9">
        <f>Leave_Allowance-G34</f>
        <v>5</v>
      </c>
      <c r="I34" s="6">
        <v>32</v>
      </c>
      <c r="J34" s="8">
        <v>62.5</v>
      </c>
      <c r="K34" s="17">
        <f>tblStaff[[#This Row],[Hours]]*tblStaff[[#This Row],[Hourly Rate]]</f>
        <v>2000</v>
      </c>
    </row>
    <row r="35" spans="1:11" hidden="1" x14ac:dyDescent="0.25">
      <c r="A35" s="9" t="s">
        <v>29</v>
      </c>
      <c r="B35" s="9" t="s">
        <v>126</v>
      </c>
      <c r="C35" s="9" t="s">
        <v>64</v>
      </c>
      <c r="D35" s="9" t="s">
        <v>99</v>
      </c>
      <c r="E35" s="1" t="s">
        <v>7</v>
      </c>
      <c r="F35" s="6">
        <v>0</v>
      </c>
      <c r="G35" s="7">
        <v>3</v>
      </c>
      <c r="H35" s="9">
        <f>Leave_Allowance-G35</f>
        <v>17</v>
      </c>
      <c r="I35" s="6">
        <v>24</v>
      </c>
      <c r="J35" s="8">
        <v>76.599999999999994</v>
      </c>
      <c r="K35" s="17">
        <f>tblStaff[[#This Row],[Hours]]*tblStaff[[#This Row],[Hourly Rate]]</f>
        <v>1838.3999999999999</v>
      </c>
    </row>
    <row r="36" spans="1:11" ht="30" hidden="1" x14ac:dyDescent="0.25">
      <c r="A36" s="9" t="s">
        <v>18</v>
      </c>
      <c r="B36" s="9" t="s">
        <v>126</v>
      </c>
      <c r="C36" s="9" t="s">
        <v>53</v>
      </c>
      <c r="D36" s="9" t="s">
        <v>88</v>
      </c>
      <c r="E36" s="1" t="s">
        <v>4</v>
      </c>
      <c r="F36" s="6">
        <v>5</v>
      </c>
      <c r="G36" s="7">
        <v>7</v>
      </c>
      <c r="H36" s="9">
        <f>Leave_Allowance-G36</f>
        <v>13</v>
      </c>
      <c r="I36" s="6">
        <v>19</v>
      </c>
      <c r="J36" s="8">
        <v>96.4</v>
      </c>
      <c r="K36" s="17">
        <f>tblStaff[[#This Row],[Hours]]*tblStaff[[#This Row],[Hourly Rate]]</f>
        <v>1831.6000000000001</v>
      </c>
    </row>
    <row r="37" spans="1:11" hidden="1" x14ac:dyDescent="0.25">
      <c r="A37" s="9" t="s">
        <v>21</v>
      </c>
      <c r="B37" s="9" t="s">
        <v>126</v>
      </c>
      <c r="C37" s="9" t="s">
        <v>56</v>
      </c>
      <c r="D37" s="9" t="s">
        <v>91</v>
      </c>
      <c r="E37" s="1" t="s">
        <v>6</v>
      </c>
      <c r="F37" s="6">
        <v>2</v>
      </c>
      <c r="G37" s="7">
        <v>9</v>
      </c>
      <c r="H37" s="9">
        <f>Leave_Allowance-G37</f>
        <v>11</v>
      </c>
      <c r="I37" s="6">
        <v>15</v>
      </c>
      <c r="J37" s="8">
        <v>113.4</v>
      </c>
      <c r="K37" s="17">
        <f>tblStaff[[#This Row],[Hours]]*tblStaff[[#This Row],[Hourly Rate]]</f>
        <v>1701</v>
      </c>
    </row>
    <row r="38" spans="1:11" ht="30" hidden="1" x14ac:dyDescent="0.25">
      <c r="A38" s="9" t="s">
        <v>16</v>
      </c>
      <c r="B38" s="9" t="s">
        <v>126</v>
      </c>
      <c r="C38" s="9" t="s">
        <v>51</v>
      </c>
      <c r="D38" s="9" t="s">
        <v>86</v>
      </c>
      <c r="E38" s="1" t="s">
        <v>5</v>
      </c>
      <c r="F38" s="6">
        <v>0</v>
      </c>
      <c r="G38" s="7">
        <v>12</v>
      </c>
      <c r="H38" s="9">
        <f>Leave_Allowance-G38</f>
        <v>8</v>
      </c>
      <c r="I38" s="6">
        <v>26</v>
      </c>
      <c r="J38" s="8">
        <v>63.2</v>
      </c>
      <c r="K38" s="17">
        <f>tblStaff[[#This Row],[Hours]]*tblStaff[[#This Row],[Hourly Rate]]</f>
        <v>1643.2</v>
      </c>
    </row>
    <row r="39" spans="1:11" x14ac:dyDescent="0.25">
      <c r="A39" s="9" t="s">
        <v>22</v>
      </c>
      <c r="B39" s="9" t="s">
        <v>125</v>
      </c>
      <c r="C39" s="9" t="s">
        <v>57</v>
      </c>
      <c r="D39" s="9" t="s">
        <v>92</v>
      </c>
      <c r="E39" s="1" t="s">
        <v>5</v>
      </c>
      <c r="F39" s="6">
        <v>4</v>
      </c>
      <c r="G39" s="7">
        <v>6</v>
      </c>
      <c r="H39" s="9">
        <f>Leave_Allowance-G39</f>
        <v>14</v>
      </c>
      <c r="I39" s="6">
        <v>30</v>
      </c>
      <c r="J39" s="8">
        <v>53.5</v>
      </c>
      <c r="K39" s="17">
        <f>tblStaff[[#This Row],[Hours]]*tblStaff[[#This Row],[Hourly Rate]]</f>
        <v>1605</v>
      </c>
    </row>
    <row r="40" spans="1:11" hidden="1" x14ac:dyDescent="0.25">
      <c r="A40" s="9" t="s">
        <v>17</v>
      </c>
      <c r="B40" s="9" t="s">
        <v>126</v>
      </c>
      <c r="C40" s="9" t="s">
        <v>52</v>
      </c>
      <c r="D40" s="9" t="s">
        <v>87</v>
      </c>
      <c r="E40" s="1" t="s">
        <v>8</v>
      </c>
      <c r="F40" s="6">
        <v>3</v>
      </c>
      <c r="G40" s="7">
        <v>15</v>
      </c>
      <c r="H40" s="9">
        <f>Leave_Allowance-G40</f>
        <v>5</v>
      </c>
      <c r="I40" s="6">
        <v>13</v>
      </c>
      <c r="J40" s="8">
        <v>121.5</v>
      </c>
      <c r="K40" s="17">
        <f>tblStaff[[#This Row],[Hours]]*tblStaff[[#This Row],[Hourly Rate]]</f>
        <v>1579.5</v>
      </c>
    </row>
    <row r="41" spans="1:11" hidden="1" x14ac:dyDescent="0.25">
      <c r="A41" s="9" t="s">
        <v>41</v>
      </c>
      <c r="B41" s="9" t="s">
        <v>126</v>
      </c>
      <c r="C41" s="9" t="s">
        <v>76</v>
      </c>
      <c r="D41" s="9" t="s">
        <v>111</v>
      </c>
      <c r="E41" s="1" t="s">
        <v>8</v>
      </c>
      <c r="F41" s="6">
        <v>8</v>
      </c>
      <c r="G41" s="7">
        <v>4</v>
      </c>
      <c r="H41" s="9">
        <f>Leave_Allowance-G41</f>
        <v>16</v>
      </c>
      <c r="I41" s="6">
        <v>10</v>
      </c>
      <c r="J41" s="8">
        <v>156</v>
      </c>
      <c r="K41" s="17">
        <f>tblStaff[[#This Row],[Hours]]*tblStaff[[#This Row],[Hourly Rate]]</f>
        <v>1560</v>
      </c>
    </row>
    <row r="42" spans="1:11" ht="30" hidden="1" x14ac:dyDescent="0.25">
      <c r="A42" s="9" t="s">
        <v>24</v>
      </c>
      <c r="B42" s="9" t="s">
        <v>126</v>
      </c>
      <c r="C42" s="9" t="s">
        <v>59</v>
      </c>
      <c r="D42" s="9" t="s">
        <v>94</v>
      </c>
      <c r="E42" s="1" t="s">
        <v>5</v>
      </c>
      <c r="F42" s="6">
        <v>7</v>
      </c>
      <c r="G42" s="7">
        <v>18</v>
      </c>
      <c r="H42" s="9">
        <f>Leave_Allowance-G42</f>
        <v>2</v>
      </c>
      <c r="I42" s="6">
        <v>10</v>
      </c>
      <c r="J42" s="8">
        <v>128.1</v>
      </c>
      <c r="K42" s="17">
        <f>tblStaff[[#This Row],[Hours]]*tblStaff[[#This Row],[Hourly Rate]]</f>
        <v>1281</v>
      </c>
    </row>
    <row r="43" spans="1:11" hidden="1" x14ac:dyDescent="0.25">
      <c r="A43" s="9" t="s">
        <v>42</v>
      </c>
      <c r="B43" s="9" t="s">
        <v>126</v>
      </c>
      <c r="C43" s="9" t="s">
        <v>77</v>
      </c>
      <c r="D43" s="9" t="s">
        <v>112</v>
      </c>
      <c r="E43" s="1" t="s">
        <v>5</v>
      </c>
      <c r="F43" s="6">
        <v>1</v>
      </c>
      <c r="G43" s="7">
        <v>2</v>
      </c>
      <c r="H43" s="9">
        <f>Leave_Allowance-G43</f>
        <v>18</v>
      </c>
      <c r="I43" s="6">
        <v>14</v>
      </c>
      <c r="J43" s="8">
        <v>63.6</v>
      </c>
      <c r="K43" s="17">
        <f>tblStaff[[#This Row],[Hours]]*tblStaff[[#This Row],[Hourly Rate]]</f>
        <v>890.4</v>
      </c>
    </row>
    <row r="44" spans="1:11" hidden="1" x14ac:dyDescent="0.25">
      <c r="A44" s="9" t="s">
        <v>28</v>
      </c>
      <c r="B44" s="9" t="s">
        <v>126</v>
      </c>
      <c r="C44" s="9" t="s">
        <v>63</v>
      </c>
      <c r="D44" s="9" t="s">
        <v>98</v>
      </c>
      <c r="E44" s="1" t="s">
        <v>7</v>
      </c>
      <c r="F44" s="6">
        <v>1</v>
      </c>
      <c r="G44" s="7">
        <v>5</v>
      </c>
      <c r="H44" s="9">
        <f>Leave_Allowance-G44</f>
        <v>15</v>
      </c>
      <c r="I44" s="6">
        <v>13</v>
      </c>
      <c r="J44" s="8">
        <v>67.2</v>
      </c>
      <c r="K44" s="17">
        <f>tblStaff[[#This Row],[Hours]]*tblStaff[[#This Row],[Hourly Rate]]</f>
        <v>873.6</v>
      </c>
    </row>
    <row r="45" spans="1:11" hidden="1" x14ac:dyDescent="0.25">
      <c r="A45" s="9" t="s">
        <v>33</v>
      </c>
      <c r="B45" s="9" t="s">
        <v>126</v>
      </c>
      <c r="C45" s="9" t="s">
        <v>68</v>
      </c>
      <c r="D45" s="9" t="s">
        <v>103</v>
      </c>
      <c r="E45" s="1" t="s">
        <v>4</v>
      </c>
      <c r="F45" s="6">
        <v>3</v>
      </c>
      <c r="G45" s="7">
        <v>9</v>
      </c>
      <c r="H45" s="9">
        <f>Leave_Allowance-G45</f>
        <v>11</v>
      </c>
      <c r="I45" s="6">
        <v>13</v>
      </c>
      <c r="J45" s="8">
        <v>64.3</v>
      </c>
      <c r="K45" s="17">
        <f>tblStaff[[#This Row],[Hours]]*tblStaff[[#This Row],[Hourly Rate]]</f>
        <v>835.9</v>
      </c>
    </row>
    <row r="46" spans="1:11" ht="30" hidden="1" x14ac:dyDescent="0.25">
      <c r="A46" s="9" t="s">
        <v>25</v>
      </c>
      <c r="B46" s="9" t="s">
        <v>126</v>
      </c>
      <c r="C46" s="9" t="s">
        <v>60</v>
      </c>
      <c r="D46" s="9" t="s">
        <v>95</v>
      </c>
      <c r="E46" s="1" t="s">
        <v>9</v>
      </c>
      <c r="F46" s="6">
        <v>5</v>
      </c>
      <c r="G46" s="7">
        <v>17</v>
      </c>
      <c r="H46" s="9">
        <f>Leave_Allowance-G46</f>
        <v>3</v>
      </c>
      <c r="I46" s="6">
        <v>6</v>
      </c>
      <c r="J46" s="8">
        <v>99.3</v>
      </c>
      <c r="K46" s="17">
        <f>tblStaff[[#This Row],[Hours]]*tblStaff[[#This Row],[Hourly Rate]]</f>
        <v>595.79999999999995</v>
      </c>
    </row>
    <row r="47" spans="1:11" ht="30" hidden="1" x14ac:dyDescent="0.25">
      <c r="A47" s="9" t="s">
        <v>31</v>
      </c>
      <c r="B47" s="9" t="s">
        <v>126</v>
      </c>
      <c r="C47" s="9" t="s">
        <v>66</v>
      </c>
      <c r="D47" s="9" t="s">
        <v>101</v>
      </c>
      <c r="E47" s="1" t="s">
        <v>9</v>
      </c>
      <c r="F47" s="6">
        <v>5</v>
      </c>
      <c r="G47" s="7">
        <v>18</v>
      </c>
      <c r="H47" s="9">
        <f>Leave_Allowance-G47</f>
        <v>2</v>
      </c>
      <c r="I47" s="6">
        <v>5</v>
      </c>
      <c r="J47" s="8">
        <v>95</v>
      </c>
      <c r="K47" s="17">
        <f>tblStaff[[#This Row],[Hours]]*tblStaff[[#This Row],[Hourly Rate]]</f>
        <v>475</v>
      </c>
    </row>
    <row r="48" spans="1:11" x14ac:dyDescent="0.25">
      <c r="A48" s="29" t="s">
        <v>176</v>
      </c>
      <c r="B48" s="29"/>
      <c r="C48" s="29"/>
      <c r="D48" s="29"/>
      <c r="E48" s="30"/>
      <c r="F48" s="31">
        <f>SUBTOTAL(109,tblStaff[Days Sick])</f>
        <v>49</v>
      </c>
      <c r="G48" s="31"/>
      <c r="H48" s="29">
        <f>SUBTOTAL(109,tblStaff[Leave Available])</f>
        <v>110</v>
      </c>
      <c r="I48" s="31"/>
      <c r="J48" s="17">
        <f>SUBTOTAL(101,tblStaff[Hourly Rate])</f>
        <v>111.78235294117648</v>
      </c>
      <c r="K48" s="17">
        <f>SUBTOTAL(109,tblStaff[Pay])</f>
        <v>72036.800000000003</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231EE3BE-C1E3-4957-84E5-9ECB8D9D3A79}">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Instructions</vt:lpstr>
      <vt:lpstr>HR Wages</vt:lpstr>
      <vt:lpstr>Accounting</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palic</cp:lastModifiedBy>
  <dcterms:created xsi:type="dcterms:W3CDTF">2017-06-15T06:51:11Z</dcterms:created>
  <dcterms:modified xsi:type="dcterms:W3CDTF">2022-02-19T17:25:33Z</dcterms:modified>
</cp:coreProperties>
</file>