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G:\excel\2023\"/>
    </mc:Choice>
  </mc:AlternateContent>
  <bookViews>
    <workbookView xWindow="0" yWindow="0" windowWidth="8730" windowHeight="8295"/>
  </bookViews>
  <sheets>
    <sheet name="Supplier Invoice Statement" sheetId="2" r:id="rId1"/>
    <sheet name="MC Invoice Report" sheetId="1" r:id="rId2"/>
    <sheet name="Recon Analysis" sheetId="4" r:id="rId3"/>
    <sheet name="Holidays (opcional)" sheetId="6" r:id="rId4"/>
  </sheets>
  <definedNames>
    <definedName name="_xlnm._FilterDatabase" localSheetId="0" hidden="1">'Supplier Invoice Statement'!$A$1:$O$37</definedName>
    <definedName name="Amount_Paid">'MC Invoice Report'!$J$5:$J$89</definedName>
    <definedName name="Bank_Details">'MC Invoice Report'!$G$5:$G$89</definedName>
    <definedName name="Due_Date">'MC Invoice Report'!$E$5:$E$89</definedName>
    <definedName name="flat_rate">2</definedName>
    <definedName name="Invoice_Date">'MC Invoice Report'!$D$5:$D$89</definedName>
    <definedName name="Invoice_Day">'MC Invoice Report'!$L$5:$L$89</definedName>
    <definedName name="Invoice_Month">'MC Invoice Report'!$K$5:$K$89</definedName>
    <definedName name="Late_Charge">'MC Invoice Report'!$N$5:$N$89</definedName>
    <definedName name="Location">'MC Invoice Report'!$I$5:$I$89</definedName>
    <definedName name="Over_Due_By">'MC Invoice Report'!$M$5:$M$89</definedName>
    <definedName name="Payment_Date">'MC Invoice Report'!$F$5:$F$89</definedName>
    <definedName name="Payment_No.">'MC Invoice Report'!$C$5:$C$89</definedName>
    <definedName name="Payment_Ref">'MC Invoice Report'!$A$5:$A$89</definedName>
    <definedName name="Penalty_Rate">'MC Invoice Report'!$N$2:$N$2</definedName>
    <definedName name="PO_Number">'MC Invoice Report'!$H$5:$H$89</definedName>
    <definedName name="Region">OFFSET('Recon Analysis'!$A$8,0,0,COUNTA('Recon Analysis'!$A$8:$A$18))</definedName>
    <definedName name="SegmentaciónDeDatos_Invoice_Month">#N/A</definedName>
    <definedName name="SegmentaciónDeDatos_Location">#N/A</definedName>
    <definedName name="Supplier_Code">'MC Invoice Report'!$B$5:$B$89</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4" l="1"/>
  <c r="D10" i="4"/>
  <c r="E89" i="1"/>
  <c r="M89" i="1" s="1"/>
  <c r="N89" i="1" s="1"/>
  <c r="K89" i="1"/>
  <c r="L89" i="1"/>
  <c r="D9" i="4" l="1"/>
  <c r="D8" i="4"/>
  <c r="B9" i="4"/>
  <c r="B8" i="4"/>
  <c r="B4" i="4" l="1"/>
  <c r="M5" i="6" l="1"/>
  <c r="E71" i="1"/>
  <c r="M71" i="1" s="1"/>
  <c r="N71" i="1" s="1"/>
  <c r="E16" i="1"/>
  <c r="M16" i="1" s="1"/>
  <c r="N16" i="1" s="1"/>
  <c r="E36" i="1"/>
  <c r="M36" i="1" s="1"/>
  <c r="N36" i="1" s="1"/>
  <c r="E56" i="1"/>
  <c r="M56" i="1" s="1"/>
  <c r="N56" i="1" s="1"/>
  <c r="E55" i="1"/>
  <c r="M55" i="1" s="1"/>
  <c r="N55" i="1" s="1"/>
  <c r="E87" i="1"/>
  <c r="M87" i="1" s="1"/>
  <c r="N87" i="1" s="1"/>
  <c r="E85" i="1"/>
  <c r="M85" i="1" s="1"/>
  <c r="N85" i="1" s="1"/>
  <c r="E18" i="1"/>
  <c r="M18" i="1" s="1"/>
  <c r="N18" i="1" s="1"/>
  <c r="E46" i="1"/>
  <c r="M46" i="1" s="1"/>
  <c r="N46" i="1" s="1"/>
  <c r="E9" i="1"/>
  <c r="M9" i="1" s="1"/>
  <c r="N9" i="1" s="1"/>
  <c r="E77" i="1"/>
  <c r="M77" i="1" s="1"/>
  <c r="N77" i="1" s="1"/>
  <c r="E64" i="1"/>
  <c r="M64" i="1" s="1"/>
  <c r="N64" i="1" s="1"/>
  <c r="E69" i="1"/>
  <c r="M69" i="1" s="1"/>
  <c r="N69" i="1" s="1"/>
  <c r="E81" i="1"/>
  <c r="M81" i="1" s="1"/>
  <c r="N81" i="1" s="1"/>
  <c r="E59" i="1"/>
  <c r="M59" i="1" s="1"/>
  <c r="N59" i="1" s="1"/>
  <c r="E21" i="1"/>
  <c r="M21" i="1" s="1"/>
  <c r="N21" i="1" s="1"/>
  <c r="E7" i="1"/>
  <c r="M7" i="1" s="1"/>
  <c r="N7" i="1" s="1"/>
  <c r="E45" i="1"/>
  <c r="M45" i="1" s="1"/>
  <c r="N45" i="1" s="1"/>
  <c r="E19" i="1"/>
  <c r="M19" i="1" s="1"/>
  <c r="N19" i="1" s="1"/>
  <c r="E34" i="1"/>
  <c r="M34" i="1" s="1"/>
  <c r="N34" i="1" s="1"/>
  <c r="E20" i="1"/>
  <c r="M20" i="1" s="1"/>
  <c r="N20" i="1" s="1"/>
  <c r="E70" i="1"/>
  <c r="M70" i="1" s="1"/>
  <c r="N70" i="1" s="1"/>
  <c r="E44" i="1"/>
  <c r="M44" i="1" s="1"/>
  <c r="N44" i="1" s="1"/>
  <c r="E73" i="1"/>
  <c r="M73" i="1" s="1"/>
  <c r="N73" i="1" s="1"/>
  <c r="E50" i="1"/>
  <c r="M50" i="1" s="1"/>
  <c r="N50" i="1" s="1"/>
  <c r="E15" i="1"/>
  <c r="M15" i="1" s="1"/>
  <c r="N15" i="1" s="1"/>
  <c r="E40" i="1"/>
  <c r="M40" i="1" s="1"/>
  <c r="N40" i="1" s="1"/>
  <c r="E30" i="1"/>
  <c r="M30" i="1" s="1"/>
  <c r="N30" i="1" s="1"/>
  <c r="E26" i="1"/>
  <c r="M26" i="1" s="1"/>
  <c r="N26" i="1" s="1"/>
  <c r="E68" i="1"/>
  <c r="M68" i="1" s="1"/>
  <c r="N68" i="1" s="1"/>
  <c r="E32" i="1"/>
  <c r="M32" i="1" s="1"/>
  <c r="N32" i="1" s="1"/>
  <c r="E86" i="1"/>
  <c r="M86" i="1" s="1"/>
  <c r="N86" i="1" s="1"/>
  <c r="E79" i="1"/>
  <c r="M79" i="1" s="1"/>
  <c r="N79" i="1" s="1"/>
  <c r="E84" i="1"/>
  <c r="M84" i="1" s="1"/>
  <c r="N84" i="1" s="1"/>
  <c r="E27" i="1"/>
  <c r="M27" i="1" s="1"/>
  <c r="N27" i="1" s="1"/>
  <c r="E74" i="1"/>
  <c r="M74" i="1" s="1"/>
  <c r="N74" i="1" s="1"/>
  <c r="E78" i="1"/>
  <c r="M78" i="1" s="1"/>
  <c r="N78" i="1" s="1"/>
  <c r="E8" i="1"/>
  <c r="M8" i="1" s="1"/>
  <c r="N8" i="1" s="1"/>
  <c r="E13" i="1"/>
  <c r="M13" i="1" s="1"/>
  <c r="N13" i="1" s="1"/>
  <c r="E60" i="1"/>
  <c r="M60" i="1" s="1"/>
  <c r="N60" i="1" s="1"/>
  <c r="E22" i="1"/>
  <c r="M22" i="1" s="1"/>
  <c r="N22" i="1" s="1"/>
  <c r="E62" i="1"/>
  <c r="M62" i="1" s="1"/>
  <c r="N62" i="1" s="1"/>
  <c r="E24" i="1"/>
  <c r="M24" i="1" s="1"/>
  <c r="N24" i="1" s="1"/>
  <c r="E14" i="1"/>
  <c r="M14" i="1" s="1"/>
  <c r="N14" i="1" s="1"/>
  <c r="E35" i="1"/>
  <c r="M35" i="1" s="1"/>
  <c r="N35" i="1" s="1"/>
  <c r="E49" i="1"/>
  <c r="M49" i="1" s="1"/>
  <c r="N49" i="1" s="1"/>
  <c r="E63" i="1"/>
  <c r="M63" i="1" s="1"/>
  <c r="N63" i="1" s="1"/>
  <c r="E48" i="1"/>
  <c r="M48" i="1" s="1"/>
  <c r="N48" i="1" s="1"/>
  <c r="E39" i="1"/>
  <c r="M39" i="1" s="1"/>
  <c r="N39" i="1" s="1"/>
  <c r="E11" i="1"/>
  <c r="M11" i="1" s="1"/>
  <c r="N11" i="1" s="1"/>
  <c r="E54" i="1"/>
  <c r="M54" i="1" s="1"/>
  <c r="N54" i="1" s="1"/>
  <c r="E47" i="1"/>
  <c r="M47" i="1" s="1"/>
  <c r="N47" i="1" s="1"/>
  <c r="E66" i="1"/>
  <c r="M66" i="1" s="1"/>
  <c r="N66" i="1" s="1"/>
  <c r="E72" i="1"/>
  <c r="M72" i="1" s="1"/>
  <c r="N72" i="1" s="1"/>
  <c r="E58" i="1"/>
  <c r="M58" i="1" s="1"/>
  <c r="N58" i="1" s="1"/>
  <c r="E6" i="1"/>
  <c r="M6" i="1" s="1"/>
  <c r="N6" i="1" s="1"/>
  <c r="E12" i="1"/>
  <c r="M12" i="1" s="1"/>
  <c r="N12" i="1" s="1"/>
  <c r="E29" i="1"/>
  <c r="M29" i="1" s="1"/>
  <c r="N29" i="1" s="1"/>
  <c r="E80" i="1"/>
  <c r="M80" i="1" s="1"/>
  <c r="N80" i="1" s="1"/>
  <c r="E83" i="1"/>
  <c r="M83" i="1" s="1"/>
  <c r="N83" i="1" s="1"/>
  <c r="E88" i="1"/>
  <c r="M88" i="1" s="1"/>
  <c r="N88" i="1" s="1"/>
  <c r="E51" i="1"/>
  <c r="M51" i="1" s="1"/>
  <c r="N51" i="1" s="1"/>
  <c r="E52" i="1"/>
  <c r="M52" i="1" s="1"/>
  <c r="N52" i="1" s="1"/>
  <c r="E41" i="1"/>
  <c r="M41" i="1" s="1"/>
  <c r="N41" i="1" s="1"/>
  <c r="E75" i="1"/>
  <c r="M75" i="1" s="1"/>
  <c r="N75" i="1" s="1"/>
  <c r="E61" i="1"/>
  <c r="M61" i="1" s="1"/>
  <c r="N61" i="1" s="1"/>
  <c r="E65" i="1"/>
  <c r="M65" i="1" s="1"/>
  <c r="N65" i="1" s="1"/>
  <c r="E10" i="1"/>
  <c r="M10" i="1" s="1"/>
  <c r="N10" i="1" s="1"/>
  <c r="E28" i="1"/>
  <c r="M28" i="1" s="1"/>
  <c r="N28" i="1" s="1"/>
  <c r="E17" i="1"/>
  <c r="M17" i="1" s="1"/>
  <c r="N17" i="1" s="1"/>
  <c r="E42" i="1"/>
  <c r="M42" i="1" s="1"/>
  <c r="N42" i="1" s="1"/>
  <c r="E37" i="1"/>
  <c r="M37" i="1" s="1"/>
  <c r="N37" i="1" s="1"/>
  <c r="E5" i="1"/>
  <c r="M5" i="1" s="1"/>
  <c r="N5" i="1" s="1"/>
  <c r="E82" i="1"/>
  <c r="M82" i="1" s="1"/>
  <c r="N82" i="1" s="1"/>
  <c r="E57" i="1"/>
  <c r="M57" i="1" s="1"/>
  <c r="N57" i="1" s="1"/>
  <c r="E67" i="1"/>
  <c r="M67" i="1" s="1"/>
  <c r="N67" i="1" s="1"/>
  <c r="E76" i="1"/>
  <c r="M76" i="1" s="1"/>
  <c r="N76" i="1" s="1"/>
  <c r="E31" i="1"/>
  <c r="M31" i="1" s="1"/>
  <c r="N31" i="1" s="1"/>
  <c r="E43" i="1"/>
  <c r="M43" i="1" s="1"/>
  <c r="N43" i="1" s="1"/>
  <c r="E25" i="1"/>
  <c r="M25" i="1" s="1"/>
  <c r="N25" i="1" s="1"/>
  <c r="E33" i="1"/>
  <c r="M33" i="1" s="1"/>
  <c r="N33" i="1" s="1"/>
  <c r="E23" i="1"/>
  <c r="M23" i="1" s="1"/>
  <c r="N23" i="1" s="1"/>
  <c r="E38" i="1"/>
  <c r="M38" i="1" s="1"/>
  <c r="N38" i="1" s="1"/>
  <c r="E53" i="1"/>
  <c r="M53" i="1" s="1"/>
  <c r="N53" i="1" s="1"/>
  <c r="N5" i="4"/>
  <c r="B9" i="6"/>
  <c r="B8" i="6"/>
  <c r="B7" i="6"/>
  <c r="B6" i="6"/>
  <c r="B5" i="6"/>
  <c r="B4" i="6"/>
  <c r="B2" i="1"/>
  <c r="Q2" i="2"/>
  <c r="P2" i="2"/>
  <c r="O2" i="2"/>
  <c r="N2" i="2"/>
  <c r="L2" i="2"/>
  <c r="K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2" i="2"/>
  <c r="L38" i="1"/>
  <c r="L23" i="1"/>
  <c r="L33" i="1"/>
  <c r="L25" i="1"/>
  <c r="L43" i="1"/>
  <c r="L31" i="1"/>
  <c r="L76" i="1"/>
  <c r="L67" i="1"/>
  <c r="L57" i="1"/>
  <c r="L82" i="1"/>
  <c r="L5" i="1"/>
  <c r="L37" i="1"/>
  <c r="L42" i="1"/>
  <c r="L17" i="1"/>
  <c r="L28" i="1"/>
  <c r="L10" i="1"/>
  <c r="L65" i="1"/>
  <c r="L61" i="1"/>
  <c r="L75" i="1"/>
  <c r="L41" i="1"/>
  <c r="L52" i="1"/>
  <c r="L51" i="1"/>
  <c r="L88" i="1"/>
  <c r="L83" i="1"/>
  <c r="L80" i="1"/>
  <c r="L29" i="1"/>
  <c r="L12" i="1"/>
  <c r="L6" i="1"/>
  <c r="L58" i="1"/>
  <c r="L72" i="1"/>
  <c r="L66" i="1"/>
  <c r="L47" i="1"/>
  <c r="L54" i="1"/>
  <c r="L11" i="1"/>
  <c r="L39" i="1"/>
  <c r="L48" i="1"/>
  <c r="L63" i="1"/>
  <c r="L49" i="1"/>
  <c r="L35" i="1"/>
  <c r="L14" i="1"/>
  <c r="L24" i="1"/>
  <c r="L62" i="1"/>
  <c r="L22" i="1"/>
  <c r="L60" i="1"/>
  <c r="L13" i="1"/>
  <c r="L8" i="1"/>
  <c r="L78" i="1"/>
  <c r="L74" i="1"/>
  <c r="L27" i="1"/>
  <c r="L84" i="1"/>
  <c r="L79" i="1"/>
  <c r="L86" i="1"/>
  <c r="L32" i="1"/>
  <c r="L68" i="1"/>
  <c r="L26" i="1"/>
  <c r="L30" i="1"/>
  <c r="L40" i="1"/>
  <c r="L15" i="1"/>
  <c r="L50" i="1"/>
  <c r="L73" i="1"/>
  <c r="L44" i="1"/>
  <c r="L70" i="1"/>
  <c r="L20" i="1"/>
  <c r="L34" i="1"/>
  <c r="L19" i="1"/>
  <c r="L45" i="1"/>
  <c r="L7" i="1"/>
  <c r="L21" i="1"/>
  <c r="L59" i="1"/>
  <c r="L81" i="1"/>
  <c r="L69" i="1"/>
  <c r="L64" i="1"/>
  <c r="L77" i="1"/>
  <c r="L9" i="1"/>
  <c r="L46" i="1"/>
  <c r="L18" i="1"/>
  <c r="L85" i="1"/>
  <c r="L87" i="1"/>
  <c r="L55" i="1"/>
  <c r="L56" i="1"/>
  <c r="L36" i="1"/>
  <c r="L16" i="1"/>
  <c r="L71" i="1"/>
  <c r="L53" i="1"/>
  <c r="K38" i="1"/>
  <c r="K23" i="1"/>
  <c r="K33" i="1"/>
  <c r="K25" i="1"/>
  <c r="K43" i="1"/>
  <c r="K31" i="1"/>
  <c r="K76" i="1"/>
  <c r="K67" i="1"/>
  <c r="K57" i="1"/>
  <c r="K82" i="1"/>
  <c r="K5" i="1"/>
  <c r="K37" i="1"/>
  <c r="K42" i="1"/>
  <c r="K17" i="1"/>
  <c r="K28" i="1"/>
  <c r="K10" i="1"/>
  <c r="K65" i="1"/>
  <c r="K61" i="1"/>
  <c r="K75" i="1"/>
  <c r="K41" i="1"/>
  <c r="K52" i="1"/>
  <c r="K51" i="1"/>
  <c r="K88" i="1"/>
  <c r="K83" i="1"/>
  <c r="K80" i="1"/>
  <c r="K29" i="1"/>
  <c r="K12" i="1"/>
  <c r="K6" i="1"/>
  <c r="K58" i="1"/>
  <c r="K72" i="1"/>
  <c r="K66" i="1"/>
  <c r="K47" i="1"/>
  <c r="K54" i="1"/>
  <c r="K11" i="1"/>
  <c r="K39" i="1"/>
  <c r="K48" i="1"/>
  <c r="K63" i="1"/>
  <c r="K49" i="1"/>
  <c r="K35" i="1"/>
  <c r="K14" i="1"/>
  <c r="K24" i="1"/>
  <c r="K62" i="1"/>
  <c r="K22" i="1"/>
  <c r="K60" i="1"/>
  <c r="K13" i="1"/>
  <c r="K8" i="1"/>
  <c r="K78" i="1"/>
  <c r="K74" i="1"/>
  <c r="K27" i="1"/>
  <c r="K84" i="1"/>
  <c r="K79" i="1"/>
  <c r="K86" i="1"/>
  <c r="K32" i="1"/>
  <c r="K68" i="1"/>
  <c r="K26" i="1"/>
  <c r="K30" i="1"/>
  <c r="K40" i="1"/>
  <c r="K15" i="1"/>
  <c r="K50" i="1"/>
  <c r="K73" i="1"/>
  <c r="K44" i="1"/>
  <c r="K70" i="1"/>
  <c r="K20" i="1"/>
  <c r="K34" i="1"/>
  <c r="K19" i="1"/>
  <c r="K45" i="1"/>
  <c r="K7" i="1"/>
  <c r="K21" i="1"/>
  <c r="K59" i="1"/>
  <c r="K81" i="1"/>
  <c r="K69" i="1"/>
  <c r="K64" i="1"/>
  <c r="K77" i="1"/>
  <c r="K9" i="1"/>
  <c r="K46" i="1"/>
  <c r="K18" i="1"/>
  <c r="K85" i="1"/>
  <c r="K87" i="1"/>
  <c r="K55" i="1"/>
  <c r="K56" i="1"/>
  <c r="K36" i="1"/>
  <c r="K16" i="1"/>
  <c r="K71" i="1"/>
  <c r="K53" i="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M3" i="2"/>
  <c r="R3" i="2" s="1"/>
  <c r="M4" i="2"/>
  <c r="R4" i="2" s="1"/>
  <c r="M5" i="2"/>
  <c r="R5" i="2" s="1"/>
  <c r="M6" i="2"/>
  <c r="R6" i="2" s="1"/>
  <c r="M7" i="2"/>
  <c r="R7" i="2" s="1"/>
  <c r="M8" i="2"/>
  <c r="R8" i="2" s="1"/>
  <c r="M9" i="2"/>
  <c r="R9" i="2" s="1"/>
  <c r="M10" i="2"/>
  <c r="R10" i="2" s="1"/>
  <c r="M11" i="2"/>
  <c r="R11" i="2" s="1"/>
  <c r="M12" i="2"/>
  <c r="R12" i="2" s="1"/>
  <c r="M13" i="2"/>
  <c r="R13" i="2" s="1"/>
  <c r="M14" i="2"/>
  <c r="R14" i="2" s="1"/>
  <c r="M15" i="2"/>
  <c r="R15" i="2" s="1"/>
  <c r="M16" i="2"/>
  <c r="R16" i="2" s="1"/>
  <c r="M17" i="2"/>
  <c r="R17" i="2" s="1"/>
  <c r="M18" i="2"/>
  <c r="R18" i="2" s="1"/>
  <c r="M19" i="2"/>
  <c r="R19" i="2" s="1"/>
  <c r="M20" i="2"/>
  <c r="R20" i="2" s="1"/>
  <c r="M21" i="2"/>
  <c r="R21" i="2" s="1"/>
  <c r="M22" i="2"/>
  <c r="R22" i="2" s="1"/>
  <c r="M23" i="2"/>
  <c r="R23" i="2" s="1"/>
  <c r="M24" i="2"/>
  <c r="R24" i="2" s="1"/>
  <c r="M25" i="2"/>
  <c r="R25" i="2" s="1"/>
  <c r="M26" i="2"/>
  <c r="R26" i="2" s="1"/>
  <c r="M27" i="2"/>
  <c r="R27" i="2" s="1"/>
  <c r="M28" i="2"/>
  <c r="R28" i="2" s="1"/>
  <c r="M29" i="2"/>
  <c r="R29" i="2" s="1"/>
  <c r="M30" i="2"/>
  <c r="R30" i="2" s="1"/>
  <c r="M31" i="2"/>
  <c r="R31" i="2" s="1"/>
  <c r="M32" i="2"/>
  <c r="R32" i="2" s="1"/>
  <c r="M33" i="2"/>
  <c r="R33" i="2" s="1"/>
  <c r="M34" i="2"/>
  <c r="R34" i="2" s="1"/>
  <c r="M35" i="2"/>
  <c r="R35" i="2" s="1"/>
  <c r="M36" i="2"/>
  <c r="R36" i="2" s="1"/>
  <c r="M37" i="2"/>
  <c r="R37" i="2" s="1"/>
  <c r="M38" i="2"/>
  <c r="R38" i="2" s="1"/>
  <c r="M39" i="2"/>
  <c r="R39" i="2" s="1"/>
  <c r="M40" i="2"/>
  <c r="R40" i="2" s="1"/>
  <c r="M41" i="2"/>
  <c r="R41" i="2" s="1"/>
  <c r="M42" i="2"/>
  <c r="R42" i="2" s="1"/>
  <c r="M43" i="2"/>
  <c r="R43" i="2" s="1"/>
  <c r="M44" i="2"/>
  <c r="R44" i="2" s="1"/>
  <c r="M45" i="2"/>
  <c r="R45" i="2" s="1"/>
  <c r="M46" i="2"/>
  <c r="R46" i="2" s="1"/>
  <c r="M47" i="2"/>
  <c r="R47" i="2" s="1"/>
  <c r="M48" i="2"/>
  <c r="R48" i="2" s="1"/>
  <c r="M49" i="2"/>
  <c r="R49" i="2" s="1"/>
  <c r="M50" i="2"/>
  <c r="R50" i="2" s="1"/>
  <c r="M51" i="2"/>
  <c r="R51" i="2" s="1"/>
  <c r="M52" i="2"/>
  <c r="R52" i="2" s="1"/>
  <c r="M53" i="2"/>
  <c r="R53" i="2" s="1"/>
  <c r="M54" i="2"/>
  <c r="R54" i="2" s="1"/>
  <c r="M55" i="2"/>
  <c r="R55" i="2" s="1"/>
  <c r="M56" i="2"/>
  <c r="R56" i="2" s="1"/>
  <c r="M57" i="2"/>
  <c r="R57" i="2" s="1"/>
  <c r="M58" i="2"/>
  <c r="R58" i="2" s="1"/>
  <c r="M59" i="2"/>
  <c r="R59" i="2" s="1"/>
  <c r="M60" i="2"/>
  <c r="R60" i="2" s="1"/>
  <c r="M61" i="2"/>
  <c r="R61" i="2" s="1"/>
  <c r="M62" i="2"/>
  <c r="R62" i="2" s="1"/>
  <c r="M63" i="2"/>
  <c r="R63" i="2" s="1"/>
  <c r="M64" i="2"/>
  <c r="R64" i="2" s="1"/>
  <c r="M65" i="2"/>
  <c r="R65" i="2" s="1"/>
  <c r="M66" i="2"/>
  <c r="R66" i="2" s="1"/>
  <c r="M67" i="2"/>
  <c r="R67" i="2" s="1"/>
  <c r="M68" i="2"/>
  <c r="R68" i="2" s="1"/>
  <c r="M69" i="2"/>
  <c r="R69" i="2" s="1"/>
  <c r="M70" i="2"/>
  <c r="R70" i="2" s="1"/>
  <c r="M71" i="2"/>
  <c r="R71" i="2" s="1"/>
  <c r="M72" i="2"/>
  <c r="R72" i="2" s="1"/>
  <c r="M73" i="2"/>
  <c r="R73" i="2" s="1"/>
  <c r="M74" i="2"/>
  <c r="R74" i="2" s="1"/>
  <c r="M75" i="2"/>
  <c r="R75" i="2" s="1"/>
  <c r="M76" i="2"/>
  <c r="R76" i="2" s="1"/>
  <c r="M77" i="2"/>
  <c r="R77" i="2" s="1"/>
  <c r="M78" i="2"/>
  <c r="R78" i="2" s="1"/>
  <c r="M79" i="2"/>
  <c r="R79" i="2" s="1"/>
  <c r="M80" i="2"/>
  <c r="R80" i="2" s="1"/>
  <c r="M81" i="2"/>
  <c r="R81" i="2" s="1"/>
  <c r="M82" i="2"/>
  <c r="R82" i="2" s="1"/>
  <c r="M83" i="2"/>
  <c r="R83" i="2" s="1"/>
  <c r="M84" i="2"/>
  <c r="R84" i="2" s="1"/>
  <c r="M85" i="2"/>
  <c r="R85" i="2" s="1"/>
  <c r="M2" i="2"/>
  <c r="R2" i="2" s="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V1" i="2" l="1"/>
  <c r="B3" i="4" s="1"/>
  <c r="B5" i="4" s="1"/>
</calcChain>
</file>

<file path=xl/comments1.xml><?xml version="1.0" encoding="utf-8"?>
<comments xmlns="http://schemas.openxmlformats.org/spreadsheetml/2006/main">
  <authors>
    <author>paloma chiacchiara</author>
  </authors>
  <commentList>
    <comment ref="D1" authorId="0" shapeId="0">
      <text>
        <r>
          <rPr>
            <sz val="11"/>
            <color theme="1"/>
            <rFont val="Calibri"/>
            <family val="2"/>
            <scheme val="minor"/>
          </rPr>
          <t>esta ne formato texto. Si quiero usar una de las funciones de fecha(que toma numero parametros
) puedo hacer lo sig:
=MES(1&amp;M2) 
le arego un 1&amp;</t>
        </r>
      </text>
    </comment>
    <comment ref="J1" authorId="0" shapeId="0">
      <text>
        <r>
          <rPr>
            <sz val="11"/>
            <color theme="1"/>
            <rFont val="Calibri"/>
            <family val="2"/>
            <scheme val="minor"/>
          </rPr>
          <t>Bank details</t>
        </r>
      </text>
    </comment>
    <comment ref="O1" authorId="0" shapeId="0">
      <text>
        <r>
          <rPr>
            <sz val="11"/>
            <color theme="1"/>
            <rFont val="Calibri"/>
            <family val="2"/>
            <scheme val="minor"/>
          </rPr>
          <t xml:space="preserve">podemos usar los guiones para que excel detecte la longitud de cada ciudad
FIND o BUSCAR te devuelven un numero, que corresponde a la ubicacion de un caracter
(caracter buscado,celda,a partir de que posicion busco)
la posicion fija es la del primer "-" , el segundo "-" varia de posicion segun la Location. Usamos ese patron! 
EXTRAE o MID lo que hace es extraer un pedacito del medio  la cadena (celda con cadena en cuestion, posicion desde donde empiezo a extraer, cuantos caracteres)
=EXTRAE(G2,4,BUSCAR("-",G2,4)-4)
extraigo de la celda Gi a partir del 4 caracter(inclusive), cantidad de caracteres que extrae (le agregue "-4" para restarle la cantiddad de caracteres que corresponde a "PO--")
Otra opcion podria ser usar LARGO o LEN para buscar la longitud de caracteres y restarle 10. Es otro patron(la Location siempre esta entre 3 y 7 caracteres) 
esta ultima opcion es la que uso porque no me encuentra los "-"
</t>
        </r>
      </text>
    </comment>
    <comment ref="Q1" authorId="0" shapeId="0">
      <text>
        <r>
          <rPr>
            <sz val="11"/>
            <color theme="1"/>
            <rFont val="Calibri"/>
            <family val="2"/>
            <scheme val="minor"/>
          </rPr>
          <t xml:space="preserve">Termine usando =SUSTITUIR(SUSTITUIR(F2,"S",""),EXTRAE(F2,2,1),"")
EXTRAE(F2,2,1) lo que hace es agarrar ese caracter que nose que es.
sustituir sustituye algo por otra cosa, en este caso, nada ""
</t>
        </r>
      </text>
    </comment>
    <comment ref="V1" authorId="0" shapeId="0">
      <text>
        <r>
          <rPr>
            <sz val="11"/>
            <color theme="1"/>
            <rFont val="Calibri"/>
            <family val="2"/>
            <scheme val="minor"/>
          </rPr>
          <t>paloma chiacchiara:
fijate que al principio te toma la suma total como cero porque todos los precios estan hacia la izquierda en la columna.
los numeros se alinean a la derecha en excel si hay algo a la izq es texto</t>
        </r>
      </text>
    </comment>
    <comment ref="Q2" authorId="0" shapeId="0">
      <text>
        <r>
          <rPr>
            <sz val="11"/>
            <color theme="1"/>
            <rFont val="Calibri"/>
            <family val="2"/>
            <scheme val="minor"/>
          </rPr>
          <t xml:space="preserve">quiero obtener el numero solamente
arranco con =SUSTITUIR(F2,"S","")
pero veo que sigo teniendo un espacio. si pongo "S " tampoco lo elimina
eso es porque no es un espacio sino otro tipo de caracter.
Con ESPACIOS o TRIM tampoco funciona.
FIJATE que si haces:
 =UNICODE(EXTRAE(F2,2,1))
te devuelve el codigo 160
</t>
        </r>
      </text>
    </comment>
  </commentList>
</comments>
</file>

<file path=xl/comments2.xml><?xml version="1.0" encoding="utf-8"?>
<comments xmlns="http://schemas.openxmlformats.org/spreadsheetml/2006/main">
  <authors>
    <author>paloma chiacchiara</author>
  </authors>
  <commentList>
    <comment ref="D2" authorId="0" shapeId="0">
      <text>
        <r>
          <rPr>
            <sz val="11"/>
            <color theme="1"/>
            <rFont val="Calibri"/>
            <family val="2"/>
            <scheme val="minor"/>
          </rPr>
          <t>paloma chiacchiara:
las fechas son numeros codificados para verse en formato fecha. Arrancan desde 1 que correpoonde a la fecha del 1/01/1900.
por eso aveces las fechas te aparecen como un numero grande y no sabes de dode sale. solo hay que volver a cambiar a formato fecha</t>
        </r>
      </text>
    </comment>
    <comment ref="E4" authorId="0" shapeId="0">
      <text>
        <r>
          <rPr>
            <sz val="11"/>
            <color theme="1"/>
            <rFont val="Calibri"/>
            <family val="2"/>
            <scheme val="minor"/>
          </rPr>
          <t xml:space="preserve">Vence un mes después 
</t>
        </r>
      </text>
    </comment>
    <comment ref="M4" authorId="0" shapeId="0">
      <text>
        <r>
          <rPr>
            <sz val="11"/>
            <color theme="1"/>
            <rFont val="Calibri"/>
            <family val="2"/>
            <scheme val="minor"/>
          </rPr>
          <t>Por ahora vemos que aquellos números negativos corresponden a los días de vencimiento.
Vamos a corregirlo de manera que quede la cantidad de días vencidos (+) o cero si el pago se realizo a tiempo.</t>
        </r>
      </text>
    </comment>
    <comment ref="E53" authorId="0" shapeId="0">
      <text>
        <r>
          <rPr>
            <sz val="11"/>
            <color theme="1"/>
            <rFont val="Calibri"/>
            <family val="2"/>
            <scheme val="minor"/>
          </rPr>
          <t>Opciones
=DIA.LAB.INTL(D5,10,"0000011")
suponiendo que vence a los 10 días y que no se trabaja sábados y domingos.
Para calcular según el próximo mes, puedo usar FIN.MES o DIA.LAB(FECHA.MES(D5,1)-1,1)
en este ultimo caso estoy indicando que vence un mes después. Si tengo una hoja aparte con las fechas de feriados se lo puedo agregar directamente como rango</t>
        </r>
      </text>
    </comment>
    <comment ref="N53" authorId="0" shapeId="0">
      <text>
        <r>
          <rPr>
            <sz val="11"/>
            <color theme="1"/>
            <rFont val="Calibri"/>
            <family val="2"/>
            <scheme val="minor"/>
          </rPr>
          <t xml:space="preserve">Una opcion para usar la constante "Penalty Rate" es mantener constante el valor con el caracter "$"
Si agrego $ delante del numero de celda, me mantiene constante ese valor a medida que bajo por la columna. Si agrego delante de la letra de columna mantiene constante cuando te moves hacia los costados.
Otra opción es agregarla como una constante con la opción de "Named range"
</t>
        </r>
      </text>
    </comment>
  </commentList>
</comments>
</file>

<file path=xl/comments3.xml><?xml version="1.0" encoding="utf-8"?>
<comments xmlns="http://schemas.openxmlformats.org/spreadsheetml/2006/main">
  <authors>
    <author>palic</author>
  </authors>
  <commentList>
    <comment ref="D8" authorId="0" shapeId="0">
      <text>
        <r>
          <rPr>
            <b/>
            <sz val="9"/>
            <color indexed="81"/>
            <rFont val="Tahoma"/>
            <family val="2"/>
          </rPr>
          <t>rango: rango de celdas que se evaluan en funcion del criterio establecido
criterio: condicion
rango_suma: (opcional, por default suma el rango puesto en el primer parametro) rango de celdas que se suman si se cumple el criterio.</t>
        </r>
      </text>
    </comment>
  </commentList>
</comments>
</file>

<file path=xl/sharedStrings.xml><?xml version="1.0" encoding="utf-8"?>
<sst xmlns="http://schemas.openxmlformats.org/spreadsheetml/2006/main" count="819" uniqueCount="376">
  <si>
    <t>Document No</t>
  </si>
  <si>
    <t>Payment No.</t>
  </si>
  <si>
    <t>Paid</t>
  </si>
  <si>
    <t>Invoiced</t>
  </si>
  <si>
    <t>Inv/cr</t>
  </si>
  <si>
    <t>Paid Amount</t>
  </si>
  <si>
    <t>Customer PO</t>
  </si>
  <si>
    <t>ABN</t>
  </si>
  <si>
    <t>Acct</t>
  </si>
  <si>
    <t>Check</t>
  </si>
  <si>
    <t>Payment No</t>
  </si>
  <si>
    <t>Bank Details</t>
  </si>
  <si>
    <t>Inv Month</t>
  </si>
  <si>
    <t>PO Number</t>
  </si>
  <si>
    <t>Location</t>
  </si>
  <si>
    <t>Type</t>
  </si>
  <si>
    <t>$ Amount</t>
  </si>
  <si>
    <t>Invoice Date</t>
  </si>
  <si>
    <t>Paid Date</t>
  </si>
  <si>
    <t>Total</t>
  </si>
  <si>
    <t>Apr 17</t>
  </si>
  <si>
    <t>Mar 23</t>
  </si>
  <si>
    <t>INV</t>
  </si>
  <si>
    <t>S 742.50</t>
  </si>
  <si>
    <t>PO-Sydney-223809</t>
  </si>
  <si>
    <t>Apr 20</t>
  </si>
  <si>
    <t>Apr 01</t>
  </si>
  <si>
    <t>inv_x000C_</t>
  </si>
  <si>
    <t>S 1021.02</t>
  </si>
  <si>
    <t>PO-Melbourne-327600</t>
  </si>
  <si>
    <t>Apr 05</t>
  </si>
  <si>
    <t>Mar 16</t>
  </si>
  <si>
    <t>S 409.53</t>
  </si>
  <si>
    <t>PO-Melbourne-332589</t>
  </si>
  <si>
    <t>Mar 25</t>
  </si>
  <si>
    <t xml:space="preserve">cr </t>
  </si>
  <si>
    <t>S 234.96</t>
  </si>
  <si>
    <t>PO-Melbourne-337131</t>
  </si>
  <si>
    <t>Apr 10</t>
  </si>
  <si>
    <t>Mar 17</t>
  </si>
  <si>
    <t>cr_x000C_</t>
  </si>
  <si>
    <t>S 450.12</t>
  </si>
  <si>
    <t>PO-Melbourne-319376</t>
  </si>
  <si>
    <t>Apr 30</t>
  </si>
  <si>
    <t>Apr 09</t>
  </si>
  <si>
    <t>S 114.18</t>
  </si>
  <si>
    <t>PO-Melbourne-334724</t>
  </si>
  <si>
    <t>inv  _x000C_</t>
  </si>
  <si>
    <t>S 930.93</t>
  </si>
  <si>
    <t>PO-Melbourne-310607</t>
  </si>
  <si>
    <t>Apr 14</t>
  </si>
  <si>
    <t>Mar 27</t>
  </si>
  <si>
    <t xml:space="preserve">  inv_x000C_</t>
  </si>
  <si>
    <t>S 466.29</t>
  </si>
  <si>
    <t>PO-Sydney-226225</t>
  </si>
  <si>
    <t>Apr 27</t>
  </si>
  <si>
    <t>Mar 22</t>
  </si>
  <si>
    <t>S 222.42</t>
  </si>
  <si>
    <t>PO-Sydney-223858</t>
  </si>
  <si>
    <t>Apr 11</t>
  </si>
  <si>
    <t>Mar 09</t>
  </si>
  <si>
    <t>INV_x000C_</t>
  </si>
  <si>
    <t>S 679.80</t>
  </si>
  <si>
    <t>PO-Sydney-211781</t>
  </si>
  <si>
    <t>Apr 23</t>
  </si>
  <si>
    <t>Apr 04</t>
  </si>
  <si>
    <t>S 171.93</t>
  </si>
  <si>
    <t>PO-Sydney-232805</t>
  </si>
  <si>
    <t>Apr 06</t>
  </si>
  <si>
    <t>Feb 24</t>
  </si>
  <si>
    <t>Inv_x000C_</t>
  </si>
  <si>
    <t>S 623.70</t>
  </si>
  <si>
    <t>PO-Melbourne-312187</t>
  </si>
  <si>
    <t>Apr 24</t>
  </si>
  <si>
    <t>Mar 29</t>
  </si>
  <si>
    <t>S 221.10</t>
  </si>
  <si>
    <t>PO-Melbourne-319790</t>
  </si>
  <si>
    <t>Apr 28</t>
  </si>
  <si>
    <t>S 393.36</t>
  </si>
  <si>
    <t>PO-Melbourne-327342</t>
  </si>
  <si>
    <t>Apr 21</t>
  </si>
  <si>
    <t>S 642.18</t>
  </si>
  <si>
    <t>PO-Melbourne-335460</t>
  </si>
  <si>
    <t>Mar 19</t>
  </si>
  <si>
    <t>S 499.95</t>
  </si>
  <si>
    <t>PO-Melbourne-323955</t>
  </si>
  <si>
    <t>Apr 07</t>
  </si>
  <si>
    <t>Feb 29</t>
  </si>
  <si>
    <t>S 299.64</t>
  </si>
  <si>
    <t>PO-Melbourne-316515</t>
  </si>
  <si>
    <t>S 312.84</t>
  </si>
  <si>
    <t>PO-Sydney-231320</t>
  </si>
  <si>
    <t>Mar 14</t>
  </si>
  <si>
    <t>S 993.63</t>
  </si>
  <si>
    <t>PO-Sydney-213670</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</si>
  <si>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</si>
  <si>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</si>
  <si>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</si>
  <si>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</si>
  <si>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</si>
  <si>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</si>
  <si>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</si>
  <si>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</si>
  <si>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</si>
  <si>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</si>
  <si>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</si>
  <si>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</si>
  <si>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</si>
  <si>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</si>
  <si>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</si>
  <si>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</si>
  <si>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</si>
  <si>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</si>
  <si>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</si>
  <si>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</si>
  <si>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</si>
  <si>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</si>
  <si>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</si>
  <si>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</si>
  <si>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</si>
  <si>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</si>
  <si>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</si>
  <si>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</si>
  <si>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</si>
  <si>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</si>
  <si>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</si>
  <si>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</si>
  <si>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</si>
  <si>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</si>
  <si>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</si>
  <si>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</si>
  <si>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</si>
  <si>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</si>
  <si>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</si>
  <si>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</si>
  <si>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</si>
  <si>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</si>
  <si>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</si>
  <si>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</si>
  <si>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</si>
  <si>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</si>
  <si>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</si>
  <si>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</si>
  <si>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</si>
  <si>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</si>
  <si>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</si>
  <si>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</si>
  <si>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</si>
  <si>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</si>
  <si>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</si>
  <si>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</si>
  <si>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</si>
  <si>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</si>
  <si>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</si>
  <si>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</si>
  <si>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</si>
  <si>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</si>
  <si>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</si>
  <si>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</si>
  <si>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</si>
  <si>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</si>
  <si>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</si>
  <si>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</si>
  <si>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</si>
  <si>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</si>
  <si>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</si>
  <si>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</si>
  <si>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</si>
  <si>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</si>
  <si>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</si>
  <si>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</si>
  <si>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</si>
  <si>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</si>
  <si>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</si>
  <si>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</si>
  <si>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</si>
  <si>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</si>
  <si>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</si>
  <si>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</si>
  <si>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</si>
  <si>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</si>
  <si>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</si>
  <si>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</si>
  <si>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</si>
  <si>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</si>
  <si>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</si>
  <si>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</si>
  <si>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</si>
  <si>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</si>
  <si>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</si>
  <si>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</si>
  <si>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</si>
  <si>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</si>
  <si>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</si>
  <si>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</si>
  <si>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</si>
  <si>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</si>
  <si>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</si>
  <si>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</si>
  <si>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</si>
  <si>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</si>
  <si>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</si>
  <si>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</si>
  <si>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</si>
  <si>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</si>
  <si>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</si>
  <si>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</si>
  <si>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</si>
  <si>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</si>
  <si>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</si>
  <si>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</si>
  <si>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</si>
  <si>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</si>
  <si>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</si>
  <si>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</si>
  <si>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</si>
  <si>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</si>
  <si>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</si>
  <si>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</si>
  <si>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</si>
  <si>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</si>
  <si>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</si>
  <si>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</si>
  <si>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</si>
  <si>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</si>
  <si>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</si>
  <si>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</si>
  <si>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</si>
  <si>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</si>
  <si>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</si>
  <si>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</si>
  <si>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</si>
  <si>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</si>
  <si>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</si>
  <si>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</si>
  <si>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</si>
  <si>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</si>
  <si>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</si>
  <si>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</si>
  <si>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</si>
  <si>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</si>
  <si>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</si>
  <si>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</si>
  <si>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Mar 07</t>
  </si>
  <si>
    <t>S 335.61</t>
  </si>
  <si>
    <t>PO-Sydney-235040</t>
  </si>
  <si>
    <t>Mar 08</t>
  </si>
  <si>
    <t>S 763.29</t>
  </si>
  <si>
    <t>PO-Sydney-211771</t>
  </si>
  <si>
    <t>S 446.16</t>
  </si>
  <si>
    <t>PO-Melbourne-326543</t>
  </si>
  <si>
    <t>S 1032.24</t>
  </si>
  <si>
    <t>PO-Melbourne-338553</t>
  </si>
  <si>
    <t>S 533.28</t>
  </si>
  <si>
    <t>PO-Sydney-213342</t>
  </si>
  <si>
    <t>System Report for MedsCo April 2020</t>
  </si>
  <si>
    <t xml:space="preserve">System Date: </t>
  </si>
  <si>
    <t>Payments Made:</t>
  </si>
  <si>
    <t>Location:</t>
  </si>
  <si>
    <t>Melbourne</t>
  </si>
  <si>
    <t>Penalty Rate:</t>
  </si>
  <si>
    <t>Payment Ref</t>
  </si>
  <si>
    <t>Supplier Code</t>
  </si>
  <si>
    <t>Due Date</t>
  </si>
  <si>
    <t>Payment Date</t>
  </si>
  <si>
    <t>Amount</t>
  </si>
  <si>
    <t>Invoice Month</t>
  </si>
  <si>
    <t>Invoice Day</t>
  </si>
  <si>
    <t>Over Due By</t>
  </si>
  <si>
    <t>Late Charge</t>
  </si>
  <si>
    <t>24693_1</t>
  </si>
  <si>
    <t>MC2741</t>
  </si>
  <si>
    <t>2554-4551221-33</t>
  </si>
  <si>
    <t>24750_1</t>
  </si>
  <si>
    <t>24861_1</t>
  </si>
  <si>
    <t>24795_1</t>
  </si>
  <si>
    <t>24877_1</t>
  </si>
  <si>
    <t>24707_1</t>
  </si>
  <si>
    <t>24759_1</t>
  </si>
  <si>
    <t>24746_1</t>
  </si>
  <si>
    <t>24793_1</t>
  </si>
  <si>
    <t>24775_1</t>
  </si>
  <si>
    <t>24831_1</t>
  </si>
  <si>
    <t>24898_1</t>
  </si>
  <si>
    <t>24699_1</t>
  </si>
  <si>
    <t>24880_1</t>
  </si>
  <si>
    <t>24854_1</t>
  </si>
  <si>
    <t>24847_1</t>
  </si>
  <si>
    <t>24863_1</t>
  </si>
  <si>
    <t>24788_1</t>
  </si>
  <si>
    <t>24675_1</t>
  </si>
  <si>
    <t>24779_1</t>
  </si>
  <si>
    <t>24677_1</t>
  </si>
  <si>
    <t>24824_1</t>
  </si>
  <si>
    <t>24803_1</t>
  </si>
  <si>
    <t>24704_1</t>
  </si>
  <si>
    <t>24743_1</t>
  </si>
  <si>
    <t>24825_1</t>
  </si>
  <si>
    <t>24679_2</t>
  </si>
  <si>
    <t>24819_1</t>
  </si>
  <si>
    <t>24676_1</t>
  </si>
  <si>
    <t>24851_1</t>
  </si>
  <si>
    <t>24771_1</t>
  </si>
  <si>
    <t>24893_1</t>
  </si>
  <si>
    <t>24697_1</t>
  </si>
  <si>
    <t>24673_1</t>
  </si>
  <si>
    <t>24760_1</t>
  </si>
  <si>
    <t>24830_1</t>
  </si>
  <si>
    <t>24727_1</t>
  </si>
  <si>
    <t>24698_1</t>
  </si>
  <si>
    <t>24679_1</t>
  </si>
  <si>
    <t>24838_1</t>
  </si>
  <si>
    <t>24857_1</t>
  </si>
  <si>
    <t>24878_1</t>
  </si>
  <si>
    <t>24757_1</t>
  </si>
  <si>
    <t>24761_1</t>
  </si>
  <si>
    <t>24767_1</t>
  </si>
  <si>
    <t>1641-7654320-72</t>
  </si>
  <si>
    <t>Sydney</t>
  </si>
  <si>
    <t>24833_1</t>
  </si>
  <si>
    <t>24732_1</t>
  </si>
  <si>
    <t>24730_1</t>
  </si>
  <si>
    <t>24758_1</t>
  </si>
  <si>
    <t>24887_1</t>
  </si>
  <si>
    <t>24891_1</t>
  </si>
  <si>
    <t>24685_1</t>
  </si>
  <si>
    <t>24753_1</t>
  </si>
  <si>
    <t>24866_1</t>
  </si>
  <si>
    <t>24792_1</t>
  </si>
  <si>
    <t>24717_1</t>
  </si>
  <si>
    <t>24784_1</t>
  </si>
  <si>
    <t>24764_1</t>
  </si>
  <si>
    <t>24875_1</t>
  </si>
  <si>
    <t>24712_1</t>
  </si>
  <si>
    <t>24756_1</t>
  </si>
  <si>
    <t>24683_1</t>
  </si>
  <si>
    <t>24822_1</t>
  </si>
  <si>
    <t>24873_1</t>
  </si>
  <si>
    <t>24842_1</t>
  </si>
  <si>
    <t>24902_1</t>
  </si>
  <si>
    <t>24754_1</t>
  </si>
  <si>
    <t>24837_1</t>
  </si>
  <si>
    <t>24801_1</t>
  </si>
  <si>
    <t>24722_1</t>
  </si>
  <si>
    <t>24680_1</t>
  </si>
  <si>
    <t>24876_1</t>
  </si>
  <si>
    <t>24798_1</t>
  </si>
  <si>
    <t>24813_1</t>
  </si>
  <si>
    <t>24740_1</t>
  </si>
  <si>
    <t>24870_1</t>
  </si>
  <si>
    <t>24690_1</t>
  </si>
  <si>
    <t>24739_1</t>
  </si>
  <si>
    <t>24808_1</t>
  </si>
  <si>
    <t>24882_1</t>
  </si>
  <si>
    <t>24815_1</t>
  </si>
  <si>
    <t>24885_1</t>
  </si>
  <si>
    <t>24735_2</t>
  </si>
  <si>
    <t>Analysis for MedsCo April 2020</t>
  </si>
  <si>
    <t>Supplier Statement Total:</t>
  </si>
  <si>
    <t>DC Report Total Paid:</t>
  </si>
  <si>
    <t>Difference:</t>
  </si>
  <si>
    <t>Region</t>
  </si>
  <si>
    <t>Number of Invoices</t>
  </si>
  <si>
    <t>Late Payments</t>
  </si>
  <si>
    <t>Total Paid</t>
  </si>
  <si>
    <t>Perth</t>
  </si>
  <si>
    <t>Holidays in NSW 2020</t>
  </si>
  <si>
    <t>Date</t>
  </si>
  <si>
    <t>Day</t>
  </si>
  <si>
    <t>Holiday</t>
  </si>
  <si>
    <t>New Year's Day</t>
  </si>
  <si>
    <t>Australia Day Holiday</t>
  </si>
  <si>
    <t>Good Friday</t>
  </si>
  <si>
    <t>Day following Good Friday</t>
  </si>
  <si>
    <t>Easter Sunday</t>
  </si>
  <si>
    <t>Easter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</si>
</sst>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8" formatCode="&quot;$&quot;#,##0.00;[Red]\-&quot;$&quot;#,##0.00"/>
    <numFmt numFmtId="44" formatCode="_-&quot;$&quot;* #,##0.00_-;\-&quot;$&quot;* #,##0.00_-;_-&quot;$&quot;* &quot;-&quot;??_-;_-@_-"/>
    <numFmt numFmtId="43" formatCode="_-* #,##0.00_-;\-* #,##0.00_-;_-* &quot;-&quot;??_-;_-@_-"/>
    <numFmt numFmtId="164" formatCode="&quot;$&quot;#,##0.00"/>
    <numFmt numFmtId="165" formatCode="yyyy\-mm\-dd;@"/>
    <numFmt numFmtId="166" formatCode="d/mm/yyyy"/>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b/>
      <sz val="15"/>
      <color rgb="FF44546A"/>
      <name val="Calibri"/>
      <family val="2"/>
    </font>
    <font>
      <sz val="11"/>
      <color theme="1"/>
      <name val="Calibri"/>
      <family val="2"/>
    </font>
    <font>
      <sz val="11"/>
      <color theme="0"/>
      <name val="Calibri"/>
      <family val="2"/>
    </font>
    <font>
      <sz val="11"/>
      <color rgb="FF444444"/>
      <name val="Calibri"/>
      <family val="2"/>
      <charset val="1"/>
    </font>
    <font>
      <b/>
      <sz val="9"/>
      <color indexed="81"/>
      <name val="Tahoma"/>
      <family val="2"/>
    </font>
    <font>
      <sz val="11"/>
      <color rgb="FF444444"/>
      <name val="Calibri"/>
      <family val="2"/>
    </font>
    <font>
      <sz val="11"/>
      <color rgb="FF000000"/>
      <name val="Calibri"/>
      <family val="2"/>
      <scheme val="minor"/>
    </font>
  </fonts>
  <fills count="6">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bgColor theme="4"/>
      </patternFill>
    </fill>
    <fill>
      <patternFill patternType="solid">
        <fgColor rgb="FF4472C4"/>
        <bgColor rgb="FF4472C4"/>
      </patternFill>
    </fill>
  </fills>
  <borders count="21">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theme="6"/>
      </left>
      <right/>
      <top style="thin">
        <color theme="6"/>
      </top>
      <bottom/>
      <diagonal/>
    </border>
    <border>
      <left style="thin">
        <color theme="6"/>
      </left>
      <right style="thin">
        <color theme="6"/>
      </right>
      <top style="thin">
        <color theme="6"/>
      </top>
      <bottom/>
      <diagonal/>
    </border>
    <border>
      <left style="thin">
        <color theme="6"/>
      </left>
      <right/>
      <top style="medium">
        <color theme="6"/>
      </top>
      <bottom/>
      <diagonal/>
    </border>
    <border>
      <left style="thin">
        <color theme="6"/>
      </left>
      <right style="thin">
        <color theme="6"/>
      </right>
      <top style="medium">
        <color theme="6"/>
      </top>
      <bottom/>
      <diagonal/>
    </border>
    <border>
      <left style="thin">
        <color theme="6"/>
      </left>
      <right/>
      <top style="thin">
        <color theme="6"/>
      </top>
      <bottom style="thin">
        <color theme="6"/>
      </bottom>
      <diagonal/>
    </border>
    <border>
      <left style="thin">
        <color theme="6"/>
      </left>
      <right style="thin">
        <color theme="6"/>
      </right>
      <top style="thin">
        <color theme="6"/>
      </top>
      <bottom style="thin">
        <color theme="6"/>
      </bottom>
      <diagonal/>
    </border>
    <border>
      <left/>
      <right/>
      <top style="thin">
        <color theme="6"/>
      </top>
      <bottom/>
      <diagonal/>
    </border>
    <border>
      <left/>
      <right/>
      <top style="medium">
        <color theme="6"/>
      </top>
      <bottom/>
      <diagonal/>
    </border>
    <border>
      <left/>
      <right/>
      <top style="thin">
        <color theme="6"/>
      </top>
      <bottom style="thin">
        <color theme="6"/>
      </bottom>
      <diagonal/>
    </border>
  </borders>
  <cellStyleXfs count="11">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cellStyleXfs>
  <cellXfs count="51">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165" fontId="0" fillId="3" borderId="2" xfId="0" applyNumberFormat="1" applyFill="1" applyBorder="1"/>
    <xf numFmtId="10" fontId="0" fillId="3" borderId="3" xfId="0" applyNumberFormat="1" applyFill="1" applyBorder="1"/>
    <xf numFmtId="0" fontId="2" fillId="0" borderId="0" xfId="0" applyFont="1" applyAlignment="1">
      <alignment horizontal="right"/>
    </xf>
    <xf numFmtId="164" fontId="0" fillId="0" borderId="0" xfId="8" applyNumberFormat="1" applyFont="1"/>
    <xf numFmtId="0" fontId="5" fillId="0" borderId="1" xfId="9"/>
    <xf numFmtId="165" fontId="0" fillId="3" borderId="3" xfId="0" applyNumberFormat="1" applyFill="1" applyBorder="1" applyAlignment="1">
      <alignment horizontal="right"/>
    </xf>
    <xf numFmtId="0" fontId="6" fillId="0" borderId="0" xfId="10"/>
    <xf numFmtId="0" fontId="0" fillId="3" borderId="3" xfId="0" applyFill="1" applyBorder="1"/>
    <xf numFmtId="0" fontId="2" fillId="0" borderId="0" xfId="0" applyFont="1" applyAlignment="1">
      <alignment horizontal="center"/>
    </xf>
    <xf numFmtId="164" fontId="2" fillId="0" borderId="0" xfId="0" applyNumberFormat="1" applyFont="1" applyAlignment="1">
      <alignment horizontal="center"/>
    </xf>
    <xf numFmtId="0" fontId="7" fillId="0" borderId="0" xfId="0" applyFont="1"/>
    <xf numFmtId="8" fontId="7" fillId="0" borderId="0" xfId="0" applyNumberFormat="1" applyFont="1"/>
    <xf numFmtId="164" fontId="0" fillId="0" borderId="0" xfId="0" applyNumberFormat="1" applyAlignment="1">
      <alignment horizontal="center"/>
    </xf>
    <xf numFmtId="14" fontId="0" fillId="0" borderId="0" xfId="0" applyNumberFormat="1"/>
    <xf numFmtId="22" fontId="0" fillId="0" borderId="0" xfId="0" applyNumberFormat="1"/>
    <xf numFmtId="14" fontId="8" fillId="0" borderId="1" xfId="0" applyNumberFormat="1" applyFont="1" applyBorder="1"/>
    <xf numFmtId="14" fontId="9" fillId="0" borderId="0" xfId="0" applyNumberFormat="1" applyFont="1"/>
    <xf numFmtId="0" fontId="9" fillId="0" borderId="0" xfId="0" applyFont="1" applyAlignment="1">
      <alignment horizontal="center"/>
    </xf>
    <xf numFmtId="14" fontId="10" fillId="4" borderId="4" xfId="0" applyNumberFormat="1" applyFont="1" applyFill="1" applyBorder="1" applyAlignment="1">
      <alignment horizontal="center"/>
    </xf>
    <xf numFmtId="0" fontId="10" fillId="4" borderId="5" xfId="0" applyFont="1" applyFill="1" applyBorder="1" applyAlignment="1">
      <alignment horizontal="center"/>
    </xf>
    <xf numFmtId="0" fontId="10" fillId="4" borderId="6" xfId="0" applyFont="1" applyFill="1" applyBorder="1" applyAlignment="1">
      <alignment horizontal="center"/>
    </xf>
    <xf numFmtId="14" fontId="9" fillId="0" borderId="7" xfId="0" applyNumberFormat="1" applyFont="1" applyBorder="1"/>
    <xf numFmtId="0" fontId="9" fillId="0" borderId="8" xfId="0" applyFont="1" applyBorder="1"/>
    <xf numFmtId="14" fontId="9" fillId="0" borderId="9" xfId="0" applyNumberFormat="1" applyFont="1" applyBorder="1"/>
    <xf numFmtId="0" fontId="9" fillId="0" borderId="10" xfId="0" applyFont="1" applyBorder="1" applyAlignment="1">
      <alignment horizontal="center"/>
    </xf>
    <xf numFmtId="0" fontId="9" fillId="0" borderId="11" xfId="0" applyFont="1" applyBorder="1"/>
    <xf numFmtId="0" fontId="11" fillId="0" borderId="0" xfId="0" quotePrefix="1" applyFont="1"/>
    <xf numFmtId="8" fontId="11" fillId="0" borderId="0" xfId="0" quotePrefix="1" applyNumberFormat="1" applyFont="1"/>
    <xf numFmtId="0" fontId="2" fillId="0" borderId="12" xfId="0" applyFont="1" applyBorder="1" applyAlignment="1">
      <alignment horizontal="center"/>
    </xf>
    <xf numFmtId="0" fontId="2" fillId="0" borderId="13" xfId="0" applyFont="1" applyBorder="1" applyAlignment="1">
      <alignment horizontal="center"/>
    </xf>
    <xf numFmtId="0" fontId="0" fillId="2" borderId="14" xfId="1" applyFont="1" applyBorder="1"/>
    <xf numFmtId="49" fontId="0" fillId="2" borderId="14" xfId="1" applyNumberFormat="1" applyFont="1" applyBorder="1"/>
    <xf numFmtId="0" fontId="0" fillId="2" borderId="15" xfId="1" applyFont="1" applyBorder="1"/>
    <xf numFmtId="0" fontId="0" fillId="2" borderId="12" xfId="1" applyFont="1" applyBorder="1"/>
    <xf numFmtId="0" fontId="0" fillId="2" borderId="13" xfId="1" applyFont="1" applyBorder="1"/>
    <xf numFmtId="0" fontId="0" fillId="2" borderId="16" xfId="1" applyFont="1" applyBorder="1"/>
    <xf numFmtId="0" fontId="0" fillId="2" borderId="17" xfId="1" applyFont="1" applyBorder="1"/>
    <xf numFmtId="0" fontId="2" fillId="0" borderId="18" xfId="0" applyFont="1" applyBorder="1" applyAlignment="1">
      <alignment horizontal="center"/>
    </xf>
    <xf numFmtId="0" fontId="0" fillId="2" borderId="19" xfId="1" applyFont="1" applyBorder="1"/>
    <xf numFmtId="0" fontId="0" fillId="2" borderId="18" xfId="1" applyFont="1" applyBorder="1"/>
    <xf numFmtId="0" fontId="0" fillId="2" borderId="20" xfId="1" applyFont="1" applyBorder="1"/>
    <xf numFmtId="166" fontId="9" fillId="0" borderId="0" xfId="0" applyNumberFormat="1" applyFont="1"/>
    <xf numFmtId="0" fontId="13" fillId="0" borderId="0" xfId="0" applyFont="1"/>
    <xf numFmtId="8" fontId="13" fillId="0" borderId="0" xfId="0" applyNumberFormat="1" applyFont="1"/>
    <xf numFmtId="8" fontId="14" fillId="0" borderId="0" xfId="0" applyNumberFormat="1" applyFont="1"/>
    <xf numFmtId="0" fontId="2" fillId="5" borderId="0" xfId="0" applyFont="1" applyFill="1" applyAlignment="1">
      <alignment horizontal="right"/>
    </xf>
  </cellXfs>
  <cellStyles count="11">
    <cellStyle name="20% - Énfasis3" xfId="1" builtinId="38"/>
    <cellStyle name="Comma 2" xfId="3"/>
    <cellStyle name="Currency 2" xfId="4"/>
    <cellStyle name="Encabezado 1" xfId="9" builtinId="16"/>
    <cellStyle name="Moneda" xfId="8" builtinId="4"/>
    <cellStyle name="Normal" xfId="0" builtinId="0"/>
    <cellStyle name="Normal 2" xfId="2"/>
    <cellStyle name="Normal 37" xfId="5"/>
    <cellStyle name="Normal 38" xfId="6"/>
    <cellStyle name="Normal 43" xfId="7"/>
    <cellStyle name="Título" xfId="10" builtinId="15"/>
  </cellStyles>
  <dxfs count="50">
    <dxf>
      <font>
        <b val="0"/>
        <i val="0"/>
        <strike val="0"/>
        <condense val="0"/>
        <extend val="0"/>
        <outline val="0"/>
        <shadow val="0"/>
        <u val="none"/>
        <vertAlign val="baseline"/>
        <sz val="11"/>
        <color rgb="FF000000"/>
        <name val="Calibri"/>
        <scheme val="minor"/>
      </font>
      <numFmt numFmtId="12" formatCode="&quot;$&quot;#,##0.00;[Red]\-&quot;$&quot;#,##0.00"/>
    </dxf>
    <dxf>
      <font>
        <b val="0"/>
        <i val="0"/>
        <strike val="0"/>
        <condense val="0"/>
        <extend val="0"/>
        <outline val="0"/>
        <shadow val="0"/>
        <u val="none"/>
        <vertAlign val="baseline"/>
        <sz val="11"/>
        <color theme="1"/>
        <name val="Calibri"/>
        <scheme val="minor"/>
      </font>
      <numFmt numFmtId="164" formatCode="&quot;$&quot;#,##0.00"/>
    </dxf>
    <dxf>
      <font>
        <b/>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numFmt numFmtId="12" formatCode="&quot;$&quot;#,##0.00;[Red]\-&quot;$&quot;#,##0.00"/>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rgb="FF444444"/>
        <name val="Calibri"/>
        <scheme val="none"/>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numFmt numFmtId="164" formatCode="&quot;$&quot;#,##0.00"/>
    </dxf>
    <dxf>
      <font>
        <b val="0"/>
        <i val="0"/>
        <strike val="0"/>
        <condense val="0"/>
        <extend val="0"/>
        <outline val="0"/>
        <shadow val="0"/>
        <u val="none"/>
        <vertAlign val="baseline"/>
        <sz val="11"/>
        <color auto="1"/>
        <name val="Calibri"/>
        <scheme val="minor"/>
      </font>
      <numFmt numFmtId="12" formatCode="&quot;$&quot;#,##0.00;[Red]\-&quot;$&quot;#,##0.0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numFmt numFmtId="166" formatCode="d/mm/yyyy"/>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ill>
        <patternFill patternType="solid">
          <fgColor rgb="FFDEEAF6"/>
          <bgColor rgb="FFDEEAF6"/>
        </patternFill>
      </fill>
    </dxf>
    <dxf>
      <fill>
        <patternFill>
          <bgColor theme="8" tint="0.79998168889431442"/>
        </patternFill>
      </fill>
    </dxf>
    <dxf>
      <fill>
        <patternFill>
          <bgColor theme="8" tint="0.79998168889431442"/>
        </patternFill>
      </fill>
    </dxf>
    <dxf>
      <numFmt numFmtId="166" formatCode="d/mm/yyyy"/>
    </dxf>
    <dxf>
      <numFmt numFmtId="166" formatCode="d/mm/yyyy"/>
    </dxf>
    <dxf>
      <numFmt numFmtId="164" formatCode="&quot;$&quot;#,##0.00"/>
    </dxf>
    <dxf>
      <font>
        <b val="0"/>
        <i val="0"/>
        <strike val="0"/>
        <condense val="0"/>
        <extend val="0"/>
        <outline val="0"/>
        <shadow val="0"/>
        <u val="none"/>
        <vertAlign val="baseline"/>
        <sz val="11"/>
        <color theme="1"/>
        <name val="Calibri"/>
        <scheme val="minor"/>
      </font>
      <border diagonalUp="0" diagonalDown="0">
        <left style="thin">
          <color theme="6"/>
        </left>
        <right style="thin">
          <color theme="6"/>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style="thin">
          <color theme="6"/>
        </left>
        <right/>
        <top style="thin">
          <color theme="6"/>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6"/>
        </top>
        <bottom/>
        <vertical/>
        <horizontal/>
      </border>
    </dxf>
    <dxf>
      <border outline="0">
        <left style="thin">
          <color theme="6"/>
        </left>
      </border>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15</xdr:col>
      <xdr:colOff>12213</xdr:colOff>
      <xdr:row>3</xdr:row>
      <xdr:rowOff>17584</xdr:rowOff>
    </xdr:from>
    <xdr:to>
      <xdr:col>18</xdr:col>
      <xdr:colOff>104288</xdr:colOff>
      <xdr:row>10</xdr:row>
      <xdr:rowOff>137012</xdr:rowOff>
    </xdr:to>
    <mc:AlternateContent xmlns:mc="http://schemas.openxmlformats.org/markup-compatibility/2006" xmlns:sle15="http://schemas.microsoft.com/office/drawing/2012/slicer">
      <mc:Choice Requires="sle15">
        <xdr:graphicFrame macro="">
          <xdr:nvGraphicFramePr>
            <xdr:cNvPr id="2"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4824809" y="701430"/>
              <a:ext cx="1923806" cy="1487120"/>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15</xdr:col>
      <xdr:colOff>2</xdr:colOff>
      <xdr:row>11</xdr:row>
      <xdr:rowOff>5372</xdr:rowOff>
    </xdr:from>
    <xdr:to>
      <xdr:col>18</xdr:col>
      <xdr:colOff>92077</xdr:colOff>
      <xdr:row>18</xdr:row>
      <xdr:rowOff>134325</xdr:rowOff>
    </xdr:to>
    <mc:AlternateContent xmlns:mc="http://schemas.openxmlformats.org/markup-compatibility/2006" xmlns:sle15="http://schemas.microsoft.com/office/drawing/2012/slicer">
      <mc:Choice Requires="sle15">
        <xdr:graphicFrame macro="">
          <xdr:nvGraphicFramePr>
            <xdr:cNvPr id="3" name="Invoice Month"/>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4812598" y="2252295"/>
              <a:ext cx="1923806" cy="1496645"/>
            </a:xfrm>
            <a:prstGeom prst="rect">
              <a:avLst/>
            </a:prstGeom>
            <a:solidFill>
              <a:prstClr val="white"/>
            </a:solidFill>
            <a:ln w="1">
              <a:solidFill>
                <a:prstClr val="green"/>
              </a:solidFill>
            </a:ln>
          </xdr:spPr>
          <xdr:txBody>
            <a:bodyPr vertOverflow="clip" horzOverflow="clip"/>
            <a:lstStyle/>
            <a:p>
              <a:r>
                <a:rPr lang="es-AR"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egmentaciónDeDatos_Location"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egmentaciónDeDatos_Invoice_Month"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Location" cache="SegmentaciónDeDatos_Location" caption="Location" style="SlicerStyleDark5" rowHeight="241300"/>
  <slicer name="Invoice Month" cache="SegmentaciónDeDatos_Invoice_Month" caption="Invoice Month" style="SlicerStyleDark5" rowHeight="241300"/>
</slicers>
</file>

<file path=xl/tables/table1.xml><?xml version="1.0" encoding="utf-8"?>
<table xmlns="http://schemas.openxmlformats.org/spreadsheetml/2006/main" id="1" name="tbl_Supplier" displayName="tbl_Supplier" ref="A1:S85" totalsRowShown="0" headerRowDxfId="49" tableBorderDxfId="48">
  <autoFilter ref="A1:S85"/>
  <tableColumns count="19">
    <tableColumn id="1" name="Document No" dataDxfId="47" dataCellStyle="20% - Énfasis3"/>
    <tableColumn id="2" name="Payment No." dataDxfId="46" dataCellStyle="20% - Énfasis3"/>
    <tableColumn id="3" name="Paid" dataDxfId="45" dataCellStyle="20% - Énfasis3"/>
    <tableColumn id="4" name="Invoiced" dataDxfId="44" dataCellStyle="20% - Énfasis3"/>
    <tableColumn id="5" name="Inv/cr" dataDxfId="43" dataCellStyle="20% - Énfasis3"/>
    <tableColumn id="6" name="Paid Amount" dataDxfId="42" dataCellStyle="20% - Énfasis3"/>
    <tableColumn id="7" name="Customer PO" dataDxfId="41" dataCellStyle="20% - Énfasis3"/>
    <tableColumn id="8" name="ABN" dataDxfId="40" dataCellStyle="20% - Énfasis3"/>
    <tableColumn id="9" name="Acct" dataDxfId="39" dataCellStyle="20% - Énfasis3"/>
    <tableColumn id="10" name="Check" dataDxfId="38" dataCellStyle="20% - Énfasis3"/>
    <tableColumn id="11" name="Payment No">
      <calculatedColumnFormula xml:space="preserve"> CONCATENATE(A2," ",B2)</calculatedColumnFormula>
    </tableColumn>
    <tableColumn id="12" name="Bank Details">
      <calculatedColumnFormula>_xlfn.TEXTJOIN("-",TRUE,H2:J2)</calculatedColumnFormula>
    </tableColumn>
    <tableColumn id="13" name="Inv Month">
      <calculatedColumnFormula>LEFT(D2,3)</calculatedColumnFormula>
    </tableColumn>
    <tableColumn id="14" name="PO Number">
      <calculatedColumnFormula>RIGHT(G2,6)</calculatedColumnFormula>
    </tableColumn>
    <tableColumn id="15" name="Location">
      <calculatedColumnFormula>MID(G2,4,LEN(G2)-10)</calculatedColumnFormula>
    </tableColumn>
    <tableColumn id="16" name="Type">
      <calculatedColumnFormula>UPPER(TRIM(CLEAN(E2)))</calculatedColumnFormula>
    </tableColumn>
    <tableColumn id="17" name="$ Amount" dataDxfId="37">
      <calculatedColumnFormula>VALUE(SUBSTITUTE(SUBSTITUTE(F2,"S",""),MID(F2,2,1),""))</calculatedColumnFormula>
    </tableColumn>
    <tableColumn id="18" name="Invoice Date" dataDxfId="36">
      <calculatedColumnFormula>DATE(2020,MONTH(1&amp;M2),RIGHT(D2,2))</calculatedColumnFormula>
    </tableColumn>
    <tableColumn id="19" name="Paid Date" dataDxfId="35">
      <calculatedColumnFormula>DATE(2020,4, RIGHT(C2,2))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3" name="tbl_MC" displayName="tbl_MC" ref="A4:N89" headerRowDxfId="31">
  <autoFilter ref="A4:N89"/>
  <sortState ref="A5:N88">
    <sortCondition ref="I4:I88"/>
  </sortState>
  <tableColumns count="14">
    <tableColumn id="1" name="Payment Ref" totalsRowLabel="Total" dataDxfId="30" totalsRowDxfId="29"/>
    <tableColumn id="2" name="Supplier Code" dataDxfId="28" totalsRowDxfId="27"/>
    <tableColumn id="3" name="Payment No." totalsRowFunction="custom" dataDxfId="26" totalsRowDxfId="25">
      <totalsRowFormula>SUBTOTAL(102,C5:C89)</totalsRowFormula>
    </tableColumn>
    <tableColumn id="4" name="Invoice Date" dataDxfId="24" totalsRowDxfId="23"/>
    <tableColumn id="5" name="Due Date" dataDxfId="22" totalsRowDxfId="21">
      <calculatedColumnFormula>WORKDAY(EDATE(D5,1)-1,1)</calculatedColumnFormula>
    </tableColumn>
    <tableColumn id="6" name="Payment Date" dataDxfId="20" totalsRowDxfId="19"/>
    <tableColumn id="7" name="Bank Details" dataDxfId="18" totalsRowDxfId="17"/>
    <tableColumn id="8" name="PO Number" dataDxfId="16" totalsRowDxfId="15"/>
    <tableColumn id="9" name="Location" dataDxfId="14" totalsRowDxfId="13"/>
    <tableColumn id="10" name="Amount" totalsRowFunction="custom" dataDxfId="12" totalsRowDxfId="11">
      <totalsRowFormula>SUBTOTAL(109,J5:J89)</totalsRowFormula>
    </tableColumn>
    <tableColumn id="11" name="Invoice Month" dataDxfId="10" totalsRowDxfId="9">
      <calculatedColumnFormula>TEXT(D5,"MMM")</calculatedColumnFormula>
    </tableColumn>
    <tableColumn id="12" name="Invoice Day" dataDxfId="8" totalsRowDxfId="7">
      <calculatedColumnFormula>DAY(D5)</calculatedColumnFormula>
    </tableColumn>
    <tableColumn id="13" name="Over Due By" dataDxfId="6" totalsRowDxfId="5">
      <calculatedColumnFormula>IF(F5&gt;E5,NETWORKDAYS(E5,F5),0)</calculatedColumnFormula>
    </tableColumn>
    <tableColumn id="14" name="Late Charge" totalsRowFunction="sum" dataDxfId="4" totalsRowDxfId="3">
      <calculatedColumnFormula>(J5*M5*Penalty_Rate)+M5*flat_rate</calculatedColumnFormula>
    </tableColumn>
  </tableColumns>
  <tableStyleInfo name="TableStyleMedium16" showFirstColumn="0" showLastColumn="0" showRowStripes="1" showColumnStripes="0"/>
</table>
</file>

<file path=xl/tables/table3.xml><?xml version="1.0" encoding="utf-8"?>
<table xmlns="http://schemas.openxmlformats.org/spreadsheetml/2006/main" id="2" name="tbl_Region" displayName="tbl_Region" ref="A7:E10" totalsRowShown="0" headerRowDxfId="2">
  <autoFilter ref="A7:E10"/>
  <tableColumns count="5">
    <tableColumn id="1" name="Region"/>
    <tableColumn id="2" name="Number of Invoices">
      <calculatedColumnFormula>COUNTIF(Location,A8)</calculatedColumnFormula>
    </tableColumn>
    <tableColumn id="3" name="Late Payments"/>
    <tableColumn id="4" name="Total Paid" dataDxfId="1" dataCellStyle="Moneda">
      <calculatedColumnFormula>SUMIF(Location,A8,Amount_Paid)</calculatedColumnFormula>
    </tableColumn>
    <tableColumn id="5" name="Late Charg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microsoft.com/office/2007/relationships/slicer" Target="../slicers/slicer1.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V85"/>
  <sheetViews>
    <sheetView tabSelected="1" topLeftCell="Q1" zoomScale="91" zoomScaleNormal="91" workbookViewId="0">
      <selection activeCell="B9" sqref="B9"/>
    </sheetView>
  </sheetViews>
  <sheetFormatPr baseColWidth="10" defaultColWidth="9.140625" defaultRowHeight="15" x14ac:dyDescent="0.25"/>
  <cols>
    <col min="1" max="1" width="15.85546875" bestFit="1" customWidth="1"/>
    <col min="2" max="2" width="15" bestFit="1" customWidth="1"/>
    <col min="3" max="3" width="11.7109375" customWidth="1"/>
    <col min="4" max="4" width="13.140625" customWidth="1"/>
    <col min="5" max="5" width="9.42578125" customWidth="1"/>
    <col min="6" max="6" width="15" bestFit="1" customWidth="1"/>
    <col min="7" max="7" width="21.5703125" bestFit="1" customWidth="1"/>
    <col min="8" max="8" width="7.28515625" bestFit="1" customWidth="1"/>
    <col min="9" max="9" width="9.42578125" customWidth="1"/>
    <col min="10" max="10" width="8.7109375" bestFit="1" customWidth="1"/>
    <col min="11" max="11" width="15.28515625" customWidth="1"/>
    <col min="12" max="12" width="17.5703125" customWidth="1"/>
    <col min="13" max="13" width="12.7109375" bestFit="1" customWidth="1"/>
    <col min="14" max="14" width="13.85546875" bestFit="1" customWidth="1"/>
    <col min="15" max="15" width="11.140625" customWidth="1"/>
    <col min="17" max="17" width="12.28515625" style="1" bestFit="1" customWidth="1"/>
    <col min="18" max="18" width="14.5703125" bestFit="1" customWidth="1"/>
    <col min="19" max="19" width="12" bestFit="1" customWidth="1"/>
    <col min="22" max="22" width="13.7109375" customWidth="1"/>
  </cols>
  <sheetData>
    <row r="1" spans="1:22" s="4" customFormat="1" ht="22.9" customHeight="1" x14ac:dyDescent="0.25">
      <c r="A1" s="42" t="s">
        <v>0</v>
      </c>
      <c r="B1" s="33" t="s">
        <v>1</v>
      </c>
      <c r="C1" s="33" t="s">
        <v>2</v>
      </c>
      <c r="D1" s="33" t="s">
        <v>3</v>
      </c>
      <c r="E1" s="33" t="s">
        <v>4</v>
      </c>
      <c r="F1" s="33" t="s">
        <v>5</v>
      </c>
      <c r="G1" s="33" t="s">
        <v>6</v>
      </c>
      <c r="H1" s="33" t="s">
        <v>7</v>
      </c>
      <c r="I1" s="33" t="s">
        <v>8</v>
      </c>
      <c r="J1" s="34" t="s">
        <v>9</v>
      </c>
      <c r="K1" s="13" t="s">
        <v>10</v>
      </c>
      <c r="L1" s="13" t="s">
        <v>11</v>
      </c>
      <c r="M1" s="13" t="s">
        <v>12</v>
      </c>
      <c r="N1" s="13" t="s">
        <v>13</v>
      </c>
      <c r="O1" s="13" t="s">
        <v>14</v>
      </c>
      <c r="P1" s="13" t="s">
        <v>15</v>
      </c>
      <c r="Q1" s="14" t="s">
        <v>16</v>
      </c>
      <c r="R1" s="13" t="s">
        <v>17</v>
      </c>
      <c r="S1" s="13" t="s">
        <v>18</v>
      </c>
      <c r="U1" s="13" t="s">
        <v>19</v>
      </c>
      <c r="V1" s="17">
        <f>SUM(Q2:Q85)</f>
        <v>48282.62999999999</v>
      </c>
    </row>
    <row r="2" spans="1:22" x14ac:dyDescent="0.25">
      <c r="A2" s="43">
        <v>24673</v>
      </c>
      <c r="B2" s="35">
        <v>1</v>
      </c>
      <c r="C2" s="35" t="s">
        <v>20</v>
      </c>
      <c r="D2" s="36" t="s">
        <v>21</v>
      </c>
      <c r="E2" s="35" t="s">
        <v>22</v>
      </c>
      <c r="F2" s="35" t="s">
        <v>23</v>
      </c>
      <c r="G2" s="35" t="s">
        <v>24</v>
      </c>
      <c r="H2" s="35">
        <v>1641</v>
      </c>
      <c r="I2" s="35">
        <v>7654320</v>
      </c>
      <c r="J2" s="37">
        <v>72</v>
      </c>
      <c r="K2" t="str">
        <f xml:space="preserve"> CONCATENATE(A2," ",B2)</f>
        <v>24673 1</v>
      </c>
      <c r="L2" t="str">
        <f>_xlfn.TEXTJOIN("-",TRUE,H2:J2)</f>
        <v>1641-7654320-72</v>
      </c>
      <c r="M2" t="str">
        <f>LEFT(D2,3)</f>
        <v>Mar</v>
      </c>
      <c r="N2" t="str">
        <f>RIGHT(G2,6)</f>
        <v>223809</v>
      </c>
      <c r="O2" t="str">
        <f>MID(G2,4,LEN(G2)-10)</f>
        <v>Sydney</v>
      </c>
      <c r="P2" t="str">
        <f>UPPER(TRIM(CLEAN(E2)))</f>
        <v>INV</v>
      </c>
      <c r="Q2" s="1">
        <f>VALUE(SUBSTITUTE(SUBSTITUTE(F2,"S",""),MID(F2,2,1),""))</f>
        <v>742.5</v>
      </c>
      <c r="R2" s="18">
        <f>DATE(2020,MONTH(1&amp;M2),RIGHT(D2,2))</f>
        <v>43913</v>
      </c>
      <c r="S2" s="18">
        <f>DATE(2020,4, RIGHT(C2,2))</f>
        <v>43938</v>
      </c>
    </row>
    <row r="3" spans="1:22" x14ac:dyDescent="0.25">
      <c r="A3" s="44">
        <v>24673</v>
      </c>
      <c r="B3" s="38">
        <v>1</v>
      </c>
      <c r="C3" s="38" t="s">
        <v>25</v>
      </c>
      <c r="D3" s="38" t="s">
        <v>26</v>
      </c>
      <c r="E3" s="38" t="s">
        <v>27</v>
      </c>
      <c r="F3" s="38" t="s">
        <v>28</v>
      </c>
      <c r="G3" s="38" t="s">
        <v>29</v>
      </c>
      <c r="H3" s="38">
        <v>2554</v>
      </c>
      <c r="I3" s="38">
        <v>4551221</v>
      </c>
      <c r="J3" s="39">
        <v>33</v>
      </c>
      <c r="K3" t="str">
        <f t="shared" ref="K3:K66" si="0" xml:space="preserve"> CONCATENATE(A3," ",B3)</f>
        <v>24673 1</v>
      </c>
      <c r="L3" t="str">
        <f t="shared" ref="L3:L66" si="1">_xlfn.TEXTJOIN("-",TRUE,H3:J3)</f>
        <v>2554-4551221-33</v>
      </c>
      <c r="M3" t="str">
        <f t="shared" ref="M3:M66" si="2">LEFT(D3,3)</f>
        <v>Apr</v>
      </c>
      <c r="N3" t="str">
        <f t="shared" ref="N3:N66" si="3">RIGHT(G3,6)</f>
        <v>327600</v>
      </c>
      <c r="O3" t="str">
        <f t="shared" ref="O3:O66" si="4">MID(G3,4,LEN(G3)-10)</f>
        <v>Melbourne</v>
      </c>
      <c r="P3" t="str">
        <f t="shared" ref="P3:P66" si="5">UPPER(TRIM(CLEAN(E3)))</f>
        <v>INV</v>
      </c>
      <c r="Q3" s="1">
        <f t="shared" ref="Q3:Q66" si="6">VALUE(SUBSTITUTE(SUBSTITUTE(F3,"S",""),MID(F3,2,1),""))</f>
        <v>1021.02</v>
      </c>
      <c r="R3" s="18">
        <f t="shared" ref="R3:R66" si="7">DATE(2020,MONTH(1&amp;M3),RIGHT(D3,2))</f>
        <v>43922</v>
      </c>
      <c r="S3" s="18">
        <f t="shared" ref="S3:S66" si="8">DATE(2020,4, RIGHT(C3,2))</f>
        <v>43941</v>
      </c>
    </row>
    <row r="4" spans="1:22" x14ac:dyDescent="0.25">
      <c r="A4" s="44">
        <v>24675</v>
      </c>
      <c r="B4" s="38">
        <v>1</v>
      </c>
      <c r="C4" s="38" t="s">
        <v>30</v>
      </c>
      <c r="D4" s="38" t="s">
        <v>31</v>
      </c>
      <c r="E4" s="38" t="s">
        <v>22</v>
      </c>
      <c r="F4" s="38" t="s">
        <v>32</v>
      </c>
      <c r="G4" s="38" t="s">
        <v>33</v>
      </c>
      <c r="H4" s="38">
        <v>2554</v>
      </c>
      <c r="I4" s="38">
        <v>4551221</v>
      </c>
      <c r="J4" s="39">
        <v>33</v>
      </c>
      <c r="K4" t="str">
        <f t="shared" si="0"/>
        <v>24675 1</v>
      </c>
      <c r="L4" t="str">
        <f t="shared" si="1"/>
        <v>2554-4551221-33</v>
      </c>
      <c r="M4" t="str">
        <f t="shared" si="2"/>
        <v>Mar</v>
      </c>
      <c r="N4" t="str">
        <f t="shared" si="3"/>
        <v>332589</v>
      </c>
      <c r="O4" t="str">
        <f t="shared" si="4"/>
        <v>Melbourne</v>
      </c>
      <c r="P4" t="str">
        <f t="shared" si="5"/>
        <v>INV</v>
      </c>
      <c r="Q4" s="1">
        <f t="shared" si="6"/>
        <v>409.53</v>
      </c>
      <c r="R4" s="18">
        <f t="shared" si="7"/>
        <v>43906</v>
      </c>
      <c r="S4" s="18">
        <f t="shared" si="8"/>
        <v>43926</v>
      </c>
    </row>
    <row r="5" spans="1:22" x14ac:dyDescent="0.25">
      <c r="A5" s="44">
        <v>24676</v>
      </c>
      <c r="B5" s="38">
        <v>1</v>
      </c>
      <c r="C5" s="38" t="s">
        <v>25</v>
      </c>
      <c r="D5" s="38" t="s">
        <v>34</v>
      </c>
      <c r="E5" s="38" t="s">
        <v>35</v>
      </c>
      <c r="F5" s="38" t="s">
        <v>36</v>
      </c>
      <c r="G5" s="38" t="s">
        <v>37</v>
      </c>
      <c r="H5" s="38">
        <v>2554</v>
      </c>
      <c r="I5" s="38">
        <v>4551221</v>
      </c>
      <c r="J5" s="39">
        <v>33</v>
      </c>
      <c r="K5" t="str">
        <f t="shared" si="0"/>
        <v>24676 1</v>
      </c>
      <c r="L5" t="str">
        <f t="shared" si="1"/>
        <v>2554-4551221-33</v>
      </c>
      <c r="M5" t="str">
        <f t="shared" si="2"/>
        <v>Mar</v>
      </c>
      <c r="N5" t="str">
        <f t="shared" si="3"/>
        <v>337131</v>
      </c>
      <c r="O5" t="str">
        <f t="shared" si="4"/>
        <v>Melbourne</v>
      </c>
      <c r="P5" t="str">
        <f t="shared" si="5"/>
        <v>CR</v>
      </c>
      <c r="Q5" s="1">
        <f t="shared" si="6"/>
        <v>234.96</v>
      </c>
      <c r="R5" s="18">
        <f t="shared" si="7"/>
        <v>43915</v>
      </c>
      <c r="S5" s="18">
        <f t="shared" si="8"/>
        <v>43941</v>
      </c>
    </row>
    <row r="6" spans="1:22" x14ac:dyDescent="0.25">
      <c r="A6" s="44">
        <v>24677</v>
      </c>
      <c r="B6" s="38">
        <v>1</v>
      </c>
      <c r="C6" s="38" t="s">
        <v>38</v>
      </c>
      <c r="D6" s="38" t="s">
        <v>39</v>
      </c>
      <c r="E6" s="38" t="s">
        <v>40</v>
      </c>
      <c r="F6" s="38" t="s">
        <v>41</v>
      </c>
      <c r="G6" s="38" t="s">
        <v>42</v>
      </c>
      <c r="H6" s="38">
        <v>2554</v>
      </c>
      <c r="I6" s="38">
        <v>4551221</v>
      </c>
      <c r="J6" s="39">
        <v>33</v>
      </c>
      <c r="K6" t="str">
        <f t="shared" si="0"/>
        <v>24677 1</v>
      </c>
      <c r="L6" t="str">
        <f t="shared" si="1"/>
        <v>2554-4551221-33</v>
      </c>
      <c r="M6" t="str">
        <f t="shared" si="2"/>
        <v>Mar</v>
      </c>
      <c r="N6" t="str">
        <f t="shared" si="3"/>
        <v>319376</v>
      </c>
      <c r="O6" t="str">
        <f t="shared" si="4"/>
        <v>Melbourne</v>
      </c>
      <c r="P6" t="str">
        <f t="shared" si="5"/>
        <v>CR</v>
      </c>
      <c r="Q6" s="1">
        <f t="shared" si="6"/>
        <v>450.12</v>
      </c>
      <c r="R6" s="18">
        <f t="shared" si="7"/>
        <v>43907</v>
      </c>
      <c r="S6" s="18">
        <f t="shared" si="8"/>
        <v>43931</v>
      </c>
    </row>
    <row r="7" spans="1:22" x14ac:dyDescent="0.25">
      <c r="A7" s="44">
        <v>24679</v>
      </c>
      <c r="B7" s="38">
        <v>1</v>
      </c>
      <c r="C7" s="38" t="s">
        <v>43</v>
      </c>
      <c r="D7" s="38" t="s">
        <v>44</v>
      </c>
      <c r="E7" s="38" t="s">
        <v>27</v>
      </c>
      <c r="F7" s="38" t="s">
        <v>45</v>
      </c>
      <c r="G7" s="38" t="s">
        <v>46</v>
      </c>
      <c r="H7" s="38">
        <v>2554</v>
      </c>
      <c r="I7" s="38">
        <v>4551221</v>
      </c>
      <c r="J7" s="39">
        <v>33</v>
      </c>
      <c r="K7" t="str">
        <f t="shared" si="0"/>
        <v>24679 1</v>
      </c>
      <c r="L7" t="str">
        <f t="shared" si="1"/>
        <v>2554-4551221-33</v>
      </c>
      <c r="M7" t="str">
        <f t="shared" si="2"/>
        <v>Apr</v>
      </c>
      <c r="N7" t="str">
        <f t="shared" si="3"/>
        <v>334724</v>
      </c>
      <c r="O7" t="str">
        <f t="shared" si="4"/>
        <v>Melbourne</v>
      </c>
      <c r="P7" t="str">
        <f t="shared" si="5"/>
        <v>INV</v>
      </c>
      <c r="Q7" s="1">
        <f t="shared" si="6"/>
        <v>114.18</v>
      </c>
      <c r="R7" s="18">
        <f t="shared" si="7"/>
        <v>43930</v>
      </c>
      <c r="S7" s="18">
        <f t="shared" si="8"/>
        <v>43951</v>
      </c>
    </row>
    <row r="8" spans="1:22" x14ac:dyDescent="0.25">
      <c r="A8" s="44">
        <v>24679</v>
      </c>
      <c r="B8" s="38">
        <v>2</v>
      </c>
      <c r="C8" s="38" t="s">
        <v>43</v>
      </c>
      <c r="D8" s="38" t="s">
        <v>21</v>
      </c>
      <c r="E8" s="38" t="s">
        <v>47</v>
      </c>
      <c r="F8" s="38" t="s">
        <v>48</v>
      </c>
      <c r="G8" s="38" t="s">
        <v>49</v>
      </c>
      <c r="H8" s="38">
        <v>2554</v>
      </c>
      <c r="I8" s="38">
        <v>4551221</v>
      </c>
      <c r="J8" s="39">
        <v>33</v>
      </c>
      <c r="K8" t="str">
        <f t="shared" si="0"/>
        <v>24679 2</v>
      </c>
      <c r="L8" t="str">
        <f t="shared" si="1"/>
        <v>2554-4551221-33</v>
      </c>
      <c r="M8" t="str">
        <f t="shared" si="2"/>
        <v>Mar</v>
      </c>
      <c r="N8" t="str">
        <f t="shared" si="3"/>
        <v>310607</v>
      </c>
      <c r="O8" t="str">
        <f t="shared" si="4"/>
        <v>Melbourne</v>
      </c>
      <c r="P8" t="str">
        <f t="shared" si="5"/>
        <v>INV</v>
      </c>
      <c r="Q8" s="1">
        <f t="shared" si="6"/>
        <v>930.93</v>
      </c>
      <c r="R8" s="18">
        <f t="shared" si="7"/>
        <v>43913</v>
      </c>
      <c r="S8" s="18">
        <f t="shared" si="8"/>
        <v>43951</v>
      </c>
    </row>
    <row r="9" spans="1:22" x14ac:dyDescent="0.25">
      <c r="A9" s="44">
        <v>24680</v>
      </c>
      <c r="B9" s="38">
        <v>1</v>
      </c>
      <c r="C9" s="38" t="s">
        <v>50</v>
      </c>
      <c r="D9" s="38" t="s">
        <v>51</v>
      </c>
      <c r="E9" s="38" t="s">
        <v>52</v>
      </c>
      <c r="F9" s="38" t="s">
        <v>53</v>
      </c>
      <c r="G9" s="38" t="s">
        <v>54</v>
      </c>
      <c r="H9" s="38">
        <v>1641</v>
      </c>
      <c r="I9" s="38">
        <v>7654320</v>
      </c>
      <c r="J9" s="39">
        <v>72</v>
      </c>
      <c r="K9" t="str">
        <f t="shared" si="0"/>
        <v>24680 1</v>
      </c>
      <c r="L9" t="str">
        <f t="shared" si="1"/>
        <v>1641-7654320-72</v>
      </c>
      <c r="M9" t="str">
        <f t="shared" si="2"/>
        <v>Mar</v>
      </c>
      <c r="N9" t="str">
        <f t="shared" si="3"/>
        <v>226225</v>
      </c>
      <c r="O9" t="str">
        <f t="shared" si="4"/>
        <v>Sydney</v>
      </c>
      <c r="P9" t="str">
        <f t="shared" si="5"/>
        <v>INV</v>
      </c>
      <c r="Q9" s="1">
        <f t="shared" si="6"/>
        <v>466.29</v>
      </c>
      <c r="R9" s="18">
        <f t="shared" si="7"/>
        <v>43917</v>
      </c>
      <c r="S9" s="18">
        <f t="shared" si="8"/>
        <v>43935</v>
      </c>
    </row>
    <row r="10" spans="1:22" x14ac:dyDescent="0.25">
      <c r="A10" s="44">
        <v>24683</v>
      </c>
      <c r="B10" s="38">
        <v>1</v>
      </c>
      <c r="C10" s="38" t="s">
        <v>55</v>
      </c>
      <c r="D10" s="38" t="s">
        <v>56</v>
      </c>
      <c r="E10" s="38" t="s">
        <v>27</v>
      </c>
      <c r="F10" s="38" t="s">
        <v>57</v>
      </c>
      <c r="G10" s="38" t="s">
        <v>58</v>
      </c>
      <c r="H10" s="38">
        <v>1641</v>
      </c>
      <c r="I10" s="38">
        <v>7654320</v>
      </c>
      <c r="J10" s="39">
        <v>72</v>
      </c>
      <c r="K10" t="str">
        <f t="shared" si="0"/>
        <v>24683 1</v>
      </c>
      <c r="L10" t="str">
        <f t="shared" si="1"/>
        <v>1641-7654320-72</v>
      </c>
      <c r="M10" t="str">
        <f t="shared" si="2"/>
        <v>Mar</v>
      </c>
      <c r="N10" t="str">
        <f t="shared" si="3"/>
        <v>223858</v>
      </c>
      <c r="O10" t="str">
        <f t="shared" si="4"/>
        <v>Sydney</v>
      </c>
      <c r="P10" t="str">
        <f t="shared" si="5"/>
        <v>INV</v>
      </c>
      <c r="Q10" s="1">
        <f t="shared" si="6"/>
        <v>222.42</v>
      </c>
      <c r="R10" s="18">
        <f t="shared" si="7"/>
        <v>43912</v>
      </c>
      <c r="S10" s="18">
        <f t="shared" si="8"/>
        <v>43948</v>
      </c>
    </row>
    <row r="11" spans="1:22" x14ac:dyDescent="0.25">
      <c r="A11" s="44">
        <v>24685</v>
      </c>
      <c r="B11" s="38">
        <v>1</v>
      </c>
      <c r="C11" s="38" t="s">
        <v>59</v>
      </c>
      <c r="D11" s="38" t="s">
        <v>60</v>
      </c>
      <c r="E11" s="38" t="s">
        <v>61</v>
      </c>
      <c r="F11" s="38" t="s">
        <v>62</v>
      </c>
      <c r="G11" s="38" t="s">
        <v>63</v>
      </c>
      <c r="H11" s="38">
        <v>1641</v>
      </c>
      <c r="I11" s="38">
        <v>7654320</v>
      </c>
      <c r="J11" s="39">
        <v>72</v>
      </c>
      <c r="K11" t="str">
        <f t="shared" si="0"/>
        <v>24685 1</v>
      </c>
      <c r="L11" t="str">
        <f t="shared" si="1"/>
        <v>1641-7654320-72</v>
      </c>
      <c r="M11" t="str">
        <f t="shared" si="2"/>
        <v>Mar</v>
      </c>
      <c r="N11" t="str">
        <f t="shared" si="3"/>
        <v>211781</v>
      </c>
      <c r="O11" t="str">
        <f t="shared" si="4"/>
        <v>Sydney</v>
      </c>
      <c r="P11" t="str">
        <f t="shared" si="5"/>
        <v>INV</v>
      </c>
      <c r="Q11" s="1">
        <f t="shared" si="6"/>
        <v>679.8</v>
      </c>
      <c r="R11" s="18">
        <f t="shared" si="7"/>
        <v>43899</v>
      </c>
      <c r="S11" s="18">
        <f t="shared" si="8"/>
        <v>43932</v>
      </c>
    </row>
    <row r="12" spans="1:22" x14ac:dyDescent="0.25">
      <c r="A12" s="44">
        <v>24690</v>
      </c>
      <c r="B12" s="38">
        <v>1</v>
      </c>
      <c r="C12" s="38" t="s">
        <v>64</v>
      </c>
      <c r="D12" s="38" t="s">
        <v>65</v>
      </c>
      <c r="E12" s="38" t="s">
        <v>27</v>
      </c>
      <c r="F12" s="38" t="s">
        <v>66</v>
      </c>
      <c r="G12" s="38" t="s">
        <v>67</v>
      </c>
      <c r="H12" s="38">
        <v>1641</v>
      </c>
      <c r="I12" s="38">
        <v>7654320</v>
      </c>
      <c r="J12" s="39">
        <v>72</v>
      </c>
      <c r="K12" t="str">
        <f t="shared" si="0"/>
        <v>24690 1</v>
      </c>
      <c r="L12" t="str">
        <f t="shared" si="1"/>
        <v>1641-7654320-72</v>
      </c>
      <c r="M12" t="str">
        <f t="shared" si="2"/>
        <v>Apr</v>
      </c>
      <c r="N12" t="str">
        <f t="shared" si="3"/>
        <v>232805</v>
      </c>
      <c r="O12" t="str">
        <f t="shared" si="4"/>
        <v>Sydney</v>
      </c>
      <c r="P12" t="str">
        <f t="shared" si="5"/>
        <v>INV</v>
      </c>
      <c r="Q12" s="1">
        <f t="shared" si="6"/>
        <v>171.93</v>
      </c>
      <c r="R12" s="18">
        <f t="shared" si="7"/>
        <v>43925</v>
      </c>
      <c r="S12" s="18">
        <f t="shared" si="8"/>
        <v>43944</v>
      </c>
    </row>
    <row r="13" spans="1:22" x14ac:dyDescent="0.25">
      <c r="A13" s="44">
        <v>24693</v>
      </c>
      <c r="B13" s="38">
        <v>1</v>
      </c>
      <c r="C13" s="38" t="s">
        <v>68</v>
      </c>
      <c r="D13" s="38" t="s">
        <v>69</v>
      </c>
      <c r="E13" s="38" t="s">
        <v>70</v>
      </c>
      <c r="F13" s="38" t="s">
        <v>71</v>
      </c>
      <c r="G13" s="38" t="s">
        <v>72</v>
      </c>
      <c r="H13" s="38">
        <v>2554</v>
      </c>
      <c r="I13" s="38">
        <v>4551221</v>
      </c>
      <c r="J13" s="39">
        <v>33</v>
      </c>
      <c r="K13" t="str">
        <f t="shared" si="0"/>
        <v>24693 1</v>
      </c>
      <c r="L13" t="str">
        <f t="shared" si="1"/>
        <v>2554-4551221-33</v>
      </c>
      <c r="M13" t="str">
        <f t="shared" si="2"/>
        <v>Feb</v>
      </c>
      <c r="N13" t="str">
        <f t="shared" si="3"/>
        <v>312187</v>
      </c>
      <c r="O13" t="str">
        <f t="shared" si="4"/>
        <v>Melbourne</v>
      </c>
      <c r="P13" t="str">
        <f t="shared" si="5"/>
        <v>INV</v>
      </c>
      <c r="Q13" s="1">
        <f t="shared" si="6"/>
        <v>623.70000000000005</v>
      </c>
      <c r="R13" s="18">
        <f t="shared" si="7"/>
        <v>43885</v>
      </c>
      <c r="S13" s="18">
        <f t="shared" si="8"/>
        <v>43927</v>
      </c>
    </row>
    <row r="14" spans="1:22" x14ac:dyDescent="0.25">
      <c r="A14" s="44">
        <v>24697</v>
      </c>
      <c r="B14" s="38">
        <v>1</v>
      </c>
      <c r="C14" s="38" t="s">
        <v>73</v>
      </c>
      <c r="D14" s="38" t="s">
        <v>74</v>
      </c>
      <c r="E14" s="38" t="s">
        <v>27</v>
      </c>
      <c r="F14" s="38" t="s">
        <v>75</v>
      </c>
      <c r="G14" s="38" t="s">
        <v>76</v>
      </c>
      <c r="H14" s="38">
        <v>2554</v>
      </c>
      <c r="I14" s="38">
        <v>4551221</v>
      </c>
      <c r="J14" s="39">
        <v>33</v>
      </c>
      <c r="K14" t="str">
        <f t="shared" si="0"/>
        <v>24697 1</v>
      </c>
      <c r="L14" t="str">
        <f t="shared" si="1"/>
        <v>2554-4551221-33</v>
      </c>
      <c r="M14" t="str">
        <f t="shared" si="2"/>
        <v>Mar</v>
      </c>
      <c r="N14" t="str">
        <f t="shared" si="3"/>
        <v>319790</v>
      </c>
      <c r="O14" t="str">
        <f t="shared" si="4"/>
        <v>Melbourne</v>
      </c>
      <c r="P14" t="str">
        <f t="shared" si="5"/>
        <v>INV</v>
      </c>
      <c r="Q14" s="1">
        <f t="shared" si="6"/>
        <v>221.1</v>
      </c>
      <c r="R14" s="18">
        <f t="shared" si="7"/>
        <v>43919</v>
      </c>
      <c r="S14" s="18">
        <f t="shared" si="8"/>
        <v>43945</v>
      </c>
    </row>
    <row r="15" spans="1:22" x14ac:dyDescent="0.25">
      <c r="A15" s="44">
        <v>24698</v>
      </c>
      <c r="B15" s="38">
        <v>1</v>
      </c>
      <c r="C15" s="38" t="s">
        <v>77</v>
      </c>
      <c r="D15" s="38" t="s">
        <v>44</v>
      </c>
      <c r="E15" s="38" t="s">
        <v>27</v>
      </c>
      <c r="F15" s="38" t="s">
        <v>78</v>
      </c>
      <c r="G15" s="38" t="s">
        <v>79</v>
      </c>
      <c r="H15" s="38">
        <v>2554</v>
      </c>
      <c r="I15" s="38">
        <v>4551221</v>
      </c>
      <c r="J15" s="39">
        <v>33</v>
      </c>
      <c r="K15" t="str">
        <f t="shared" si="0"/>
        <v>24698 1</v>
      </c>
      <c r="L15" t="str">
        <f t="shared" si="1"/>
        <v>2554-4551221-33</v>
      </c>
      <c r="M15" t="str">
        <f t="shared" si="2"/>
        <v>Apr</v>
      </c>
      <c r="N15" t="str">
        <f t="shared" si="3"/>
        <v>327342</v>
      </c>
      <c r="O15" t="str">
        <f t="shared" si="4"/>
        <v>Melbourne</v>
      </c>
      <c r="P15" t="str">
        <f t="shared" si="5"/>
        <v>INV</v>
      </c>
      <c r="Q15" s="1">
        <f t="shared" si="6"/>
        <v>393.36</v>
      </c>
      <c r="R15" s="18">
        <f t="shared" si="7"/>
        <v>43930</v>
      </c>
      <c r="S15" s="18">
        <f t="shared" si="8"/>
        <v>43949</v>
      </c>
    </row>
    <row r="16" spans="1:22" x14ac:dyDescent="0.25">
      <c r="A16" s="44">
        <v>24699</v>
      </c>
      <c r="B16" s="38">
        <v>1</v>
      </c>
      <c r="C16" s="38" t="s">
        <v>80</v>
      </c>
      <c r="D16" s="38" t="s">
        <v>60</v>
      </c>
      <c r="E16" s="38" t="s">
        <v>27</v>
      </c>
      <c r="F16" s="38" t="s">
        <v>81</v>
      </c>
      <c r="G16" s="38" t="s">
        <v>82</v>
      </c>
      <c r="H16" s="38">
        <v>2554</v>
      </c>
      <c r="I16" s="38">
        <v>4551221</v>
      </c>
      <c r="J16" s="39">
        <v>33</v>
      </c>
      <c r="K16" t="str">
        <f t="shared" si="0"/>
        <v>24699 1</v>
      </c>
      <c r="L16" t="str">
        <f t="shared" si="1"/>
        <v>2554-4551221-33</v>
      </c>
      <c r="M16" t="str">
        <f t="shared" si="2"/>
        <v>Mar</v>
      </c>
      <c r="N16" t="str">
        <f t="shared" si="3"/>
        <v>335460</v>
      </c>
      <c r="O16" t="str">
        <f t="shared" si="4"/>
        <v>Melbourne</v>
      </c>
      <c r="P16" t="str">
        <f t="shared" si="5"/>
        <v>INV</v>
      </c>
      <c r="Q16" s="1">
        <f t="shared" si="6"/>
        <v>642.17999999999995</v>
      </c>
      <c r="R16" s="18">
        <f t="shared" si="7"/>
        <v>43899</v>
      </c>
      <c r="S16" s="18">
        <f t="shared" si="8"/>
        <v>43942</v>
      </c>
    </row>
    <row r="17" spans="1:19" x14ac:dyDescent="0.25">
      <c r="A17" s="44">
        <v>24704</v>
      </c>
      <c r="B17" s="38">
        <v>1</v>
      </c>
      <c r="C17" s="38" t="s">
        <v>43</v>
      </c>
      <c r="D17" s="38" t="s">
        <v>83</v>
      </c>
      <c r="E17" s="38" t="s">
        <v>61</v>
      </c>
      <c r="F17" s="38" t="s">
        <v>84</v>
      </c>
      <c r="G17" s="38" t="s">
        <v>85</v>
      </c>
      <c r="H17" s="38">
        <v>2554</v>
      </c>
      <c r="I17" s="38">
        <v>4551221</v>
      </c>
      <c r="J17" s="39">
        <v>33</v>
      </c>
      <c r="K17" t="str">
        <f t="shared" si="0"/>
        <v>24704 1</v>
      </c>
      <c r="L17" t="str">
        <f t="shared" si="1"/>
        <v>2554-4551221-33</v>
      </c>
      <c r="M17" t="str">
        <f t="shared" si="2"/>
        <v>Mar</v>
      </c>
      <c r="N17" t="str">
        <f t="shared" si="3"/>
        <v>323955</v>
      </c>
      <c r="O17" t="str">
        <f t="shared" si="4"/>
        <v>Melbourne</v>
      </c>
      <c r="P17" t="str">
        <f t="shared" si="5"/>
        <v>INV</v>
      </c>
      <c r="Q17" s="1">
        <f t="shared" si="6"/>
        <v>499.95</v>
      </c>
      <c r="R17" s="18">
        <f t="shared" si="7"/>
        <v>43909</v>
      </c>
      <c r="S17" s="18">
        <f t="shared" si="8"/>
        <v>43951</v>
      </c>
    </row>
    <row r="18" spans="1:19" x14ac:dyDescent="0.25">
      <c r="A18" s="44">
        <v>24707</v>
      </c>
      <c r="B18" s="38">
        <v>1</v>
      </c>
      <c r="C18" s="38" t="s">
        <v>86</v>
      </c>
      <c r="D18" s="38" t="s">
        <v>87</v>
      </c>
      <c r="E18" s="38" t="s">
        <v>61</v>
      </c>
      <c r="F18" s="38" t="s">
        <v>88</v>
      </c>
      <c r="G18" s="38" t="s">
        <v>89</v>
      </c>
      <c r="H18" s="38">
        <v>2554</v>
      </c>
      <c r="I18" s="38">
        <v>4551221</v>
      </c>
      <c r="J18" s="39">
        <v>33</v>
      </c>
      <c r="K18" t="str">
        <f t="shared" si="0"/>
        <v>24707 1</v>
      </c>
      <c r="L18" t="str">
        <f t="shared" si="1"/>
        <v>2554-4551221-33</v>
      </c>
      <c r="M18" t="str">
        <f t="shared" si="2"/>
        <v>Feb</v>
      </c>
      <c r="N18" t="str">
        <f t="shared" si="3"/>
        <v>316515</v>
      </c>
      <c r="O18" t="str">
        <f t="shared" si="4"/>
        <v>Melbourne</v>
      </c>
      <c r="P18" t="str">
        <f t="shared" si="5"/>
        <v>INV</v>
      </c>
      <c r="Q18" s="1">
        <f t="shared" si="6"/>
        <v>299.64</v>
      </c>
      <c r="R18" s="18">
        <f t="shared" si="7"/>
        <v>43890</v>
      </c>
      <c r="S18" s="18">
        <f t="shared" si="8"/>
        <v>43928</v>
      </c>
    </row>
    <row r="19" spans="1:19" x14ac:dyDescent="0.25">
      <c r="A19" s="44">
        <v>24712</v>
      </c>
      <c r="B19" s="38">
        <v>1</v>
      </c>
      <c r="C19" s="38" t="s">
        <v>43</v>
      </c>
      <c r="D19" s="38" t="s">
        <v>56</v>
      </c>
      <c r="E19" s="38" t="s">
        <v>61</v>
      </c>
      <c r="F19" s="38" t="s">
        <v>90</v>
      </c>
      <c r="G19" s="38" t="s">
        <v>91</v>
      </c>
      <c r="H19" s="38">
        <v>1641</v>
      </c>
      <c r="I19" s="38">
        <v>7654320</v>
      </c>
      <c r="J19" s="39">
        <v>72</v>
      </c>
      <c r="K19" t="str">
        <f t="shared" si="0"/>
        <v>24712 1</v>
      </c>
      <c r="L19" t="str">
        <f t="shared" si="1"/>
        <v>1641-7654320-72</v>
      </c>
      <c r="M19" t="str">
        <f t="shared" si="2"/>
        <v>Mar</v>
      </c>
      <c r="N19" t="str">
        <f t="shared" si="3"/>
        <v>231320</v>
      </c>
      <c r="O19" t="str">
        <f t="shared" si="4"/>
        <v>Sydney</v>
      </c>
      <c r="P19" t="str">
        <f t="shared" si="5"/>
        <v>INV</v>
      </c>
      <c r="Q19" s="1">
        <f t="shared" si="6"/>
        <v>312.83999999999997</v>
      </c>
      <c r="R19" s="18">
        <f t="shared" si="7"/>
        <v>43912</v>
      </c>
      <c r="S19" s="18">
        <f t="shared" si="8"/>
        <v>43951</v>
      </c>
    </row>
    <row r="20" spans="1:19" x14ac:dyDescent="0.25">
      <c r="A20" s="44">
        <v>24717</v>
      </c>
      <c r="B20" s="38">
        <v>1</v>
      </c>
      <c r="C20" s="38" t="s">
        <v>30</v>
      </c>
      <c r="D20" s="38" t="s">
        <v>92</v>
      </c>
      <c r="E20" s="38" t="s">
        <v>27</v>
      </c>
      <c r="F20" s="38" t="s">
        <v>93</v>
      </c>
      <c r="G20" s="38" t="s">
        <v>94</v>
      </c>
      <c r="H20" s="38">
        <v>1641</v>
      </c>
      <c r="I20" s="38">
        <v>7654320</v>
      </c>
      <c r="J20" s="39">
        <v>72</v>
      </c>
      <c r="K20" t="str">
        <f t="shared" si="0"/>
        <v>24717 1</v>
      </c>
      <c r="L20" t="str">
        <f t="shared" si="1"/>
        <v>1641-7654320-72</v>
      </c>
      <c r="M20" t="str">
        <f t="shared" si="2"/>
        <v>Mar</v>
      </c>
      <c r="N20" t="str">
        <f t="shared" si="3"/>
        <v>213670</v>
      </c>
      <c r="O20" t="str">
        <f t="shared" si="4"/>
        <v>Sydney</v>
      </c>
      <c r="P20" t="str">
        <f t="shared" si="5"/>
        <v>INV</v>
      </c>
      <c r="Q20" s="1">
        <f t="shared" si="6"/>
        <v>993.63</v>
      </c>
      <c r="R20" s="18">
        <f t="shared" si="7"/>
        <v>43904</v>
      </c>
      <c r="S20" s="18">
        <f t="shared" si="8"/>
        <v>43926</v>
      </c>
    </row>
    <row r="21" spans="1:19" x14ac:dyDescent="0.25">
      <c r="A21" s="44">
        <v>24722</v>
      </c>
      <c r="B21" s="38">
        <v>1</v>
      </c>
      <c r="C21" s="38" t="s">
        <v>26</v>
      </c>
      <c r="D21" s="38" t="s">
        <v>51</v>
      </c>
      <c r="E21" s="38" t="s">
        <v>27</v>
      </c>
      <c r="F21" s="38" t="s">
        <v>95</v>
      </c>
      <c r="G21" s="38" t="s">
        <v>96</v>
      </c>
      <c r="H21" s="38">
        <v>1641</v>
      </c>
      <c r="I21" s="38">
        <v>7654320</v>
      </c>
      <c r="J21" s="39">
        <v>72</v>
      </c>
      <c r="K21" t="str">
        <f t="shared" si="0"/>
        <v>24722 1</v>
      </c>
      <c r="L21" t="str">
        <f t="shared" si="1"/>
        <v>1641-7654320-72</v>
      </c>
      <c r="M21" t="str">
        <f t="shared" si="2"/>
        <v>Mar</v>
      </c>
      <c r="N21" t="str">
        <f t="shared" si="3"/>
        <v>226166</v>
      </c>
      <c r="O21" t="str">
        <f t="shared" si="4"/>
        <v>Sydney</v>
      </c>
      <c r="P21" t="str">
        <f t="shared" si="5"/>
        <v>INV</v>
      </c>
      <c r="Q21" s="1">
        <f t="shared" si="6"/>
        <v>1053.69</v>
      </c>
      <c r="R21" s="18">
        <f t="shared" si="7"/>
        <v>43917</v>
      </c>
      <c r="S21" s="18">
        <f t="shared" si="8"/>
        <v>43922</v>
      </c>
    </row>
    <row r="22" spans="1:19" x14ac:dyDescent="0.25">
      <c r="A22" s="44">
        <v>24727</v>
      </c>
      <c r="B22" s="38">
        <v>1</v>
      </c>
      <c r="C22" s="38" t="s">
        <v>43</v>
      </c>
      <c r="D22" s="38" t="s">
        <v>97</v>
      </c>
      <c r="E22" s="38" t="s">
        <v>27</v>
      </c>
      <c r="F22" s="38" t="s">
        <v>98</v>
      </c>
      <c r="G22" s="38" t="s">
        <v>99</v>
      </c>
      <c r="H22" s="38">
        <v>2554</v>
      </c>
      <c r="I22" s="38">
        <v>4551221</v>
      </c>
      <c r="J22" s="39">
        <v>33</v>
      </c>
      <c r="K22" t="str">
        <f t="shared" si="0"/>
        <v>24727 1</v>
      </c>
      <c r="L22" t="str">
        <f t="shared" si="1"/>
        <v>2554-4551221-33</v>
      </c>
      <c r="M22" t="str">
        <f t="shared" si="2"/>
        <v>Apr</v>
      </c>
      <c r="N22" t="str">
        <f t="shared" si="3"/>
        <v>316479</v>
      </c>
      <c r="O22" t="str">
        <f t="shared" si="4"/>
        <v>Melbourne</v>
      </c>
      <c r="P22" t="str">
        <f t="shared" si="5"/>
        <v>INV</v>
      </c>
      <c r="Q22" s="1">
        <f t="shared" si="6"/>
        <v>1047.75</v>
      </c>
      <c r="R22" s="18">
        <f t="shared" si="7"/>
        <v>43929</v>
      </c>
      <c r="S22" s="18">
        <f t="shared" si="8"/>
        <v>43951</v>
      </c>
    </row>
    <row r="23" spans="1:19" x14ac:dyDescent="0.25">
      <c r="A23" s="44">
        <v>24730</v>
      </c>
      <c r="B23" s="38">
        <v>1</v>
      </c>
      <c r="C23" s="38" t="s">
        <v>97</v>
      </c>
      <c r="D23" s="38" t="s">
        <v>100</v>
      </c>
      <c r="E23" s="38" t="s">
        <v>27</v>
      </c>
      <c r="F23" s="38" t="s">
        <v>101</v>
      </c>
      <c r="G23" s="38" t="s">
        <v>102</v>
      </c>
      <c r="H23" s="38">
        <v>1641</v>
      </c>
      <c r="I23" s="38">
        <v>7654320</v>
      </c>
      <c r="J23" s="39">
        <v>72</v>
      </c>
      <c r="K23" t="str">
        <f t="shared" si="0"/>
        <v>24730 1</v>
      </c>
      <c r="L23" t="str">
        <f t="shared" si="1"/>
        <v>1641-7654320-72</v>
      </c>
      <c r="M23" t="str">
        <f t="shared" si="2"/>
        <v>Feb</v>
      </c>
      <c r="N23" t="str">
        <f t="shared" si="3"/>
        <v>230046</v>
      </c>
      <c r="O23" t="str">
        <f t="shared" si="4"/>
        <v>Sydney</v>
      </c>
      <c r="P23" t="str">
        <f t="shared" si="5"/>
        <v>INV</v>
      </c>
      <c r="Q23" s="1">
        <f t="shared" si="6"/>
        <v>1096.92</v>
      </c>
      <c r="R23" s="18">
        <f t="shared" si="7"/>
        <v>43888</v>
      </c>
      <c r="S23" s="18">
        <f t="shared" si="8"/>
        <v>43929</v>
      </c>
    </row>
    <row r="24" spans="1:19" x14ac:dyDescent="0.25">
      <c r="A24" s="44">
        <v>24732</v>
      </c>
      <c r="B24" s="38">
        <v>1</v>
      </c>
      <c r="C24" s="38" t="s">
        <v>86</v>
      </c>
      <c r="D24" s="38" t="s">
        <v>103</v>
      </c>
      <c r="E24" s="38" t="s">
        <v>27</v>
      </c>
      <c r="F24" s="38" t="s">
        <v>104</v>
      </c>
      <c r="G24" s="38" t="s">
        <v>105</v>
      </c>
      <c r="H24" s="38">
        <v>1641</v>
      </c>
      <c r="I24" s="38">
        <v>7654320</v>
      </c>
      <c r="J24" s="39">
        <v>72</v>
      </c>
      <c r="K24" t="str">
        <f t="shared" si="0"/>
        <v>24732 1</v>
      </c>
      <c r="L24" t="str">
        <f t="shared" si="1"/>
        <v>1641-7654320-72</v>
      </c>
      <c r="M24" t="str">
        <f t="shared" si="2"/>
        <v>Feb</v>
      </c>
      <c r="N24" t="str">
        <f t="shared" si="3"/>
        <v>224680</v>
      </c>
      <c r="O24" t="str">
        <f t="shared" si="4"/>
        <v>Sydney</v>
      </c>
      <c r="P24" t="str">
        <f t="shared" si="5"/>
        <v>INV</v>
      </c>
      <c r="Q24" s="1">
        <f t="shared" si="6"/>
        <v>257.07</v>
      </c>
      <c r="R24" s="18">
        <f t="shared" si="7"/>
        <v>43886</v>
      </c>
      <c r="S24" s="18">
        <f t="shared" si="8"/>
        <v>43928</v>
      </c>
    </row>
    <row r="25" spans="1:19" x14ac:dyDescent="0.25">
      <c r="A25" s="44">
        <v>24735</v>
      </c>
      <c r="B25" s="38">
        <v>2</v>
      </c>
      <c r="C25" s="38" t="s">
        <v>77</v>
      </c>
      <c r="D25" s="38" t="s">
        <v>73</v>
      </c>
      <c r="E25" s="38" t="s">
        <v>27</v>
      </c>
      <c r="F25" s="38" t="s">
        <v>106</v>
      </c>
      <c r="G25" s="38" t="s">
        <v>107</v>
      </c>
      <c r="H25" s="38">
        <v>1641</v>
      </c>
      <c r="I25" s="38">
        <v>7654320</v>
      </c>
      <c r="J25" s="39">
        <v>72</v>
      </c>
      <c r="K25" t="str">
        <f t="shared" si="0"/>
        <v>24735 2</v>
      </c>
      <c r="L25" t="str">
        <f t="shared" si="1"/>
        <v>1641-7654320-72</v>
      </c>
      <c r="M25" t="str">
        <f t="shared" si="2"/>
        <v>Apr</v>
      </c>
      <c r="N25" t="str">
        <f t="shared" si="3"/>
        <v>238023</v>
      </c>
      <c r="O25" t="str">
        <f t="shared" si="4"/>
        <v>Sydney</v>
      </c>
      <c r="P25" t="str">
        <f t="shared" si="5"/>
        <v>INV</v>
      </c>
      <c r="Q25" s="1">
        <f t="shared" si="6"/>
        <v>215.49</v>
      </c>
      <c r="R25" s="18">
        <f t="shared" si="7"/>
        <v>43945</v>
      </c>
      <c r="S25" s="18">
        <f t="shared" si="8"/>
        <v>43949</v>
      </c>
    </row>
    <row r="26" spans="1:19" x14ac:dyDescent="0.25">
      <c r="A26" s="44">
        <v>24739</v>
      </c>
      <c r="B26" s="38">
        <v>1</v>
      </c>
      <c r="C26" s="38" t="s">
        <v>73</v>
      </c>
      <c r="D26" s="38" t="s">
        <v>30</v>
      </c>
      <c r="E26" s="38" t="s">
        <v>27</v>
      </c>
      <c r="F26" s="38" t="s">
        <v>108</v>
      </c>
      <c r="G26" s="38" t="s">
        <v>109</v>
      </c>
      <c r="H26" s="38">
        <v>1641</v>
      </c>
      <c r="I26" s="38">
        <v>7654320</v>
      </c>
      <c r="J26" s="39">
        <v>72</v>
      </c>
      <c r="K26" t="str">
        <f t="shared" si="0"/>
        <v>24739 1</v>
      </c>
      <c r="L26" t="str">
        <f t="shared" si="1"/>
        <v>1641-7654320-72</v>
      </c>
      <c r="M26" t="str">
        <f t="shared" si="2"/>
        <v>Apr</v>
      </c>
      <c r="N26" t="str">
        <f t="shared" si="3"/>
        <v>224184</v>
      </c>
      <c r="O26" t="str">
        <f t="shared" si="4"/>
        <v>Sydney</v>
      </c>
      <c r="P26" t="str">
        <f t="shared" si="5"/>
        <v>INV</v>
      </c>
      <c r="Q26" s="1">
        <f t="shared" si="6"/>
        <v>455.07</v>
      </c>
      <c r="R26" s="18">
        <f t="shared" si="7"/>
        <v>43926</v>
      </c>
      <c r="S26" s="18">
        <f t="shared" si="8"/>
        <v>43945</v>
      </c>
    </row>
    <row r="27" spans="1:19" x14ac:dyDescent="0.25">
      <c r="A27" s="44">
        <v>24740</v>
      </c>
      <c r="B27" s="38">
        <v>1</v>
      </c>
      <c r="C27" s="38" t="s">
        <v>44</v>
      </c>
      <c r="D27" s="38" t="s">
        <v>110</v>
      </c>
      <c r="E27" s="38" t="s">
        <v>27</v>
      </c>
      <c r="F27" s="38" t="s">
        <v>111</v>
      </c>
      <c r="G27" s="38" t="s">
        <v>112</v>
      </c>
      <c r="H27" s="38">
        <v>1641</v>
      </c>
      <c r="I27" s="38">
        <v>7654320</v>
      </c>
      <c r="J27" s="39">
        <v>72</v>
      </c>
      <c r="K27" t="str">
        <f t="shared" si="0"/>
        <v>24740 1</v>
      </c>
      <c r="L27" t="str">
        <f t="shared" si="1"/>
        <v>1641-7654320-72</v>
      </c>
      <c r="M27" t="str">
        <f t="shared" si="2"/>
        <v>Apr</v>
      </c>
      <c r="N27" t="str">
        <f t="shared" si="3"/>
        <v>216205</v>
      </c>
      <c r="O27" t="str">
        <f t="shared" si="4"/>
        <v>Sydney</v>
      </c>
      <c r="P27" t="str">
        <f t="shared" si="5"/>
        <v>INV</v>
      </c>
      <c r="Q27" s="1">
        <f t="shared" si="6"/>
        <v>711.81</v>
      </c>
      <c r="R27" s="18">
        <f t="shared" si="7"/>
        <v>43923</v>
      </c>
      <c r="S27" s="18">
        <f t="shared" si="8"/>
        <v>43930</v>
      </c>
    </row>
    <row r="28" spans="1:19" x14ac:dyDescent="0.25">
      <c r="A28" s="44">
        <v>24743</v>
      </c>
      <c r="B28" s="38">
        <v>1</v>
      </c>
      <c r="C28" s="38" t="s">
        <v>65</v>
      </c>
      <c r="D28" s="38" t="s">
        <v>113</v>
      </c>
      <c r="E28" s="38" t="s">
        <v>27</v>
      </c>
      <c r="F28" s="38" t="s">
        <v>114</v>
      </c>
      <c r="G28" s="38" t="s">
        <v>115</v>
      </c>
      <c r="H28" s="38">
        <v>2554</v>
      </c>
      <c r="I28" s="38">
        <v>4551221</v>
      </c>
      <c r="J28" s="39">
        <v>33</v>
      </c>
      <c r="K28" t="str">
        <f t="shared" si="0"/>
        <v>24743 1</v>
      </c>
      <c r="L28" t="str">
        <f t="shared" si="1"/>
        <v>2554-4551221-33</v>
      </c>
      <c r="M28" t="str">
        <f t="shared" si="2"/>
        <v>Mar</v>
      </c>
      <c r="N28" t="str">
        <f t="shared" si="3"/>
        <v>331383</v>
      </c>
      <c r="O28" t="str">
        <f t="shared" si="4"/>
        <v>Melbourne</v>
      </c>
      <c r="P28" t="str">
        <f t="shared" si="5"/>
        <v>INV</v>
      </c>
      <c r="Q28" s="1">
        <f t="shared" si="6"/>
        <v>78.540000000000006</v>
      </c>
      <c r="R28" s="18">
        <f t="shared" si="7"/>
        <v>43911</v>
      </c>
      <c r="S28" s="18">
        <f t="shared" si="8"/>
        <v>43925</v>
      </c>
    </row>
    <row r="29" spans="1:19" x14ac:dyDescent="0.25">
      <c r="A29" s="44">
        <v>24746</v>
      </c>
      <c r="B29" s="38">
        <v>1</v>
      </c>
      <c r="C29" s="38" t="s">
        <v>68</v>
      </c>
      <c r="D29" s="38" t="s">
        <v>116</v>
      </c>
      <c r="E29" s="38" t="s">
        <v>27</v>
      </c>
      <c r="F29" s="38" t="s">
        <v>117</v>
      </c>
      <c r="G29" s="38" t="s">
        <v>118</v>
      </c>
      <c r="H29" s="38">
        <v>2554</v>
      </c>
      <c r="I29" s="38">
        <v>4551221</v>
      </c>
      <c r="J29" s="39">
        <v>33</v>
      </c>
      <c r="K29" t="str">
        <f t="shared" si="0"/>
        <v>24746 1</v>
      </c>
      <c r="L29" t="str">
        <f t="shared" si="1"/>
        <v>2554-4551221-33</v>
      </c>
      <c r="M29" t="str">
        <f t="shared" si="2"/>
        <v>Mar</v>
      </c>
      <c r="N29" t="str">
        <f t="shared" si="3"/>
        <v>335282</v>
      </c>
      <c r="O29" t="str">
        <f t="shared" si="4"/>
        <v>Melbourne</v>
      </c>
      <c r="P29" t="str">
        <f t="shared" si="5"/>
        <v>INV</v>
      </c>
      <c r="Q29" s="1">
        <f t="shared" si="6"/>
        <v>302.61</v>
      </c>
      <c r="R29" s="18">
        <f t="shared" si="7"/>
        <v>43892</v>
      </c>
      <c r="S29" s="18">
        <f t="shared" si="8"/>
        <v>43927</v>
      </c>
    </row>
    <row r="30" spans="1:19" x14ac:dyDescent="0.25">
      <c r="A30" s="44">
        <v>24750</v>
      </c>
      <c r="B30" s="38">
        <v>1</v>
      </c>
      <c r="C30" s="38" t="s">
        <v>38</v>
      </c>
      <c r="D30" s="38" t="s">
        <v>103</v>
      </c>
      <c r="E30" s="38" t="s">
        <v>61</v>
      </c>
      <c r="F30" s="38" t="s">
        <v>119</v>
      </c>
      <c r="G30" s="38" t="s">
        <v>120</v>
      </c>
      <c r="H30" s="38">
        <v>2554</v>
      </c>
      <c r="I30" s="38">
        <v>4551221</v>
      </c>
      <c r="J30" s="39">
        <v>33</v>
      </c>
      <c r="K30" t="str">
        <f t="shared" si="0"/>
        <v>24750 1</v>
      </c>
      <c r="L30" t="str">
        <f t="shared" si="1"/>
        <v>2554-4551221-33</v>
      </c>
      <c r="M30" t="str">
        <f t="shared" si="2"/>
        <v>Feb</v>
      </c>
      <c r="N30" t="str">
        <f t="shared" si="3"/>
        <v>330858</v>
      </c>
      <c r="O30" t="str">
        <f t="shared" si="4"/>
        <v>Melbourne</v>
      </c>
      <c r="P30" t="str">
        <f t="shared" si="5"/>
        <v>INV</v>
      </c>
      <c r="Q30" s="1">
        <f t="shared" si="6"/>
        <v>426.03</v>
      </c>
      <c r="R30" s="18">
        <f t="shared" si="7"/>
        <v>43886</v>
      </c>
      <c r="S30" s="18">
        <f t="shared" si="8"/>
        <v>43931</v>
      </c>
    </row>
    <row r="31" spans="1:19" x14ac:dyDescent="0.25">
      <c r="A31" s="44">
        <v>24753</v>
      </c>
      <c r="B31" s="38">
        <v>1</v>
      </c>
      <c r="C31" s="38" t="s">
        <v>59</v>
      </c>
      <c r="D31" s="38" t="s">
        <v>60</v>
      </c>
      <c r="E31" s="38" t="s">
        <v>27</v>
      </c>
      <c r="F31" s="38" t="s">
        <v>121</v>
      </c>
      <c r="G31" s="38" t="s">
        <v>122</v>
      </c>
      <c r="H31" s="38">
        <v>1641</v>
      </c>
      <c r="I31" s="38">
        <v>7654320</v>
      </c>
      <c r="J31" s="39">
        <v>72</v>
      </c>
      <c r="K31" t="str">
        <f t="shared" si="0"/>
        <v>24753 1</v>
      </c>
      <c r="L31" t="str">
        <f t="shared" si="1"/>
        <v>1641-7654320-72</v>
      </c>
      <c r="M31" t="str">
        <f t="shared" si="2"/>
        <v>Mar</v>
      </c>
      <c r="N31" t="str">
        <f t="shared" si="3"/>
        <v>238202</v>
      </c>
      <c r="O31" t="str">
        <f t="shared" si="4"/>
        <v>Sydney</v>
      </c>
      <c r="P31" t="str">
        <f t="shared" si="5"/>
        <v>INV</v>
      </c>
      <c r="Q31" s="1">
        <f t="shared" si="6"/>
        <v>489.72</v>
      </c>
      <c r="R31" s="18">
        <f t="shared" si="7"/>
        <v>43899</v>
      </c>
      <c r="S31" s="18">
        <f t="shared" si="8"/>
        <v>43932</v>
      </c>
    </row>
    <row r="32" spans="1:19" x14ac:dyDescent="0.25">
      <c r="A32" s="44">
        <v>24754</v>
      </c>
      <c r="B32" s="38">
        <v>1</v>
      </c>
      <c r="C32" s="38" t="s">
        <v>77</v>
      </c>
      <c r="D32" s="38" t="s">
        <v>34</v>
      </c>
      <c r="E32" s="38" t="s">
        <v>27</v>
      </c>
      <c r="F32" s="38" t="s">
        <v>123</v>
      </c>
      <c r="G32" s="38" t="s">
        <v>124</v>
      </c>
      <c r="H32" s="38">
        <v>1641</v>
      </c>
      <c r="I32" s="38">
        <v>7654320</v>
      </c>
      <c r="J32" s="39">
        <v>72</v>
      </c>
      <c r="K32" t="str">
        <f t="shared" si="0"/>
        <v>24754 1</v>
      </c>
      <c r="L32" t="str">
        <f t="shared" si="1"/>
        <v>1641-7654320-72</v>
      </c>
      <c r="M32" t="str">
        <f t="shared" si="2"/>
        <v>Mar</v>
      </c>
      <c r="N32" t="str">
        <f t="shared" si="3"/>
        <v>217217</v>
      </c>
      <c r="O32" t="str">
        <f t="shared" si="4"/>
        <v>Sydney</v>
      </c>
      <c r="P32" t="str">
        <f t="shared" si="5"/>
        <v>INV</v>
      </c>
      <c r="Q32" s="1">
        <f t="shared" si="6"/>
        <v>352.44</v>
      </c>
      <c r="R32" s="18">
        <f t="shared" si="7"/>
        <v>43915</v>
      </c>
      <c r="S32" s="18">
        <f t="shared" si="8"/>
        <v>43949</v>
      </c>
    </row>
    <row r="33" spans="1:19" x14ac:dyDescent="0.25">
      <c r="A33" s="44">
        <v>24756</v>
      </c>
      <c r="B33" s="38">
        <v>1</v>
      </c>
      <c r="C33" s="38" t="s">
        <v>125</v>
      </c>
      <c r="D33" s="38" t="s">
        <v>56</v>
      </c>
      <c r="E33" s="38" t="s">
        <v>27</v>
      </c>
      <c r="F33" s="38" t="s">
        <v>126</v>
      </c>
      <c r="G33" s="38" t="s">
        <v>127</v>
      </c>
      <c r="H33" s="38">
        <v>1641</v>
      </c>
      <c r="I33" s="38">
        <v>7654320</v>
      </c>
      <c r="J33" s="39">
        <v>72</v>
      </c>
      <c r="K33" t="str">
        <f t="shared" si="0"/>
        <v>24756 1</v>
      </c>
      <c r="L33" t="str">
        <f t="shared" si="1"/>
        <v>1641-7654320-72</v>
      </c>
      <c r="M33" t="str">
        <f t="shared" si="2"/>
        <v>Mar</v>
      </c>
      <c r="N33" t="str">
        <f t="shared" si="3"/>
        <v>234637</v>
      </c>
      <c r="O33" t="str">
        <f t="shared" si="4"/>
        <v>Sydney</v>
      </c>
      <c r="P33" t="str">
        <f t="shared" si="5"/>
        <v>INV</v>
      </c>
      <c r="Q33" s="1">
        <f t="shared" si="6"/>
        <v>238.59</v>
      </c>
      <c r="R33" s="18">
        <f t="shared" si="7"/>
        <v>43912</v>
      </c>
      <c r="S33" s="18">
        <f t="shared" si="8"/>
        <v>43937</v>
      </c>
    </row>
    <row r="34" spans="1:19" x14ac:dyDescent="0.25">
      <c r="A34" s="44">
        <v>24757</v>
      </c>
      <c r="B34" s="38">
        <v>1</v>
      </c>
      <c r="C34" s="38" t="s">
        <v>25</v>
      </c>
      <c r="D34" s="38" t="s">
        <v>128</v>
      </c>
      <c r="E34" s="38" t="s">
        <v>27</v>
      </c>
      <c r="F34" s="38" t="s">
        <v>129</v>
      </c>
      <c r="G34" s="38" t="s">
        <v>130</v>
      </c>
      <c r="H34" s="38">
        <v>2554</v>
      </c>
      <c r="I34" s="38">
        <v>4551221</v>
      </c>
      <c r="J34" s="39">
        <v>33</v>
      </c>
      <c r="K34" t="str">
        <f t="shared" si="0"/>
        <v>24757 1</v>
      </c>
      <c r="L34" t="str">
        <f t="shared" si="1"/>
        <v>2554-4551221-33</v>
      </c>
      <c r="M34" t="str">
        <f t="shared" si="2"/>
        <v>Apr</v>
      </c>
      <c r="N34" t="str">
        <f t="shared" si="3"/>
        <v>332725</v>
      </c>
      <c r="O34" t="str">
        <f t="shared" si="4"/>
        <v>Melbourne</v>
      </c>
      <c r="P34" t="str">
        <f t="shared" si="5"/>
        <v>INV</v>
      </c>
      <c r="Q34" s="1">
        <f t="shared" si="6"/>
        <v>549.12</v>
      </c>
      <c r="R34" s="18">
        <f t="shared" si="7"/>
        <v>43936</v>
      </c>
      <c r="S34" s="18">
        <f t="shared" si="8"/>
        <v>43941</v>
      </c>
    </row>
    <row r="35" spans="1:19" x14ac:dyDescent="0.25">
      <c r="A35" s="44">
        <v>24758</v>
      </c>
      <c r="B35" s="38">
        <v>1</v>
      </c>
      <c r="C35" s="38" t="s">
        <v>110</v>
      </c>
      <c r="D35" s="38" t="s">
        <v>131</v>
      </c>
      <c r="E35" s="38" t="s">
        <v>27</v>
      </c>
      <c r="F35" s="38" t="s">
        <v>132</v>
      </c>
      <c r="G35" s="38" t="s">
        <v>133</v>
      </c>
      <c r="H35" s="38">
        <v>1641</v>
      </c>
      <c r="I35" s="38">
        <v>7654320</v>
      </c>
      <c r="J35" s="39">
        <v>72</v>
      </c>
      <c r="K35" t="str">
        <f t="shared" si="0"/>
        <v>24758 1</v>
      </c>
      <c r="L35" t="str">
        <f t="shared" si="1"/>
        <v>1641-7654320-72</v>
      </c>
      <c r="M35" t="str">
        <f t="shared" si="2"/>
        <v>Mar</v>
      </c>
      <c r="N35" t="str">
        <f t="shared" si="3"/>
        <v>227351</v>
      </c>
      <c r="O35" t="str">
        <f t="shared" si="4"/>
        <v>Sydney</v>
      </c>
      <c r="P35" t="str">
        <f t="shared" si="5"/>
        <v>INV</v>
      </c>
      <c r="Q35" s="1">
        <f t="shared" si="6"/>
        <v>322.41000000000003</v>
      </c>
      <c r="R35" s="18">
        <f t="shared" si="7"/>
        <v>43893</v>
      </c>
      <c r="S35" s="18">
        <f t="shared" si="8"/>
        <v>43923</v>
      </c>
    </row>
    <row r="36" spans="1:19" x14ac:dyDescent="0.25">
      <c r="A36" s="44">
        <v>24759</v>
      </c>
      <c r="B36" s="38">
        <v>1</v>
      </c>
      <c r="C36" s="38" t="s">
        <v>134</v>
      </c>
      <c r="D36" s="38" t="s">
        <v>116</v>
      </c>
      <c r="E36" s="38" t="s">
        <v>27</v>
      </c>
      <c r="F36" s="38" t="s">
        <v>135</v>
      </c>
      <c r="G36" s="38" t="s">
        <v>136</v>
      </c>
      <c r="H36" s="38">
        <v>2554</v>
      </c>
      <c r="I36" s="38">
        <v>4551221</v>
      </c>
      <c r="J36" s="39">
        <v>33</v>
      </c>
      <c r="K36" t="str">
        <f t="shared" si="0"/>
        <v>24759 1</v>
      </c>
      <c r="L36" t="str">
        <f t="shared" si="1"/>
        <v>2554-4551221-33</v>
      </c>
      <c r="M36" t="str">
        <f t="shared" si="2"/>
        <v>Mar</v>
      </c>
      <c r="N36" t="str">
        <f t="shared" si="3"/>
        <v>336345</v>
      </c>
      <c r="O36" t="str">
        <f t="shared" si="4"/>
        <v>Melbourne</v>
      </c>
      <c r="P36" t="str">
        <f t="shared" si="5"/>
        <v>INV</v>
      </c>
      <c r="Q36" s="1">
        <f t="shared" si="6"/>
        <v>644.82000000000005</v>
      </c>
      <c r="R36" s="18">
        <f t="shared" si="7"/>
        <v>43892</v>
      </c>
      <c r="S36" s="18">
        <f t="shared" si="8"/>
        <v>43934</v>
      </c>
    </row>
    <row r="37" spans="1:19" x14ac:dyDescent="0.25">
      <c r="A37" s="44">
        <v>24760</v>
      </c>
      <c r="B37" s="38">
        <v>1</v>
      </c>
      <c r="C37" s="38" t="s">
        <v>64</v>
      </c>
      <c r="D37" s="38" t="s">
        <v>110</v>
      </c>
      <c r="E37" s="38" t="s">
        <v>27</v>
      </c>
      <c r="F37" s="38" t="s">
        <v>137</v>
      </c>
      <c r="G37" s="38" t="s">
        <v>138</v>
      </c>
      <c r="H37" s="38">
        <v>2554</v>
      </c>
      <c r="I37" s="38">
        <v>4551221</v>
      </c>
      <c r="J37" s="39">
        <v>33</v>
      </c>
      <c r="K37" t="str">
        <f t="shared" si="0"/>
        <v>24760 1</v>
      </c>
      <c r="L37" t="str">
        <f t="shared" si="1"/>
        <v>2554-4551221-33</v>
      </c>
      <c r="M37" t="str">
        <f t="shared" si="2"/>
        <v>Apr</v>
      </c>
      <c r="N37" t="str">
        <f t="shared" si="3"/>
        <v>338595</v>
      </c>
      <c r="O37" t="str">
        <f t="shared" si="4"/>
        <v>Melbourne</v>
      </c>
      <c r="P37" t="str">
        <f t="shared" si="5"/>
        <v>INV</v>
      </c>
      <c r="Q37" s="1">
        <f t="shared" si="6"/>
        <v>113.19</v>
      </c>
      <c r="R37" s="18">
        <f t="shared" si="7"/>
        <v>43923</v>
      </c>
      <c r="S37" s="18">
        <f t="shared" si="8"/>
        <v>43944</v>
      </c>
    </row>
    <row r="38" spans="1:19" x14ac:dyDescent="0.25">
      <c r="A38" s="44">
        <v>24761</v>
      </c>
      <c r="B38" s="38">
        <v>1</v>
      </c>
      <c r="C38" s="38" t="s">
        <v>77</v>
      </c>
      <c r="D38" s="38" t="s">
        <v>25</v>
      </c>
      <c r="E38" s="38" t="s">
        <v>27</v>
      </c>
      <c r="F38" s="38" t="s">
        <v>139</v>
      </c>
      <c r="G38" s="38" t="s">
        <v>140</v>
      </c>
      <c r="H38" s="38">
        <v>2554</v>
      </c>
      <c r="I38" s="38">
        <v>4551221</v>
      </c>
      <c r="J38" s="39">
        <v>33</v>
      </c>
      <c r="K38" t="str">
        <f t="shared" si="0"/>
        <v>24761 1</v>
      </c>
      <c r="L38" t="str">
        <f t="shared" si="1"/>
        <v>2554-4551221-33</v>
      </c>
      <c r="M38" t="str">
        <f t="shared" si="2"/>
        <v>Apr</v>
      </c>
      <c r="N38" t="str">
        <f t="shared" si="3"/>
        <v>325149</v>
      </c>
      <c r="O38" t="str">
        <f t="shared" si="4"/>
        <v>Melbourne</v>
      </c>
      <c r="P38" t="str">
        <f t="shared" si="5"/>
        <v>INV</v>
      </c>
      <c r="Q38" s="1">
        <f t="shared" si="6"/>
        <v>449.13</v>
      </c>
      <c r="R38" s="18">
        <f t="shared" si="7"/>
        <v>43941</v>
      </c>
      <c r="S38" s="18">
        <f t="shared" si="8"/>
        <v>43949</v>
      </c>
    </row>
    <row r="39" spans="1:19" x14ac:dyDescent="0.25">
      <c r="A39" s="44">
        <v>24764</v>
      </c>
      <c r="B39" s="38">
        <v>1</v>
      </c>
      <c r="C39" s="38" t="s">
        <v>141</v>
      </c>
      <c r="D39" s="38" t="s">
        <v>113</v>
      </c>
      <c r="E39" s="38" t="s">
        <v>27</v>
      </c>
      <c r="F39" s="38" t="s">
        <v>142</v>
      </c>
      <c r="G39" s="38" t="s">
        <v>143</v>
      </c>
      <c r="H39" s="38">
        <v>1641</v>
      </c>
      <c r="I39" s="38">
        <v>7654320</v>
      </c>
      <c r="J39" s="39">
        <v>72</v>
      </c>
      <c r="K39" t="str">
        <f t="shared" si="0"/>
        <v>24764 1</v>
      </c>
      <c r="L39" t="str">
        <f t="shared" si="1"/>
        <v>1641-7654320-72</v>
      </c>
      <c r="M39" t="str">
        <f t="shared" si="2"/>
        <v>Mar</v>
      </c>
      <c r="N39" t="str">
        <f t="shared" si="3"/>
        <v>227994</v>
      </c>
      <c r="O39" t="str">
        <f t="shared" si="4"/>
        <v>Sydney</v>
      </c>
      <c r="P39" t="str">
        <f t="shared" si="5"/>
        <v>INV</v>
      </c>
      <c r="Q39" s="1">
        <f t="shared" si="6"/>
        <v>819.06</v>
      </c>
      <c r="R39" s="18">
        <f t="shared" si="7"/>
        <v>43911</v>
      </c>
      <c r="S39" s="18">
        <f t="shared" si="8"/>
        <v>43933</v>
      </c>
    </row>
    <row r="40" spans="1:19" x14ac:dyDescent="0.25">
      <c r="A40" s="44">
        <v>24767</v>
      </c>
      <c r="B40" s="38">
        <v>1</v>
      </c>
      <c r="C40" s="38" t="s">
        <v>144</v>
      </c>
      <c r="D40" s="38" t="s">
        <v>145</v>
      </c>
      <c r="E40" s="38" t="s">
        <v>27</v>
      </c>
      <c r="F40" s="38" t="s">
        <v>146</v>
      </c>
      <c r="G40" s="38" t="s">
        <v>147</v>
      </c>
      <c r="H40" s="38">
        <v>1641</v>
      </c>
      <c r="I40" s="38">
        <v>7654320</v>
      </c>
      <c r="J40" s="39">
        <v>72</v>
      </c>
      <c r="K40" t="str">
        <f t="shared" si="0"/>
        <v>24767 1</v>
      </c>
      <c r="L40" t="str">
        <f t="shared" si="1"/>
        <v>1641-7654320-72</v>
      </c>
      <c r="M40" t="str">
        <f t="shared" si="2"/>
        <v>Feb</v>
      </c>
      <c r="N40" t="str">
        <f t="shared" si="3"/>
        <v>222399</v>
      </c>
      <c r="O40" t="str">
        <f t="shared" si="4"/>
        <v>Sydney</v>
      </c>
      <c r="P40" t="str">
        <f t="shared" si="5"/>
        <v>INV</v>
      </c>
      <c r="Q40" s="1">
        <f t="shared" si="6"/>
        <v>1019.04</v>
      </c>
      <c r="R40" s="18">
        <f t="shared" si="7"/>
        <v>43880</v>
      </c>
      <c r="S40" s="18">
        <f t="shared" si="8"/>
        <v>43924</v>
      </c>
    </row>
    <row r="41" spans="1:19" x14ac:dyDescent="0.25">
      <c r="A41" s="44">
        <v>24771</v>
      </c>
      <c r="B41" s="38">
        <v>1</v>
      </c>
      <c r="C41" s="38" t="s">
        <v>50</v>
      </c>
      <c r="D41" s="38" t="s">
        <v>74</v>
      </c>
      <c r="E41" s="38" t="s">
        <v>27</v>
      </c>
      <c r="F41" s="38" t="s">
        <v>148</v>
      </c>
      <c r="G41" s="38" t="s">
        <v>149</v>
      </c>
      <c r="H41" s="38">
        <v>2554</v>
      </c>
      <c r="I41" s="38">
        <v>4551221</v>
      </c>
      <c r="J41" s="39">
        <v>33</v>
      </c>
      <c r="K41" t="str">
        <f t="shared" si="0"/>
        <v>24771 1</v>
      </c>
      <c r="L41" t="str">
        <f t="shared" si="1"/>
        <v>2554-4551221-33</v>
      </c>
      <c r="M41" t="str">
        <f t="shared" si="2"/>
        <v>Mar</v>
      </c>
      <c r="N41" t="str">
        <f t="shared" si="3"/>
        <v>316436</v>
      </c>
      <c r="O41" t="str">
        <f t="shared" si="4"/>
        <v>Melbourne</v>
      </c>
      <c r="P41" t="str">
        <f t="shared" si="5"/>
        <v>INV</v>
      </c>
      <c r="Q41" s="1">
        <f t="shared" si="6"/>
        <v>736.23</v>
      </c>
      <c r="R41" s="18">
        <f t="shared" si="7"/>
        <v>43919</v>
      </c>
      <c r="S41" s="18">
        <f t="shared" si="8"/>
        <v>43935</v>
      </c>
    </row>
    <row r="42" spans="1:19" x14ac:dyDescent="0.25">
      <c r="A42" s="44">
        <v>24775</v>
      </c>
      <c r="B42" s="38">
        <v>1</v>
      </c>
      <c r="C42" s="38" t="s">
        <v>125</v>
      </c>
      <c r="D42" s="38" t="s">
        <v>150</v>
      </c>
      <c r="E42" s="38" t="s">
        <v>40</v>
      </c>
      <c r="F42" s="38" t="s">
        <v>151</v>
      </c>
      <c r="G42" s="38" t="s">
        <v>152</v>
      </c>
      <c r="H42" s="38">
        <v>2554</v>
      </c>
      <c r="I42" s="38">
        <v>4551221</v>
      </c>
      <c r="J42" s="39">
        <v>33</v>
      </c>
      <c r="K42" t="str">
        <f t="shared" si="0"/>
        <v>24775 1</v>
      </c>
      <c r="L42" t="str">
        <f t="shared" si="1"/>
        <v>2554-4551221-33</v>
      </c>
      <c r="M42" t="str">
        <f t="shared" si="2"/>
        <v>Mar</v>
      </c>
      <c r="N42" t="str">
        <f t="shared" si="3"/>
        <v>312603</v>
      </c>
      <c r="O42" t="str">
        <f t="shared" si="4"/>
        <v>Melbourne</v>
      </c>
      <c r="P42" t="str">
        <f t="shared" si="5"/>
        <v>CR</v>
      </c>
      <c r="Q42" s="1">
        <f t="shared" si="6"/>
        <v>600.27</v>
      </c>
      <c r="R42" s="18">
        <f t="shared" si="7"/>
        <v>43895</v>
      </c>
      <c r="S42" s="18">
        <f t="shared" si="8"/>
        <v>43937</v>
      </c>
    </row>
    <row r="43" spans="1:19" x14ac:dyDescent="0.25">
      <c r="A43" s="44">
        <v>24779</v>
      </c>
      <c r="B43" s="38">
        <v>1</v>
      </c>
      <c r="C43" s="38" t="s">
        <v>97</v>
      </c>
      <c r="D43" s="38" t="s">
        <v>39</v>
      </c>
      <c r="E43" s="38" t="s">
        <v>27</v>
      </c>
      <c r="F43" s="38" t="s">
        <v>153</v>
      </c>
      <c r="G43" s="38" t="s">
        <v>154</v>
      </c>
      <c r="H43" s="38">
        <v>2554</v>
      </c>
      <c r="I43" s="38">
        <v>4551221</v>
      </c>
      <c r="J43" s="39">
        <v>33</v>
      </c>
      <c r="K43" t="str">
        <f t="shared" si="0"/>
        <v>24779 1</v>
      </c>
      <c r="L43" t="str">
        <f t="shared" si="1"/>
        <v>2554-4551221-33</v>
      </c>
      <c r="M43" t="str">
        <f t="shared" si="2"/>
        <v>Mar</v>
      </c>
      <c r="N43" t="str">
        <f t="shared" si="3"/>
        <v>339907</v>
      </c>
      <c r="O43" t="str">
        <f t="shared" si="4"/>
        <v>Melbourne</v>
      </c>
      <c r="P43" t="str">
        <f t="shared" si="5"/>
        <v>INV</v>
      </c>
      <c r="Q43" s="1">
        <f t="shared" si="6"/>
        <v>480.81</v>
      </c>
      <c r="R43" s="18">
        <f t="shared" si="7"/>
        <v>43907</v>
      </c>
      <c r="S43" s="18">
        <f t="shared" si="8"/>
        <v>43929</v>
      </c>
    </row>
    <row r="44" spans="1:19" x14ac:dyDescent="0.25">
      <c r="A44" s="44">
        <v>24784</v>
      </c>
      <c r="B44" s="38">
        <v>1</v>
      </c>
      <c r="C44" s="38" t="s">
        <v>55</v>
      </c>
      <c r="D44" s="38" t="s">
        <v>155</v>
      </c>
      <c r="E44" s="38" t="s">
        <v>27</v>
      </c>
      <c r="F44" s="38" t="s">
        <v>156</v>
      </c>
      <c r="G44" s="38" t="s">
        <v>157</v>
      </c>
      <c r="H44" s="38">
        <v>1641</v>
      </c>
      <c r="I44" s="38">
        <v>7654320</v>
      </c>
      <c r="J44" s="39">
        <v>72</v>
      </c>
      <c r="K44" t="str">
        <f t="shared" si="0"/>
        <v>24784 1</v>
      </c>
      <c r="L44" t="str">
        <f t="shared" si="1"/>
        <v>1641-7654320-72</v>
      </c>
      <c r="M44" t="str">
        <f t="shared" si="2"/>
        <v>Mar</v>
      </c>
      <c r="N44" t="str">
        <f t="shared" si="3"/>
        <v>218463</v>
      </c>
      <c r="O44" t="str">
        <f t="shared" si="4"/>
        <v>Sydney</v>
      </c>
      <c r="P44" t="str">
        <f t="shared" si="5"/>
        <v>INV</v>
      </c>
      <c r="Q44" s="1">
        <f t="shared" si="6"/>
        <v>253.77</v>
      </c>
      <c r="R44" s="18">
        <f t="shared" si="7"/>
        <v>43908</v>
      </c>
      <c r="S44" s="18">
        <f t="shared" si="8"/>
        <v>43948</v>
      </c>
    </row>
    <row r="45" spans="1:19" x14ac:dyDescent="0.25">
      <c r="A45" s="44">
        <v>24788</v>
      </c>
      <c r="B45" s="38">
        <v>1</v>
      </c>
      <c r="C45" s="38" t="s">
        <v>77</v>
      </c>
      <c r="D45" s="38" t="s">
        <v>31</v>
      </c>
      <c r="E45" s="38" t="s">
        <v>27</v>
      </c>
      <c r="F45" s="38" t="s">
        <v>158</v>
      </c>
      <c r="G45" s="38" t="s">
        <v>136</v>
      </c>
      <c r="H45" s="38">
        <v>2554</v>
      </c>
      <c r="I45" s="38">
        <v>4551221</v>
      </c>
      <c r="J45" s="39">
        <v>33</v>
      </c>
      <c r="K45" t="str">
        <f t="shared" si="0"/>
        <v>24788 1</v>
      </c>
      <c r="L45" t="str">
        <f t="shared" si="1"/>
        <v>2554-4551221-33</v>
      </c>
      <c r="M45" t="str">
        <f t="shared" si="2"/>
        <v>Mar</v>
      </c>
      <c r="N45" t="str">
        <f t="shared" si="3"/>
        <v>336345</v>
      </c>
      <c r="O45" t="str">
        <f t="shared" si="4"/>
        <v>Melbourne</v>
      </c>
      <c r="P45" t="str">
        <f t="shared" si="5"/>
        <v>INV</v>
      </c>
      <c r="Q45" s="1">
        <f t="shared" si="6"/>
        <v>442.86</v>
      </c>
      <c r="R45" s="18">
        <f t="shared" si="7"/>
        <v>43906</v>
      </c>
      <c r="S45" s="18">
        <f t="shared" si="8"/>
        <v>43949</v>
      </c>
    </row>
    <row r="46" spans="1:19" x14ac:dyDescent="0.25">
      <c r="A46" s="44">
        <v>24792</v>
      </c>
      <c r="B46" s="38">
        <v>1</v>
      </c>
      <c r="C46" s="38" t="s">
        <v>144</v>
      </c>
      <c r="D46" s="38" t="s">
        <v>159</v>
      </c>
      <c r="E46" s="38" t="s">
        <v>27</v>
      </c>
      <c r="F46" s="38" t="s">
        <v>160</v>
      </c>
      <c r="G46" s="38" t="s">
        <v>161</v>
      </c>
      <c r="H46" s="38">
        <v>1641</v>
      </c>
      <c r="I46" s="38">
        <v>7654320</v>
      </c>
      <c r="J46" s="39">
        <v>72</v>
      </c>
      <c r="K46" t="str">
        <f t="shared" si="0"/>
        <v>24792 1</v>
      </c>
      <c r="L46" t="str">
        <f t="shared" si="1"/>
        <v>1641-7654320-72</v>
      </c>
      <c r="M46" t="str">
        <f t="shared" si="2"/>
        <v>Mar</v>
      </c>
      <c r="N46" t="str">
        <f t="shared" si="3"/>
        <v>227664</v>
      </c>
      <c r="O46" t="str">
        <f t="shared" si="4"/>
        <v>Sydney</v>
      </c>
      <c r="P46" t="str">
        <f t="shared" si="5"/>
        <v>INV</v>
      </c>
      <c r="Q46" s="1">
        <f t="shared" si="6"/>
        <v>630.96</v>
      </c>
      <c r="R46" s="18">
        <f t="shared" si="7"/>
        <v>43901</v>
      </c>
      <c r="S46" s="18">
        <f t="shared" si="8"/>
        <v>43924</v>
      </c>
    </row>
    <row r="47" spans="1:19" x14ac:dyDescent="0.25">
      <c r="A47" s="44">
        <v>24793</v>
      </c>
      <c r="B47" s="38">
        <v>1</v>
      </c>
      <c r="C47" s="38" t="s">
        <v>65</v>
      </c>
      <c r="D47" s="38" t="s">
        <v>150</v>
      </c>
      <c r="E47" s="38" t="s">
        <v>27</v>
      </c>
      <c r="F47" s="38" t="s">
        <v>162</v>
      </c>
      <c r="G47" s="38" t="s">
        <v>163</v>
      </c>
      <c r="H47" s="38">
        <v>2554</v>
      </c>
      <c r="I47" s="38">
        <v>4551221</v>
      </c>
      <c r="J47" s="39">
        <v>33</v>
      </c>
      <c r="K47" t="str">
        <f t="shared" si="0"/>
        <v>24793 1</v>
      </c>
      <c r="L47" t="str">
        <f t="shared" si="1"/>
        <v>2554-4551221-33</v>
      </c>
      <c r="M47" t="str">
        <f t="shared" si="2"/>
        <v>Mar</v>
      </c>
      <c r="N47" t="str">
        <f t="shared" si="3"/>
        <v>331460</v>
      </c>
      <c r="O47" t="str">
        <f t="shared" si="4"/>
        <v>Melbourne</v>
      </c>
      <c r="P47" t="str">
        <f t="shared" si="5"/>
        <v>INV</v>
      </c>
      <c r="Q47" s="1">
        <f t="shared" si="6"/>
        <v>821.37</v>
      </c>
      <c r="R47" s="18">
        <f t="shared" si="7"/>
        <v>43895</v>
      </c>
      <c r="S47" s="18">
        <f t="shared" si="8"/>
        <v>43925</v>
      </c>
    </row>
    <row r="48" spans="1:19" x14ac:dyDescent="0.25">
      <c r="A48" s="44">
        <v>24795</v>
      </c>
      <c r="B48" s="38">
        <v>1</v>
      </c>
      <c r="C48" s="38" t="s">
        <v>86</v>
      </c>
      <c r="D48" s="38" t="s">
        <v>100</v>
      </c>
      <c r="E48" s="38" t="s">
        <v>27</v>
      </c>
      <c r="F48" s="38" t="s">
        <v>164</v>
      </c>
      <c r="G48" s="38" t="s">
        <v>165</v>
      </c>
      <c r="H48" s="38">
        <v>2554</v>
      </c>
      <c r="I48" s="38">
        <v>4551221</v>
      </c>
      <c r="J48" s="39">
        <v>33</v>
      </c>
      <c r="K48" t="str">
        <f t="shared" si="0"/>
        <v>24795 1</v>
      </c>
      <c r="L48" t="str">
        <f t="shared" si="1"/>
        <v>2554-4551221-33</v>
      </c>
      <c r="M48" t="str">
        <f t="shared" si="2"/>
        <v>Feb</v>
      </c>
      <c r="N48" t="str">
        <f t="shared" si="3"/>
        <v>327740</v>
      </c>
      <c r="O48" t="str">
        <f t="shared" si="4"/>
        <v>Melbourne</v>
      </c>
      <c r="P48" t="str">
        <f t="shared" si="5"/>
        <v>INV</v>
      </c>
      <c r="Q48" s="1">
        <f t="shared" si="6"/>
        <v>950.73</v>
      </c>
      <c r="R48" s="18">
        <f t="shared" si="7"/>
        <v>43888</v>
      </c>
      <c r="S48" s="18">
        <f t="shared" si="8"/>
        <v>43928</v>
      </c>
    </row>
    <row r="49" spans="1:19" x14ac:dyDescent="0.25">
      <c r="A49" s="44">
        <v>24798</v>
      </c>
      <c r="B49" s="38">
        <v>1</v>
      </c>
      <c r="C49" s="38" t="s">
        <v>38</v>
      </c>
      <c r="D49" s="38" t="s">
        <v>166</v>
      </c>
      <c r="E49" s="38" t="s">
        <v>27</v>
      </c>
      <c r="F49" s="38" t="s">
        <v>167</v>
      </c>
      <c r="G49" s="38" t="s">
        <v>168</v>
      </c>
      <c r="H49" s="38">
        <v>1641</v>
      </c>
      <c r="I49" s="38">
        <v>7654320</v>
      </c>
      <c r="J49" s="39">
        <v>72</v>
      </c>
      <c r="K49" t="str">
        <f t="shared" si="0"/>
        <v>24798 1</v>
      </c>
      <c r="L49" t="str">
        <f t="shared" si="1"/>
        <v>1641-7654320-72</v>
      </c>
      <c r="M49" t="str">
        <f t="shared" si="2"/>
        <v>Mar</v>
      </c>
      <c r="N49" t="str">
        <f t="shared" si="3"/>
        <v>221183</v>
      </c>
      <c r="O49" t="str">
        <f t="shared" si="4"/>
        <v>Sydney</v>
      </c>
      <c r="P49" t="str">
        <f t="shared" si="5"/>
        <v>INV</v>
      </c>
      <c r="Q49" s="1">
        <f t="shared" si="6"/>
        <v>956.34</v>
      </c>
      <c r="R49" s="18">
        <f t="shared" si="7"/>
        <v>43921</v>
      </c>
      <c r="S49" s="18">
        <f t="shared" si="8"/>
        <v>43931</v>
      </c>
    </row>
    <row r="50" spans="1:19" x14ac:dyDescent="0.25">
      <c r="A50" s="44">
        <v>24801</v>
      </c>
      <c r="B50" s="38">
        <v>1</v>
      </c>
      <c r="C50" s="38" t="s">
        <v>141</v>
      </c>
      <c r="D50" s="38" t="s">
        <v>51</v>
      </c>
      <c r="E50" s="38" t="s">
        <v>27</v>
      </c>
      <c r="F50" s="38" t="s">
        <v>169</v>
      </c>
      <c r="G50" s="38" t="s">
        <v>170</v>
      </c>
      <c r="H50" s="38">
        <v>1641</v>
      </c>
      <c r="I50" s="38">
        <v>7654320</v>
      </c>
      <c r="J50" s="39">
        <v>72</v>
      </c>
      <c r="K50" t="str">
        <f t="shared" si="0"/>
        <v>24801 1</v>
      </c>
      <c r="L50" t="str">
        <f t="shared" si="1"/>
        <v>1641-7654320-72</v>
      </c>
      <c r="M50" t="str">
        <f t="shared" si="2"/>
        <v>Mar</v>
      </c>
      <c r="N50" t="str">
        <f t="shared" si="3"/>
        <v>214234</v>
      </c>
      <c r="O50" t="str">
        <f t="shared" si="4"/>
        <v>Sydney</v>
      </c>
      <c r="P50" t="str">
        <f t="shared" si="5"/>
        <v>INV</v>
      </c>
      <c r="Q50" s="1">
        <f t="shared" si="6"/>
        <v>1094.28</v>
      </c>
      <c r="R50" s="18">
        <f t="shared" si="7"/>
        <v>43917</v>
      </c>
      <c r="S50" s="18">
        <f t="shared" si="8"/>
        <v>43933</v>
      </c>
    </row>
    <row r="51" spans="1:19" x14ac:dyDescent="0.25">
      <c r="A51" s="44">
        <v>24803</v>
      </c>
      <c r="B51" s="38">
        <v>1</v>
      </c>
      <c r="C51" s="38" t="s">
        <v>30</v>
      </c>
      <c r="D51" s="38" t="s">
        <v>155</v>
      </c>
      <c r="E51" s="38" t="s">
        <v>27</v>
      </c>
      <c r="F51" s="38" t="s">
        <v>171</v>
      </c>
      <c r="G51" s="38" t="s">
        <v>172</v>
      </c>
      <c r="H51" s="38">
        <v>2554</v>
      </c>
      <c r="I51" s="38">
        <v>4551221</v>
      </c>
      <c r="J51" s="39">
        <v>33</v>
      </c>
      <c r="K51" t="str">
        <f t="shared" si="0"/>
        <v>24803 1</v>
      </c>
      <c r="L51" t="str">
        <f t="shared" si="1"/>
        <v>2554-4551221-33</v>
      </c>
      <c r="M51" t="str">
        <f t="shared" si="2"/>
        <v>Mar</v>
      </c>
      <c r="N51" t="str">
        <f t="shared" si="3"/>
        <v>321456</v>
      </c>
      <c r="O51" t="str">
        <f t="shared" si="4"/>
        <v>Melbourne</v>
      </c>
      <c r="P51" t="str">
        <f t="shared" si="5"/>
        <v>INV</v>
      </c>
      <c r="Q51" s="1">
        <f t="shared" si="6"/>
        <v>628.98</v>
      </c>
      <c r="R51" s="18">
        <f t="shared" si="7"/>
        <v>43908</v>
      </c>
      <c r="S51" s="18">
        <f t="shared" si="8"/>
        <v>43926</v>
      </c>
    </row>
    <row r="52" spans="1:19" x14ac:dyDescent="0.25">
      <c r="A52" s="44">
        <v>24808</v>
      </c>
      <c r="B52" s="38">
        <v>1</v>
      </c>
      <c r="C52" s="38" t="s">
        <v>25</v>
      </c>
      <c r="D52" s="38" t="s">
        <v>97</v>
      </c>
      <c r="E52" s="38" t="s">
        <v>27</v>
      </c>
      <c r="F52" s="38" t="s">
        <v>173</v>
      </c>
      <c r="G52" s="38" t="s">
        <v>174</v>
      </c>
      <c r="H52" s="38">
        <v>1641</v>
      </c>
      <c r="I52" s="38">
        <v>7654320</v>
      </c>
      <c r="J52" s="39">
        <v>72</v>
      </c>
      <c r="K52" t="str">
        <f t="shared" si="0"/>
        <v>24808 1</v>
      </c>
      <c r="L52" t="str">
        <f t="shared" si="1"/>
        <v>1641-7654320-72</v>
      </c>
      <c r="M52" t="str">
        <f t="shared" si="2"/>
        <v>Apr</v>
      </c>
      <c r="N52" t="str">
        <f t="shared" si="3"/>
        <v>233209</v>
      </c>
      <c r="O52" t="str">
        <f t="shared" si="4"/>
        <v>Sydney</v>
      </c>
      <c r="P52" t="str">
        <f t="shared" si="5"/>
        <v>INV</v>
      </c>
      <c r="Q52" s="1">
        <f t="shared" si="6"/>
        <v>1058.31</v>
      </c>
      <c r="R52" s="18">
        <f t="shared" si="7"/>
        <v>43929</v>
      </c>
      <c r="S52" s="18">
        <f t="shared" si="8"/>
        <v>43941</v>
      </c>
    </row>
    <row r="53" spans="1:19" x14ac:dyDescent="0.25">
      <c r="A53" s="44">
        <v>24813</v>
      </c>
      <c r="B53" s="38">
        <v>1</v>
      </c>
      <c r="C53" s="38" t="s">
        <v>97</v>
      </c>
      <c r="D53" s="38" t="s">
        <v>166</v>
      </c>
      <c r="E53" s="38" t="s">
        <v>27</v>
      </c>
      <c r="F53" s="38" t="s">
        <v>175</v>
      </c>
      <c r="G53" s="38" t="s">
        <v>176</v>
      </c>
      <c r="H53" s="38">
        <v>1641</v>
      </c>
      <c r="I53" s="38">
        <v>7654320</v>
      </c>
      <c r="J53" s="39">
        <v>72</v>
      </c>
      <c r="K53" t="str">
        <f t="shared" si="0"/>
        <v>24813 1</v>
      </c>
      <c r="L53" t="str">
        <f t="shared" si="1"/>
        <v>1641-7654320-72</v>
      </c>
      <c r="M53" t="str">
        <f t="shared" si="2"/>
        <v>Mar</v>
      </c>
      <c r="N53" t="str">
        <f t="shared" si="3"/>
        <v>222998</v>
      </c>
      <c r="O53" t="str">
        <f t="shared" si="4"/>
        <v>Sydney</v>
      </c>
      <c r="P53" t="str">
        <f t="shared" si="5"/>
        <v>INV</v>
      </c>
      <c r="Q53" s="1">
        <f t="shared" si="6"/>
        <v>705.54</v>
      </c>
      <c r="R53" s="18">
        <f t="shared" si="7"/>
        <v>43921</v>
      </c>
      <c r="S53" s="18">
        <f t="shared" si="8"/>
        <v>43929</v>
      </c>
    </row>
    <row r="54" spans="1:19" x14ac:dyDescent="0.25">
      <c r="A54" s="44">
        <v>24815</v>
      </c>
      <c r="B54" s="38">
        <v>1</v>
      </c>
      <c r="C54" s="38" t="s">
        <v>55</v>
      </c>
      <c r="D54" s="38" t="s">
        <v>50</v>
      </c>
      <c r="E54" s="38" t="s">
        <v>27</v>
      </c>
      <c r="F54" s="38" t="s">
        <v>177</v>
      </c>
      <c r="G54" s="38" t="s">
        <v>178</v>
      </c>
      <c r="H54" s="38">
        <v>1641</v>
      </c>
      <c r="I54" s="38">
        <v>7654320</v>
      </c>
      <c r="J54" s="39">
        <v>72</v>
      </c>
      <c r="K54" t="str">
        <f t="shared" si="0"/>
        <v>24815 1</v>
      </c>
      <c r="L54" t="str">
        <f t="shared" si="1"/>
        <v>1641-7654320-72</v>
      </c>
      <c r="M54" t="str">
        <f t="shared" si="2"/>
        <v>Apr</v>
      </c>
      <c r="N54" t="str">
        <f t="shared" si="3"/>
        <v>228246</v>
      </c>
      <c r="O54" t="str">
        <f t="shared" si="4"/>
        <v>Sydney</v>
      </c>
      <c r="P54" t="str">
        <f t="shared" si="5"/>
        <v>INV</v>
      </c>
      <c r="Q54" s="1">
        <f t="shared" si="6"/>
        <v>138.6</v>
      </c>
      <c r="R54" s="18">
        <f t="shared" si="7"/>
        <v>43935</v>
      </c>
      <c r="S54" s="18">
        <f t="shared" si="8"/>
        <v>43948</v>
      </c>
    </row>
    <row r="55" spans="1:19" x14ac:dyDescent="0.25">
      <c r="A55" s="44">
        <v>24819</v>
      </c>
      <c r="B55" s="38">
        <v>1</v>
      </c>
      <c r="C55" s="38" t="s">
        <v>86</v>
      </c>
      <c r="D55" s="38" t="s">
        <v>179</v>
      </c>
      <c r="E55" s="38" t="s">
        <v>27</v>
      </c>
      <c r="F55" s="38" t="s">
        <v>180</v>
      </c>
      <c r="G55" s="38" t="s">
        <v>181</v>
      </c>
      <c r="H55" s="38">
        <v>2554</v>
      </c>
      <c r="I55" s="38">
        <v>4551221</v>
      </c>
      <c r="J55" s="39">
        <v>33</v>
      </c>
      <c r="K55" t="str">
        <f t="shared" si="0"/>
        <v>24819 1</v>
      </c>
      <c r="L55" t="str">
        <f t="shared" si="1"/>
        <v>2554-4551221-33</v>
      </c>
      <c r="M55" t="str">
        <f t="shared" si="2"/>
        <v>Mar</v>
      </c>
      <c r="N55" t="str">
        <f t="shared" si="3"/>
        <v>314876</v>
      </c>
      <c r="O55" t="str">
        <f t="shared" si="4"/>
        <v>Melbourne</v>
      </c>
      <c r="P55" t="str">
        <f t="shared" si="5"/>
        <v>INV</v>
      </c>
      <c r="Q55" s="1">
        <f t="shared" si="6"/>
        <v>417.12</v>
      </c>
      <c r="R55" s="18">
        <f t="shared" si="7"/>
        <v>43914</v>
      </c>
      <c r="S55" s="18">
        <f t="shared" si="8"/>
        <v>43928</v>
      </c>
    </row>
    <row r="56" spans="1:19" x14ac:dyDescent="0.25">
      <c r="A56" s="44">
        <v>24822</v>
      </c>
      <c r="B56" s="38">
        <v>1</v>
      </c>
      <c r="C56" s="38" t="s">
        <v>182</v>
      </c>
      <c r="D56" s="38" t="s">
        <v>21</v>
      </c>
      <c r="E56" s="38" t="s">
        <v>27</v>
      </c>
      <c r="F56" s="38" t="s">
        <v>183</v>
      </c>
      <c r="G56" s="38" t="s">
        <v>184</v>
      </c>
      <c r="H56" s="38">
        <v>1641</v>
      </c>
      <c r="I56" s="38">
        <v>7654320</v>
      </c>
      <c r="J56" s="39">
        <v>72</v>
      </c>
      <c r="K56" t="str">
        <f t="shared" si="0"/>
        <v>24822 1</v>
      </c>
      <c r="L56" t="str">
        <f t="shared" si="1"/>
        <v>1641-7654320-72</v>
      </c>
      <c r="M56" t="str">
        <f t="shared" si="2"/>
        <v>Mar</v>
      </c>
      <c r="N56" t="str">
        <f t="shared" si="3"/>
        <v>223602</v>
      </c>
      <c r="O56" t="str">
        <f t="shared" si="4"/>
        <v>Sydney</v>
      </c>
      <c r="P56" t="str">
        <f t="shared" si="5"/>
        <v>INV</v>
      </c>
      <c r="Q56" s="1">
        <f t="shared" si="6"/>
        <v>422.73</v>
      </c>
      <c r="R56" s="18">
        <f t="shared" si="7"/>
        <v>43913</v>
      </c>
      <c r="S56" s="18">
        <f t="shared" si="8"/>
        <v>43939</v>
      </c>
    </row>
    <row r="57" spans="1:19" x14ac:dyDescent="0.25">
      <c r="A57" s="44">
        <v>24824</v>
      </c>
      <c r="B57" s="38">
        <v>1</v>
      </c>
      <c r="C57" s="38" t="s">
        <v>50</v>
      </c>
      <c r="D57" s="38" t="s">
        <v>155</v>
      </c>
      <c r="E57" s="38" t="s">
        <v>27</v>
      </c>
      <c r="F57" s="38" t="s">
        <v>185</v>
      </c>
      <c r="G57" s="38" t="s">
        <v>186</v>
      </c>
      <c r="H57" s="38">
        <v>2554</v>
      </c>
      <c r="I57" s="38">
        <v>4551221</v>
      </c>
      <c r="J57" s="39">
        <v>33</v>
      </c>
      <c r="K57" t="str">
        <f t="shared" si="0"/>
        <v>24824 1</v>
      </c>
      <c r="L57" t="str">
        <f t="shared" si="1"/>
        <v>2554-4551221-33</v>
      </c>
      <c r="M57" t="str">
        <f t="shared" si="2"/>
        <v>Mar</v>
      </c>
      <c r="N57" t="str">
        <f t="shared" si="3"/>
        <v>319833</v>
      </c>
      <c r="O57" t="str">
        <f t="shared" si="4"/>
        <v>Melbourne</v>
      </c>
      <c r="P57" t="str">
        <f t="shared" si="5"/>
        <v>INV</v>
      </c>
      <c r="Q57" s="1">
        <f t="shared" si="6"/>
        <v>1061.94</v>
      </c>
      <c r="R57" s="18">
        <f t="shared" si="7"/>
        <v>43908</v>
      </c>
      <c r="S57" s="18">
        <f t="shared" si="8"/>
        <v>43935</v>
      </c>
    </row>
    <row r="58" spans="1:19" x14ac:dyDescent="0.25">
      <c r="A58" s="44">
        <v>24825</v>
      </c>
      <c r="B58" s="38">
        <v>1</v>
      </c>
      <c r="C58" s="38" t="s">
        <v>68</v>
      </c>
      <c r="D58" s="38" t="s">
        <v>56</v>
      </c>
      <c r="E58" s="38" t="s">
        <v>27</v>
      </c>
      <c r="F58" s="38" t="s">
        <v>187</v>
      </c>
      <c r="G58" s="38" t="s">
        <v>188</v>
      </c>
      <c r="H58" s="38">
        <v>2554</v>
      </c>
      <c r="I58" s="38">
        <v>4551221</v>
      </c>
      <c r="J58" s="39">
        <v>33</v>
      </c>
      <c r="K58" t="str">
        <f t="shared" si="0"/>
        <v>24825 1</v>
      </c>
      <c r="L58" t="str">
        <f t="shared" si="1"/>
        <v>2554-4551221-33</v>
      </c>
      <c r="M58" t="str">
        <f t="shared" si="2"/>
        <v>Mar</v>
      </c>
      <c r="N58" t="str">
        <f t="shared" si="3"/>
        <v>310345</v>
      </c>
      <c r="O58" t="str">
        <f t="shared" si="4"/>
        <v>Melbourne</v>
      </c>
      <c r="P58" t="str">
        <f t="shared" si="5"/>
        <v>INV</v>
      </c>
      <c r="Q58" s="1">
        <f t="shared" si="6"/>
        <v>602.58000000000004</v>
      </c>
      <c r="R58" s="18">
        <f t="shared" si="7"/>
        <v>43912</v>
      </c>
      <c r="S58" s="18">
        <f t="shared" si="8"/>
        <v>43927</v>
      </c>
    </row>
    <row r="59" spans="1:19" x14ac:dyDescent="0.25">
      <c r="A59" s="44">
        <v>24830</v>
      </c>
      <c r="B59" s="38">
        <v>1</v>
      </c>
      <c r="C59" s="38" t="s">
        <v>43</v>
      </c>
      <c r="D59" s="38" t="s">
        <v>68</v>
      </c>
      <c r="E59" s="38" t="s">
        <v>27</v>
      </c>
      <c r="F59" s="38" t="s">
        <v>189</v>
      </c>
      <c r="G59" s="38" t="s">
        <v>190</v>
      </c>
      <c r="H59" s="38">
        <v>2554</v>
      </c>
      <c r="I59" s="38">
        <v>4551221</v>
      </c>
      <c r="J59" s="39">
        <v>33</v>
      </c>
      <c r="K59" t="str">
        <f t="shared" si="0"/>
        <v>24830 1</v>
      </c>
      <c r="L59" t="str">
        <f t="shared" si="1"/>
        <v>2554-4551221-33</v>
      </c>
      <c r="M59" t="str">
        <f t="shared" si="2"/>
        <v>Apr</v>
      </c>
      <c r="N59" t="str">
        <f t="shared" si="3"/>
        <v>317142</v>
      </c>
      <c r="O59" t="str">
        <f t="shared" si="4"/>
        <v>Melbourne</v>
      </c>
      <c r="P59" t="str">
        <f t="shared" si="5"/>
        <v>INV</v>
      </c>
      <c r="Q59" s="1">
        <f t="shared" si="6"/>
        <v>132.66</v>
      </c>
      <c r="R59" s="18">
        <f t="shared" si="7"/>
        <v>43927</v>
      </c>
      <c r="S59" s="18">
        <f t="shared" si="8"/>
        <v>43951</v>
      </c>
    </row>
    <row r="60" spans="1:19" x14ac:dyDescent="0.25">
      <c r="A60" s="44">
        <v>24831</v>
      </c>
      <c r="B60" s="38">
        <v>1</v>
      </c>
      <c r="C60" s="38" t="s">
        <v>65</v>
      </c>
      <c r="D60" s="38" t="s">
        <v>191</v>
      </c>
      <c r="E60" s="38" t="s">
        <v>27</v>
      </c>
      <c r="F60" s="38" t="s">
        <v>192</v>
      </c>
      <c r="G60" s="38" t="s">
        <v>193</v>
      </c>
      <c r="H60" s="38">
        <v>2554</v>
      </c>
      <c r="I60" s="38">
        <v>4551221</v>
      </c>
      <c r="J60" s="39">
        <v>33</v>
      </c>
      <c r="K60" t="str">
        <f t="shared" si="0"/>
        <v>24831 1</v>
      </c>
      <c r="L60" t="str">
        <f t="shared" si="1"/>
        <v>2554-4551221-33</v>
      </c>
      <c r="M60" t="str">
        <f t="shared" si="2"/>
        <v>Mar</v>
      </c>
      <c r="N60" t="str">
        <f t="shared" si="3"/>
        <v>313747</v>
      </c>
      <c r="O60" t="str">
        <f t="shared" si="4"/>
        <v>Melbourne</v>
      </c>
      <c r="P60" t="str">
        <f t="shared" si="5"/>
        <v>INV</v>
      </c>
      <c r="Q60" s="1">
        <f t="shared" si="6"/>
        <v>56.43</v>
      </c>
      <c r="R60" s="18">
        <f t="shared" si="7"/>
        <v>43896</v>
      </c>
      <c r="S60" s="18">
        <f t="shared" si="8"/>
        <v>43925</v>
      </c>
    </row>
    <row r="61" spans="1:19" x14ac:dyDescent="0.25">
      <c r="A61" s="44">
        <v>24833</v>
      </c>
      <c r="B61" s="38">
        <v>1</v>
      </c>
      <c r="C61" s="38" t="s">
        <v>30</v>
      </c>
      <c r="D61" s="38" t="s">
        <v>194</v>
      </c>
      <c r="E61" s="38" t="s">
        <v>27</v>
      </c>
      <c r="F61" s="38" t="s">
        <v>195</v>
      </c>
      <c r="G61" s="38" t="s">
        <v>196</v>
      </c>
      <c r="H61" s="38">
        <v>1641</v>
      </c>
      <c r="I61" s="38">
        <v>7654320</v>
      </c>
      <c r="J61" s="39">
        <v>72</v>
      </c>
      <c r="K61" t="str">
        <f t="shared" si="0"/>
        <v>24833 1</v>
      </c>
      <c r="L61" t="str">
        <f t="shared" si="1"/>
        <v>1641-7654320-72</v>
      </c>
      <c r="M61" t="str">
        <f t="shared" si="2"/>
        <v>Feb</v>
      </c>
      <c r="N61" t="str">
        <f t="shared" si="3"/>
        <v>234966</v>
      </c>
      <c r="O61" t="str">
        <f t="shared" si="4"/>
        <v>Sydney</v>
      </c>
      <c r="P61" t="str">
        <f t="shared" si="5"/>
        <v>INV</v>
      </c>
      <c r="Q61" s="1">
        <f t="shared" si="6"/>
        <v>511.83</v>
      </c>
      <c r="R61" s="18">
        <f t="shared" si="7"/>
        <v>43881</v>
      </c>
      <c r="S61" s="18">
        <f t="shared" si="8"/>
        <v>43926</v>
      </c>
    </row>
    <row r="62" spans="1:19" x14ac:dyDescent="0.25">
      <c r="A62" s="44">
        <v>24837</v>
      </c>
      <c r="B62" s="38">
        <v>1</v>
      </c>
      <c r="C62" s="38" t="s">
        <v>97</v>
      </c>
      <c r="D62" s="38" t="s">
        <v>197</v>
      </c>
      <c r="E62" s="38" t="s">
        <v>27</v>
      </c>
      <c r="F62" s="38" t="s">
        <v>198</v>
      </c>
      <c r="G62" s="38" t="s">
        <v>199</v>
      </c>
      <c r="H62" s="38">
        <v>1641</v>
      </c>
      <c r="I62" s="38">
        <v>7654320</v>
      </c>
      <c r="J62" s="39">
        <v>72</v>
      </c>
      <c r="K62" t="str">
        <f t="shared" si="0"/>
        <v>24837 1</v>
      </c>
      <c r="L62" t="str">
        <f t="shared" si="1"/>
        <v>1641-7654320-72</v>
      </c>
      <c r="M62" t="str">
        <f t="shared" si="2"/>
        <v>Mar</v>
      </c>
      <c r="N62" t="str">
        <f t="shared" si="3"/>
        <v>215639</v>
      </c>
      <c r="O62" t="str">
        <f t="shared" si="4"/>
        <v>Sydney</v>
      </c>
      <c r="P62" t="str">
        <f t="shared" si="5"/>
        <v>INV</v>
      </c>
      <c r="Q62" s="1">
        <f t="shared" si="6"/>
        <v>361.02</v>
      </c>
      <c r="R62" s="18">
        <f t="shared" si="7"/>
        <v>43916</v>
      </c>
      <c r="S62" s="18">
        <f t="shared" si="8"/>
        <v>43929</v>
      </c>
    </row>
    <row r="63" spans="1:19" x14ac:dyDescent="0.25">
      <c r="A63" s="44">
        <v>24838</v>
      </c>
      <c r="B63" s="38">
        <v>1</v>
      </c>
      <c r="C63" s="38" t="s">
        <v>55</v>
      </c>
      <c r="D63" s="38" t="s">
        <v>59</v>
      </c>
      <c r="E63" s="38" t="s">
        <v>27</v>
      </c>
      <c r="F63" s="38" t="s">
        <v>200</v>
      </c>
      <c r="G63" s="38" t="s">
        <v>201</v>
      </c>
      <c r="H63" s="38">
        <v>2554</v>
      </c>
      <c r="I63" s="38">
        <v>4551221</v>
      </c>
      <c r="J63" s="39">
        <v>33</v>
      </c>
      <c r="K63" t="str">
        <f t="shared" si="0"/>
        <v>24838 1</v>
      </c>
      <c r="L63" t="str">
        <f t="shared" si="1"/>
        <v>2554-4551221-33</v>
      </c>
      <c r="M63" t="str">
        <f t="shared" si="2"/>
        <v>Apr</v>
      </c>
      <c r="N63" t="str">
        <f t="shared" si="3"/>
        <v>328536</v>
      </c>
      <c r="O63" t="str">
        <f t="shared" si="4"/>
        <v>Melbourne</v>
      </c>
      <c r="P63" t="str">
        <f t="shared" si="5"/>
        <v>INV</v>
      </c>
      <c r="Q63" s="1">
        <f t="shared" si="6"/>
        <v>668.25</v>
      </c>
      <c r="R63" s="18">
        <f t="shared" si="7"/>
        <v>43932</v>
      </c>
      <c r="S63" s="18">
        <f t="shared" si="8"/>
        <v>43948</v>
      </c>
    </row>
    <row r="64" spans="1:19" x14ac:dyDescent="0.25">
      <c r="A64" s="44">
        <v>24842</v>
      </c>
      <c r="B64" s="38">
        <v>1</v>
      </c>
      <c r="C64" s="38" t="s">
        <v>141</v>
      </c>
      <c r="D64" s="38" t="s">
        <v>179</v>
      </c>
      <c r="E64" s="38" t="s">
        <v>27</v>
      </c>
      <c r="F64" s="38" t="s">
        <v>202</v>
      </c>
      <c r="G64" s="38" t="s">
        <v>203</v>
      </c>
      <c r="H64" s="38">
        <v>1641</v>
      </c>
      <c r="I64" s="38">
        <v>7654320</v>
      </c>
      <c r="J64" s="39">
        <v>72</v>
      </c>
      <c r="K64" t="str">
        <f t="shared" si="0"/>
        <v>24842 1</v>
      </c>
      <c r="L64" t="str">
        <f t="shared" si="1"/>
        <v>1641-7654320-72</v>
      </c>
      <c r="M64" t="str">
        <f t="shared" si="2"/>
        <v>Mar</v>
      </c>
      <c r="N64" t="str">
        <f t="shared" si="3"/>
        <v>210023</v>
      </c>
      <c r="O64" t="str">
        <f t="shared" si="4"/>
        <v>Sydney</v>
      </c>
      <c r="P64" t="str">
        <f t="shared" si="5"/>
        <v>INV</v>
      </c>
      <c r="Q64" s="1">
        <f t="shared" si="6"/>
        <v>126.72</v>
      </c>
      <c r="R64" s="18">
        <f t="shared" si="7"/>
        <v>43914</v>
      </c>
      <c r="S64" s="18">
        <f t="shared" si="8"/>
        <v>43933</v>
      </c>
    </row>
    <row r="65" spans="1:19" x14ac:dyDescent="0.25">
      <c r="A65" s="44">
        <v>24847</v>
      </c>
      <c r="B65" s="38">
        <v>1</v>
      </c>
      <c r="C65" s="38" t="s">
        <v>204</v>
      </c>
      <c r="D65" s="38" t="s">
        <v>205</v>
      </c>
      <c r="E65" s="38" t="s">
        <v>27</v>
      </c>
      <c r="F65" s="38" t="s">
        <v>206</v>
      </c>
      <c r="G65" s="38" t="s">
        <v>207</v>
      </c>
      <c r="H65" s="38">
        <v>2554</v>
      </c>
      <c r="I65" s="38">
        <v>4551221</v>
      </c>
      <c r="J65" s="39">
        <v>33</v>
      </c>
      <c r="K65" t="str">
        <f t="shared" si="0"/>
        <v>24847 1</v>
      </c>
      <c r="L65" t="str">
        <f t="shared" si="1"/>
        <v>2554-4551221-33</v>
      </c>
      <c r="M65" t="str">
        <f t="shared" si="2"/>
        <v>Mar</v>
      </c>
      <c r="N65" t="str">
        <f t="shared" si="3"/>
        <v>338938</v>
      </c>
      <c r="O65" t="str">
        <f t="shared" si="4"/>
        <v>Melbourne</v>
      </c>
      <c r="P65" t="str">
        <f t="shared" si="5"/>
        <v>INV</v>
      </c>
      <c r="Q65" s="1">
        <f t="shared" si="6"/>
        <v>1000.23</v>
      </c>
      <c r="R65" s="18">
        <f t="shared" si="7"/>
        <v>43905</v>
      </c>
      <c r="S65" s="18">
        <f t="shared" si="8"/>
        <v>43943</v>
      </c>
    </row>
    <row r="66" spans="1:19" x14ac:dyDescent="0.25">
      <c r="A66" s="44">
        <v>24851</v>
      </c>
      <c r="B66" s="38">
        <v>1</v>
      </c>
      <c r="C66" s="38" t="s">
        <v>182</v>
      </c>
      <c r="D66" s="38" t="s">
        <v>208</v>
      </c>
      <c r="E66" s="38" t="s">
        <v>27</v>
      </c>
      <c r="F66" s="38" t="s">
        <v>209</v>
      </c>
      <c r="G66" s="38" t="s">
        <v>210</v>
      </c>
      <c r="H66" s="38">
        <v>2554</v>
      </c>
      <c r="I66" s="38">
        <v>4551221</v>
      </c>
      <c r="J66" s="39">
        <v>33</v>
      </c>
      <c r="K66" t="str">
        <f t="shared" si="0"/>
        <v>24851 1</v>
      </c>
      <c r="L66" t="str">
        <f t="shared" si="1"/>
        <v>2554-4551221-33</v>
      </c>
      <c r="M66" t="str">
        <f t="shared" si="2"/>
        <v>Mar</v>
      </c>
      <c r="N66" t="str">
        <f t="shared" si="3"/>
        <v>320536</v>
      </c>
      <c r="O66" t="str">
        <f t="shared" si="4"/>
        <v>Melbourne</v>
      </c>
      <c r="P66" t="str">
        <f t="shared" si="5"/>
        <v>INV</v>
      </c>
      <c r="Q66" s="1">
        <f t="shared" si="6"/>
        <v>948.75</v>
      </c>
      <c r="R66" s="18">
        <f t="shared" si="7"/>
        <v>43918</v>
      </c>
      <c r="S66" s="18">
        <f t="shared" si="8"/>
        <v>43939</v>
      </c>
    </row>
    <row r="67" spans="1:19" x14ac:dyDescent="0.25">
      <c r="A67" s="44">
        <v>24854</v>
      </c>
      <c r="B67" s="38">
        <v>1</v>
      </c>
      <c r="C67" s="38" t="s">
        <v>125</v>
      </c>
      <c r="D67" s="38" t="s">
        <v>92</v>
      </c>
      <c r="E67" s="38" t="s">
        <v>27</v>
      </c>
      <c r="F67" s="38" t="s">
        <v>211</v>
      </c>
      <c r="G67" s="38" t="s">
        <v>212</v>
      </c>
      <c r="H67" s="38">
        <v>2554</v>
      </c>
      <c r="I67" s="38">
        <v>4551221</v>
      </c>
      <c r="J67" s="39">
        <v>33</v>
      </c>
      <c r="K67" t="str">
        <f t="shared" ref="K67:K85" si="9" xml:space="preserve"> CONCATENATE(A67," ",B67)</f>
        <v>24854 1</v>
      </c>
      <c r="L67" t="str">
        <f t="shared" ref="L67:L85" si="10">_xlfn.TEXTJOIN("-",TRUE,H67:J67)</f>
        <v>2554-4551221-33</v>
      </c>
      <c r="M67" t="str">
        <f t="shared" ref="M67:M85" si="11">LEFT(D67,3)</f>
        <v>Mar</v>
      </c>
      <c r="N67" t="str">
        <f t="shared" ref="N67:N85" si="12">RIGHT(G67,6)</f>
        <v>322800</v>
      </c>
      <c r="O67" t="str">
        <f t="shared" ref="O67:O85" si="13">MID(G67,4,LEN(G67)-10)</f>
        <v>Melbourne</v>
      </c>
      <c r="P67" t="str">
        <f t="shared" ref="P67:P85" si="14">UPPER(TRIM(CLEAN(E67)))</f>
        <v>INV</v>
      </c>
      <c r="Q67" s="1">
        <f t="shared" ref="Q67:Q85" si="15">VALUE(SUBSTITUTE(SUBSTITUTE(F67,"S",""),MID(F67,2,1),""))</f>
        <v>446.49</v>
      </c>
      <c r="R67" s="18">
        <f t="shared" ref="R67:R85" si="16">DATE(2020,MONTH(1&amp;M67),RIGHT(D67,2))</f>
        <v>43904</v>
      </c>
      <c r="S67" s="18">
        <f t="shared" ref="S67:S85" si="17">DATE(2020,4, RIGHT(C67,2))</f>
        <v>43937</v>
      </c>
    </row>
    <row r="68" spans="1:19" x14ac:dyDescent="0.25">
      <c r="A68" s="44">
        <v>24857</v>
      </c>
      <c r="B68" s="38">
        <v>1</v>
      </c>
      <c r="C68" s="38" t="s">
        <v>213</v>
      </c>
      <c r="D68" s="38" t="s">
        <v>141</v>
      </c>
      <c r="E68" s="38" t="s">
        <v>27</v>
      </c>
      <c r="F68" s="38" t="s">
        <v>214</v>
      </c>
      <c r="G68" s="38" t="s">
        <v>215</v>
      </c>
      <c r="H68" s="38">
        <v>2554</v>
      </c>
      <c r="I68" s="38">
        <v>4551221</v>
      </c>
      <c r="J68" s="39">
        <v>33</v>
      </c>
      <c r="K68" t="str">
        <f t="shared" si="9"/>
        <v>24857 1</v>
      </c>
      <c r="L68" t="str">
        <f t="shared" si="10"/>
        <v>2554-4551221-33</v>
      </c>
      <c r="M68" t="str">
        <f t="shared" si="11"/>
        <v>Apr</v>
      </c>
      <c r="N68" t="str">
        <f t="shared" si="12"/>
        <v>321358</v>
      </c>
      <c r="O68" t="str">
        <f t="shared" si="13"/>
        <v>Melbourne</v>
      </c>
      <c r="P68" t="str">
        <f t="shared" si="14"/>
        <v>INV</v>
      </c>
      <c r="Q68" s="1">
        <f t="shared" si="15"/>
        <v>242.22</v>
      </c>
      <c r="R68" s="18">
        <f t="shared" si="16"/>
        <v>43933</v>
      </c>
      <c r="S68" s="18">
        <f t="shared" si="17"/>
        <v>43940</v>
      </c>
    </row>
    <row r="69" spans="1:19" x14ac:dyDescent="0.25">
      <c r="A69" s="44">
        <v>24861</v>
      </c>
      <c r="B69" s="38">
        <v>1</v>
      </c>
      <c r="C69" s="38" t="s">
        <v>97</v>
      </c>
      <c r="D69" s="38" t="s">
        <v>216</v>
      </c>
      <c r="E69" s="38" t="s">
        <v>27</v>
      </c>
      <c r="F69" s="38" t="s">
        <v>217</v>
      </c>
      <c r="G69" s="38" t="s">
        <v>218</v>
      </c>
      <c r="H69" s="38">
        <v>2554</v>
      </c>
      <c r="I69" s="38">
        <v>4551221</v>
      </c>
      <c r="J69" s="39">
        <v>33</v>
      </c>
      <c r="K69" t="str">
        <f t="shared" si="9"/>
        <v>24861 1</v>
      </c>
      <c r="L69" t="str">
        <f t="shared" si="10"/>
        <v>2554-4551221-33</v>
      </c>
      <c r="M69" t="str">
        <f t="shared" si="11"/>
        <v>Feb</v>
      </c>
      <c r="N69" t="str">
        <f t="shared" si="12"/>
        <v>316190</v>
      </c>
      <c r="O69" t="str">
        <f t="shared" si="13"/>
        <v>Melbourne</v>
      </c>
      <c r="P69" t="str">
        <f t="shared" si="14"/>
        <v>INV</v>
      </c>
      <c r="Q69" s="1">
        <f t="shared" si="15"/>
        <v>600.6</v>
      </c>
      <c r="R69" s="18">
        <f t="shared" si="16"/>
        <v>43887</v>
      </c>
      <c r="S69" s="18">
        <f t="shared" si="17"/>
        <v>43929</v>
      </c>
    </row>
    <row r="70" spans="1:19" x14ac:dyDescent="0.25">
      <c r="A70" s="44">
        <v>24863</v>
      </c>
      <c r="B70" s="38">
        <v>1</v>
      </c>
      <c r="C70" s="38" t="s">
        <v>80</v>
      </c>
      <c r="D70" s="38" t="s">
        <v>205</v>
      </c>
      <c r="E70" s="38" t="s">
        <v>27</v>
      </c>
      <c r="F70" s="38" t="s">
        <v>219</v>
      </c>
      <c r="G70" s="38" t="s">
        <v>220</v>
      </c>
      <c r="H70" s="38">
        <v>2554</v>
      </c>
      <c r="I70" s="38">
        <v>4551221</v>
      </c>
      <c r="J70" s="39">
        <v>33</v>
      </c>
      <c r="K70" t="str">
        <f t="shared" si="9"/>
        <v>24863 1</v>
      </c>
      <c r="L70" t="str">
        <f t="shared" si="10"/>
        <v>2554-4551221-33</v>
      </c>
      <c r="M70" t="str">
        <f t="shared" si="11"/>
        <v>Mar</v>
      </c>
      <c r="N70" t="str">
        <f t="shared" si="12"/>
        <v>327938</v>
      </c>
      <c r="O70" t="str">
        <f t="shared" si="13"/>
        <v>Melbourne</v>
      </c>
      <c r="P70" t="str">
        <f t="shared" si="14"/>
        <v>INV</v>
      </c>
      <c r="Q70" s="1">
        <f t="shared" si="15"/>
        <v>546.80999999999995</v>
      </c>
      <c r="R70" s="18">
        <f t="shared" si="16"/>
        <v>43905</v>
      </c>
      <c r="S70" s="18">
        <f t="shared" si="17"/>
        <v>43942</v>
      </c>
    </row>
    <row r="71" spans="1:19" x14ac:dyDescent="0.25">
      <c r="A71" s="44">
        <v>24866</v>
      </c>
      <c r="B71" s="38">
        <v>1</v>
      </c>
      <c r="C71" s="38" t="s">
        <v>38</v>
      </c>
      <c r="D71" s="38" t="s">
        <v>221</v>
      </c>
      <c r="E71" s="38" t="s">
        <v>27</v>
      </c>
      <c r="F71" s="38" t="s">
        <v>222</v>
      </c>
      <c r="G71" s="38" t="s">
        <v>223</v>
      </c>
      <c r="H71" s="38">
        <v>1641</v>
      </c>
      <c r="I71" s="38">
        <v>7654320</v>
      </c>
      <c r="J71" s="39">
        <v>72</v>
      </c>
      <c r="K71" t="str">
        <f t="shared" si="9"/>
        <v>24866 1</v>
      </c>
      <c r="L71" t="str">
        <f t="shared" si="10"/>
        <v>1641-7654320-72</v>
      </c>
      <c r="M71" t="str">
        <f t="shared" si="11"/>
        <v>Mar</v>
      </c>
      <c r="N71" t="str">
        <f t="shared" si="12"/>
        <v>234487</v>
      </c>
      <c r="O71" t="str">
        <f t="shared" si="13"/>
        <v>Sydney</v>
      </c>
      <c r="P71" t="str">
        <f t="shared" si="14"/>
        <v>INV</v>
      </c>
      <c r="Q71" s="1">
        <f t="shared" si="15"/>
        <v>840.51</v>
      </c>
      <c r="R71" s="18">
        <f t="shared" si="16"/>
        <v>43900</v>
      </c>
      <c r="S71" s="18">
        <f t="shared" si="17"/>
        <v>43931</v>
      </c>
    </row>
    <row r="72" spans="1:19" x14ac:dyDescent="0.25">
      <c r="A72" s="44">
        <v>24870</v>
      </c>
      <c r="B72" s="38">
        <v>1</v>
      </c>
      <c r="C72" s="38" t="s">
        <v>43</v>
      </c>
      <c r="D72" s="38" t="s">
        <v>110</v>
      </c>
      <c r="E72" s="38" t="s">
        <v>27</v>
      </c>
      <c r="F72" s="38" t="s">
        <v>224</v>
      </c>
      <c r="G72" s="38" t="s">
        <v>225</v>
      </c>
      <c r="H72" s="38">
        <v>1641</v>
      </c>
      <c r="I72" s="38">
        <v>7654320</v>
      </c>
      <c r="J72" s="39">
        <v>72</v>
      </c>
      <c r="K72" t="str">
        <f t="shared" si="9"/>
        <v>24870 1</v>
      </c>
      <c r="L72" t="str">
        <f t="shared" si="10"/>
        <v>1641-7654320-72</v>
      </c>
      <c r="M72" t="str">
        <f t="shared" si="11"/>
        <v>Apr</v>
      </c>
      <c r="N72" t="str">
        <f t="shared" si="12"/>
        <v>231274</v>
      </c>
      <c r="O72" t="str">
        <f t="shared" si="13"/>
        <v>Sydney</v>
      </c>
      <c r="P72" t="str">
        <f t="shared" si="14"/>
        <v>INV</v>
      </c>
      <c r="Q72" s="1">
        <f t="shared" si="15"/>
        <v>603.57000000000005</v>
      </c>
      <c r="R72" s="18">
        <f t="shared" si="16"/>
        <v>43923</v>
      </c>
      <c r="S72" s="18">
        <f t="shared" si="17"/>
        <v>43951</v>
      </c>
    </row>
    <row r="73" spans="1:19" x14ac:dyDescent="0.25">
      <c r="A73" s="44">
        <v>24873</v>
      </c>
      <c r="B73" s="38">
        <v>1</v>
      </c>
      <c r="C73" s="38" t="s">
        <v>64</v>
      </c>
      <c r="D73" s="38" t="s">
        <v>179</v>
      </c>
      <c r="E73" s="38" t="s">
        <v>27</v>
      </c>
      <c r="F73" s="38" t="s">
        <v>226</v>
      </c>
      <c r="G73" s="38" t="s">
        <v>227</v>
      </c>
      <c r="H73" s="38">
        <v>1641</v>
      </c>
      <c r="I73" s="38">
        <v>7654320</v>
      </c>
      <c r="J73" s="39">
        <v>72</v>
      </c>
      <c r="K73" t="str">
        <f t="shared" si="9"/>
        <v>24873 1</v>
      </c>
      <c r="L73" t="str">
        <f t="shared" si="10"/>
        <v>1641-7654320-72</v>
      </c>
      <c r="M73" t="str">
        <f t="shared" si="11"/>
        <v>Mar</v>
      </c>
      <c r="N73" t="str">
        <f t="shared" si="12"/>
        <v>224955</v>
      </c>
      <c r="O73" t="str">
        <f t="shared" si="13"/>
        <v>Sydney</v>
      </c>
      <c r="P73" t="str">
        <f t="shared" si="14"/>
        <v>INV</v>
      </c>
      <c r="Q73" s="1">
        <f t="shared" si="15"/>
        <v>816.75</v>
      </c>
      <c r="R73" s="18">
        <f t="shared" si="16"/>
        <v>43914</v>
      </c>
      <c r="S73" s="18">
        <f t="shared" si="17"/>
        <v>43944</v>
      </c>
    </row>
    <row r="74" spans="1:19" x14ac:dyDescent="0.25">
      <c r="A74" s="44">
        <v>24875</v>
      </c>
      <c r="B74" s="38">
        <v>1</v>
      </c>
      <c r="C74" s="38" t="s">
        <v>43</v>
      </c>
      <c r="D74" s="38" t="s">
        <v>56</v>
      </c>
      <c r="E74" s="38" t="s">
        <v>27</v>
      </c>
      <c r="F74" s="38" t="s">
        <v>228</v>
      </c>
      <c r="G74" s="38" t="s">
        <v>229</v>
      </c>
      <c r="H74" s="38">
        <v>1641</v>
      </c>
      <c r="I74" s="38">
        <v>7654320</v>
      </c>
      <c r="J74" s="39">
        <v>72</v>
      </c>
      <c r="K74" t="str">
        <f t="shared" si="9"/>
        <v>24875 1</v>
      </c>
      <c r="L74" t="str">
        <f t="shared" si="10"/>
        <v>1641-7654320-72</v>
      </c>
      <c r="M74" t="str">
        <f t="shared" si="11"/>
        <v>Mar</v>
      </c>
      <c r="N74" t="str">
        <f t="shared" si="12"/>
        <v>217275</v>
      </c>
      <c r="O74" t="str">
        <f t="shared" si="13"/>
        <v>Sydney</v>
      </c>
      <c r="P74" t="str">
        <f t="shared" si="14"/>
        <v>INV</v>
      </c>
      <c r="Q74" s="1">
        <f t="shared" si="15"/>
        <v>1065.57</v>
      </c>
      <c r="R74" s="18">
        <f t="shared" si="16"/>
        <v>43912</v>
      </c>
      <c r="S74" s="18">
        <f t="shared" si="17"/>
        <v>43951</v>
      </c>
    </row>
    <row r="75" spans="1:19" x14ac:dyDescent="0.25">
      <c r="A75" s="44">
        <v>24876</v>
      </c>
      <c r="B75" s="38">
        <v>1</v>
      </c>
      <c r="C75" s="38" t="s">
        <v>65</v>
      </c>
      <c r="D75" s="38" t="s">
        <v>74</v>
      </c>
      <c r="E75" s="38" t="s">
        <v>27</v>
      </c>
      <c r="F75" s="38" t="s">
        <v>230</v>
      </c>
      <c r="G75" s="38" t="s">
        <v>231</v>
      </c>
      <c r="H75" s="38">
        <v>1641</v>
      </c>
      <c r="I75" s="38">
        <v>7654320</v>
      </c>
      <c r="J75" s="39">
        <v>72</v>
      </c>
      <c r="K75" t="str">
        <f t="shared" si="9"/>
        <v>24876 1</v>
      </c>
      <c r="L75" t="str">
        <f t="shared" si="10"/>
        <v>1641-7654320-72</v>
      </c>
      <c r="M75" t="str">
        <f t="shared" si="11"/>
        <v>Mar</v>
      </c>
      <c r="N75" t="str">
        <f t="shared" si="12"/>
        <v>226240</v>
      </c>
      <c r="O75" t="str">
        <f t="shared" si="13"/>
        <v>Sydney</v>
      </c>
      <c r="P75" t="str">
        <f t="shared" si="14"/>
        <v>INV</v>
      </c>
      <c r="Q75" s="1">
        <f t="shared" si="15"/>
        <v>523.38</v>
      </c>
      <c r="R75" s="18">
        <f t="shared" si="16"/>
        <v>43919</v>
      </c>
      <c r="S75" s="18">
        <f t="shared" si="17"/>
        <v>43925</v>
      </c>
    </row>
    <row r="76" spans="1:19" x14ac:dyDescent="0.25">
      <c r="A76" s="44">
        <v>24877</v>
      </c>
      <c r="B76" s="38">
        <v>1</v>
      </c>
      <c r="C76" s="38" t="s">
        <v>59</v>
      </c>
      <c r="D76" s="38" t="s">
        <v>87</v>
      </c>
      <c r="E76" s="38" t="s">
        <v>27</v>
      </c>
      <c r="F76" s="38" t="s">
        <v>232</v>
      </c>
      <c r="G76" s="38" t="s">
        <v>233</v>
      </c>
      <c r="H76" s="38">
        <v>2554</v>
      </c>
      <c r="I76" s="38">
        <v>4551221</v>
      </c>
      <c r="J76" s="39">
        <v>33</v>
      </c>
      <c r="K76" t="str">
        <f t="shared" si="9"/>
        <v>24877 1</v>
      </c>
      <c r="L76" t="str">
        <f t="shared" si="10"/>
        <v>2554-4551221-33</v>
      </c>
      <c r="M76" t="str">
        <f t="shared" si="11"/>
        <v>Feb</v>
      </c>
      <c r="N76" t="str">
        <f t="shared" si="12"/>
        <v>325643</v>
      </c>
      <c r="O76" t="str">
        <f t="shared" si="13"/>
        <v>Melbourne</v>
      </c>
      <c r="P76" t="str">
        <f t="shared" si="14"/>
        <v>INV</v>
      </c>
      <c r="Q76" s="1">
        <f t="shared" si="15"/>
        <v>650.42999999999995</v>
      </c>
      <c r="R76" s="18">
        <f t="shared" si="16"/>
        <v>43890</v>
      </c>
      <c r="S76" s="18">
        <f t="shared" si="17"/>
        <v>43932</v>
      </c>
    </row>
    <row r="77" spans="1:19" x14ac:dyDescent="0.25">
      <c r="A77" s="44">
        <v>24878</v>
      </c>
      <c r="B77" s="38">
        <v>1</v>
      </c>
      <c r="C77" s="38" t="s">
        <v>204</v>
      </c>
      <c r="D77" s="38" t="s">
        <v>134</v>
      </c>
      <c r="E77" s="38" t="s">
        <v>27</v>
      </c>
      <c r="F77" s="38" t="s">
        <v>234</v>
      </c>
      <c r="G77" s="38" t="s">
        <v>235</v>
      </c>
      <c r="H77" s="38">
        <v>2554</v>
      </c>
      <c r="I77" s="38">
        <v>4551221</v>
      </c>
      <c r="J77" s="39">
        <v>33</v>
      </c>
      <c r="K77" t="str">
        <f t="shared" si="9"/>
        <v>24878 1</v>
      </c>
      <c r="L77" t="str">
        <f t="shared" si="10"/>
        <v>2554-4551221-33</v>
      </c>
      <c r="M77" t="str">
        <f t="shared" si="11"/>
        <v>Apr</v>
      </c>
      <c r="N77" t="str">
        <f t="shared" si="12"/>
        <v>312800</v>
      </c>
      <c r="O77" t="str">
        <f t="shared" si="13"/>
        <v>Melbourne</v>
      </c>
      <c r="P77" t="str">
        <f t="shared" si="14"/>
        <v>INV</v>
      </c>
      <c r="Q77" s="1">
        <f t="shared" si="15"/>
        <v>809.49</v>
      </c>
      <c r="R77" s="18">
        <f t="shared" si="16"/>
        <v>43934</v>
      </c>
      <c r="S77" s="18">
        <f t="shared" si="17"/>
        <v>43943</v>
      </c>
    </row>
    <row r="78" spans="1:19" x14ac:dyDescent="0.25">
      <c r="A78" s="44">
        <v>24880</v>
      </c>
      <c r="B78" s="38">
        <v>1</v>
      </c>
      <c r="C78" s="38" t="s">
        <v>204</v>
      </c>
      <c r="D78" s="38" t="s">
        <v>159</v>
      </c>
      <c r="E78" s="38" t="s">
        <v>27</v>
      </c>
      <c r="F78" s="38" t="s">
        <v>236</v>
      </c>
      <c r="G78" s="38" t="s">
        <v>237</v>
      </c>
      <c r="H78" s="38">
        <v>2554</v>
      </c>
      <c r="I78" s="38">
        <v>4551221</v>
      </c>
      <c r="J78" s="39">
        <v>33</v>
      </c>
      <c r="K78" t="str">
        <f t="shared" si="9"/>
        <v>24880 1</v>
      </c>
      <c r="L78" t="str">
        <f t="shared" si="10"/>
        <v>2554-4551221-33</v>
      </c>
      <c r="M78" t="str">
        <f t="shared" si="11"/>
        <v>Mar</v>
      </c>
      <c r="N78" t="str">
        <f t="shared" si="12"/>
        <v>338807</v>
      </c>
      <c r="O78" t="str">
        <f t="shared" si="13"/>
        <v>Melbourne</v>
      </c>
      <c r="P78" t="str">
        <f t="shared" si="14"/>
        <v>INV</v>
      </c>
      <c r="Q78" s="1">
        <f t="shared" si="15"/>
        <v>424.38</v>
      </c>
      <c r="R78" s="18">
        <f t="shared" si="16"/>
        <v>43901</v>
      </c>
      <c r="S78" s="18">
        <f t="shared" si="17"/>
        <v>43943</v>
      </c>
    </row>
    <row r="79" spans="1:19" x14ac:dyDescent="0.25">
      <c r="A79" s="44">
        <v>24882</v>
      </c>
      <c r="B79" s="38">
        <v>1</v>
      </c>
      <c r="C79" s="38" t="s">
        <v>50</v>
      </c>
      <c r="D79" s="38" t="s">
        <v>141</v>
      </c>
      <c r="E79" s="38" t="s">
        <v>27</v>
      </c>
      <c r="F79" s="38" t="s">
        <v>238</v>
      </c>
      <c r="G79" s="38" t="s">
        <v>239</v>
      </c>
      <c r="H79" s="38">
        <v>1641</v>
      </c>
      <c r="I79" s="38">
        <v>7654320</v>
      </c>
      <c r="J79" s="39">
        <v>72</v>
      </c>
      <c r="K79" t="str">
        <f t="shared" si="9"/>
        <v>24882 1</v>
      </c>
      <c r="L79" t="str">
        <f t="shared" si="10"/>
        <v>1641-7654320-72</v>
      </c>
      <c r="M79" t="str">
        <f t="shared" si="11"/>
        <v>Apr</v>
      </c>
      <c r="N79" t="str">
        <f t="shared" si="12"/>
        <v>239476</v>
      </c>
      <c r="O79" t="str">
        <f t="shared" si="13"/>
        <v>Sydney</v>
      </c>
      <c r="P79" t="str">
        <f t="shared" si="14"/>
        <v>INV</v>
      </c>
      <c r="Q79" s="1">
        <f t="shared" si="15"/>
        <v>955.68</v>
      </c>
      <c r="R79" s="18">
        <f t="shared" si="16"/>
        <v>43933</v>
      </c>
      <c r="S79" s="18">
        <f t="shared" si="17"/>
        <v>43935</v>
      </c>
    </row>
    <row r="80" spans="1:19" x14ac:dyDescent="0.25">
      <c r="A80" s="44">
        <v>24885</v>
      </c>
      <c r="B80" s="38">
        <v>1</v>
      </c>
      <c r="C80" s="38" t="s">
        <v>240</v>
      </c>
      <c r="D80" s="38" t="s">
        <v>80</v>
      </c>
      <c r="E80" s="38" t="s">
        <v>27</v>
      </c>
      <c r="F80" s="38" t="s">
        <v>241</v>
      </c>
      <c r="G80" s="38" t="s">
        <v>242</v>
      </c>
      <c r="H80" s="38">
        <v>1641</v>
      </c>
      <c r="I80" s="38">
        <v>7654320</v>
      </c>
      <c r="J80" s="39">
        <v>72</v>
      </c>
      <c r="K80" t="str">
        <f t="shared" si="9"/>
        <v>24885 1</v>
      </c>
      <c r="L80" t="str">
        <f t="shared" si="10"/>
        <v>1641-7654320-72</v>
      </c>
      <c r="M80" t="str">
        <f t="shared" si="11"/>
        <v>Apr</v>
      </c>
      <c r="N80" t="str">
        <f t="shared" si="12"/>
        <v>213693</v>
      </c>
      <c r="O80" t="str">
        <f t="shared" si="13"/>
        <v>Sydney</v>
      </c>
      <c r="P80" t="str">
        <f t="shared" si="14"/>
        <v>INV</v>
      </c>
      <c r="Q80" s="1">
        <f t="shared" si="15"/>
        <v>764.28</v>
      </c>
      <c r="R80" s="18">
        <f t="shared" si="16"/>
        <v>43942</v>
      </c>
      <c r="S80" s="18">
        <f t="shared" si="17"/>
        <v>43950</v>
      </c>
    </row>
    <row r="81" spans="1:19" x14ac:dyDescent="0.25">
      <c r="A81" s="44">
        <v>24887</v>
      </c>
      <c r="B81" s="38">
        <v>1</v>
      </c>
      <c r="C81" s="38" t="s">
        <v>30</v>
      </c>
      <c r="D81" s="38" t="s">
        <v>243</v>
      </c>
      <c r="E81" s="38" t="s">
        <v>27</v>
      </c>
      <c r="F81" s="38" t="s">
        <v>244</v>
      </c>
      <c r="G81" s="38" t="s">
        <v>245</v>
      </c>
      <c r="H81" s="38">
        <v>1641</v>
      </c>
      <c r="I81" s="38">
        <v>7654320</v>
      </c>
      <c r="J81" s="39">
        <v>72</v>
      </c>
      <c r="K81" t="str">
        <f t="shared" si="9"/>
        <v>24887 1</v>
      </c>
      <c r="L81" t="str">
        <f t="shared" si="10"/>
        <v>1641-7654320-72</v>
      </c>
      <c r="M81" t="str">
        <f t="shared" si="11"/>
        <v>Mar</v>
      </c>
      <c r="N81" t="str">
        <f t="shared" si="12"/>
        <v>235040</v>
      </c>
      <c r="O81" t="str">
        <f t="shared" si="13"/>
        <v>Sydney</v>
      </c>
      <c r="P81" t="str">
        <f t="shared" si="14"/>
        <v>INV</v>
      </c>
      <c r="Q81" s="1">
        <f t="shared" si="15"/>
        <v>335.61</v>
      </c>
      <c r="R81" s="18">
        <f t="shared" si="16"/>
        <v>43897</v>
      </c>
      <c r="S81" s="18">
        <f t="shared" si="17"/>
        <v>43926</v>
      </c>
    </row>
    <row r="82" spans="1:19" x14ac:dyDescent="0.25">
      <c r="A82" s="44">
        <v>24891</v>
      </c>
      <c r="B82" s="38">
        <v>1</v>
      </c>
      <c r="C82" s="38" t="s">
        <v>213</v>
      </c>
      <c r="D82" s="38" t="s">
        <v>246</v>
      </c>
      <c r="E82" s="38" t="s">
        <v>27</v>
      </c>
      <c r="F82" s="38" t="s">
        <v>247</v>
      </c>
      <c r="G82" s="38" t="s">
        <v>248</v>
      </c>
      <c r="H82" s="38">
        <v>1641</v>
      </c>
      <c r="I82" s="38">
        <v>7654320</v>
      </c>
      <c r="J82" s="39">
        <v>72</v>
      </c>
      <c r="K82" t="str">
        <f t="shared" si="9"/>
        <v>24891 1</v>
      </c>
      <c r="L82" t="str">
        <f t="shared" si="10"/>
        <v>1641-7654320-72</v>
      </c>
      <c r="M82" t="str">
        <f t="shared" si="11"/>
        <v>Mar</v>
      </c>
      <c r="N82" t="str">
        <f t="shared" si="12"/>
        <v>211771</v>
      </c>
      <c r="O82" t="str">
        <f t="shared" si="13"/>
        <v>Sydney</v>
      </c>
      <c r="P82" t="str">
        <f t="shared" si="14"/>
        <v>INV</v>
      </c>
      <c r="Q82" s="1">
        <f t="shared" si="15"/>
        <v>763.29</v>
      </c>
      <c r="R82" s="18">
        <f t="shared" si="16"/>
        <v>43898</v>
      </c>
      <c r="S82" s="18">
        <f t="shared" si="17"/>
        <v>43940</v>
      </c>
    </row>
    <row r="83" spans="1:19" x14ac:dyDescent="0.25">
      <c r="A83" s="44">
        <v>24893</v>
      </c>
      <c r="B83" s="38">
        <v>1</v>
      </c>
      <c r="C83" s="38" t="s">
        <v>141</v>
      </c>
      <c r="D83" s="38" t="s">
        <v>74</v>
      </c>
      <c r="E83" s="38" t="s">
        <v>27</v>
      </c>
      <c r="F83" s="38" t="s">
        <v>249</v>
      </c>
      <c r="G83" s="38" t="s">
        <v>250</v>
      </c>
      <c r="H83" s="38">
        <v>2554</v>
      </c>
      <c r="I83" s="38">
        <v>4551221</v>
      </c>
      <c r="J83" s="39">
        <v>33</v>
      </c>
      <c r="K83" t="str">
        <f t="shared" si="9"/>
        <v>24893 1</v>
      </c>
      <c r="L83" t="str">
        <f t="shared" si="10"/>
        <v>2554-4551221-33</v>
      </c>
      <c r="M83" t="str">
        <f t="shared" si="11"/>
        <v>Mar</v>
      </c>
      <c r="N83" t="str">
        <f t="shared" si="12"/>
        <v>326543</v>
      </c>
      <c r="O83" t="str">
        <f t="shared" si="13"/>
        <v>Melbourne</v>
      </c>
      <c r="P83" t="str">
        <f t="shared" si="14"/>
        <v>INV</v>
      </c>
      <c r="Q83" s="1">
        <f t="shared" si="15"/>
        <v>446.16</v>
      </c>
      <c r="R83" s="18">
        <f t="shared" si="16"/>
        <v>43919</v>
      </c>
      <c r="S83" s="18">
        <f t="shared" si="17"/>
        <v>43933</v>
      </c>
    </row>
    <row r="84" spans="1:19" x14ac:dyDescent="0.25">
      <c r="A84" s="44">
        <v>24898</v>
      </c>
      <c r="B84" s="38">
        <v>1</v>
      </c>
      <c r="C84" s="38" t="s">
        <v>25</v>
      </c>
      <c r="D84" s="38" t="s">
        <v>246</v>
      </c>
      <c r="E84" s="38" t="s">
        <v>27</v>
      </c>
      <c r="F84" s="38" t="s">
        <v>251</v>
      </c>
      <c r="G84" s="38" t="s">
        <v>252</v>
      </c>
      <c r="H84" s="38">
        <v>2554</v>
      </c>
      <c r="I84" s="38">
        <v>4551221</v>
      </c>
      <c r="J84" s="39">
        <v>33</v>
      </c>
      <c r="K84" t="str">
        <f t="shared" si="9"/>
        <v>24898 1</v>
      </c>
      <c r="L84" t="str">
        <f t="shared" si="10"/>
        <v>2554-4551221-33</v>
      </c>
      <c r="M84" t="str">
        <f t="shared" si="11"/>
        <v>Mar</v>
      </c>
      <c r="N84" t="str">
        <f t="shared" si="12"/>
        <v>338553</v>
      </c>
      <c r="O84" t="str">
        <f t="shared" si="13"/>
        <v>Melbourne</v>
      </c>
      <c r="P84" t="str">
        <f t="shared" si="14"/>
        <v>INV</v>
      </c>
      <c r="Q84" s="1">
        <f t="shared" si="15"/>
        <v>1032.24</v>
      </c>
      <c r="R84" s="18">
        <f t="shared" si="16"/>
        <v>43898</v>
      </c>
      <c r="S84" s="18">
        <f t="shared" si="17"/>
        <v>43941</v>
      </c>
    </row>
    <row r="85" spans="1:19" x14ac:dyDescent="0.25">
      <c r="A85" s="45">
        <v>24902</v>
      </c>
      <c r="B85" s="40">
        <v>1</v>
      </c>
      <c r="C85" s="40" t="s">
        <v>141</v>
      </c>
      <c r="D85" s="40" t="s">
        <v>34</v>
      </c>
      <c r="E85" s="40" t="s">
        <v>27</v>
      </c>
      <c r="F85" s="40" t="s">
        <v>253</v>
      </c>
      <c r="G85" s="40" t="s">
        <v>254</v>
      </c>
      <c r="H85" s="40">
        <v>1641</v>
      </c>
      <c r="I85" s="40">
        <v>7654320</v>
      </c>
      <c r="J85" s="41">
        <v>72</v>
      </c>
      <c r="K85" t="str">
        <f t="shared" si="9"/>
        <v>24902 1</v>
      </c>
      <c r="L85" t="str">
        <f t="shared" si="10"/>
        <v>1641-7654320-72</v>
      </c>
      <c r="M85" t="str">
        <f t="shared" si="11"/>
        <v>Mar</v>
      </c>
      <c r="N85" t="str">
        <f t="shared" si="12"/>
        <v>213342</v>
      </c>
      <c r="O85" t="str">
        <f t="shared" si="13"/>
        <v>Sydney</v>
      </c>
      <c r="P85" t="str">
        <f t="shared" si="14"/>
        <v>INV</v>
      </c>
      <c r="Q85" s="1">
        <f t="shared" si="15"/>
        <v>533.28</v>
      </c>
      <c r="R85" s="18">
        <f t="shared" si="16"/>
        <v>43915</v>
      </c>
      <c r="S85" s="18">
        <f t="shared" si="17"/>
        <v>43933</v>
      </c>
    </row>
  </sheetData>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89"/>
  <sheetViews>
    <sheetView zoomScale="78" zoomScaleNormal="78" workbookViewId="0">
      <selection activeCell="J8" sqref="J8"/>
    </sheetView>
  </sheetViews>
  <sheetFormatPr baseColWidth="10" defaultColWidth="9.140625" defaultRowHeight="15" x14ac:dyDescent="0.25"/>
  <cols>
    <col min="1" max="1" width="14.85546875" customWidth="1"/>
    <col min="2" max="2" width="19" customWidth="1"/>
    <col min="3" max="3" width="15" customWidth="1"/>
    <col min="4" max="4" width="14.5703125" style="2" bestFit="1" customWidth="1"/>
    <col min="5" max="5" width="13.85546875" style="2" customWidth="1"/>
    <col min="6" max="6" width="16.140625" style="2" customWidth="1"/>
    <col min="7" max="7" width="16.7109375" customWidth="1"/>
    <col min="8" max="8" width="13.85546875" customWidth="1"/>
    <col min="9" max="10" width="13.140625" customWidth="1"/>
    <col min="11" max="11" width="16.5703125" customWidth="1"/>
    <col min="12" max="12" width="14.42578125" customWidth="1"/>
    <col min="13" max="13" width="17.5703125" customWidth="1"/>
    <col min="14" max="14" width="13.85546875" customWidth="1"/>
  </cols>
  <sheetData>
    <row r="1" spans="1:14" ht="23.25" x14ac:dyDescent="0.35">
      <c r="A1" s="11" t="s">
        <v>255</v>
      </c>
    </row>
    <row r="2" spans="1:14" x14ac:dyDescent="0.25">
      <c r="A2" t="s">
        <v>256</v>
      </c>
      <c r="B2" s="19">
        <f ca="1">NOW()</f>
        <v>45046.462684837963</v>
      </c>
      <c r="D2" s="18">
        <v>1</v>
      </c>
      <c r="E2"/>
      <c r="F2" s="5" t="s">
        <v>257</v>
      </c>
      <c r="G2" s="12"/>
      <c r="I2" s="5" t="s">
        <v>258</v>
      </c>
      <c r="J2" s="10" t="s">
        <v>259</v>
      </c>
      <c r="K2" s="2"/>
      <c r="L2" s="2"/>
      <c r="M2" s="5" t="s">
        <v>260</v>
      </c>
      <c r="N2" s="6">
        <v>3.5999999999999999E-3</v>
      </c>
    </row>
    <row r="3" spans="1:14" x14ac:dyDescent="0.25">
      <c r="K3" s="2"/>
      <c r="L3" s="2"/>
      <c r="M3" s="2"/>
    </row>
    <row r="4" spans="1:14" x14ac:dyDescent="0.25">
      <c r="A4" s="13" t="s">
        <v>261</v>
      </c>
      <c r="B4" s="13" t="s">
        <v>262</v>
      </c>
      <c r="C4" s="13" t="s">
        <v>1</v>
      </c>
      <c r="D4" s="13" t="s">
        <v>17</v>
      </c>
      <c r="E4" s="13" t="s">
        <v>263</v>
      </c>
      <c r="F4" s="13" t="s">
        <v>264</v>
      </c>
      <c r="G4" s="13" t="s">
        <v>11</v>
      </c>
      <c r="H4" s="13" t="s">
        <v>13</v>
      </c>
      <c r="I4" s="13" t="s">
        <v>14</v>
      </c>
      <c r="J4" s="13" t="s">
        <v>265</v>
      </c>
      <c r="K4" s="13" t="s">
        <v>266</v>
      </c>
      <c r="L4" s="13" t="s">
        <v>267</v>
      </c>
      <c r="M4" s="13" t="s">
        <v>268</v>
      </c>
      <c r="N4" s="13" t="s">
        <v>269</v>
      </c>
    </row>
    <row r="5" spans="1:14" x14ac:dyDescent="0.25">
      <c r="A5" s="15" t="s">
        <v>270</v>
      </c>
      <c r="B5" s="15" t="s">
        <v>271</v>
      </c>
      <c r="C5" s="15">
        <v>545687</v>
      </c>
      <c r="D5" s="21">
        <v>43885</v>
      </c>
      <c r="E5" s="21">
        <f t="shared" ref="E5:E36" si="0">WORKDAY(EDATE(D5,1)-1,1)</f>
        <v>43914</v>
      </c>
      <c r="F5" s="21">
        <v>43927</v>
      </c>
      <c r="G5" s="15" t="s">
        <v>272</v>
      </c>
      <c r="H5" s="15">
        <v>312187</v>
      </c>
      <c r="I5" s="15" t="s">
        <v>259</v>
      </c>
      <c r="J5" s="16">
        <v>623.70000000000005</v>
      </c>
      <c r="K5" s="15" t="str">
        <f t="shared" ref="K5:K36" si="1">TEXT(D5,"MMM")</f>
        <v>feb</v>
      </c>
      <c r="L5" s="15">
        <f t="shared" ref="L5:L36" si="2">DAY(D5)</f>
        <v>24</v>
      </c>
      <c r="M5" s="31">
        <f t="shared" ref="M5:M36" si="3">IF(F5&gt;E5,NETWORKDAYS(E5,F5),0)</f>
        <v>10</v>
      </c>
      <c r="N5" s="32">
        <f t="shared" ref="N5:N36" si="4">(J5*M5*Penalty_Rate)+M5*flat_rate</f>
        <v>42.453199999999995</v>
      </c>
    </row>
    <row r="6" spans="1:14" x14ac:dyDescent="0.25">
      <c r="A6" s="15" t="s">
        <v>273</v>
      </c>
      <c r="B6" s="15" t="s">
        <v>271</v>
      </c>
      <c r="C6" s="15">
        <v>545710</v>
      </c>
      <c r="D6" s="21">
        <v>43886</v>
      </c>
      <c r="E6" s="21">
        <f t="shared" si="0"/>
        <v>43915</v>
      </c>
      <c r="F6" s="21">
        <v>43931</v>
      </c>
      <c r="G6" s="15" t="s">
        <v>272</v>
      </c>
      <c r="H6" s="15">
        <v>330858</v>
      </c>
      <c r="I6" s="15" t="s">
        <v>259</v>
      </c>
      <c r="J6" s="16">
        <v>426.03</v>
      </c>
      <c r="K6" s="15" t="str">
        <f t="shared" si="1"/>
        <v>feb</v>
      </c>
      <c r="L6" s="15">
        <f t="shared" si="2"/>
        <v>25</v>
      </c>
      <c r="M6" s="31">
        <f t="shared" si="3"/>
        <v>13</v>
      </c>
      <c r="N6" s="32">
        <f t="shared" si="4"/>
        <v>45.938203999999999</v>
      </c>
    </row>
    <row r="7" spans="1:14" x14ac:dyDescent="0.25">
      <c r="A7" s="15" t="s">
        <v>274</v>
      </c>
      <c r="B7" s="15" t="s">
        <v>271</v>
      </c>
      <c r="C7" s="15">
        <v>545769</v>
      </c>
      <c r="D7" s="21">
        <v>43887</v>
      </c>
      <c r="E7" s="21">
        <f t="shared" si="0"/>
        <v>43916</v>
      </c>
      <c r="F7" s="21">
        <v>43929</v>
      </c>
      <c r="G7" s="15" t="s">
        <v>272</v>
      </c>
      <c r="H7" s="15">
        <v>316190</v>
      </c>
      <c r="I7" s="15" t="s">
        <v>259</v>
      </c>
      <c r="J7" s="16">
        <v>600.6</v>
      </c>
      <c r="K7" s="15" t="str">
        <f t="shared" si="1"/>
        <v>feb</v>
      </c>
      <c r="L7" s="15">
        <f t="shared" si="2"/>
        <v>26</v>
      </c>
      <c r="M7" s="31">
        <f t="shared" si="3"/>
        <v>10</v>
      </c>
      <c r="N7" s="32">
        <f t="shared" si="4"/>
        <v>41.621600000000001</v>
      </c>
    </row>
    <row r="8" spans="1:14" x14ac:dyDescent="0.25">
      <c r="A8" s="15" t="s">
        <v>275</v>
      </c>
      <c r="B8" s="15" t="s">
        <v>271</v>
      </c>
      <c r="C8" s="15">
        <v>545735</v>
      </c>
      <c r="D8" s="21">
        <v>43888</v>
      </c>
      <c r="E8" s="21">
        <f t="shared" si="0"/>
        <v>43917</v>
      </c>
      <c r="F8" s="21">
        <v>43928</v>
      </c>
      <c r="G8" s="15" t="s">
        <v>272</v>
      </c>
      <c r="H8" s="15">
        <v>327740</v>
      </c>
      <c r="I8" s="15" t="s">
        <v>259</v>
      </c>
      <c r="J8" s="16">
        <v>950.73</v>
      </c>
      <c r="K8" s="15" t="str">
        <f t="shared" si="1"/>
        <v>feb</v>
      </c>
      <c r="L8" s="15">
        <f t="shared" si="2"/>
        <v>27</v>
      </c>
      <c r="M8" s="31">
        <f t="shared" si="3"/>
        <v>8</v>
      </c>
      <c r="N8" s="32">
        <f t="shared" si="4"/>
        <v>43.381023999999996</v>
      </c>
    </row>
    <row r="9" spans="1:14" x14ac:dyDescent="0.25">
      <c r="A9" s="15" t="s">
        <v>276</v>
      </c>
      <c r="B9" s="15" t="s">
        <v>271</v>
      </c>
      <c r="C9" s="15">
        <v>545778</v>
      </c>
      <c r="D9" s="21">
        <v>43890</v>
      </c>
      <c r="E9" s="21">
        <f t="shared" si="0"/>
        <v>43920</v>
      </c>
      <c r="F9" s="21">
        <v>43932</v>
      </c>
      <c r="G9" s="15" t="s">
        <v>272</v>
      </c>
      <c r="H9" s="15">
        <v>325643</v>
      </c>
      <c r="I9" s="15" t="s">
        <v>259</v>
      </c>
      <c r="J9" s="16">
        <v>650.42999999999995</v>
      </c>
      <c r="K9" s="15" t="str">
        <f t="shared" si="1"/>
        <v>feb</v>
      </c>
      <c r="L9" s="15">
        <f t="shared" si="2"/>
        <v>29</v>
      </c>
      <c r="M9" s="31">
        <f t="shared" si="3"/>
        <v>10</v>
      </c>
      <c r="N9" s="32">
        <f t="shared" si="4"/>
        <v>43.415479999999995</v>
      </c>
    </row>
    <row r="10" spans="1:14" x14ac:dyDescent="0.25">
      <c r="A10" s="15" t="s">
        <v>277</v>
      </c>
      <c r="B10" s="15" t="s">
        <v>271</v>
      </c>
      <c r="C10" s="15">
        <v>545693</v>
      </c>
      <c r="D10" s="21">
        <v>43890</v>
      </c>
      <c r="E10" s="21">
        <f t="shared" si="0"/>
        <v>43920</v>
      </c>
      <c r="F10" s="21">
        <v>43928</v>
      </c>
      <c r="G10" s="15" t="s">
        <v>272</v>
      </c>
      <c r="H10" s="15">
        <v>316515</v>
      </c>
      <c r="I10" s="15" t="s">
        <v>259</v>
      </c>
      <c r="J10" s="16">
        <v>299.64</v>
      </c>
      <c r="K10" s="15" t="str">
        <f t="shared" si="1"/>
        <v>feb</v>
      </c>
      <c r="L10" s="15">
        <f t="shared" si="2"/>
        <v>29</v>
      </c>
      <c r="M10" s="31">
        <f t="shared" si="3"/>
        <v>7</v>
      </c>
      <c r="N10" s="32">
        <f t="shared" si="4"/>
        <v>21.550927999999999</v>
      </c>
    </row>
    <row r="11" spans="1:14" x14ac:dyDescent="0.25">
      <c r="A11" s="15" t="s">
        <v>278</v>
      </c>
      <c r="B11" s="15" t="s">
        <v>271</v>
      </c>
      <c r="C11" s="15">
        <v>545719</v>
      </c>
      <c r="D11" s="21">
        <v>43892</v>
      </c>
      <c r="E11" s="21">
        <f t="shared" si="0"/>
        <v>43923</v>
      </c>
      <c r="F11" s="21">
        <v>43934</v>
      </c>
      <c r="G11" s="15" t="s">
        <v>272</v>
      </c>
      <c r="H11" s="15">
        <v>336345</v>
      </c>
      <c r="I11" s="15" t="s">
        <v>259</v>
      </c>
      <c r="J11" s="16">
        <v>644.82000000000005</v>
      </c>
      <c r="K11" s="15" t="str">
        <f t="shared" si="1"/>
        <v>mar</v>
      </c>
      <c r="L11" s="15">
        <f t="shared" si="2"/>
        <v>2</v>
      </c>
      <c r="M11" s="31">
        <f t="shared" si="3"/>
        <v>8</v>
      </c>
      <c r="N11" s="32">
        <f t="shared" si="4"/>
        <v>34.570816000000001</v>
      </c>
    </row>
    <row r="12" spans="1:14" x14ac:dyDescent="0.25">
      <c r="A12" s="15" t="s">
        <v>279</v>
      </c>
      <c r="B12" s="15" t="s">
        <v>271</v>
      </c>
      <c r="C12" s="15">
        <v>545708</v>
      </c>
      <c r="D12" s="21">
        <v>43892</v>
      </c>
      <c r="E12" s="21">
        <f t="shared" si="0"/>
        <v>43923</v>
      </c>
      <c r="F12" s="21">
        <v>43927</v>
      </c>
      <c r="G12" s="15" t="s">
        <v>272</v>
      </c>
      <c r="H12" s="15">
        <v>335282</v>
      </c>
      <c r="I12" s="15" t="s">
        <v>259</v>
      </c>
      <c r="J12" s="16">
        <v>302.61</v>
      </c>
      <c r="K12" s="15" t="str">
        <f t="shared" si="1"/>
        <v>mar</v>
      </c>
      <c r="L12" s="15">
        <f t="shared" si="2"/>
        <v>2</v>
      </c>
      <c r="M12" s="31">
        <f t="shared" si="3"/>
        <v>3</v>
      </c>
      <c r="N12" s="32">
        <f t="shared" si="4"/>
        <v>9.2681880000000003</v>
      </c>
    </row>
    <row r="13" spans="1:14" x14ac:dyDescent="0.25">
      <c r="A13" s="15" t="s">
        <v>280</v>
      </c>
      <c r="B13" s="15" t="s">
        <v>271</v>
      </c>
      <c r="C13" s="15">
        <v>545734</v>
      </c>
      <c r="D13" s="21">
        <v>43895</v>
      </c>
      <c r="E13" s="21">
        <f t="shared" si="0"/>
        <v>43927</v>
      </c>
      <c r="F13" s="21">
        <v>43925</v>
      </c>
      <c r="G13" s="15" t="s">
        <v>272</v>
      </c>
      <c r="H13" s="15">
        <v>331460</v>
      </c>
      <c r="I13" s="15" t="s">
        <v>259</v>
      </c>
      <c r="J13" s="16">
        <v>821.37</v>
      </c>
      <c r="K13" s="15" t="str">
        <f t="shared" si="1"/>
        <v>mar</v>
      </c>
      <c r="L13" s="15">
        <f t="shared" si="2"/>
        <v>5</v>
      </c>
      <c r="M13" s="31">
        <f t="shared" si="3"/>
        <v>0</v>
      </c>
      <c r="N13" s="32">
        <f t="shared" si="4"/>
        <v>0</v>
      </c>
    </row>
    <row r="14" spans="1:14" x14ac:dyDescent="0.25">
      <c r="A14" s="15" t="s">
        <v>281</v>
      </c>
      <c r="B14" s="15" t="s">
        <v>271</v>
      </c>
      <c r="C14" s="15">
        <v>545726</v>
      </c>
      <c r="D14" s="21">
        <v>43895</v>
      </c>
      <c r="E14" s="21">
        <f t="shared" si="0"/>
        <v>43927</v>
      </c>
      <c r="F14" s="21">
        <v>43937</v>
      </c>
      <c r="G14" s="15" t="s">
        <v>272</v>
      </c>
      <c r="H14" s="15">
        <v>312603</v>
      </c>
      <c r="I14" s="15" t="s">
        <v>259</v>
      </c>
      <c r="J14" s="16">
        <v>-600.27</v>
      </c>
      <c r="K14" s="15" t="str">
        <f t="shared" si="1"/>
        <v>mar</v>
      </c>
      <c r="L14" s="15">
        <f t="shared" si="2"/>
        <v>5</v>
      </c>
      <c r="M14" s="31">
        <f t="shared" si="3"/>
        <v>9</v>
      </c>
      <c r="N14" s="32">
        <f t="shared" si="4"/>
        <v>-1.4487480000000019</v>
      </c>
    </row>
    <row r="15" spans="1:14" x14ac:dyDescent="0.25">
      <c r="A15" s="15" t="s">
        <v>282</v>
      </c>
      <c r="B15" s="15" t="s">
        <v>271</v>
      </c>
      <c r="C15" s="15">
        <v>545754</v>
      </c>
      <c r="D15" s="21">
        <v>43896</v>
      </c>
      <c r="E15" s="21">
        <f t="shared" si="0"/>
        <v>43927</v>
      </c>
      <c r="F15" s="21">
        <v>43925</v>
      </c>
      <c r="G15" s="15" t="s">
        <v>272</v>
      </c>
      <c r="H15" s="15">
        <v>313747</v>
      </c>
      <c r="I15" s="15" t="s">
        <v>259</v>
      </c>
      <c r="J15" s="16">
        <v>56.43</v>
      </c>
      <c r="K15" s="15" t="str">
        <f t="shared" si="1"/>
        <v>mar</v>
      </c>
      <c r="L15" s="15">
        <f t="shared" si="2"/>
        <v>6</v>
      </c>
      <c r="M15" s="31">
        <f t="shared" si="3"/>
        <v>0</v>
      </c>
      <c r="N15" s="32">
        <f t="shared" si="4"/>
        <v>0</v>
      </c>
    </row>
    <row r="16" spans="1:14" x14ac:dyDescent="0.25">
      <c r="A16" s="15" t="s">
        <v>283</v>
      </c>
      <c r="B16" s="15" t="s">
        <v>271</v>
      </c>
      <c r="C16" s="15">
        <v>545789</v>
      </c>
      <c r="D16" s="21">
        <v>43898</v>
      </c>
      <c r="E16" s="21">
        <f t="shared" si="0"/>
        <v>43929</v>
      </c>
      <c r="F16" s="21">
        <v>43941</v>
      </c>
      <c r="G16" s="15" t="s">
        <v>272</v>
      </c>
      <c r="H16" s="15">
        <v>338553</v>
      </c>
      <c r="I16" s="15" t="s">
        <v>259</v>
      </c>
      <c r="J16" s="16">
        <v>1032.24</v>
      </c>
      <c r="K16" s="15" t="str">
        <f t="shared" si="1"/>
        <v>mar</v>
      </c>
      <c r="L16" s="15">
        <f t="shared" si="2"/>
        <v>8</v>
      </c>
      <c r="M16" s="31">
        <f t="shared" si="3"/>
        <v>9</v>
      </c>
      <c r="N16" s="32">
        <f t="shared" si="4"/>
        <v>51.444575999999998</v>
      </c>
    </row>
    <row r="17" spans="1:14" x14ac:dyDescent="0.25">
      <c r="A17" s="15" t="s">
        <v>284</v>
      </c>
      <c r="B17" s="15" t="s">
        <v>271</v>
      </c>
      <c r="C17" s="15">
        <v>545691</v>
      </c>
      <c r="D17" s="21">
        <v>43899</v>
      </c>
      <c r="E17" s="21">
        <f t="shared" si="0"/>
        <v>43930</v>
      </c>
      <c r="F17" s="21">
        <v>43942</v>
      </c>
      <c r="G17" s="15" t="s">
        <v>272</v>
      </c>
      <c r="H17" s="15">
        <v>335460</v>
      </c>
      <c r="I17" s="15" t="s">
        <v>259</v>
      </c>
      <c r="J17" s="16">
        <v>642.17999999999995</v>
      </c>
      <c r="K17" s="15" t="str">
        <f t="shared" si="1"/>
        <v>mar</v>
      </c>
      <c r="L17" s="15">
        <f t="shared" si="2"/>
        <v>9</v>
      </c>
      <c r="M17" s="31">
        <f t="shared" si="3"/>
        <v>9</v>
      </c>
      <c r="N17" s="32">
        <f t="shared" si="4"/>
        <v>38.806632</v>
      </c>
    </row>
    <row r="18" spans="1:14" x14ac:dyDescent="0.25">
      <c r="A18" s="15" t="s">
        <v>285</v>
      </c>
      <c r="B18" s="15" t="s">
        <v>271</v>
      </c>
      <c r="C18" s="15">
        <v>545781</v>
      </c>
      <c r="D18" s="21">
        <v>43901</v>
      </c>
      <c r="E18" s="21">
        <f t="shared" si="0"/>
        <v>43934</v>
      </c>
      <c r="F18" s="21">
        <v>43943</v>
      </c>
      <c r="G18" s="15" t="s">
        <v>272</v>
      </c>
      <c r="H18" s="15">
        <v>338807</v>
      </c>
      <c r="I18" s="15" t="s">
        <v>259</v>
      </c>
      <c r="J18" s="16">
        <v>424.38</v>
      </c>
      <c r="K18" s="15" t="str">
        <f t="shared" si="1"/>
        <v>mar</v>
      </c>
      <c r="L18" s="15">
        <f t="shared" si="2"/>
        <v>11</v>
      </c>
      <c r="M18" s="31">
        <f t="shared" si="3"/>
        <v>8</v>
      </c>
      <c r="N18" s="32">
        <f t="shared" si="4"/>
        <v>28.222144</v>
      </c>
    </row>
    <row r="19" spans="1:14" x14ac:dyDescent="0.25">
      <c r="A19" s="15" t="s">
        <v>286</v>
      </c>
      <c r="B19" s="15" t="s">
        <v>271</v>
      </c>
      <c r="C19" s="15">
        <v>545767</v>
      </c>
      <c r="D19" s="21">
        <v>43904</v>
      </c>
      <c r="E19" s="21">
        <f t="shared" si="0"/>
        <v>43935</v>
      </c>
      <c r="F19" s="21">
        <v>43937</v>
      </c>
      <c r="G19" s="15" t="s">
        <v>272</v>
      </c>
      <c r="H19" s="15">
        <v>322800</v>
      </c>
      <c r="I19" s="15" t="s">
        <v>259</v>
      </c>
      <c r="J19" s="16">
        <v>446.49</v>
      </c>
      <c r="K19" s="15" t="str">
        <f t="shared" si="1"/>
        <v>mar</v>
      </c>
      <c r="L19" s="15">
        <f t="shared" si="2"/>
        <v>14</v>
      </c>
      <c r="M19" s="31">
        <f t="shared" si="3"/>
        <v>3</v>
      </c>
      <c r="N19" s="32">
        <f t="shared" si="4"/>
        <v>10.822092</v>
      </c>
    </row>
    <row r="20" spans="1:14" x14ac:dyDescent="0.25">
      <c r="A20" s="15" t="s">
        <v>287</v>
      </c>
      <c r="B20" s="15" t="s">
        <v>271</v>
      </c>
      <c r="C20" s="15">
        <v>545763</v>
      </c>
      <c r="D20" s="21">
        <v>43905</v>
      </c>
      <c r="E20" s="21">
        <f t="shared" si="0"/>
        <v>43936</v>
      </c>
      <c r="F20" s="21">
        <v>43943</v>
      </c>
      <c r="G20" s="15" t="s">
        <v>272</v>
      </c>
      <c r="H20" s="15">
        <v>338938</v>
      </c>
      <c r="I20" s="15" t="s">
        <v>259</v>
      </c>
      <c r="J20" s="16">
        <v>1000.23</v>
      </c>
      <c r="K20" s="15" t="str">
        <f t="shared" si="1"/>
        <v>mar</v>
      </c>
      <c r="L20" s="15">
        <f t="shared" si="2"/>
        <v>15</v>
      </c>
      <c r="M20" s="31">
        <f t="shared" si="3"/>
        <v>6</v>
      </c>
      <c r="N20" s="32">
        <f t="shared" si="4"/>
        <v>33.604968</v>
      </c>
    </row>
    <row r="21" spans="1:14" x14ac:dyDescent="0.25">
      <c r="A21" s="15" t="s">
        <v>288</v>
      </c>
      <c r="B21" s="15" t="s">
        <v>271</v>
      </c>
      <c r="C21" s="15">
        <v>545770</v>
      </c>
      <c r="D21" s="21">
        <v>43905</v>
      </c>
      <c r="E21" s="21">
        <f t="shared" si="0"/>
        <v>43936</v>
      </c>
      <c r="F21" s="21">
        <v>43942</v>
      </c>
      <c r="G21" s="15" t="s">
        <v>272</v>
      </c>
      <c r="H21" s="15">
        <v>327938</v>
      </c>
      <c r="I21" s="15" t="s">
        <v>259</v>
      </c>
      <c r="J21" s="16">
        <v>546.80999999999995</v>
      </c>
      <c r="K21" s="15" t="str">
        <f t="shared" si="1"/>
        <v>mar</v>
      </c>
      <c r="L21" s="15">
        <f t="shared" si="2"/>
        <v>15</v>
      </c>
      <c r="M21" s="31">
        <f t="shared" si="3"/>
        <v>5</v>
      </c>
      <c r="N21" s="32">
        <f t="shared" si="4"/>
        <v>19.842579999999998</v>
      </c>
    </row>
    <row r="22" spans="1:14" x14ac:dyDescent="0.25">
      <c r="A22" s="15" t="s">
        <v>289</v>
      </c>
      <c r="B22" s="15" t="s">
        <v>271</v>
      </c>
      <c r="C22" s="15">
        <v>545731</v>
      </c>
      <c r="D22" s="21">
        <v>43906</v>
      </c>
      <c r="E22" s="21">
        <f t="shared" si="0"/>
        <v>43937</v>
      </c>
      <c r="F22" s="21">
        <v>43949</v>
      </c>
      <c r="G22" s="15" t="s">
        <v>272</v>
      </c>
      <c r="H22" s="15">
        <v>336345</v>
      </c>
      <c r="I22" s="15" t="s">
        <v>259</v>
      </c>
      <c r="J22" s="16">
        <v>442.86</v>
      </c>
      <c r="K22" s="15" t="str">
        <f t="shared" si="1"/>
        <v>mar</v>
      </c>
      <c r="L22" s="15">
        <f t="shared" si="2"/>
        <v>16</v>
      </c>
      <c r="M22" s="31">
        <f t="shared" si="3"/>
        <v>9</v>
      </c>
      <c r="N22" s="32">
        <f t="shared" si="4"/>
        <v>32.348663999999999</v>
      </c>
    </row>
    <row r="23" spans="1:14" x14ac:dyDescent="0.25">
      <c r="A23" s="15" t="s">
        <v>290</v>
      </c>
      <c r="B23" s="15" t="s">
        <v>271</v>
      </c>
      <c r="C23" s="15">
        <v>545674</v>
      </c>
      <c r="D23" s="21">
        <v>43906</v>
      </c>
      <c r="E23" s="21">
        <f t="shared" si="0"/>
        <v>43937</v>
      </c>
      <c r="F23" s="21">
        <v>43926</v>
      </c>
      <c r="G23" s="15" t="s">
        <v>272</v>
      </c>
      <c r="H23" s="15">
        <v>332589</v>
      </c>
      <c r="I23" s="15" t="s">
        <v>259</v>
      </c>
      <c r="J23" s="16">
        <v>409.53</v>
      </c>
      <c r="K23" s="15" t="str">
        <f t="shared" si="1"/>
        <v>mar</v>
      </c>
      <c r="L23" s="15">
        <f t="shared" si="2"/>
        <v>16</v>
      </c>
      <c r="M23" s="31">
        <f t="shared" si="3"/>
        <v>0</v>
      </c>
      <c r="N23" s="32">
        <f t="shared" si="4"/>
        <v>0</v>
      </c>
    </row>
    <row r="24" spans="1:14" x14ac:dyDescent="0.25">
      <c r="A24" s="15" t="s">
        <v>291</v>
      </c>
      <c r="B24" s="15" t="s">
        <v>271</v>
      </c>
      <c r="C24" s="15">
        <v>545727</v>
      </c>
      <c r="D24" s="21">
        <v>43907</v>
      </c>
      <c r="E24" s="21">
        <f t="shared" si="0"/>
        <v>43938</v>
      </c>
      <c r="F24" s="21">
        <v>43929</v>
      </c>
      <c r="G24" s="15" t="s">
        <v>272</v>
      </c>
      <c r="H24" s="15">
        <v>339907</v>
      </c>
      <c r="I24" s="15" t="s">
        <v>259</v>
      </c>
      <c r="J24" s="16">
        <v>480.81</v>
      </c>
      <c r="K24" s="15" t="str">
        <f t="shared" si="1"/>
        <v>mar</v>
      </c>
      <c r="L24" s="15">
        <f t="shared" si="2"/>
        <v>17</v>
      </c>
      <c r="M24" s="31">
        <f t="shared" si="3"/>
        <v>0</v>
      </c>
      <c r="N24" s="32">
        <f t="shared" si="4"/>
        <v>0</v>
      </c>
    </row>
    <row r="25" spans="1:14" x14ac:dyDescent="0.25">
      <c r="A25" s="15" t="s">
        <v>292</v>
      </c>
      <c r="B25" s="15" t="s">
        <v>271</v>
      </c>
      <c r="C25" s="15">
        <v>545677</v>
      </c>
      <c r="D25" s="21">
        <v>43907</v>
      </c>
      <c r="E25" s="21">
        <f t="shared" si="0"/>
        <v>43938</v>
      </c>
      <c r="F25" s="21">
        <v>43931</v>
      </c>
      <c r="G25" s="15" t="s">
        <v>272</v>
      </c>
      <c r="H25" s="15">
        <v>319376</v>
      </c>
      <c r="I25" s="15" t="s">
        <v>259</v>
      </c>
      <c r="J25" s="16">
        <v>-450.12</v>
      </c>
      <c r="K25" s="15" t="str">
        <f t="shared" si="1"/>
        <v>mar</v>
      </c>
      <c r="L25" s="15">
        <f t="shared" si="2"/>
        <v>17</v>
      </c>
      <c r="M25" s="31">
        <f t="shared" si="3"/>
        <v>0</v>
      </c>
      <c r="N25" s="32">
        <f t="shared" si="4"/>
        <v>0</v>
      </c>
    </row>
    <row r="26" spans="1:14" x14ac:dyDescent="0.25">
      <c r="A26" s="15" t="s">
        <v>293</v>
      </c>
      <c r="B26" s="15" t="s">
        <v>271</v>
      </c>
      <c r="C26" s="15">
        <v>545750</v>
      </c>
      <c r="D26" s="21">
        <v>43908</v>
      </c>
      <c r="E26" s="21">
        <f t="shared" si="0"/>
        <v>43941</v>
      </c>
      <c r="F26" s="21">
        <v>43935</v>
      </c>
      <c r="G26" s="15" t="s">
        <v>272</v>
      </c>
      <c r="H26" s="15">
        <v>319833</v>
      </c>
      <c r="I26" s="15" t="s">
        <v>259</v>
      </c>
      <c r="J26" s="16">
        <v>1061.94</v>
      </c>
      <c r="K26" s="15" t="str">
        <f t="shared" si="1"/>
        <v>mar</v>
      </c>
      <c r="L26" s="15">
        <f t="shared" si="2"/>
        <v>18</v>
      </c>
      <c r="M26" s="31">
        <f t="shared" si="3"/>
        <v>0</v>
      </c>
      <c r="N26" s="32">
        <f t="shared" si="4"/>
        <v>0</v>
      </c>
    </row>
    <row r="27" spans="1:14" x14ac:dyDescent="0.25">
      <c r="A27" s="15" t="s">
        <v>294</v>
      </c>
      <c r="B27" s="15" t="s">
        <v>271</v>
      </c>
      <c r="C27" s="15">
        <v>545740</v>
      </c>
      <c r="D27" s="21">
        <v>43908</v>
      </c>
      <c r="E27" s="21">
        <f t="shared" si="0"/>
        <v>43941</v>
      </c>
      <c r="F27" s="21">
        <v>43926</v>
      </c>
      <c r="G27" s="15" t="s">
        <v>272</v>
      </c>
      <c r="H27" s="15">
        <v>321456</v>
      </c>
      <c r="I27" s="15" t="s">
        <v>259</v>
      </c>
      <c r="J27" s="16">
        <v>628.98</v>
      </c>
      <c r="K27" s="15" t="str">
        <f t="shared" si="1"/>
        <v>mar</v>
      </c>
      <c r="L27" s="15">
        <f t="shared" si="2"/>
        <v>18</v>
      </c>
      <c r="M27" s="31">
        <f t="shared" si="3"/>
        <v>0</v>
      </c>
      <c r="N27" s="32">
        <f t="shared" si="4"/>
        <v>0</v>
      </c>
    </row>
    <row r="28" spans="1:14" x14ac:dyDescent="0.25">
      <c r="A28" s="15" t="s">
        <v>295</v>
      </c>
      <c r="B28" s="15" t="s">
        <v>271</v>
      </c>
      <c r="C28" s="15">
        <v>545692</v>
      </c>
      <c r="D28" s="21">
        <v>43909</v>
      </c>
      <c r="E28" s="21">
        <f t="shared" si="0"/>
        <v>43941</v>
      </c>
      <c r="F28" s="21">
        <v>43951</v>
      </c>
      <c r="G28" s="15" t="s">
        <v>272</v>
      </c>
      <c r="H28" s="15">
        <v>323955</v>
      </c>
      <c r="I28" s="15" t="s">
        <v>259</v>
      </c>
      <c r="J28" s="16">
        <v>499.95</v>
      </c>
      <c r="K28" s="15" t="str">
        <f t="shared" si="1"/>
        <v>mar</v>
      </c>
      <c r="L28" s="15">
        <f t="shared" si="2"/>
        <v>19</v>
      </c>
      <c r="M28" s="31">
        <f t="shared" si="3"/>
        <v>9</v>
      </c>
      <c r="N28" s="32">
        <f t="shared" si="4"/>
        <v>34.19838</v>
      </c>
    </row>
    <row r="29" spans="1:14" x14ac:dyDescent="0.25">
      <c r="A29" s="15" t="s">
        <v>296</v>
      </c>
      <c r="B29" s="15" t="s">
        <v>271</v>
      </c>
      <c r="C29" s="15">
        <v>545707</v>
      </c>
      <c r="D29" s="21">
        <v>43911</v>
      </c>
      <c r="E29" s="21">
        <f t="shared" si="0"/>
        <v>43942</v>
      </c>
      <c r="F29" s="21">
        <v>43925</v>
      </c>
      <c r="G29" s="15" t="s">
        <v>272</v>
      </c>
      <c r="H29" s="15">
        <v>331383</v>
      </c>
      <c r="I29" s="15" t="s">
        <v>259</v>
      </c>
      <c r="J29" s="16">
        <v>78.540000000000006</v>
      </c>
      <c r="K29" s="15" t="str">
        <f t="shared" si="1"/>
        <v>mar</v>
      </c>
      <c r="L29" s="15">
        <f t="shared" si="2"/>
        <v>21</v>
      </c>
      <c r="M29" s="31">
        <f t="shared" si="3"/>
        <v>0</v>
      </c>
      <c r="N29" s="32">
        <f t="shared" si="4"/>
        <v>0</v>
      </c>
    </row>
    <row r="30" spans="1:14" x14ac:dyDescent="0.25">
      <c r="A30" s="15" t="s">
        <v>297</v>
      </c>
      <c r="B30" s="15" t="s">
        <v>271</v>
      </c>
      <c r="C30" s="15">
        <v>545751</v>
      </c>
      <c r="D30" s="21">
        <v>43912</v>
      </c>
      <c r="E30" s="21">
        <f t="shared" si="0"/>
        <v>43943</v>
      </c>
      <c r="F30" s="21">
        <v>43927</v>
      </c>
      <c r="G30" s="15" t="s">
        <v>272</v>
      </c>
      <c r="H30" s="15">
        <v>310345</v>
      </c>
      <c r="I30" s="15" t="s">
        <v>259</v>
      </c>
      <c r="J30" s="16">
        <v>602.58000000000004</v>
      </c>
      <c r="K30" s="15" t="str">
        <f t="shared" si="1"/>
        <v>mar</v>
      </c>
      <c r="L30" s="15">
        <f t="shared" si="2"/>
        <v>22</v>
      </c>
      <c r="M30" s="31">
        <f t="shared" si="3"/>
        <v>0</v>
      </c>
      <c r="N30" s="32">
        <f t="shared" si="4"/>
        <v>0</v>
      </c>
    </row>
    <row r="31" spans="1:14" x14ac:dyDescent="0.25">
      <c r="A31" s="15" t="s">
        <v>298</v>
      </c>
      <c r="B31" s="15" t="s">
        <v>271</v>
      </c>
      <c r="C31" s="15">
        <v>545679</v>
      </c>
      <c r="D31" s="21">
        <v>43913</v>
      </c>
      <c r="E31" s="21">
        <f t="shared" si="0"/>
        <v>43944</v>
      </c>
      <c r="F31" s="21">
        <v>43951</v>
      </c>
      <c r="G31" s="15" t="s">
        <v>272</v>
      </c>
      <c r="H31" s="15">
        <v>310607</v>
      </c>
      <c r="I31" s="15" t="s">
        <v>259</v>
      </c>
      <c r="J31" s="16">
        <v>930.93</v>
      </c>
      <c r="K31" s="15" t="str">
        <f t="shared" si="1"/>
        <v>mar</v>
      </c>
      <c r="L31" s="15">
        <f t="shared" si="2"/>
        <v>23</v>
      </c>
      <c r="M31" s="31">
        <f t="shared" si="3"/>
        <v>6</v>
      </c>
      <c r="N31" s="32">
        <f t="shared" si="4"/>
        <v>32.108087999999995</v>
      </c>
    </row>
    <row r="32" spans="1:14" x14ac:dyDescent="0.25">
      <c r="A32" s="15" t="s">
        <v>299</v>
      </c>
      <c r="B32" s="15" t="s">
        <v>271</v>
      </c>
      <c r="C32" s="15">
        <v>545747</v>
      </c>
      <c r="D32" s="21">
        <v>43914</v>
      </c>
      <c r="E32" s="21">
        <f t="shared" si="0"/>
        <v>43945</v>
      </c>
      <c r="F32" s="21">
        <v>43928</v>
      </c>
      <c r="G32" s="15" t="s">
        <v>272</v>
      </c>
      <c r="H32" s="15">
        <v>314876</v>
      </c>
      <c r="I32" s="15" t="s">
        <v>259</v>
      </c>
      <c r="J32" s="16">
        <v>417.12</v>
      </c>
      <c r="K32" s="15" t="str">
        <f t="shared" si="1"/>
        <v>mar</v>
      </c>
      <c r="L32" s="15">
        <f t="shared" si="2"/>
        <v>24</v>
      </c>
      <c r="M32" s="31">
        <f t="shared" si="3"/>
        <v>0</v>
      </c>
      <c r="N32" s="32">
        <f t="shared" si="4"/>
        <v>0</v>
      </c>
    </row>
    <row r="33" spans="1:14" x14ac:dyDescent="0.25">
      <c r="A33" s="15" t="s">
        <v>300</v>
      </c>
      <c r="B33" s="15" t="s">
        <v>271</v>
      </c>
      <c r="C33" s="15">
        <v>545676</v>
      </c>
      <c r="D33" s="21">
        <v>43915</v>
      </c>
      <c r="E33" s="21">
        <f t="shared" si="0"/>
        <v>43948</v>
      </c>
      <c r="F33" s="21">
        <v>43941</v>
      </c>
      <c r="G33" s="15" t="s">
        <v>272</v>
      </c>
      <c r="H33" s="15">
        <v>337131</v>
      </c>
      <c r="I33" s="15" t="s">
        <v>259</v>
      </c>
      <c r="J33" s="16">
        <v>-234.96</v>
      </c>
      <c r="K33" s="15" t="str">
        <f t="shared" si="1"/>
        <v>mar</v>
      </c>
      <c r="L33" s="15">
        <f t="shared" si="2"/>
        <v>25</v>
      </c>
      <c r="M33" s="31">
        <f t="shared" si="3"/>
        <v>0</v>
      </c>
      <c r="N33" s="32">
        <f t="shared" si="4"/>
        <v>0</v>
      </c>
    </row>
    <row r="34" spans="1:14" x14ac:dyDescent="0.25">
      <c r="A34" s="15" t="s">
        <v>301</v>
      </c>
      <c r="B34" s="15" t="s">
        <v>271</v>
      </c>
      <c r="C34" s="15">
        <v>545765</v>
      </c>
      <c r="D34" s="21">
        <v>43918</v>
      </c>
      <c r="E34" s="21">
        <f t="shared" si="0"/>
        <v>43949</v>
      </c>
      <c r="F34" s="21">
        <v>43939</v>
      </c>
      <c r="G34" s="15" t="s">
        <v>272</v>
      </c>
      <c r="H34" s="15">
        <v>320536</v>
      </c>
      <c r="I34" s="15" t="s">
        <v>259</v>
      </c>
      <c r="J34" s="16">
        <v>948.75</v>
      </c>
      <c r="K34" s="15" t="str">
        <f t="shared" si="1"/>
        <v>mar</v>
      </c>
      <c r="L34" s="15">
        <f t="shared" si="2"/>
        <v>28</v>
      </c>
      <c r="M34" s="31">
        <f t="shared" si="3"/>
        <v>0</v>
      </c>
      <c r="N34" s="32">
        <f t="shared" si="4"/>
        <v>0</v>
      </c>
    </row>
    <row r="35" spans="1:14" x14ac:dyDescent="0.25">
      <c r="A35" s="15" t="s">
        <v>302</v>
      </c>
      <c r="B35" s="15" t="s">
        <v>271</v>
      </c>
      <c r="C35" s="15">
        <v>545725</v>
      </c>
      <c r="D35" s="21">
        <v>43919</v>
      </c>
      <c r="E35" s="21">
        <f t="shared" si="0"/>
        <v>43950</v>
      </c>
      <c r="F35" s="21">
        <v>43935</v>
      </c>
      <c r="G35" s="15" t="s">
        <v>272</v>
      </c>
      <c r="H35" s="15">
        <v>316436</v>
      </c>
      <c r="I35" s="15" t="s">
        <v>259</v>
      </c>
      <c r="J35" s="16">
        <v>736.23</v>
      </c>
      <c r="K35" s="15" t="str">
        <f t="shared" si="1"/>
        <v>mar</v>
      </c>
      <c r="L35" s="15">
        <f t="shared" si="2"/>
        <v>29</v>
      </c>
      <c r="M35" s="31">
        <f t="shared" si="3"/>
        <v>0</v>
      </c>
      <c r="N35" s="32">
        <f t="shared" si="4"/>
        <v>0</v>
      </c>
    </row>
    <row r="36" spans="1:14" x14ac:dyDescent="0.25">
      <c r="A36" s="15" t="s">
        <v>303</v>
      </c>
      <c r="B36" s="15" t="s">
        <v>271</v>
      </c>
      <c r="C36" s="15">
        <v>545788</v>
      </c>
      <c r="D36" s="21">
        <v>43919</v>
      </c>
      <c r="E36" s="21">
        <f t="shared" si="0"/>
        <v>43950</v>
      </c>
      <c r="F36" s="21">
        <v>43933</v>
      </c>
      <c r="G36" s="15" t="s">
        <v>272</v>
      </c>
      <c r="H36" s="15">
        <v>326543</v>
      </c>
      <c r="I36" s="15" t="s">
        <v>259</v>
      </c>
      <c r="J36" s="16">
        <v>446.16</v>
      </c>
      <c r="K36" s="15" t="str">
        <f t="shared" si="1"/>
        <v>mar</v>
      </c>
      <c r="L36" s="15">
        <f t="shared" si="2"/>
        <v>29</v>
      </c>
      <c r="M36" s="31">
        <f t="shared" si="3"/>
        <v>0</v>
      </c>
      <c r="N36" s="32">
        <f t="shared" si="4"/>
        <v>0</v>
      </c>
    </row>
    <row r="37" spans="1:14" x14ac:dyDescent="0.25">
      <c r="A37" s="15" t="s">
        <v>304</v>
      </c>
      <c r="B37" s="15" t="s">
        <v>271</v>
      </c>
      <c r="C37" s="15">
        <v>545689</v>
      </c>
      <c r="D37" s="21">
        <v>43919</v>
      </c>
      <c r="E37" s="21">
        <f t="shared" ref="E37:E68" si="5">WORKDAY(EDATE(D37,1)-1,1)</f>
        <v>43950</v>
      </c>
      <c r="F37" s="21">
        <v>43945</v>
      </c>
      <c r="G37" s="15" t="s">
        <v>272</v>
      </c>
      <c r="H37" s="15">
        <v>319790</v>
      </c>
      <c r="I37" s="15" t="s">
        <v>259</v>
      </c>
      <c r="J37" s="16">
        <v>221.1</v>
      </c>
      <c r="K37" s="15" t="str">
        <f t="shared" ref="K37:K68" si="6">TEXT(D37,"MMM")</f>
        <v>mar</v>
      </c>
      <c r="L37" s="15">
        <f t="shared" ref="L37:L68" si="7">DAY(D37)</f>
        <v>29</v>
      </c>
      <c r="M37" s="31">
        <f t="shared" ref="M37:M68" si="8">IF(F37&gt;E37,NETWORKDAYS(E37,F37),0)</f>
        <v>0</v>
      </c>
      <c r="N37" s="32">
        <f t="shared" ref="N37:N68" si="9">(J37*M37*Penalty_Rate)+M37*flat_rate</f>
        <v>0</v>
      </c>
    </row>
    <row r="38" spans="1:14" x14ac:dyDescent="0.25">
      <c r="A38" s="15" t="s">
        <v>305</v>
      </c>
      <c r="B38" s="15" t="s">
        <v>271</v>
      </c>
      <c r="C38" s="15">
        <v>545672</v>
      </c>
      <c r="D38" s="21">
        <v>43923</v>
      </c>
      <c r="E38" s="21">
        <f t="shared" si="5"/>
        <v>43955</v>
      </c>
      <c r="F38" s="21">
        <v>43941</v>
      </c>
      <c r="G38" s="15" t="s">
        <v>272</v>
      </c>
      <c r="H38" s="15">
        <v>327600</v>
      </c>
      <c r="I38" s="15" t="s">
        <v>259</v>
      </c>
      <c r="J38" s="16">
        <v>1021.02</v>
      </c>
      <c r="K38" s="15" t="str">
        <f t="shared" si="6"/>
        <v>abr</v>
      </c>
      <c r="L38" s="15">
        <f t="shared" si="7"/>
        <v>2</v>
      </c>
      <c r="M38" s="31">
        <f t="shared" si="8"/>
        <v>0</v>
      </c>
      <c r="N38" s="32">
        <f t="shared" si="9"/>
        <v>0</v>
      </c>
    </row>
    <row r="39" spans="1:14" x14ac:dyDescent="0.25">
      <c r="A39" s="15" t="s">
        <v>306</v>
      </c>
      <c r="B39" s="15" t="s">
        <v>271</v>
      </c>
      <c r="C39" s="15">
        <v>545721</v>
      </c>
      <c r="D39" s="21">
        <v>43923</v>
      </c>
      <c r="E39" s="21">
        <f t="shared" si="5"/>
        <v>43955</v>
      </c>
      <c r="F39" s="21">
        <v>43944</v>
      </c>
      <c r="G39" s="15" t="s">
        <v>272</v>
      </c>
      <c r="H39" s="15">
        <v>338595</v>
      </c>
      <c r="I39" s="15" t="s">
        <v>259</v>
      </c>
      <c r="J39" s="16">
        <v>113.19</v>
      </c>
      <c r="K39" s="15" t="str">
        <f t="shared" si="6"/>
        <v>abr</v>
      </c>
      <c r="L39" s="15">
        <f t="shared" si="7"/>
        <v>2</v>
      </c>
      <c r="M39" s="31">
        <f t="shared" si="8"/>
        <v>0</v>
      </c>
      <c r="N39" s="32">
        <f t="shared" si="9"/>
        <v>0</v>
      </c>
    </row>
    <row r="40" spans="1:14" x14ac:dyDescent="0.25">
      <c r="A40" s="15" t="s">
        <v>307</v>
      </c>
      <c r="B40" s="15" t="s">
        <v>271</v>
      </c>
      <c r="C40" s="15">
        <v>545753</v>
      </c>
      <c r="D40" s="21">
        <v>43927</v>
      </c>
      <c r="E40" s="21">
        <f t="shared" si="5"/>
        <v>43957</v>
      </c>
      <c r="F40" s="21">
        <v>43951</v>
      </c>
      <c r="G40" s="15" t="s">
        <v>272</v>
      </c>
      <c r="H40" s="15">
        <v>317142</v>
      </c>
      <c r="I40" s="15" t="s">
        <v>259</v>
      </c>
      <c r="J40" s="16">
        <v>132.66</v>
      </c>
      <c r="K40" s="15" t="str">
        <f t="shared" si="6"/>
        <v>abr</v>
      </c>
      <c r="L40" s="15">
        <f t="shared" si="7"/>
        <v>6</v>
      </c>
      <c r="M40" s="31">
        <f t="shared" si="8"/>
        <v>0</v>
      </c>
      <c r="N40" s="32">
        <f t="shared" si="9"/>
        <v>0</v>
      </c>
    </row>
    <row r="41" spans="1:14" x14ac:dyDescent="0.25">
      <c r="A41" s="15" t="s">
        <v>308</v>
      </c>
      <c r="B41" s="15" t="s">
        <v>271</v>
      </c>
      <c r="C41" s="15">
        <v>545698</v>
      </c>
      <c r="D41" s="21">
        <v>43929</v>
      </c>
      <c r="E41" s="21">
        <f t="shared" si="5"/>
        <v>43959</v>
      </c>
      <c r="F41" s="21">
        <v>43951</v>
      </c>
      <c r="G41" s="15" t="s">
        <v>272</v>
      </c>
      <c r="H41" s="15">
        <v>316479</v>
      </c>
      <c r="I41" s="15" t="s">
        <v>259</v>
      </c>
      <c r="J41" s="16">
        <v>1047.75</v>
      </c>
      <c r="K41" s="15" t="str">
        <f t="shared" si="6"/>
        <v>abr</v>
      </c>
      <c r="L41" s="15">
        <f t="shared" si="7"/>
        <v>8</v>
      </c>
      <c r="M41" s="31">
        <f t="shared" si="8"/>
        <v>0</v>
      </c>
      <c r="N41" s="32">
        <f t="shared" si="9"/>
        <v>0</v>
      </c>
    </row>
    <row r="42" spans="1:14" x14ac:dyDescent="0.25">
      <c r="A42" s="15" t="s">
        <v>309</v>
      </c>
      <c r="B42" s="15" t="s">
        <v>271</v>
      </c>
      <c r="C42" s="15">
        <v>545690</v>
      </c>
      <c r="D42" s="21">
        <v>43930</v>
      </c>
      <c r="E42" s="21">
        <f t="shared" si="5"/>
        <v>43962</v>
      </c>
      <c r="F42" s="21">
        <v>43949</v>
      </c>
      <c r="G42" s="15" t="s">
        <v>272</v>
      </c>
      <c r="H42" s="15">
        <v>327342</v>
      </c>
      <c r="I42" s="15" t="s">
        <v>259</v>
      </c>
      <c r="J42" s="16">
        <v>393.36</v>
      </c>
      <c r="K42" s="15" t="str">
        <f t="shared" si="6"/>
        <v>abr</v>
      </c>
      <c r="L42" s="15">
        <f t="shared" si="7"/>
        <v>9</v>
      </c>
      <c r="M42" s="31">
        <f t="shared" si="8"/>
        <v>0</v>
      </c>
      <c r="N42" s="32">
        <f t="shared" si="9"/>
        <v>0</v>
      </c>
    </row>
    <row r="43" spans="1:14" x14ac:dyDescent="0.25">
      <c r="A43" s="15" t="s">
        <v>310</v>
      </c>
      <c r="B43" s="15" t="s">
        <v>271</v>
      </c>
      <c r="C43" s="15">
        <v>545678</v>
      </c>
      <c r="D43" s="21">
        <v>43930</v>
      </c>
      <c r="E43" s="21">
        <f t="shared" si="5"/>
        <v>43962</v>
      </c>
      <c r="F43" s="21">
        <v>43951</v>
      </c>
      <c r="G43" s="15" t="s">
        <v>272</v>
      </c>
      <c r="H43" s="15">
        <v>334724</v>
      </c>
      <c r="I43" s="15" t="s">
        <v>259</v>
      </c>
      <c r="J43" s="16">
        <v>114.18</v>
      </c>
      <c r="K43" s="15" t="str">
        <f t="shared" si="6"/>
        <v>abr</v>
      </c>
      <c r="L43" s="15">
        <f t="shared" si="7"/>
        <v>9</v>
      </c>
      <c r="M43" s="31">
        <f t="shared" si="8"/>
        <v>0</v>
      </c>
      <c r="N43" s="32">
        <f t="shared" si="9"/>
        <v>0</v>
      </c>
    </row>
    <row r="44" spans="1:14" x14ac:dyDescent="0.25">
      <c r="A44" s="15" t="s">
        <v>311</v>
      </c>
      <c r="B44" s="15" t="s">
        <v>271</v>
      </c>
      <c r="C44" s="15">
        <v>545760</v>
      </c>
      <c r="D44" s="21">
        <v>43932</v>
      </c>
      <c r="E44" s="21">
        <f t="shared" si="5"/>
        <v>43962</v>
      </c>
      <c r="F44" s="21">
        <v>43948</v>
      </c>
      <c r="G44" s="15" t="s">
        <v>272</v>
      </c>
      <c r="H44" s="15">
        <v>328536</v>
      </c>
      <c r="I44" s="15" t="s">
        <v>259</v>
      </c>
      <c r="J44" s="16">
        <v>668.25</v>
      </c>
      <c r="K44" s="15" t="str">
        <f t="shared" si="6"/>
        <v>abr</v>
      </c>
      <c r="L44" s="15">
        <f t="shared" si="7"/>
        <v>11</v>
      </c>
      <c r="M44" s="31">
        <f t="shared" si="8"/>
        <v>0</v>
      </c>
      <c r="N44" s="32">
        <f t="shared" si="9"/>
        <v>0</v>
      </c>
    </row>
    <row r="45" spans="1:14" x14ac:dyDescent="0.25">
      <c r="A45" s="15" t="s">
        <v>312</v>
      </c>
      <c r="B45" s="15" t="s">
        <v>271</v>
      </c>
      <c r="C45" s="15">
        <v>545768</v>
      </c>
      <c r="D45" s="21">
        <v>43933</v>
      </c>
      <c r="E45" s="21">
        <f t="shared" si="5"/>
        <v>43963</v>
      </c>
      <c r="F45" s="21">
        <v>43940</v>
      </c>
      <c r="G45" s="15" t="s">
        <v>272</v>
      </c>
      <c r="H45" s="15">
        <v>321358</v>
      </c>
      <c r="I45" s="15" t="s">
        <v>259</v>
      </c>
      <c r="J45" s="16">
        <v>242.22</v>
      </c>
      <c r="K45" s="15" t="str">
        <f t="shared" si="6"/>
        <v>abr</v>
      </c>
      <c r="L45" s="15">
        <f t="shared" si="7"/>
        <v>12</v>
      </c>
      <c r="M45" s="31">
        <f t="shared" si="8"/>
        <v>0</v>
      </c>
      <c r="N45" s="32">
        <f t="shared" si="9"/>
        <v>0</v>
      </c>
    </row>
    <row r="46" spans="1:14" x14ac:dyDescent="0.25">
      <c r="A46" s="15" t="s">
        <v>313</v>
      </c>
      <c r="B46" s="15" t="s">
        <v>271</v>
      </c>
      <c r="C46" s="15">
        <v>545780</v>
      </c>
      <c r="D46" s="21">
        <v>43934</v>
      </c>
      <c r="E46" s="21">
        <f t="shared" si="5"/>
        <v>43964</v>
      </c>
      <c r="F46" s="21">
        <v>43943</v>
      </c>
      <c r="G46" s="15" t="s">
        <v>272</v>
      </c>
      <c r="H46" s="15">
        <v>312800</v>
      </c>
      <c r="I46" s="15" t="s">
        <v>259</v>
      </c>
      <c r="J46" s="16">
        <v>809.49</v>
      </c>
      <c r="K46" s="15" t="str">
        <f t="shared" si="6"/>
        <v>abr</v>
      </c>
      <c r="L46" s="15">
        <f t="shared" si="7"/>
        <v>13</v>
      </c>
      <c r="M46" s="31">
        <f t="shared" si="8"/>
        <v>0</v>
      </c>
      <c r="N46" s="32">
        <f t="shared" si="9"/>
        <v>0</v>
      </c>
    </row>
    <row r="47" spans="1:14" x14ac:dyDescent="0.25">
      <c r="A47" s="15" t="s">
        <v>314</v>
      </c>
      <c r="B47" s="15" t="s">
        <v>271</v>
      </c>
      <c r="C47" s="15">
        <v>545716</v>
      </c>
      <c r="D47" s="21">
        <v>43936</v>
      </c>
      <c r="E47" s="21">
        <f t="shared" si="5"/>
        <v>43966</v>
      </c>
      <c r="F47" s="21">
        <v>43941</v>
      </c>
      <c r="G47" s="15" t="s">
        <v>272</v>
      </c>
      <c r="H47" s="15">
        <v>332725</v>
      </c>
      <c r="I47" s="15" t="s">
        <v>259</v>
      </c>
      <c r="J47" s="16">
        <v>549.12</v>
      </c>
      <c r="K47" s="15" t="str">
        <f t="shared" si="6"/>
        <v>abr</v>
      </c>
      <c r="L47" s="15">
        <f t="shared" si="7"/>
        <v>15</v>
      </c>
      <c r="M47" s="31">
        <f t="shared" si="8"/>
        <v>0</v>
      </c>
      <c r="N47" s="32">
        <f t="shared" si="9"/>
        <v>0</v>
      </c>
    </row>
    <row r="48" spans="1:14" x14ac:dyDescent="0.25">
      <c r="A48" s="15" t="s">
        <v>315</v>
      </c>
      <c r="B48" s="15" t="s">
        <v>271</v>
      </c>
      <c r="C48" s="15">
        <v>545722</v>
      </c>
      <c r="D48" s="21">
        <v>43941</v>
      </c>
      <c r="E48" s="21">
        <f t="shared" si="5"/>
        <v>43971</v>
      </c>
      <c r="F48" s="21">
        <v>43949</v>
      </c>
      <c r="G48" s="15" t="s">
        <v>272</v>
      </c>
      <c r="H48" s="15">
        <v>325149</v>
      </c>
      <c r="I48" s="15" t="s">
        <v>259</v>
      </c>
      <c r="J48" s="16">
        <v>449.13</v>
      </c>
      <c r="K48" s="15" t="str">
        <f t="shared" si="6"/>
        <v>abr</v>
      </c>
      <c r="L48" s="15">
        <f t="shared" si="7"/>
        <v>20</v>
      </c>
      <c r="M48" s="31">
        <f t="shared" si="8"/>
        <v>0</v>
      </c>
      <c r="N48" s="32">
        <f t="shared" si="9"/>
        <v>0</v>
      </c>
    </row>
    <row r="49" spans="1:14" x14ac:dyDescent="0.25">
      <c r="A49" s="15" t="s">
        <v>316</v>
      </c>
      <c r="B49" s="15" t="s">
        <v>271</v>
      </c>
      <c r="C49" s="15">
        <v>545724</v>
      </c>
      <c r="D49" s="21">
        <v>43880</v>
      </c>
      <c r="E49" s="21">
        <f t="shared" si="5"/>
        <v>43909</v>
      </c>
      <c r="F49" s="21">
        <v>43924</v>
      </c>
      <c r="G49" s="15" t="s">
        <v>317</v>
      </c>
      <c r="H49" s="15">
        <v>222399</v>
      </c>
      <c r="I49" s="15" t="s">
        <v>318</v>
      </c>
      <c r="J49" s="16">
        <v>1019.04</v>
      </c>
      <c r="K49" s="15" t="str">
        <f t="shared" si="6"/>
        <v>feb</v>
      </c>
      <c r="L49" s="15">
        <f t="shared" si="7"/>
        <v>19</v>
      </c>
      <c r="M49" s="31">
        <f t="shared" si="8"/>
        <v>12</v>
      </c>
      <c r="N49" s="32">
        <f t="shared" si="9"/>
        <v>68.022527999999994</v>
      </c>
    </row>
    <row r="50" spans="1:14" x14ac:dyDescent="0.25">
      <c r="A50" s="15" t="s">
        <v>319</v>
      </c>
      <c r="B50" s="15" t="s">
        <v>271</v>
      </c>
      <c r="C50" s="15">
        <v>545756</v>
      </c>
      <c r="D50" s="21">
        <v>43881</v>
      </c>
      <c r="E50" s="21">
        <f t="shared" si="5"/>
        <v>43910</v>
      </c>
      <c r="F50" s="21">
        <v>43926</v>
      </c>
      <c r="G50" s="15" t="s">
        <v>317</v>
      </c>
      <c r="H50" s="15">
        <v>234966</v>
      </c>
      <c r="I50" s="15" t="s">
        <v>318</v>
      </c>
      <c r="J50" s="16">
        <v>511.83</v>
      </c>
      <c r="K50" s="15" t="str">
        <f t="shared" si="6"/>
        <v>feb</v>
      </c>
      <c r="L50" s="15">
        <f t="shared" si="7"/>
        <v>20</v>
      </c>
      <c r="M50" s="31">
        <f t="shared" si="8"/>
        <v>11</v>
      </c>
      <c r="N50" s="32">
        <f t="shared" si="9"/>
        <v>42.268467999999999</v>
      </c>
    </row>
    <row r="51" spans="1:14" x14ac:dyDescent="0.25">
      <c r="A51" s="15" t="s">
        <v>320</v>
      </c>
      <c r="B51" s="15" t="s">
        <v>271</v>
      </c>
      <c r="C51" s="15">
        <v>545702</v>
      </c>
      <c r="D51" s="21">
        <v>43886</v>
      </c>
      <c r="E51" s="21">
        <f t="shared" si="5"/>
        <v>43915</v>
      </c>
      <c r="F51" s="21">
        <v>43928</v>
      </c>
      <c r="G51" s="15" t="s">
        <v>317</v>
      </c>
      <c r="H51" s="15">
        <v>224680</v>
      </c>
      <c r="I51" s="15" t="s">
        <v>318</v>
      </c>
      <c r="J51" s="16">
        <v>257.07</v>
      </c>
      <c r="K51" s="15" t="str">
        <f t="shared" si="6"/>
        <v>feb</v>
      </c>
      <c r="L51" s="15">
        <f t="shared" si="7"/>
        <v>25</v>
      </c>
      <c r="M51" s="31">
        <f t="shared" si="8"/>
        <v>10</v>
      </c>
      <c r="N51" s="32">
        <f t="shared" si="9"/>
        <v>29.254519999999999</v>
      </c>
    </row>
    <row r="52" spans="1:14" x14ac:dyDescent="0.25">
      <c r="A52" s="15" t="s">
        <v>321</v>
      </c>
      <c r="B52" s="15" t="s">
        <v>271</v>
      </c>
      <c r="C52" s="15">
        <v>545700</v>
      </c>
      <c r="D52" s="21">
        <v>43888</v>
      </c>
      <c r="E52" s="21">
        <f t="shared" si="5"/>
        <v>43917</v>
      </c>
      <c r="F52" s="21">
        <v>43929</v>
      </c>
      <c r="G52" s="15" t="s">
        <v>317</v>
      </c>
      <c r="H52" s="15">
        <v>230046</v>
      </c>
      <c r="I52" s="15" t="s">
        <v>318</v>
      </c>
      <c r="J52" s="16">
        <v>1096.92</v>
      </c>
      <c r="K52" s="15" t="str">
        <f t="shared" si="6"/>
        <v>feb</v>
      </c>
      <c r="L52" s="15">
        <f t="shared" si="7"/>
        <v>27</v>
      </c>
      <c r="M52" s="31">
        <f t="shared" si="8"/>
        <v>9</v>
      </c>
      <c r="N52" s="32">
        <f t="shared" si="9"/>
        <v>53.540208</v>
      </c>
    </row>
    <row r="53" spans="1:14" x14ac:dyDescent="0.25">
      <c r="A53" s="15" t="s">
        <v>305</v>
      </c>
      <c r="B53" s="15" t="s">
        <v>271</v>
      </c>
      <c r="C53" s="15">
        <f>545671</f>
        <v>545671</v>
      </c>
      <c r="D53" s="21">
        <v>43892</v>
      </c>
      <c r="E53" s="21">
        <f t="shared" si="5"/>
        <v>43923</v>
      </c>
      <c r="F53" s="21">
        <v>43938</v>
      </c>
      <c r="G53" s="15" t="s">
        <v>317</v>
      </c>
      <c r="H53" s="15">
        <v>223809</v>
      </c>
      <c r="I53" s="15" t="s">
        <v>318</v>
      </c>
      <c r="J53" s="16">
        <v>742.5</v>
      </c>
      <c r="K53" s="15" t="str">
        <f t="shared" si="6"/>
        <v>mar</v>
      </c>
      <c r="L53" s="15">
        <f t="shared" si="7"/>
        <v>2</v>
      </c>
      <c r="M53" s="31">
        <f t="shared" si="8"/>
        <v>12</v>
      </c>
      <c r="N53" s="32">
        <f t="shared" si="9"/>
        <v>56.076000000000001</v>
      </c>
    </row>
    <row r="54" spans="1:14" x14ac:dyDescent="0.25">
      <c r="A54" s="15" t="s">
        <v>322</v>
      </c>
      <c r="B54" s="15" t="s">
        <v>271</v>
      </c>
      <c r="C54" s="15">
        <v>545718</v>
      </c>
      <c r="D54" s="21">
        <v>43893</v>
      </c>
      <c r="E54" s="21">
        <f t="shared" si="5"/>
        <v>43924</v>
      </c>
      <c r="F54" s="21">
        <v>43923</v>
      </c>
      <c r="G54" s="15" t="s">
        <v>317</v>
      </c>
      <c r="H54" s="15">
        <v>227351</v>
      </c>
      <c r="I54" s="15" t="s">
        <v>318</v>
      </c>
      <c r="J54" s="16">
        <v>322.41000000000003</v>
      </c>
      <c r="K54" s="15" t="str">
        <f t="shared" si="6"/>
        <v>mar</v>
      </c>
      <c r="L54" s="15">
        <f t="shared" si="7"/>
        <v>3</v>
      </c>
      <c r="M54" s="31">
        <f t="shared" si="8"/>
        <v>0</v>
      </c>
      <c r="N54" s="32">
        <f t="shared" si="9"/>
        <v>0</v>
      </c>
    </row>
    <row r="55" spans="1:14" x14ac:dyDescent="0.25">
      <c r="A55" s="15" t="s">
        <v>323</v>
      </c>
      <c r="B55" s="15" t="s">
        <v>271</v>
      </c>
      <c r="C55" s="15">
        <v>545785</v>
      </c>
      <c r="D55" s="21">
        <v>43897</v>
      </c>
      <c r="E55" s="21">
        <f t="shared" si="5"/>
        <v>43928</v>
      </c>
      <c r="F55" s="21">
        <v>43926</v>
      </c>
      <c r="G55" s="15" t="s">
        <v>317</v>
      </c>
      <c r="H55" s="15">
        <v>235040</v>
      </c>
      <c r="I55" s="15" t="s">
        <v>318</v>
      </c>
      <c r="J55" s="16">
        <v>335.61</v>
      </c>
      <c r="K55" s="15" t="str">
        <f t="shared" si="6"/>
        <v>mar</v>
      </c>
      <c r="L55" s="15">
        <f t="shared" si="7"/>
        <v>7</v>
      </c>
      <c r="M55" s="31">
        <f t="shared" si="8"/>
        <v>0</v>
      </c>
      <c r="N55" s="32">
        <f t="shared" si="9"/>
        <v>0</v>
      </c>
    </row>
    <row r="56" spans="1:14" x14ac:dyDescent="0.25">
      <c r="A56" s="15" t="s">
        <v>324</v>
      </c>
      <c r="B56" s="15" t="s">
        <v>271</v>
      </c>
      <c r="C56" s="15">
        <v>545786</v>
      </c>
      <c r="D56" s="21">
        <v>43898</v>
      </c>
      <c r="E56" s="21">
        <f t="shared" si="5"/>
        <v>43929</v>
      </c>
      <c r="F56" s="21">
        <v>43940</v>
      </c>
      <c r="G56" s="15" t="s">
        <v>317</v>
      </c>
      <c r="H56" s="15">
        <v>211771</v>
      </c>
      <c r="I56" s="15" t="s">
        <v>318</v>
      </c>
      <c r="J56" s="16">
        <v>763.29</v>
      </c>
      <c r="K56" s="15" t="str">
        <f t="shared" si="6"/>
        <v>mar</v>
      </c>
      <c r="L56" s="15">
        <f t="shared" si="7"/>
        <v>8</v>
      </c>
      <c r="M56" s="31">
        <f t="shared" si="8"/>
        <v>8</v>
      </c>
      <c r="N56" s="32">
        <f t="shared" si="9"/>
        <v>37.982751999999998</v>
      </c>
    </row>
    <row r="57" spans="1:14" x14ac:dyDescent="0.25">
      <c r="A57" s="15" t="s">
        <v>325</v>
      </c>
      <c r="B57" s="15" t="s">
        <v>271</v>
      </c>
      <c r="C57" s="15">
        <v>545683</v>
      </c>
      <c r="D57" s="21">
        <v>43899</v>
      </c>
      <c r="E57" s="21">
        <f t="shared" si="5"/>
        <v>43930</v>
      </c>
      <c r="F57" s="21">
        <v>43932</v>
      </c>
      <c r="G57" s="15" t="s">
        <v>317</v>
      </c>
      <c r="H57" s="15">
        <v>211781</v>
      </c>
      <c r="I57" s="15" t="s">
        <v>318</v>
      </c>
      <c r="J57" s="16">
        <v>679.8</v>
      </c>
      <c r="K57" s="15" t="str">
        <f t="shared" si="6"/>
        <v>mar</v>
      </c>
      <c r="L57" s="15">
        <f t="shared" si="7"/>
        <v>9</v>
      </c>
      <c r="M57" s="31">
        <f t="shared" si="8"/>
        <v>2</v>
      </c>
      <c r="N57" s="32">
        <f t="shared" si="9"/>
        <v>8.8945599999999985</v>
      </c>
    </row>
    <row r="58" spans="1:14" x14ac:dyDescent="0.25">
      <c r="A58" s="15" t="s">
        <v>326</v>
      </c>
      <c r="B58" s="15" t="s">
        <v>271</v>
      </c>
      <c r="C58" s="15">
        <v>545711</v>
      </c>
      <c r="D58" s="21">
        <v>43899</v>
      </c>
      <c r="E58" s="21">
        <f t="shared" si="5"/>
        <v>43930</v>
      </c>
      <c r="F58" s="21">
        <v>43932</v>
      </c>
      <c r="G58" s="15" t="s">
        <v>317</v>
      </c>
      <c r="H58" s="15">
        <v>238202</v>
      </c>
      <c r="I58" s="15" t="s">
        <v>318</v>
      </c>
      <c r="J58" s="16">
        <v>489.72</v>
      </c>
      <c r="K58" s="15" t="str">
        <f t="shared" si="6"/>
        <v>mar</v>
      </c>
      <c r="L58" s="15">
        <f t="shared" si="7"/>
        <v>9</v>
      </c>
      <c r="M58" s="31">
        <f t="shared" si="8"/>
        <v>2</v>
      </c>
      <c r="N58" s="32">
        <f t="shared" si="9"/>
        <v>7.5259840000000002</v>
      </c>
    </row>
    <row r="59" spans="1:14" x14ac:dyDescent="0.25">
      <c r="A59" s="15" t="s">
        <v>327</v>
      </c>
      <c r="B59" s="15" t="s">
        <v>271</v>
      </c>
      <c r="C59" s="15">
        <v>545772</v>
      </c>
      <c r="D59" s="21">
        <v>43900</v>
      </c>
      <c r="E59" s="21">
        <f t="shared" si="5"/>
        <v>43931</v>
      </c>
      <c r="F59" s="21">
        <v>43931</v>
      </c>
      <c r="G59" s="15" t="s">
        <v>317</v>
      </c>
      <c r="H59" s="15">
        <v>234487</v>
      </c>
      <c r="I59" s="15" t="s">
        <v>318</v>
      </c>
      <c r="J59" s="16">
        <v>840.51</v>
      </c>
      <c r="K59" s="15" t="str">
        <f t="shared" si="6"/>
        <v>mar</v>
      </c>
      <c r="L59" s="15">
        <f t="shared" si="7"/>
        <v>10</v>
      </c>
      <c r="M59" s="31">
        <f t="shared" si="8"/>
        <v>0</v>
      </c>
      <c r="N59" s="32">
        <f t="shared" si="9"/>
        <v>0</v>
      </c>
    </row>
    <row r="60" spans="1:14" x14ac:dyDescent="0.25">
      <c r="A60" s="15" t="s">
        <v>328</v>
      </c>
      <c r="B60" s="15" t="s">
        <v>271</v>
      </c>
      <c r="C60" s="15">
        <v>545732</v>
      </c>
      <c r="D60" s="21">
        <v>43901</v>
      </c>
      <c r="E60" s="21">
        <f t="shared" si="5"/>
        <v>43934</v>
      </c>
      <c r="F60" s="21">
        <v>43924</v>
      </c>
      <c r="G60" s="15" t="s">
        <v>317</v>
      </c>
      <c r="H60" s="15">
        <v>227664</v>
      </c>
      <c r="I60" s="15" t="s">
        <v>318</v>
      </c>
      <c r="J60" s="16">
        <v>630.96</v>
      </c>
      <c r="K60" s="15" t="str">
        <f t="shared" si="6"/>
        <v>mar</v>
      </c>
      <c r="L60" s="15">
        <f t="shared" si="7"/>
        <v>11</v>
      </c>
      <c r="M60" s="31">
        <f t="shared" si="8"/>
        <v>0</v>
      </c>
      <c r="N60" s="32">
        <f t="shared" si="9"/>
        <v>0</v>
      </c>
    </row>
    <row r="61" spans="1:14" x14ac:dyDescent="0.25">
      <c r="A61" s="15" t="s">
        <v>329</v>
      </c>
      <c r="B61" s="15" t="s">
        <v>271</v>
      </c>
      <c r="C61" s="15">
        <v>545696</v>
      </c>
      <c r="D61" s="21">
        <v>43904</v>
      </c>
      <c r="E61" s="21">
        <f t="shared" si="5"/>
        <v>43935</v>
      </c>
      <c r="F61" s="21">
        <v>43926</v>
      </c>
      <c r="G61" s="15" t="s">
        <v>317</v>
      </c>
      <c r="H61" s="15">
        <v>213670</v>
      </c>
      <c r="I61" s="15" t="s">
        <v>318</v>
      </c>
      <c r="J61" s="16">
        <v>993.63</v>
      </c>
      <c r="K61" s="15" t="str">
        <f t="shared" si="6"/>
        <v>mar</v>
      </c>
      <c r="L61" s="15">
        <f t="shared" si="7"/>
        <v>14</v>
      </c>
      <c r="M61" s="31">
        <f t="shared" si="8"/>
        <v>0</v>
      </c>
      <c r="N61" s="32">
        <f t="shared" si="9"/>
        <v>0</v>
      </c>
    </row>
    <row r="62" spans="1:14" x14ac:dyDescent="0.25">
      <c r="A62" s="15" t="s">
        <v>330</v>
      </c>
      <c r="B62" s="15" t="s">
        <v>271</v>
      </c>
      <c r="C62" s="15">
        <v>545729</v>
      </c>
      <c r="D62" s="21">
        <v>43908</v>
      </c>
      <c r="E62" s="21">
        <f t="shared" si="5"/>
        <v>43941</v>
      </c>
      <c r="F62" s="21">
        <v>43948</v>
      </c>
      <c r="G62" s="15" t="s">
        <v>317</v>
      </c>
      <c r="H62" s="15">
        <v>218463</v>
      </c>
      <c r="I62" s="15" t="s">
        <v>318</v>
      </c>
      <c r="J62" s="16">
        <v>253.77</v>
      </c>
      <c r="K62" s="15" t="str">
        <f t="shared" si="6"/>
        <v>mar</v>
      </c>
      <c r="L62" s="15">
        <f t="shared" si="7"/>
        <v>18</v>
      </c>
      <c r="M62" s="31">
        <f t="shared" si="8"/>
        <v>6</v>
      </c>
      <c r="N62" s="32">
        <f t="shared" si="9"/>
        <v>17.481431999999998</v>
      </c>
    </row>
    <row r="63" spans="1:14" x14ac:dyDescent="0.25">
      <c r="A63" s="15" t="s">
        <v>331</v>
      </c>
      <c r="B63" s="15" t="s">
        <v>271</v>
      </c>
      <c r="C63" s="15">
        <v>545723</v>
      </c>
      <c r="D63" s="21">
        <v>43911</v>
      </c>
      <c r="E63" s="21">
        <f t="shared" si="5"/>
        <v>43942</v>
      </c>
      <c r="F63" s="21">
        <v>43933</v>
      </c>
      <c r="G63" s="15" t="s">
        <v>317</v>
      </c>
      <c r="H63" s="15">
        <v>227994</v>
      </c>
      <c r="I63" s="15" t="s">
        <v>318</v>
      </c>
      <c r="J63" s="16">
        <v>819.06</v>
      </c>
      <c r="K63" s="15" t="str">
        <f t="shared" si="6"/>
        <v>mar</v>
      </c>
      <c r="L63" s="15">
        <f t="shared" si="7"/>
        <v>21</v>
      </c>
      <c r="M63" s="31">
        <f t="shared" si="8"/>
        <v>0</v>
      </c>
      <c r="N63" s="32">
        <f t="shared" si="9"/>
        <v>0</v>
      </c>
    </row>
    <row r="64" spans="1:14" x14ac:dyDescent="0.25">
      <c r="A64" s="15" t="s">
        <v>332</v>
      </c>
      <c r="B64" s="15" t="s">
        <v>271</v>
      </c>
      <c r="C64" s="15">
        <v>545775</v>
      </c>
      <c r="D64" s="21">
        <v>43912</v>
      </c>
      <c r="E64" s="21">
        <f t="shared" si="5"/>
        <v>43943</v>
      </c>
      <c r="F64" s="21">
        <v>43951</v>
      </c>
      <c r="G64" s="15" t="s">
        <v>317</v>
      </c>
      <c r="H64" s="15">
        <v>217275</v>
      </c>
      <c r="I64" s="15" t="s">
        <v>318</v>
      </c>
      <c r="J64" s="16">
        <v>1065.57</v>
      </c>
      <c r="K64" s="15" t="str">
        <f t="shared" si="6"/>
        <v>mar</v>
      </c>
      <c r="L64" s="15">
        <f t="shared" si="7"/>
        <v>22</v>
      </c>
      <c r="M64" s="31">
        <f t="shared" si="8"/>
        <v>7</v>
      </c>
      <c r="N64" s="32">
        <f t="shared" si="9"/>
        <v>40.852363999999994</v>
      </c>
    </row>
    <row r="65" spans="1:14" x14ac:dyDescent="0.25">
      <c r="A65" s="15" t="s">
        <v>333</v>
      </c>
      <c r="B65" s="15" t="s">
        <v>271</v>
      </c>
      <c r="C65" s="15">
        <v>545695</v>
      </c>
      <c r="D65" s="21">
        <v>43912</v>
      </c>
      <c r="E65" s="21">
        <f t="shared" si="5"/>
        <v>43943</v>
      </c>
      <c r="F65" s="21">
        <v>43951</v>
      </c>
      <c r="G65" s="15" t="s">
        <v>317</v>
      </c>
      <c r="H65" s="15">
        <v>231320</v>
      </c>
      <c r="I65" s="15" t="s">
        <v>318</v>
      </c>
      <c r="J65" s="16">
        <v>312.83999999999997</v>
      </c>
      <c r="K65" s="15" t="str">
        <f t="shared" si="6"/>
        <v>mar</v>
      </c>
      <c r="L65" s="15">
        <f t="shared" si="7"/>
        <v>22</v>
      </c>
      <c r="M65" s="31">
        <f t="shared" si="8"/>
        <v>7</v>
      </c>
      <c r="N65" s="32">
        <f t="shared" si="9"/>
        <v>21.883567999999997</v>
      </c>
    </row>
    <row r="66" spans="1:14" x14ac:dyDescent="0.25">
      <c r="A66" s="15" t="s">
        <v>334</v>
      </c>
      <c r="B66" s="15" t="s">
        <v>271</v>
      </c>
      <c r="C66" s="15">
        <v>545715</v>
      </c>
      <c r="D66" s="21">
        <v>43912</v>
      </c>
      <c r="E66" s="21">
        <f t="shared" si="5"/>
        <v>43943</v>
      </c>
      <c r="F66" s="21">
        <v>43937</v>
      </c>
      <c r="G66" s="15" t="s">
        <v>317</v>
      </c>
      <c r="H66" s="15">
        <v>234637</v>
      </c>
      <c r="I66" s="15" t="s">
        <v>318</v>
      </c>
      <c r="J66" s="16">
        <v>238.59</v>
      </c>
      <c r="K66" s="15" t="str">
        <f t="shared" si="6"/>
        <v>mar</v>
      </c>
      <c r="L66" s="15">
        <f t="shared" si="7"/>
        <v>22</v>
      </c>
      <c r="M66" s="31">
        <f t="shared" si="8"/>
        <v>0</v>
      </c>
      <c r="N66" s="32">
        <f t="shared" si="9"/>
        <v>0</v>
      </c>
    </row>
    <row r="67" spans="1:14" x14ac:dyDescent="0.25">
      <c r="A67" s="15" t="s">
        <v>335</v>
      </c>
      <c r="B67" s="15" t="s">
        <v>271</v>
      </c>
      <c r="C67" s="15">
        <v>545682</v>
      </c>
      <c r="D67" s="21">
        <v>43912</v>
      </c>
      <c r="E67" s="21">
        <f t="shared" si="5"/>
        <v>43943</v>
      </c>
      <c r="F67" s="21">
        <v>43948</v>
      </c>
      <c r="G67" s="15" t="s">
        <v>317</v>
      </c>
      <c r="H67" s="15">
        <v>223858</v>
      </c>
      <c r="I67" s="15" t="s">
        <v>318</v>
      </c>
      <c r="J67" s="16">
        <v>222.42</v>
      </c>
      <c r="K67" s="15" t="str">
        <f t="shared" si="6"/>
        <v>mar</v>
      </c>
      <c r="L67" s="15">
        <f t="shared" si="7"/>
        <v>22</v>
      </c>
      <c r="M67" s="31">
        <f t="shared" si="8"/>
        <v>4</v>
      </c>
      <c r="N67" s="32">
        <f t="shared" si="9"/>
        <v>11.202847999999999</v>
      </c>
    </row>
    <row r="68" spans="1:14" x14ac:dyDescent="0.25">
      <c r="A68" s="15" t="s">
        <v>336</v>
      </c>
      <c r="B68" s="15" t="s">
        <v>271</v>
      </c>
      <c r="C68" s="15">
        <v>545748</v>
      </c>
      <c r="D68" s="21">
        <v>43913</v>
      </c>
      <c r="E68" s="21">
        <f t="shared" si="5"/>
        <v>43944</v>
      </c>
      <c r="F68" s="21">
        <v>43939</v>
      </c>
      <c r="G68" s="15" t="s">
        <v>317</v>
      </c>
      <c r="H68" s="15">
        <v>223602</v>
      </c>
      <c r="I68" s="15" t="s">
        <v>318</v>
      </c>
      <c r="J68" s="16">
        <v>422.73</v>
      </c>
      <c r="K68" s="15" t="str">
        <f t="shared" si="6"/>
        <v>mar</v>
      </c>
      <c r="L68" s="15">
        <f t="shared" si="7"/>
        <v>23</v>
      </c>
      <c r="M68" s="31">
        <f t="shared" si="8"/>
        <v>0</v>
      </c>
      <c r="N68" s="32">
        <f t="shared" si="9"/>
        <v>0</v>
      </c>
    </row>
    <row r="69" spans="1:14" x14ac:dyDescent="0.25">
      <c r="A69" s="15" t="s">
        <v>337</v>
      </c>
      <c r="B69" s="15" t="s">
        <v>271</v>
      </c>
      <c r="C69" s="15">
        <v>545774</v>
      </c>
      <c r="D69" s="21">
        <v>43914</v>
      </c>
      <c r="E69" s="21">
        <f t="shared" ref="E69:E88" si="10">WORKDAY(EDATE(D69,1)-1,1)</f>
        <v>43945</v>
      </c>
      <c r="F69" s="21">
        <v>43944</v>
      </c>
      <c r="G69" s="15" t="s">
        <v>317</v>
      </c>
      <c r="H69" s="15">
        <v>224955</v>
      </c>
      <c r="I69" s="15" t="s">
        <v>318</v>
      </c>
      <c r="J69" s="16">
        <v>816.75</v>
      </c>
      <c r="K69" s="15" t="str">
        <f t="shared" ref="K69:K88" si="11">TEXT(D69,"MMM")</f>
        <v>mar</v>
      </c>
      <c r="L69" s="15">
        <f t="shared" ref="L69:L88" si="12">DAY(D69)</f>
        <v>24</v>
      </c>
      <c r="M69" s="31">
        <f t="shared" ref="M69:M88" si="13">IF(F69&gt;E69,NETWORKDAYS(E69,F69),0)</f>
        <v>0</v>
      </c>
      <c r="N69" s="32">
        <f t="shared" ref="N69:N88" si="14">(J69*M69*Penalty_Rate)+M69*flat_rate</f>
        <v>0</v>
      </c>
    </row>
    <row r="70" spans="1:14" x14ac:dyDescent="0.25">
      <c r="A70" s="15" t="s">
        <v>338</v>
      </c>
      <c r="B70" s="15" t="s">
        <v>271</v>
      </c>
      <c r="C70" s="15">
        <v>545762</v>
      </c>
      <c r="D70" s="21">
        <v>43914</v>
      </c>
      <c r="E70" s="21">
        <f t="shared" si="10"/>
        <v>43945</v>
      </c>
      <c r="F70" s="21">
        <v>43933</v>
      </c>
      <c r="G70" s="15" t="s">
        <v>317</v>
      </c>
      <c r="H70" s="15">
        <v>210023</v>
      </c>
      <c r="I70" s="15" t="s">
        <v>318</v>
      </c>
      <c r="J70" s="16">
        <v>126.72</v>
      </c>
      <c r="K70" s="15" t="str">
        <f t="shared" si="11"/>
        <v>mar</v>
      </c>
      <c r="L70" s="15">
        <f t="shared" si="12"/>
        <v>24</v>
      </c>
      <c r="M70" s="31">
        <f t="shared" si="13"/>
        <v>0</v>
      </c>
      <c r="N70" s="32">
        <f t="shared" si="14"/>
        <v>0</v>
      </c>
    </row>
    <row r="71" spans="1:14" x14ac:dyDescent="0.25">
      <c r="A71" s="15" t="s">
        <v>339</v>
      </c>
      <c r="B71" s="15" t="s">
        <v>271</v>
      </c>
      <c r="C71" s="15">
        <v>545790</v>
      </c>
      <c r="D71" s="21">
        <v>43915</v>
      </c>
      <c r="E71" s="21">
        <f t="shared" si="10"/>
        <v>43948</v>
      </c>
      <c r="F71" s="21">
        <v>43933</v>
      </c>
      <c r="G71" s="15" t="s">
        <v>317</v>
      </c>
      <c r="H71" s="15">
        <v>213342</v>
      </c>
      <c r="I71" s="15" t="s">
        <v>318</v>
      </c>
      <c r="J71" s="16">
        <v>533.28</v>
      </c>
      <c r="K71" s="15" t="str">
        <f t="shared" si="11"/>
        <v>mar</v>
      </c>
      <c r="L71" s="15">
        <f t="shared" si="12"/>
        <v>25</v>
      </c>
      <c r="M71" s="31">
        <f t="shared" si="13"/>
        <v>0</v>
      </c>
      <c r="N71" s="32">
        <f t="shared" si="14"/>
        <v>0</v>
      </c>
    </row>
    <row r="72" spans="1:14" x14ac:dyDescent="0.25">
      <c r="A72" s="15" t="s">
        <v>340</v>
      </c>
      <c r="B72" s="15" t="s">
        <v>271</v>
      </c>
      <c r="C72" s="15">
        <v>545713</v>
      </c>
      <c r="D72" s="21">
        <v>43915</v>
      </c>
      <c r="E72" s="21">
        <f t="shared" si="10"/>
        <v>43948</v>
      </c>
      <c r="F72" s="21">
        <v>43949</v>
      </c>
      <c r="G72" s="15" t="s">
        <v>317</v>
      </c>
      <c r="H72" s="15">
        <v>217217</v>
      </c>
      <c r="I72" s="15" t="s">
        <v>318</v>
      </c>
      <c r="J72" s="16">
        <v>352.44</v>
      </c>
      <c r="K72" s="15" t="str">
        <f t="shared" si="11"/>
        <v>mar</v>
      </c>
      <c r="L72" s="15">
        <f t="shared" si="12"/>
        <v>25</v>
      </c>
      <c r="M72" s="31">
        <f t="shared" si="13"/>
        <v>2</v>
      </c>
      <c r="N72" s="32">
        <f t="shared" si="14"/>
        <v>6.5375680000000003</v>
      </c>
    </row>
    <row r="73" spans="1:14" x14ac:dyDescent="0.25">
      <c r="A73" s="15" t="s">
        <v>341</v>
      </c>
      <c r="B73" s="15" t="s">
        <v>271</v>
      </c>
      <c r="C73" s="15">
        <v>545758</v>
      </c>
      <c r="D73" s="21">
        <v>43916</v>
      </c>
      <c r="E73" s="21">
        <f t="shared" si="10"/>
        <v>43948</v>
      </c>
      <c r="F73" s="21">
        <v>43929</v>
      </c>
      <c r="G73" s="15" t="s">
        <v>317</v>
      </c>
      <c r="H73" s="15">
        <v>215639</v>
      </c>
      <c r="I73" s="15" t="s">
        <v>318</v>
      </c>
      <c r="J73" s="16">
        <v>361.02</v>
      </c>
      <c r="K73" s="15" t="str">
        <f t="shared" si="11"/>
        <v>mar</v>
      </c>
      <c r="L73" s="15">
        <f t="shared" si="12"/>
        <v>26</v>
      </c>
      <c r="M73" s="31">
        <f t="shared" si="13"/>
        <v>0</v>
      </c>
      <c r="N73" s="32">
        <f t="shared" si="14"/>
        <v>0</v>
      </c>
    </row>
    <row r="74" spans="1:14" x14ac:dyDescent="0.25">
      <c r="A74" s="15" t="s">
        <v>342</v>
      </c>
      <c r="B74" s="15" t="s">
        <v>271</v>
      </c>
      <c r="C74" s="15">
        <v>545739</v>
      </c>
      <c r="D74" s="21">
        <v>43917</v>
      </c>
      <c r="E74" s="21">
        <f t="shared" si="10"/>
        <v>43948</v>
      </c>
      <c r="F74" s="21">
        <v>43933</v>
      </c>
      <c r="G74" s="15" t="s">
        <v>317</v>
      </c>
      <c r="H74" s="15">
        <v>214234</v>
      </c>
      <c r="I74" s="15" t="s">
        <v>318</v>
      </c>
      <c r="J74" s="16">
        <v>1094.28</v>
      </c>
      <c r="K74" s="15" t="str">
        <f t="shared" si="11"/>
        <v>mar</v>
      </c>
      <c r="L74" s="15">
        <f t="shared" si="12"/>
        <v>27</v>
      </c>
      <c r="M74" s="31">
        <f t="shared" si="13"/>
        <v>0</v>
      </c>
      <c r="N74" s="32">
        <f t="shared" si="14"/>
        <v>0</v>
      </c>
    </row>
    <row r="75" spans="1:14" x14ac:dyDescent="0.25">
      <c r="A75" s="15" t="s">
        <v>343</v>
      </c>
      <c r="B75" s="15" t="s">
        <v>271</v>
      </c>
      <c r="C75" s="15">
        <v>545697</v>
      </c>
      <c r="D75" s="21">
        <v>43917</v>
      </c>
      <c r="E75" s="21">
        <f t="shared" si="10"/>
        <v>43948</v>
      </c>
      <c r="F75" s="21">
        <v>43922</v>
      </c>
      <c r="G75" s="15" t="s">
        <v>317</v>
      </c>
      <c r="H75" s="15">
        <v>226166</v>
      </c>
      <c r="I75" s="15" t="s">
        <v>318</v>
      </c>
      <c r="J75" s="16">
        <v>1053.69</v>
      </c>
      <c r="K75" s="15" t="str">
        <f t="shared" si="11"/>
        <v>mar</v>
      </c>
      <c r="L75" s="15">
        <f t="shared" si="12"/>
        <v>27</v>
      </c>
      <c r="M75" s="31">
        <f t="shared" si="13"/>
        <v>0</v>
      </c>
      <c r="N75" s="32">
        <f t="shared" si="14"/>
        <v>0</v>
      </c>
    </row>
    <row r="76" spans="1:14" x14ac:dyDescent="0.25">
      <c r="A76" s="15" t="s">
        <v>344</v>
      </c>
      <c r="B76" s="15" t="s">
        <v>271</v>
      </c>
      <c r="C76" s="15">
        <v>545681</v>
      </c>
      <c r="D76" s="21">
        <v>43917</v>
      </c>
      <c r="E76" s="21">
        <f t="shared" si="10"/>
        <v>43948</v>
      </c>
      <c r="F76" s="21">
        <v>43935</v>
      </c>
      <c r="G76" s="15" t="s">
        <v>317</v>
      </c>
      <c r="H76" s="15">
        <v>226225</v>
      </c>
      <c r="I76" s="15" t="s">
        <v>318</v>
      </c>
      <c r="J76" s="16">
        <v>466.29</v>
      </c>
      <c r="K76" s="15" t="str">
        <f t="shared" si="11"/>
        <v>mar</v>
      </c>
      <c r="L76" s="15">
        <f t="shared" si="12"/>
        <v>27</v>
      </c>
      <c r="M76" s="31">
        <f t="shared" si="13"/>
        <v>0</v>
      </c>
      <c r="N76" s="32">
        <f t="shared" si="14"/>
        <v>0</v>
      </c>
    </row>
    <row r="77" spans="1:14" x14ac:dyDescent="0.25">
      <c r="A77" s="15" t="s">
        <v>345</v>
      </c>
      <c r="B77" s="15" t="s">
        <v>271</v>
      </c>
      <c r="C77" s="15">
        <v>545776</v>
      </c>
      <c r="D77" s="21">
        <v>43919</v>
      </c>
      <c r="E77" s="21">
        <f t="shared" si="10"/>
        <v>43950</v>
      </c>
      <c r="F77" s="21">
        <v>43925</v>
      </c>
      <c r="G77" s="15" t="s">
        <v>317</v>
      </c>
      <c r="H77" s="15">
        <v>226240</v>
      </c>
      <c r="I77" s="15" t="s">
        <v>318</v>
      </c>
      <c r="J77" s="16">
        <v>523.38</v>
      </c>
      <c r="K77" s="15" t="str">
        <f t="shared" si="11"/>
        <v>mar</v>
      </c>
      <c r="L77" s="15">
        <f t="shared" si="12"/>
        <v>29</v>
      </c>
      <c r="M77" s="31">
        <f t="shared" si="13"/>
        <v>0</v>
      </c>
      <c r="N77" s="32">
        <f t="shared" si="14"/>
        <v>0</v>
      </c>
    </row>
    <row r="78" spans="1:14" x14ac:dyDescent="0.25">
      <c r="A78" s="15" t="s">
        <v>346</v>
      </c>
      <c r="B78" s="15" t="s">
        <v>271</v>
      </c>
      <c r="C78" s="15">
        <v>545737</v>
      </c>
      <c r="D78" s="21">
        <v>43921</v>
      </c>
      <c r="E78" s="21">
        <f t="shared" si="10"/>
        <v>43951</v>
      </c>
      <c r="F78" s="21">
        <v>43931</v>
      </c>
      <c r="G78" s="15" t="s">
        <v>317</v>
      </c>
      <c r="H78" s="15">
        <v>221183</v>
      </c>
      <c r="I78" s="15" t="s">
        <v>318</v>
      </c>
      <c r="J78" s="16">
        <v>956.34</v>
      </c>
      <c r="K78" s="15" t="str">
        <f t="shared" si="11"/>
        <v>mar</v>
      </c>
      <c r="L78" s="15">
        <f t="shared" si="12"/>
        <v>31</v>
      </c>
      <c r="M78" s="31">
        <f t="shared" si="13"/>
        <v>0</v>
      </c>
      <c r="N78" s="32">
        <f t="shared" si="14"/>
        <v>0</v>
      </c>
    </row>
    <row r="79" spans="1:14" x14ac:dyDescent="0.25">
      <c r="A79" s="15" t="s">
        <v>347</v>
      </c>
      <c r="B79" s="15" t="s">
        <v>271</v>
      </c>
      <c r="C79" s="15">
        <v>545743</v>
      </c>
      <c r="D79" s="21">
        <v>43921</v>
      </c>
      <c r="E79" s="21">
        <f t="shared" si="10"/>
        <v>43951</v>
      </c>
      <c r="F79" s="21">
        <v>43929</v>
      </c>
      <c r="G79" s="15" t="s">
        <v>317</v>
      </c>
      <c r="H79" s="15">
        <v>222998</v>
      </c>
      <c r="I79" s="15" t="s">
        <v>318</v>
      </c>
      <c r="J79" s="16">
        <v>705.54</v>
      </c>
      <c r="K79" s="15" t="str">
        <f t="shared" si="11"/>
        <v>mar</v>
      </c>
      <c r="L79" s="15">
        <f t="shared" si="12"/>
        <v>31</v>
      </c>
      <c r="M79" s="31">
        <f t="shared" si="13"/>
        <v>0</v>
      </c>
      <c r="N79" s="32">
        <f t="shared" si="14"/>
        <v>0</v>
      </c>
    </row>
    <row r="80" spans="1:14" x14ac:dyDescent="0.25">
      <c r="A80" s="15" t="s">
        <v>348</v>
      </c>
      <c r="B80" s="15" t="s">
        <v>271</v>
      </c>
      <c r="C80" s="15">
        <v>545706</v>
      </c>
      <c r="D80" s="21">
        <v>43923</v>
      </c>
      <c r="E80" s="21">
        <f t="shared" si="10"/>
        <v>43955</v>
      </c>
      <c r="F80" s="21">
        <v>43930</v>
      </c>
      <c r="G80" s="15" t="s">
        <v>317</v>
      </c>
      <c r="H80" s="15">
        <v>216205</v>
      </c>
      <c r="I80" s="15" t="s">
        <v>318</v>
      </c>
      <c r="J80" s="16">
        <v>711.81</v>
      </c>
      <c r="K80" s="15" t="str">
        <f t="shared" si="11"/>
        <v>abr</v>
      </c>
      <c r="L80" s="15">
        <f t="shared" si="12"/>
        <v>2</v>
      </c>
      <c r="M80" s="31">
        <f t="shared" si="13"/>
        <v>0</v>
      </c>
      <c r="N80" s="32">
        <f t="shared" si="14"/>
        <v>0</v>
      </c>
    </row>
    <row r="81" spans="1:14" x14ac:dyDescent="0.25">
      <c r="A81" s="15" t="s">
        <v>349</v>
      </c>
      <c r="B81" s="15" t="s">
        <v>271</v>
      </c>
      <c r="C81" s="15">
        <v>545773</v>
      </c>
      <c r="D81" s="21">
        <v>43923</v>
      </c>
      <c r="E81" s="21">
        <f t="shared" si="10"/>
        <v>43955</v>
      </c>
      <c r="F81" s="21">
        <v>43951</v>
      </c>
      <c r="G81" s="15" t="s">
        <v>317</v>
      </c>
      <c r="H81" s="15">
        <v>231274</v>
      </c>
      <c r="I81" s="15" t="s">
        <v>318</v>
      </c>
      <c r="J81" s="16">
        <v>603.57000000000005</v>
      </c>
      <c r="K81" s="15" t="str">
        <f t="shared" si="11"/>
        <v>abr</v>
      </c>
      <c r="L81" s="15">
        <f t="shared" si="12"/>
        <v>2</v>
      </c>
      <c r="M81" s="31">
        <f t="shared" si="13"/>
        <v>0</v>
      </c>
      <c r="N81" s="32">
        <f t="shared" si="14"/>
        <v>0</v>
      </c>
    </row>
    <row r="82" spans="1:14" x14ac:dyDescent="0.25">
      <c r="A82" s="15" t="s">
        <v>350</v>
      </c>
      <c r="B82" s="15" t="s">
        <v>271</v>
      </c>
      <c r="C82" s="15">
        <v>545685</v>
      </c>
      <c r="D82" s="21">
        <v>43925</v>
      </c>
      <c r="E82" s="21">
        <f t="shared" si="10"/>
        <v>43955</v>
      </c>
      <c r="F82" s="21">
        <v>43944</v>
      </c>
      <c r="G82" s="15" t="s">
        <v>317</v>
      </c>
      <c r="H82" s="15">
        <v>232805</v>
      </c>
      <c r="I82" s="15" t="s">
        <v>318</v>
      </c>
      <c r="J82" s="16">
        <v>171.93</v>
      </c>
      <c r="K82" s="15" t="str">
        <f t="shared" si="11"/>
        <v>abr</v>
      </c>
      <c r="L82" s="15">
        <f t="shared" si="12"/>
        <v>4</v>
      </c>
      <c r="M82" s="31">
        <f t="shared" si="13"/>
        <v>0</v>
      </c>
      <c r="N82" s="32">
        <f t="shared" si="14"/>
        <v>0</v>
      </c>
    </row>
    <row r="83" spans="1:14" x14ac:dyDescent="0.25">
      <c r="A83" s="15" t="s">
        <v>351</v>
      </c>
      <c r="B83" s="15" t="s">
        <v>271</v>
      </c>
      <c r="C83" s="15">
        <v>545705</v>
      </c>
      <c r="D83" s="21">
        <v>43926</v>
      </c>
      <c r="E83" s="21">
        <f t="shared" si="10"/>
        <v>43956</v>
      </c>
      <c r="F83" s="21">
        <v>43945</v>
      </c>
      <c r="G83" s="15" t="s">
        <v>317</v>
      </c>
      <c r="H83" s="15">
        <v>224184</v>
      </c>
      <c r="I83" s="15" t="s">
        <v>318</v>
      </c>
      <c r="J83" s="16">
        <v>455.07</v>
      </c>
      <c r="K83" s="15" t="str">
        <f t="shared" si="11"/>
        <v>abr</v>
      </c>
      <c r="L83" s="15">
        <f t="shared" si="12"/>
        <v>5</v>
      </c>
      <c r="M83" s="31">
        <f t="shared" si="13"/>
        <v>0</v>
      </c>
      <c r="N83" s="32">
        <f t="shared" si="14"/>
        <v>0</v>
      </c>
    </row>
    <row r="84" spans="1:14" x14ac:dyDescent="0.25">
      <c r="A84" s="15" t="s">
        <v>352</v>
      </c>
      <c r="B84" s="15" t="s">
        <v>271</v>
      </c>
      <c r="C84" s="15">
        <v>545742</v>
      </c>
      <c r="D84" s="21">
        <v>43929</v>
      </c>
      <c r="E84" s="21">
        <f t="shared" si="10"/>
        <v>43959</v>
      </c>
      <c r="F84" s="21">
        <v>43941</v>
      </c>
      <c r="G84" s="15" t="s">
        <v>317</v>
      </c>
      <c r="H84" s="15">
        <v>233209</v>
      </c>
      <c r="I84" s="15" t="s">
        <v>318</v>
      </c>
      <c r="J84" s="16">
        <v>1058.31</v>
      </c>
      <c r="K84" s="15" t="str">
        <f t="shared" si="11"/>
        <v>abr</v>
      </c>
      <c r="L84" s="15">
        <f t="shared" si="12"/>
        <v>8</v>
      </c>
      <c r="M84" s="31">
        <f t="shared" si="13"/>
        <v>0</v>
      </c>
      <c r="N84" s="32">
        <f t="shared" si="14"/>
        <v>0</v>
      </c>
    </row>
    <row r="85" spans="1:14" x14ac:dyDescent="0.25">
      <c r="A85" s="15" t="s">
        <v>353</v>
      </c>
      <c r="B85" s="15" t="s">
        <v>271</v>
      </c>
      <c r="C85" s="15">
        <v>545783</v>
      </c>
      <c r="D85" s="21">
        <v>43933</v>
      </c>
      <c r="E85" s="21">
        <f t="shared" si="10"/>
        <v>43963</v>
      </c>
      <c r="F85" s="21">
        <v>43935</v>
      </c>
      <c r="G85" s="15" t="s">
        <v>317</v>
      </c>
      <c r="H85" s="15">
        <v>239476</v>
      </c>
      <c r="I85" s="15" t="s">
        <v>318</v>
      </c>
      <c r="J85" s="16">
        <v>955.68</v>
      </c>
      <c r="K85" s="15" t="str">
        <f t="shared" si="11"/>
        <v>abr</v>
      </c>
      <c r="L85" s="15">
        <f t="shared" si="12"/>
        <v>12</v>
      </c>
      <c r="M85" s="31">
        <f t="shared" si="13"/>
        <v>0</v>
      </c>
      <c r="N85" s="32">
        <f t="shared" si="14"/>
        <v>0</v>
      </c>
    </row>
    <row r="86" spans="1:14" x14ac:dyDescent="0.25">
      <c r="A86" s="15" t="s">
        <v>354</v>
      </c>
      <c r="B86" s="15" t="s">
        <v>271</v>
      </c>
      <c r="C86" s="15">
        <v>545745</v>
      </c>
      <c r="D86" s="21">
        <v>43935</v>
      </c>
      <c r="E86" s="21">
        <f t="shared" si="10"/>
        <v>43965</v>
      </c>
      <c r="F86" s="21">
        <v>43948</v>
      </c>
      <c r="G86" s="15" t="s">
        <v>317</v>
      </c>
      <c r="H86" s="15">
        <v>228246</v>
      </c>
      <c r="I86" s="15" t="s">
        <v>318</v>
      </c>
      <c r="J86" s="16">
        <v>138.6</v>
      </c>
      <c r="K86" s="15" t="str">
        <f t="shared" si="11"/>
        <v>abr</v>
      </c>
      <c r="L86" s="15">
        <f t="shared" si="12"/>
        <v>14</v>
      </c>
      <c r="M86" s="31">
        <f t="shared" si="13"/>
        <v>0</v>
      </c>
      <c r="N86" s="32">
        <f t="shared" si="14"/>
        <v>0</v>
      </c>
    </row>
    <row r="87" spans="1:14" x14ac:dyDescent="0.25">
      <c r="A87" s="15" t="s">
        <v>355</v>
      </c>
      <c r="B87" s="15" t="s">
        <v>271</v>
      </c>
      <c r="C87" s="15">
        <v>545784</v>
      </c>
      <c r="D87" s="21">
        <v>43942</v>
      </c>
      <c r="E87" s="21">
        <f t="shared" si="10"/>
        <v>43972</v>
      </c>
      <c r="F87" s="21">
        <v>43950</v>
      </c>
      <c r="G87" s="15" t="s">
        <v>317</v>
      </c>
      <c r="H87" s="15">
        <v>213693</v>
      </c>
      <c r="I87" s="15" t="s">
        <v>318</v>
      </c>
      <c r="J87" s="16">
        <v>764.28</v>
      </c>
      <c r="K87" s="15" t="str">
        <f t="shared" si="11"/>
        <v>abr</v>
      </c>
      <c r="L87" s="15">
        <f t="shared" si="12"/>
        <v>21</v>
      </c>
      <c r="M87" s="31">
        <f t="shared" si="13"/>
        <v>0</v>
      </c>
      <c r="N87" s="32">
        <f t="shared" si="14"/>
        <v>0</v>
      </c>
    </row>
    <row r="88" spans="1:14" x14ac:dyDescent="0.25">
      <c r="A88" s="15" t="s">
        <v>356</v>
      </c>
      <c r="B88" s="15" t="s">
        <v>271</v>
      </c>
      <c r="C88" s="15">
        <v>545703</v>
      </c>
      <c r="D88" s="21">
        <v>43945</v>
      </c>
      <c r="E88" s="21">
        <f t="shared" si="10"/>
        <v>43976</v>
      </c>
      <c r="F88" s="21">
        <v>43949</v>
      </c>
      <c r="G88" s="15" t="s">
        <v>317</v>
      </c>
      <c r="H88" s="15">
        <v>238023</v>
      </c>
      <c r="I88" s="15" t="s">
        <v>318</v>
      </c>
      <c r="J88" s="16">
        <v>215.49</v>
      </c>
      <c r="K88" s="15" t="str">
        <f t="shared" si="11"/>
        <v>abr</v>
      </c>
      <c r="L88" s="15">
        <f t="shared" si="12"/>
        <v>24</v>
      </c>
      <c r="M88" s="31">
        <f t="shared" si="13"/>
        <v>0</v>
      </c>
      <c r="N88" s="32">
        <f t="shared" si="14"/>
        <v>0</v>
      </c>
    </row>
    <row r="89" spans="1:14" x14ac:dyDescent="0.25">
      <c r="A89" s="15"/>
      <c r="B89" s="15"/>
      <c r="C89" s="15"/>
      <c r="D89" s="46"/>
      <c r="E89" s="46">
        <f>WORKDAY(EDATE(D89,1)-1,1)</f>
        <v>31</v>
      </c>
      <c r="F89" s="46"/>
      <c r="G89" s="15"/>
      <c r="H89" s="15"/>
      <c r="I89" s="15" t="s">
        <v>365</v>
      </c>
      <c r="J89" s="16">
        <v>800</v>
      </c>
      <c r="K89" s="15" t="str">
        <f>TEXT(D89,"MMM")</f>
        <v>ene</v>
      </c>
      <c r="L89" s="15">
        <f>DAY(D89)</f>
        <v>0</v>
      </c>
      <c r="M89" s="47">
        <f>IF(F89&gt;E89,NETWORKDAYS(E89,F89),0)</f>
        <v>0</v>
      </c>
      <c r="N89" s="48">
        <f>(J89*M89*Penalty_Rate)+M89*flat_rate</f>
        <v>0</v>
      </c>
    </row>
  </sheetData>
  <sortState ref="D5:F88">
    <sortCondition ref="F5:F88"/>
  </sortState>
  <phoneticPr fontId="4" type="noConversion"/>
  <conditionalFormatting sqref="B5:C89 G5:L89">
    <cfRule type="expression" dxfId="34" priority="10">
      <formula>$I5=$J$2</formula>
    </cfRule>
  </conditionalFormatting>
  <conditionalFormatting sqref="A5:A89">
    <cfRule type="expression" dxfId="33" priority="3">
      <formula>$I5=$J$2</formula>
    </cfRule>
  </conditionalFormatting>
  <conditionalFormatting sqref="D5:F89">
    <cfRule type="expression" dxfId="32" priority="1">
      <formula>$I5=$K$2</formula>
    </cfRule>
  </conditionalFormatting>
  <dataValidations count="1">
    <dataValidation type="list" allowBlank="1" showInputMessage="1" showErrorMessage="1" sqref="J2">
      <formula1>Region</formula1>
    </dataValidation>
  </dataValidations>
  <pageMargins left="0.7" right="0.7" top="0.75" bottom="0.75" header="0.3" footer="0.3"/>
  <pageSetup paperSize="9"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0"/>
  <sheetViews>
    <sheetView workbookViewId="0">
      <selection activeCell="D12" sqref="D12"/>
    </sheetView>
  </sheetViews>
  <sheetFormatPr baseColWidth="10" defaultColWidth="9.140625" defaultRowHeight="15" x14ac:dyDescent="0.25"/>
  <cols>
    <col min="1" max="1" width="23.85546875" customWidth="1"/>
    <col min="2" max="2" width="20.42578125" customWidth="1"/>
    <col min="3" max="4" width="19.42578125" customWidth="1"/>
  </cols>
  <sheetData>
    <row r="1" spans="1:14" ht="20.25" thickBot="1" x14ac:dyDescent="0.35">
      <c r="A1" s="9" t="s">
        <v>357</v>
      </c>
      <c r="B1" s="9"/>
      <c r="C1" s="9"/>
      <c r="D1" s="9"/>
    </row>
    <row r="2" spans="1:14" ht="15.75" thickTop="1" x14ac:dyDescent="0.25"/>
    <row r="3" spans="1:14" x14ac:dyDescent="0.25">
      <c r="A3" t="s">
        <v>358</v>
      </c>
      <c r="B3" s="1">
        <f>SUM('Supplier Invoice Statement'!V1)</f>
        <v>48282.62999999999</v>
      </c>
    </row>
    <row r="4" spans="1:14" x14ac:dyDescent="0.25">
      <c r="A4" t="s">
        <v>359</v>
      </c>
      <c r="B4" s="1">
        <f>SUM(Amount_Paid)</f>
        <v>46511.93</v>
      </c>
    </row>
    <row r="5" spans="1:14" x14ac:dyDescent="0.25">
      <c r="A5" t="s">
        <v>360</v>
      </c>
      <c r="B5" s="1">
        <f>SUM(B3-B4)</f>
        <v>1770.6999999999898</v>
      </c>
      <c r="N5">
        <f>IF(F5&gt;E5,NETWORKDAYS(E5,F5,),0)</f>
        <v>0</v>
      </c>
    </row>
    <row r="7" spans="1:14" x14ac:dyDescent="0.25">
      <c r="A7" s="3" t="s">
        <v>361</v>
      </c>
      <c r="B7" s="7" t="s">
        <v>362</v>
      </c>
      <c r="C7" s="7" t="s">
        <v>363</v>
      </c>
      <c r="D7" s="7" t="s">
        <v>364</v>
      </c>
      <c r="E7" s="50" t="s">
        <v>269</v>
      </c>
    </row>
    <row r="8" spans="1:14" x14ac:dyDescent="0.25">
      <c r="A8" t="s">
        <v>318</v>
      </c>
      <c r="B8">
        <f>COUNTIF(Location,A8)</f>
        <v>40</v>
      </c>
      <c r="D8" s="8">
        <f>SUMIF(Location,A8,Amount_Paid)</f>
        <v>24082.740000000005</v>
      </c>
      <c r="E8" s="49">
        <v>401.52</v>
      </c>
    </row>
    <row r="9" spans="1:14" x14ac:dyDescent="0.25">
      <c r="A9" t="s">
        <v>259</v>
      </c>
      <c r="B9">
        <f>COUNTIF(Location,A9)</f>
        <v>44</v>
      </c>
      <c r="D9" s="8">
        <f>SUMIF(Location,A9,Amount_Paid)</f>
        <v>21629.190000000006</v>
      </c>
      <c r="E9" s="49">
        <v>562.15</v>
      </c>
    </row>
    <row r="10" spans="1:14" x14ac:dyDescent="0.25">
      <c r="A10" t="s">
        <v>365</v>
      </c>
      <c r="B10">
        <f>COUNTIF(Location,A10)</f>
        <v>1</v>
      </c>
      <c r="D10" s="8">
        <f>SUMIF(Location,A10,Amount_Paid)</f>
        <v>800</v>
      </c>
      <c r="E10" s="49">
        <v>0</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D15" sqref="D15"/>
    </sheetView>
  </sheetViews>
  <sheetFormatPr baseColWidth="10" defaultColWidth="9.140625" defaultRowHeight="15" x14ac:dyDescent="0.25"/>
  <cols>
    <col min="1" max="1" width="14" customWidth="1"/>
    <col min="3" max="3" width="25.7109375" customWidth="1"/>
  </cols>
  <sheetData>
    <row r="1" spans="1:13" ht="19.5" x14ac:dyDescent="0.3">
      <c r="A1" s="20" t="s">
        <v>366</v>
      </c>
      <c r="B1" s="20"/>
      <c r="C1" s="20"/>
    </row>
    <row r="2" spans="1:13" x14ac:dyDescent="0.25">
      <c r="A2" s="21"/>
      <c r="B2" s="22"/>
    </row>
    <row r="3" spans="1:13" x14ac:dyDescent="0.25">
      <c r="A3" s="23" t="s">
        <v>367</v>
      </c>
      <c r="B3" s="24" t="s">
        <v>368</v>
      </c>
      <c r="C3" s="25" t="s">
        <v>369</v>
      </c>
    </row>
    <row r="4" spans="1:13" x14ac:dyDescent="0.25">
      <c r="A4" s="26">
        <v>43831</v>
      </c>
      <c r="B4" s="22" t="str">
        <f t="shared" ref="B4:B9" si="0">TEXT(A4,"ddd")</f>
        <v>Wed</v>
      </c>
      <c r="C4" s="27" t="s">
        <v>370</v>
      </c>
    </row>
    <row r="5" spans="1:13" x14ac:dyDescent="0.25">
      <c r="A5" s="26">
        <v>43857</v>
      </c>
      <c r="B5" s="22" t="str">
        <f t="shared" si="0"/>
        <v>Mon</v>
      </c>
      <c r="C5" s="27" t="s">
        <v>371</v>
      </c>
      <c r="M5">
        <f>IF(F5&gt;E5,NETWORKDAYS(F5,E5,'Holidays (opcional)'!A4:A9),0)</f>
        <v>0</v>
      </c>
    </row>
    <row r="6" spans="1:13" x14ac:dyDescent="0.25">
      <c r="A6" s="26">
        <v>43931</v>
      </c>
      <c r="B6" s="22" t="str">
        <f t="shared" si="0"/>
        <v>Fri</v>
      </c>
      <c r="C6" s="27" t="s">
        <v>372</v>
      </c>
    </row>
    <row r="7" spans="1:13" x14ac:dyDescent="0.25">
      <c r="A7" s="26">
        <v>43932</v>
      </c>
      <c r="B7" s="22" t="str">
        <f t="shared" si="0"/>
        <v>Sat</v>
      </c>
      <c r="C7" s="27" t="s">
        <v>373</v>
      </c>
    </row>
    <row r="8" spans="1:13" x14ac:dyDescent="0.25">
      <c r="A8" s="26">
        <v>43933</v>
      </c>
      <c r="B8" s="22" t="str">
        <f t="shared" si="0"/>
        <v>Sun</v>
      </c>
      <c r="C8" s="27" t="s">
        <v>374</v>
      </c>
    </row>
    <row r="9" spans="1:13" x14ac:dyDescent="0.25">
      <c r="A9" s="28">
        <v>43934</v>
      </c>
      <c r="B9" s="29" t="str">
        <f t="shared" si="0"/>
        <v>Mon</v>
      </c>
      <c r="C9" s="30"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15</vt:i4>
      </vt:variant>
    </vt:vector>
  </HeadingPairs>
  <TitlesOfParts>
    <vt:vector size="19" baseType="lpstr">
      <vt:lpstr>Supplier Invoice Statement</vt:lpstr>
      <vt:lpstr>MC Invoice Report</vt:lpstr>
      <vt:lpstr>Recon Analysis</vt:lpstr>
      <vt:lpstr>Holidays (opcional)</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Nicole Bull</dc:creator>
  <cp:keywords/>
  <dc:description/>
  <cp:lastModifiedBy>palic</cp:lastModifiedBy>
  <cp:revision/>
  <dcterms:created xsi:type="dcterms:W3CDTF">2023-03-13T13:27:25Z</dcterms:created>
  <dcterms:modified xsi:type="dcterms:W3CDTF">2023-04-30T14:07:38Z</dcterms:modified>
  <cp:category/>
  <cp:contentStatus/>
</cp:coreProperties>
</file>