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excel\2023\"/>
    </mc:Choice>
  </mc:AlternateContent>
  <bookViews>
    <workbookView xWindow="0" yWindow="0" windowWidth="8730" windowHeight="8295"/>
  </bookViews>
  <sheets>
    <sheet name="Supplier Invoice Statement" sheetId="2" r:id="rId1"/>
    <sheet name="MC Invoice Report" sheetId="1" r:id="rId2"/>
    <sheet name="Recon Analysis" sheetId="4" r:id="rId3"/>
    <sheet name="Holidays (opcional)" sheetId="6" r:id="rId4"/>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2</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Report'!$N$2:$N$2</definedName>
    <definedName name="PO_Number">'MC Invoice Report'!$H$5:$H$88</definedName>
    <definedName name="Region">OFFSET('Recon Analysis'!$A$8,0,0,COUNTA('Recon Analysis'!$A$8:$A$18))</definedName>
    <definedName name="SegmentaciónDeDatos_Invoice_Month">#N/A</definedName>
    <definedName name="SegmentaciónDeDatos_Location">#N/A</definedName>
    <definedName name="Supplier_Code">'MC Invoice Report'!$B$5:$B$88</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9" i="1" l="1"/>
  <c r="D9" i="4"/>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 r="N89" i="1" l="1"/>
  <c r="V1" i="2"/>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<sst xmlns="http://schemas.openxmlformats.org/spreadsheetml/2006/main" count="817" uniqueCount="375">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</sst>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Red]\-&quot;$&quot;#,##0.00"/>
    <numFmt numFmtId="44" formatCode="_-&quot;$&quot;* #,##0.00_-;\-&quot;$&quot;* #,##0.00_-;_-&quot;$&quot;* &quot;-&quot;??_-;_-@_-"/>
    <numFmt numFmtId="43" formatCode="_-* #,##0.00_-;\-* #,##0.00_-;_-* &quot;-&quot;??_-;_-@_-"/>
    <numFmt numFmtId="164" formatCode="&quot;$&quot;#,##0.00"/>
    <numFmt numFmtId="165" formatCode="yyyy\-mm\-dd;@"/>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0">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0" fontId="9" fillId="0" borderId="0" xfId="0" applyFont="1"/>
    <xf numFmtId="0" fontId="11" fillId="0" borderId="0" xfId="0" applyFont="1"/>
    <xf numFmtId="8" fontId="11" fillId="0" borderId="0" xfId="0" applyNumberFormat="1" applyFont="1"/>
    <xf numFmtId="164" fontId="7" fillId="0" borderId="0" xfId="0" applyNumberFormat="1" applyFont="1"/>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48">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patternType="solid">
          <fgColor rgb="FFDEEAF6"/>
          <bgColor rgb="FFDEEAF6"/>
        </patternFill>
      </fill>
    </dxf>
    <dxf>
      <fill>
        <patternFill>
          <bgColor theme="8" tint="0.79998168889431442"/>
        </patternFill>
      </fill>
    </dxf>
    <dxf>
      <fill>
        <patternFill>
          <bgColor theme="8" tint="0.79998168889431442"/>
        </patternFill>
      </fill>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xmlns:sle15="http://schemas.microsoft.com/office/drawing/2012/slicer">
      <mc:Choice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xmlns:sle15="http://schemas.microsoft.com/office/drawing/2012/slicer">
      <mc:Choice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47" tableBorderDxfId="46">
  <autoFilter ref="A1:S85"/>
  <tableColumns count="19">
    <tableColumn id="1" name="Document No" dataDxfId="45" dataCellStyle="20% - Énfasis3"/>
    <tableColumn id="2" name="Payment No." dataDxfId="44" dataCellStyle="20% - Énfasis3"/>
    <tableColumn id="3" name="Paid" dataDxfId="43" dataCellStyle="20% - Énfasis3"/>
    <tableColumn id="4" name="Invoiced" dataDxfId="42" dataCellStyle="20% - Énfasis3"/>
    <tableColumn id="5" name="Inv/cr" dataDxfId="41" dataCellStyle="20% - Énfasis3"/>
    <tableColumn id="6" name="Paid Amount" dataDxfId="40" dataCellStyle="20% - Énfasis3"/>
    <tableColumn id="7" name="Customer PO" dataDxfId="39" dataCellStyle="20% - Énfasis3"/>
    <tableColumn id="8" name="ABN" dataDxfId="38" dataCellStyle="20% - Énfasis3"/>
    <tableColumn id="9" name="Acct" dataDxfId="37" dataCellStyle="20% - Énfasis3"/>
    <tableColumn id="10" name="Check" dataDxfId="36"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35">
      <calculatedColumnFormula>VALUE(SUBSTITUTE(SUBSTITUTE(F2,"S",""),MID(F2,2,1),""))</calculatedColumnFormula>
    </tableColumn>
    <tableColumn id="18" name="Invoice Date" dataDxfId="34">
      <calculatedColumnFormula>DATE(2020,MONTH(1&amp;M2),RIGHT(D2,2))</calculatedColumnFormula>
    </tableColumn>
    <tableColumn id="19" name="Paid Date" dataDxfId="33">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totalsRowCount="1" headerRowDxfId="29">
  <autoFilter ref="A4:N88"/>
  <sortState ref="A5:N88">
    <sortCondition ref="I4:I88"/>
  </sortState>
  <tableColumns count="14">
    <tableColumn id="1" name="Payment Ref" totalsRowLabel="Total" dataDxfId="28" totalsRowDxfId="27"/>
    <tableColumn id="2" name="Supplier Code" dataDxfId="26" totalsRowDxfId="25"/>
    <tableColumn id="3" name="Payment No." totalsRowFunction="custom" dataDxfId="24" totalsRowDxfId="23">
      <totalsRowFormula>SUBTOTAL(102,C5:C88)</totalsRowFormula>
    </tableColumn>
    <tableColumn id="4" name="Invoice Date" dataDxfId="22" totalsRowDxfId="21"/>
    <tableColumn id="5" name="Due Date" dataDxfId="20" totalsRowDxfId="19">
      <calculatedColumnFormula>WORKDAY(EDATE(D5,1)-1,1)</calculatedColumnFormula>
    </tableColumn>
    <tableColumn id="6" name="Payment Date" dataDxfId="18" totalsRowDxfId="17"/>
    <tableColumn id="7" name="Bank Details" dataDxfId="16"/>
    <tableColumn id="8" name="PO Number" dataDxfId="15" totalsRowDxfId="14"/>
    <tableColumn id="9" name="Location" dataDxfId="13" totalsRowDxfId="12"/>
    <tableColumn id="10" name="Amount" totalsRowFunction="custom" dataDxfId="11" totalsRowDxfId="10">
      <totalsRowFormula>SUBTOTAL(109,J5:J88)</totalsRowFormula>
    </tableColumn>
    <tableColumn id="11" name="Invoice Month" dataDxfId="9" totalsRowDxfId="8">
      <calculatedColumnFormula>TEXT(D5,"MMM")</calculatedColumnFormula>
    </tableColumn>
    <tableColumn id="12" name="Invoice Day" dataDxfId="7" totalsRowDxfId="6">
      <calculatedColumnFormula>DAY(D5)</calculatedColumnFormula>
    </tableColumn>
    <tableColumn id="13" name="Over Due By" dataDxfId="5" totalsRowDxfId="4">
      <calculatedColumnFormula>IF(F5&gt;E5,NETWORKDAYS(E5,F5),0)</calculatedColumnFormula>
    </tableColumn>
    <tableColumn id="14" name="Late Charge" totalsRowFunction="sum" dataDxfId="3" totalsRowDxfId="2">
      <calculatedColumnFormula>(J5*M5*Penalty_Rate)+M5*flat_rate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2" name="tbl_Region" displayName="tbl_Region" ref="A7:D9" totalsRowShown="0" headerRowDxfId="0">
  <autoFilter ref="A7:D9"/>
  <tableColumns count="4">
    <tableColumn id="1" name="Region"/>
    <tableColumn id="2" name="Number of Invoices">
      <calculatedColumnFormula>COUNTIF(Location,A8)</calculatedColumnFormula>
    </tableColumn>
    <tableColumn id="3" name="Late Payments"/>
    <tableColumn id="4" name="Total Paid" dataDxfId="1" dataCellStyle="Moneda">
      <calculatedColumnFormula>SUMIF(Location,A8,Amount_Paid)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abSelected="1" topLeftCell="P1"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topLeftCell="I1" zoomScale="78" zoomScaleNormal="78" workbookViewId="0">
      <selection activeCell="K2" sqref="K2"/>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45046.467946064811</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 t="shared" ref="E5:E36" si="0">WORKDAY(EDATE(D5,1)-1,1)</f>
        <v>43914</v>
      </c>
      <c r="F5" s="21">
        <v>43927</v>
      </c>
      <c r="G5" s="15" t="s">
        <v>272</v>
      </c>
      <c r="H5" s="15">
        <v>312187</v>
      </c>
      <c r="I5" s="15" t="s">
        <v>259</v>
      </c>
      <c r="J5" s="16">
        <v>623.70000000000005</v>
      </c>
      <c r="K5" s="15" t="str">
        <f t="shared" ref="K5:K36" si="1">TEXT(D5,"MMM")</f>
        <v>feb</v>
      </c>
      <c r="L5" s="15">
        <f t="shared" ref="L5:L36" si="2">DAY(D5)</f>
        <v>24</v>
      </c>
      <c r="M5" s="31">
        <f t="shared" ref="M5:M36" si="3">IF(F5&gt;E5,NETWORKDAYS(E5,F5),0)</f>
        <v>10</v>
      </c>
      <c r="N5" s="32">
        <f t="shared" ref="N5:N36" si="4">(J5*M5*Penalty_Rate)+M5*flat_rate</f>
        <v>42.453199999999995</v>
      </c>
    </row>
    <row r="6" spans="1:14" x14ac:dyDescent="0.25">
      <c r="A6" s="15" t="s">
        <v>273</v>
      </c>
      <c r="B6" s="15" t="s">
        <v>271</v>
      </c>
      <c r="C6" s="15">
        <v>545710</v>
      </c>
      <c r="D6" s="21">
        <v>43886</v>
      </c>
      <c r="E6" s="21">
        <f t="shared" si="0"/>
        <v>43915</v>
      </c>
      <c r="F6" s="21">
        <v>43931</v>
      </c>
      <c r="G6" s="15" t="s">
        <v>272</v>
      </c>
      <c r="H6" s="15">
        <v>330858</v>
      </c>
      <c r="I6" s="15" t="s">
        <v>259</v>
      </c>
      <c r="J6" s="16">
        <v>426.03</v>
      </c>
      <c r="K6" s="15" t="str">
        <f t="shared" si="1"/>
        <v>feb</v>
      </c>
      <c r="L6" s="15">
        <f t="shared" si="2"/>
        <v>25</v>
      </c>
      <c r="M6" s="31">
        <f t="shared" si="3"/>
        <v>13</v>
      </c>
      <c r="N6" s="32">
        <f t="shared" si="4"/>
        <v>45.938203999999999</v>
      </c>
    </row>
    <row r="7" spans="1:14" x14ac:dyDescent="0.25">
      <c r="A7" s="15" t="s">
        <v>274</v>
      </c>
      <c r="B7" s="15" t="s">
        <v>271</v>
      </c>
      <c r="C7" s="15">
        <v>545769</v>
      </c>
      <c r="D7" s="21">
        <v>43887</v>
      </c>
      <c r="E7" s="21">
        <f t="shared" si="0"/>
        <v>43916</v>
      </c>
      <c r="F7" s="21">
        <v>43929</v>
      </c>
      <c r="G7" s="15" t="s">
        <v>272</v>
      </c>
      <c r="H7" s="15">
        <v>316190</v>
      </c>
      <c r="I7" s="15" t="s">
        <v>259</v>
      </c>
      <c r="J7" s="16">
        <v>600.6</v>
      </c>
      <c r="K7" s="15" t="str">
        <f t="shared" si="1"/>
        <v>feb</v>
      </c>
      <c r="L7" s="15">
        <f t="shared" si="2"/>
        <v>26</v>
      </c>
      <c r="M7" s="31">
        <f t="shared" si="3"/>
        <v>10</v>
      </c>
      <c r="N7" s="32">
        <f t="shared" si="4"/>
        <v>41.621600000000001</v>
      </c>
    </row>
    <row r="8" spans="1:14" x14ac:dyDescent="0.25">
      <c r="A8" s="15" t="s">
        <v>275</v>
      </c>
      <c r="B8" s="15" t="s">
        <v>271</v>
      </c>
      <c r="C8" s="15">
        <v>545735</v>
      </c>
      <c r="D8" s="21">
        <v>43888</v>
      </c>
      <c r="E8" s="21">
        <f t="shared" si="0"/>
        <v>43917</v>
      </c>
      <c r="F8" s="21">
        <v>43928</v>
      </c>
      <c r="G8" s="15" t="s">
        <v>272</v>
      </c>
      <c r="H8" s="15">
        <v>327740</v>
      </c>
      <c r="I8" s="15" t="s">
        <v>259</v>
      </c>
      <c r="J8" s="16">
        <v>950.73</v>
      </c>
      <c r="K8" s="15" t="str">
        <f t="shared" si="1"/>
        <v>feb</v>
      </c>
      <c r="L8" s="15">
        <f t="shared" si="2"/>
        <v>27</v>
      </c>
      <c r="M8" s="31">
        <f t="shared" si="3"/>
        <v>8</v>
      </c>
      <c r="N8" s="32">
        <f t="shared" si="4"/>
        <v>43.381023999999996</v>
      </c>
    </row>
    <row r="9" spans="1:14" x14ac:dyDescent="0.25">
      <c r="A9" s="15" t="s">
        <v>276</v>
      </c>
      <c r="B9" s="15" t="s">
        <v>271</v>
      </c>
      <c r="C9" s="15">
        <v>545778</v>
      </c>
      <c r="D9" s="21">
        <v>43890</v>
      </c>
      <c r="E9" s="21">
        <f t="shared" si="0"/>
        <v>43920</v>
      </c>
      <c r="F9" s="21">
        <v>43932</v>
      </c>
      <c r="G9" s="15" t="s">
        <v>272</v>
      </c>
      <c r="H9" s="15">
        <v>325643</v>
      </c>
      <c r="I9" s="15" t="s">
        <v>259</v>
      </c>
      <c r="J9" s="16">
        <v>650.42999999999995</v>
      </c>
      <c r="K9" s="15" t="str">
        <f t="shared" si="1"/>
        <v>feb</v>
      </c>
      <c r="L9" s="15">
        <f t="shared" si="2"/>
        <v>29</v>
      </c>
      <c r="M9" s="31">
        <f t="shared" si="3"/>
        <v>10</v>
      </c>
      <c r="N9" s="32">
        <f t="shared" si="4"/>
        <v>43.415479999999995</v>
      </c>
    </row>
    <row r="10" spans="1:14" x14ac:dyDescent="0.25">
      <c r="A10" s="15" t="s">
        <v>277</v>
      </c>
      <c r="B10" s="15" t="s">
        <v>271</v>
      </c>
      <c r="C10" s="15">
        <v>545693</v>
      </c>
      <c r="D10" s="21">
        <v>43890</v>
      </c>
      <c r="E10" s="21">
        <f t="shared" si="0"/>
        <v>43920</v>
      </c>
      <c r="F10" s="21">
        <v>43928</v>
      </c>
      <c r="G10" s="15" t="s">
        <v>272</v>
      </c>
      <c r="H10" s="15">
        <v>316515</v>
      </c>
      <c r="I10" s="15" t="s">
        <v>259</v>
      </c>
      <c r="J10" s="16">
        <v>299.64</v>
      </c>
      <c r="K10" s="15" t="str">
        <f t="shared" si="1"/>
        <v>feb</v>
      </c>
      <c r="L10" s="15">
        <f t="shared" si="2"/>
        <v>29</v>
      </c>
      <c r="M10" s="31">
        <f t="shared" si="3"/>
        <v>7</v>
      </c>
      <c r="N10" s="32">
        <f t="shared" si="4"/>
        <v>21.550927999999999</v>
      </c>
    </row>
    <row r="11" spans="1:14" x14ac:dyDescent="0.25">
      <c r="A11" s="15" t="s">
        <v>278</v>
      </c>
      <c r="B11" s="15" t="s">
        <v>271</v>
      </c>
      <c r="C11" s="15">
        <v>545719</v>
      </c>
      <c r="D11" s="21">
        <v>43892</v>
      </c>
      <c r="E11" s="21">
        <f t="shared" si="0"/>
        <v>43923</v>
      </c>
      <c r="F11" s="21">
        <v>43934</v>
      </c>
      <c r="G11" s="15" t="s">
        <v>272</v>
      </c>
      <c r="H11" s="15">
        <v>336345</v>
      </c>
      <c r="I11" s="15" t="s">
        <v>259</v>
      </c>
      <c r="J11" s="16">
        <v>644.82000000000005</v>
      </c>
      <c r="K11" s="15" t="str">
        <f t="shared" si="1"/>
        <v>mar</v>
      </c>
      <c r="L11" s="15">
        <f t="shared" si="2"/>
        <v>2</v>
      </c>
      <c r="M11" s="31">
        <f t="shared" si="3"/>
        <v>8</v>
      </c>
      <c r="N11" s="32">
        <f t="shared" si="4"/>
        <v>34.570816000000001</v>
      </c>
    </row>
    <row r="12" spans="1:14" x14ac:dyDescent="0.25">
      <c r="A12" s="15" t="s">
        <v>279</v>
      </c>
      <c r="B12" s="15" t="s">
        <v>271</v>
      </c>
      <c r="C12" s="15">
        <v>545708</v>
      </c>
      <c r="D12" s="21">
        <v>43892</v>
      </c>
      <c r="E12" s="21">
        <f t="shared" si="0"/>
        <v>43923</v>
      </c>
      <c r="F12" s="21">
        <v>43927</v>
      </c>
      <c r="G12" s="15" t="s">
        <v>272</v>
      </c>
      <c r="H12" s="15">
        <v>335282</v>
      </c>
      <c r="I12" s="15" t="s">
        <v>259</v>
      </c>
      <c r="J12" s="16">
        <v>302.61</v>
      </c>
      <c r="K12" s="15" t="str">
        <f t="shared" si="1"/>
        <v>mar</v>
      </c>
      <c r="L12" s="15">
        <f t="shared" si="2"/>
        <v>2</v>
      </c>
      <c r="M12" s="31">
        <f t="shared" si="3"/>
        <v>3</v>
      </c>
      <c r="N12" s="32">
        <f t="shared" si="4"/>
        <v>9.2681880000000003</v>
      </c>
    </row>
    <row r="13" spans="1:14" x14ac:dyDescent="0.25">
      <c r="A13" s="15" t="s">
        <v>280</v>
      </c>
      <c r="B13" s="15" t="s">
        <v>271</v>
      </c>
      <c r="C13" s="15">
        <v>545734</v>
      </c>
      <c r="D13" s="21">
        <v>43895</v>
      </c>
      <c r="E13" s="21">
        <f t="shared" si="0"/>
        <v>43927</v>
      </c>
      <c r="F13" s="21">
        <v>43925</v>
      </c>
      <c r="G13" s="15" t="s">
        <v>272</v>
      </c>
      <c r="H13" s="15">
        <v>331460</v>
      </c>
      <c r="I13" s="15" t="s">
        <v>259</v>
      </c>
      <c r="J13" s="16">
        <v>821.37</v>
      </c>
      <c r="K13" s="15" t="str">
        <f t="shared" si="1"/>
        <v>mar</v>
      </c>
      <c r="L13" s="15">
        <f t="shared" si="2"/>
        <v>5</v>
      </c>
      <c r="M13" s="31">
        <f t="shared" si="3"/>
        <v>0</v>
      </c>
      <c r="N13" s="32">
        <f t="shared" si="4"/>
        <v>0</v>
      </c>
    </row>
    <row r="14" spans="1:14" x14ac:dyDescent="0.25">
      <c r="A14" s="15" t="s">
        <v>281</v>
      </c>
      <c r="B14" s="15" t="s">
        <v>271</v>
      </c>
      <c r="C14" s="15">
        <v>545726</v>
      </c>
      <c r="D14" s="21">
        <v>43895</v>
      </c>
      <c r="E14" s="21">
        <f t="shared" si="0"/>
        <v>43927</v>
      </c>
      <c r="F14" s="21">
        <v>43937</v>
      </c>
      <c r="G14" s="15" t="s">
        <v>272</v>
      </c>
      <c r="H14" s="15">
        <v>312603</v>
      </c>
      <c r="I14" s="15" t="s">
        <v>259</v>
      </c>
      <c r="J14" s="16">
        <v>-600.27</v>
      </c>
      <c r="K14" s="15" t="str">
        <f t="shared" si="1"/>
        <v>mar</v>
      </c>
      <c r="L14" s="15">
        <f t="shared" si="2"/>
        <v>5</v>
      </c>
      <c r="M14" s="31">
        <f t="shared" si="3"/>
        <v>9</v>
      </c>
      <c r="N14" s="32">
        <f t="shared" si="4"/>
        <v>-1.4487480000000019</v>
      </c>
    </row>
    <row r="15" spans="1:14" x14ac:dyDescent="0.25">
      <c r="A15" s="15" t="s">
        <v>282</v>
      </c>
      <c r="B15" s="15" t="s">
        <v>271</v>
      </c>
      <c r="C15" s="15">
        <v>545754</v>
      </c>
      <c r="D15" s="21">
        <v>43896</v>
      </c>
      <c r="E15" s="21">
        <f t="shared" si="0"/>
        <v>43927</v>
      </c>
      <c r="F15" s="21">
        <v>43925</v>
      </c>
      <c r="G15" s="15" t="s">
        <v>272</v>
      </c>
      <c r="H15" s="15">
        <v>313747</v>
      </c>
      <c r="I15" s="15" t="s">
        <v>259</v>
      </c>
      <c r="J15" s="16">
        <v>56.43</v>
      </c>
      <c r="K15" s="15" t="str">
        <f t="shared" si="1"/>
        <v>mar</v>
      </c>
      <c r="L15" s="15">
        <f t="shared" si="2"/>
        <v>6</v>
      </c>
      <c r="M15" s="31">
        <f t="shared" si="3"/>
        <v>0</v>
      </c>
      <c r="N15" s="32">
        <f t="shared" si="4"/>
        <v>0</v>
      </c>
    </row>
    <row r="16" spans="1:14" x14ac:dyDescent="0.25">
      <c r="A16" s="15" t="s">
        <v>283</v>
      </c>
      <c r="B16" s="15" t="s">
        <v>271</v>
      </c>
      <c r="C16" s="15">
        <v>545789</v>
      </c>
      <c r="D16" s="21">
        <v>43898</v>
      </c>
      <c r="E16" s="21">
        <f t="shared" si="0"/>
        <v>43929</v>
      </c>
      <c r="F16" s="21">
        <v>43941</v>
      </c>
      <c r="G16" s="15" t="s">
        <v>272</v>
      </c>
      <c r="H16" s="15">
        <v>338553</v>
      </c>
      <c r="I16" s="15" t="s">
        <v>259</v>
      </c>
      <c r="J16" s="16">
        <v>1032.24</v>
      </c>
      <c r="K16" s="15" t="str">
        <f t="shared" si="1"/>
        <v>mar</v>
      </c>
      <c r="L16" s="15">
        <f t="shared" si="2"/>
        <v>8</v>
      </c>
      <c r="M16" s="31">
        <f t="shared" si="3"/>
        <v>9</v>
      </c>
      <c r="N16" s="32">
        <f t="shared" si="4"/>
        <v>51.444575999999998</v>
      </c>
    </row>
    <row r="17" spans="1:14" x14ac:dyDescent="0.25">
      <c r="A17" s="15" t="s">
        <v>284</v>
      </c>
      <c r="B17" s="15" t="s">
        <v>271</v>
      </c>
      <c r="C17" s="15">
        <v>545691</v>
      </c>
      <c r="D17" s="21">
        <v>43899</v>
      </c>
      <c r="E17" s="21">
        <f t="shared" si="0"/>
        <v>43930</v>
      </c>
      <c r="F17" s="21">
        <v>43942</v>
      </c>
      <c r="G17" s="15" t="s">
        <v>272</v>
      </c>
      <c r="H17" s="15">
        <v>335460</v>
      </c>
      <c r="I17" s="15" t="s">
        <v>259</v>
      </c>
      <c r="J17" s="16">
        <v>642.17999999999995</v>
      </c>
      <c r="K17" s="15" t="str">
        <f t="shared" si="1"/>
        <v>mar</v>
      </c>
      <c r="L17" s="15">
        <f t="shared" si="2"/>
        <v>9</v>
      </c>
      <c r="M17" s="31">
        <f t="shared" si="3"/>
        <v>9</v>
      </c>
      <c r="N17" s="32">
        <f t="shared" si="4"/>
        <v>38.806632</v>
      </c>
    </row>
    <row r="18" spans="1:14" x14ac:dyDescent="0.25">
      <c r="A18" s="15" t="s">
        <v>285</v>
      </c>
      <c r="B18" s="15" t="s">
        <v>271</v>
      </c>
      <c r="C18" s="15">
        <v>545781</v>
      </c>
      <c r="D18" s="21">
        <v>43901</v>
      </c>
      <c r="E18" s="21">
        <f t="shared" si="0"/>
        <v>43934</v>
      </c>
      <c r="F18" s="21">
        <v>43943</v>
      </c>
      <c r="G18" s="15" t="s">
        <v>272</v>
      </c>
      <c r="H18" s="15">
        <v>338807</v>
      </c>
      <c r="I18" s="15" t="s">
        <v>259</v>
      </c>
      <c r="J18" s="16">
        <v>424.38</v>
      </c>
      <c r="K18" s="15" t="str">
        <f t="shared" si="1"/>
        <v>mar</v>
      </c>
      <c r="L18" s="15">
        <f t="shared" si="2"/>
        <v>11</v>
      </c>
      <c r="M18" s="31">
        <f t="shared" si="3"/>
        <v>8</v>
      </c>
      <c r="N18" s="32">
        <f t="shared" si="4"/>
        <v>28.222144</v>
      </c>
    </row>
    <row r="19" spans="1:14" x14ac:dyDescent="0.25">
      <c r="A19" s="15" t="s">
        <v>286</v>
      </c>
      <c r="B19" s="15" t="s">
        <v>271</v>
      </c>
      <c r="C19" s="15">
        <v>545767</v>
      </c>
      <c r="D19" s="21">
        <v>43904</v>
      </c>
      <c r="E19" s="21">
        <f t="shared" si="0"/>
        <v>43935</v>
      </c>
      <c r="F19" s="21">
        <v>43937</v>
      </c>
      <c r="G19" s="15" t="s">
        <v>272</v>
      </c>
      <c r="H19" s="15">
        <v>322800</v>
      </c>
      <c r="I19" s="15" t="s">
        <v>259</v>
      </c>
      <c r="J19" s="16">
        <v>446.49</v>
      </c>
      <c r="K19" s="15" t="str">
        <f t="shared" si="1"/>
        <v>mar</v>
      </c>
      <c r="L19" s="15">
        <f t="shared" si="2"/>
        <v>14</v>
      </c>
      <c r="M19" s="31">
        <f t="shared" si="3"/>
        <v>3</v>
      </c>
      <c r="N19" s="32">
        <f t="shared" si="4"/>
        <v>10.822092</v>
      </c>
    </row>
    <row r="20" spans="1:14" x14ac:dyDescent="0.25">
      <c r="A20" s="15" t="s">
        <v>287</v>
      </c>
      <c r="B20" s="15" t="s">
        <v>271</v>
      </c>
      <c r="C20" s="15">
        <v>545763</v>
      </c>
      <c r="D20" s="21">
        <v>43905</v>
      </c>
      <c r="E20" s="21">
        <f t="shared" si="0"/>
        <v>43936</v>
      </c>
      <c r="F20" s="21">
        <v>43943</v>
      </c>
      <c r="G20" s="15" t="s">
        <v>272</v>
      </c>
      <c r="H20" s="15">
        <v>338938</v>
      </c>
      <c r="I20" s="15" t="s">
        <v>259</v>
      </c>
      <c r="J20" s="16">
        <v>1000.23</v>
      </c>
      <c r="K20" s="15" t="str">
        <f t="shared" si="1"/>
        <v>mar</v>
      </c>
      <c r="L20" s="15">
        <f t="shared" si="2"/>
        <v>15</v>
      </c>
      <c r="M20" s="31">
        <f t="shared" si="3"/>
        <v>6</v>
      </c>
      <c r="N20" s="32">
        <f t="shared" si="4"/>
        <v>33.604968</v>
      </c>
    </row>
    <row r="21" spans="1:14" x14ac:dyDescent="0.25">
      <c r="A21" s="15" t="s">
        <v>288</v>
      </c>
      <c r="B21" s="15" t="s">
        <v>271</v>
      </c>
      <c r="C21" s="15">
        <v>545770</v>
      </c>
      <c r="D21" s="21">
        <v>43905</v>
      </c>
      <c r="E21" s="21">
        <f t="shared" si="0"/>
        <v>43936</v>
      </c>
      <c r="F21" s="21">
        <v>43942</v>
      </c>
      <c r="G21" s="15" t="s">
        <v>272</v>
      </c>
      <c r="H21" s="15">
        <v>327938</v>
      </c>
      <c r="I21" s="15" t="s">
        <v>259</v>
      </c>
      <c r="J21" s="16">
        <v>546.80999999999995</v>
      </c>
      <c r="K21" s="15" t="str">
        <f t="shared" si="1"/>
        <v>mar</v>
      </c>
      <c r="L21" s="15">
        <f t="shared" si="2"/>
        <v>15</v>
      </c>
      <c r="M21" s="31">
        <f t="shared" si="3"/>
        <v>5</v>
      </c>
      <c r="N21" s="32">
        <f t="shared" si="4"/>
        <v>19.842579999999998</v>
      </c>
    </row>
    <row r="22" spans="1:14" x14ac:dyDescent="0.25">
      <c r="A22" s="15" t="s">
        <v>289</v>
      </c>
      <c r="B22" s="15" t="s">
        <v>271</v>
      </c>
      <c r="C22" s="15">
        <v>545731</v>
      </c>
      <c r="D22" s="21">
        <v>43906</v>
      </c>
      <c r="E22" s="21">
        <f t="shared" si="0"/>
        <v>43937</v>
      </c>
      <c r="F22" s="21">
        <v>43949</v>
      </c>
      <c r="G22" s="15" t="s">
        <v>272</v>
      </c>
      <c r="H22" s="15">
        <v>336345</v>
      </c>
      <c r="I22" s="15" t="s">
        <v>259</v>
      </c>
      <c r="J22" s="16">
        <v>442.86</v>
      </c>
      <c r="K22" s="15" t="str">
        <f t="shared" si="1"/>
        <v>mar</v>
      </c>
      <c r="L22" s="15">
        <f t="shared" si="2"/>
        <v>16</v>
      </c>
      <c r="M22" s="31">
        <f t="shared" si="3"/>
        <v>9</v>
      </c>
      <c r="N22" s="32">
        <f t="shared" si="4"/>
        <v>32.348663999999999</v>
      </c>
    </row>
    <row r="23" spans="1:14" x14ac:dyDescent="0.25">
      <c r="A23" s="15" t="s">
        <v>290</v>
      </c>
      <c r="B23" s="15" t="s">
        <v>271</v>
      </c>
      <c r="C23" s="15">
        <v>545674</v>
      </c>
      <c r="D23" s="21">
        <v>43906</v>
      </c>
      <c r="E23" s="21">
        <f t="shared" si="0"/>
        <v>43937</v>
      </c>
      <c r="F23" s="21">
        <v>43926</v>
      </c>
      <c r="G23" s="15" t="s">
        <v>272</v>
      </c>
      <c r="H23" s="15">
        <v>332589</v>
      </c>
      <c r="I23" s="15" t="s">
        <v>259</v>
      </c>
      <c r="J23" s="16">
        <v>409.53</v>
      </c>
      <c r="K23" s="15" t="str">
        <f t="shared" si="1"/>
        <v>mar</v>
      </c>
      <c r="L23" s="15">
        <f t="shared" si="2"/>
        <v>16</v>
      </c>
      <c r="M23" s="31">
        <f t="shared" si="3"/>
        <v>0</v>
      </c>
      <c r="N23" s="32">
        <f t="shared" si="4"/>
        <v>0</v>
      </c>
    </row>
    <row r="24" spans="1:14" x14ac:dyDescent="0.25">
      <c r="A24" s="15" t="s">
        <v>291</v>
      </c>
      <c r="B24" s="15" t="s">
        <v>271</v>
      </c>
      <c r="C24" s="15">
        <v>545727</v>
      </c>
      <c r="D24" s="21">
        <v>43907</v>
      </c>
      <c r="E24" s="21">
        <f t="shared" si="0"/>
        <v>43938</v>
      </c>
      <c r="F24" s="21">
        <v>43929</v>
      </c>
      <c r="G24" s="15" t="s">
        <v>272</v>
      </c>
      <c r="H24" s="15">
        <v>339907</v>
      </c>
      <c r="I24" s="15" t="s">
        <v>259</v>
      </c>
      <c r="J24" s="16">
        <v>480.81</v>
      </c>
      <c r="K24" s="15" t="str">
        <f t="shared" si="1"/>
        <v>mar</v>
      </c>
      <c r="L24" s="15">
        <f t="shared" si="2"/>
        <v>17</v>
      </c>
      <c r="M24" s="31">
        <f t="shared" si="3"/>
        <v>0</v>
      </c>
      <c r="N24" s="32">
        <f t="shared" si="4"/>
        <v>0</v>
      </c>
    </row>
    <row r="25" spans="1:14" x14ac:dyDescent="0.25">
      <c r="A25" s="15" t="s">
        <v>292</v>
      </c>
      <c r="B25" s="15" t="s">
        <v>271</v>
      </c>
      <c r="C25" s="15">
        <v>545677</v>
      </c>
      <c r="D25" s="21">
        <v>43907</v>
      </c>
      <c r="E25" s="21">
        <f t="shared" si="0"/>
        <v>43938</v>
      </c>
      <c r="F25" s="21">
        <v>43931</v>
      </c>
      <c r="G25" s="15" t="s">
        <v>272</v>
      </c>
      <c r="H25" s="15">
        <v>319376</v>
      </c>
      <c r="I25" s="15" t="s">
        <v>259</v>
      </c>
      <c r="J25" s="16">
        <v>-450.12</v>
      </c>
      <c r="K25" s="15" t="str">
        <f t="shared" si="1"/>
        <v>mar</v>
      </c>
      <c r="L25" s="15">
        <f t="shared" si="2"/>
        <v>17</v>
      </c>
      <c r="M25" s="31">
        <f t="shared" si="3"/>
        <v>0</v>
      </c>
      <c r="N25" s="32">
        <f t="shared" si="4"/>
        <v>0</v>
      </c>
    </row>
    <row r="26" spans="1:14" x14ac:dyDescent="0.25">
      <c r="A26" s="15" t="s">
        <v>293</v>
      </c>
      <c r="B26" s="15" t="s">
        <v>271</v>
      </c>
      <c r="C26" s="15">
        <v>545750</v>
      </c>
      <c r="D26" s="21">
        <v>43908</v>
      </c>
      <c r="E26" s="21">
        <f t="shared" si="0"/>
        <v>43941</v>
      </c>
      <c r="F26" s="21">
        <v>43935</v>
      </c>
      <c r="G26" s="15" t="s">
        <v>272</v>
      </c>
      <c r="H26" s="15">
        <v>319833</v>
      </c>
      <c r="I26" s="15" t="s">
        <v>259</v>
      </c>
      <c r="J26" s="16">
        <v>1061.94</v>
      </c>
      <c r="K26" s="15" t="str">
        <f t="shared" si="1"/>
        <v>mar</v>
      </c>
      <c r="L26" s="15">
        <f t="shared" si="2"/>
        <v>18</v>
      </c>
      <c r="M26" s="31">
        <f t="shared" si="3"/>
        <v>0</v>
      </c>
      <c r="N26" s="32">
        <f t="shared" si="4"/>
        <v>0</v>
      </c>
    </row>
    <row r="27" spans="1:14" x14ac:dyDescent="0.25">
      <c r="A27" s="15" t="s">
        <v>294</v>
      </c>
      <c r="B27" s="15" t="s">
        <v>271</v>
      </c>
      <c r="C27" s="15">
        <v>545740</v>
      </c>
      <c r="D27" s="21">
        <v>43908</v>
      </c>
      <c r="E27" s="21">
        <f t="shared" si="0"/>
        <v>43941</v>
      </c>
      <c r="F27" s="21">
        <v>43926</v>
      </c>
      <c r="G27" s="15" t="s">
        <v>272</v>
      </c>
      <c r="H27" s="15">
        <v>321456</v>
      </c>
      <c r="I27" s="15" t="s">
        <v>259</v>
      </c>
      <c r="J27" s="16">
        <v>628.98</v>
      </c>
      <c r="K27" s="15" t="str">
        <f t="shared" si="1"/>
        <v>mar</v>
      </c>
      <c r="L27" s="15">
        <f t="shared" si="2"/>
        <v>18</v>
      </c>
      <c r="M27" s="31">
        <f t="shared" si="3"/>
        <v>0</v>
      </c>
      <c r="N27" s="32">
        <f t="shared" si="4"/>
        <v>0</v>
      </c>
    </row>
    <row r="28" spans="1:14" x14ac:dyDescent="0.25">
      <c r="A28" s="15" t="s">
        <v>295</v>
      </c>
      <c r="B28" s="15" t="s">
        <v>271</v>
      </c>
      <c r="C28" s="15">
        <v>545692</v>
      </c>
      <c r="D28" s="21">
        <v>43909</v>
      </c>
      <c r="E28" s="21">
        <f t="shared" si="0"/>
        <v>43941</v>
      </c>
      <c r="F28" s="21">
        <v>43951</v>
      </c>
      <c r="G28" s="15" t="s">
        <v>272</v>
      </c>
      <c r="H28" s="15">
        <v>323955</v>
      </c>
      <c r="I28" s="15" t="s">
        <v>259</v>
      </c>
      <c r="J28" s="16">
        <v>499.95</v>
      </c>
      <c r="K28" s="15" t="str">
        <f t="shared" si="1"/>
        <v>mar</v>
      </c>
      <c r="L28" s="15">
        <f t="shared" si="2"/>
        <v>19</v>
      </c>
      <c r="M28" s="31">
        <f t="shared" si="3"/>
        <v>9</v>
      </c>
      <c r="N28" s="32">
        <f t="shared" si="4"/>
        <v>34.19838</v>
      </c>
    </row>
    <row r="29" spans="1:14" x14ac:dyDescent="0.25">
      <c r="A29" s="15" t="s">
        <v>296</v>
      </c>
      <c r="B29" s="15" t="s">
        <v>271</v>
      </c>
      <c r="C29" s="15">
        <v>545707</v>
      </c>
      <c r="D29" s="21">
        <v>43911</v>
      </c>
      <c r="E29" s="21">
        <f t="shared" si="0"/>
        <v>43942</v>
      </c>
      <c r="F29" s="21">
        <v>43925</v>
      </c>
      <c r="G29" s="15" t="s">
        <v>272</v>
      </c>
      <c r="H29" s="15">
        <v>331383</v>
      </c>
      <c r="I29" s="15" t="s">
        <v>259</v>
      </c>
      <c r="J29" s="16">
        <v>78.540000000000006</v>
      </c>
      <c r="K29" s="15" t="str">
        <f t="shared" si="1"/>
        <v>mar</v>
      </c>
      <c r="L29" s="15">
        <f t="shared" si="2"/>
        <v>21</v>
      </c>
      <c r="M29" s="31">
        <f t="shared" si="3"/>
        <v>0</v>
      </c>
      <c r="N29" s="32">
        <f t="shared" si="4"/>
        <v>0</v>
      </c>
    </row>
    <row r="30" spans="1:14" x14ac:dyDescent="0.25">
      <c r="A30" s="15" t="s">
        <v>297</v>
      </c>
      <c r="B30" s="15" t="s">
        <v>271</v>
      </c>
      <c r="C30" s="15">
        <v>545751</v>
      </c>
      <c r="D30" s="21">
        <v>43912</v>
      </c>
      <c r="E30" s="21">
        <f t="shared" si="0"/>
        <v>43943</v>
      </c>
      <c r="F30" s="21">
        <v>43927</v>
      </c>
      <c r="G30" s="15" t="s">
        <v>272</v>
      </c>
      <c r="H30" s="15">
        <v>310345</v>
      </c>
      <c r="I30" s="15" t="s">
        <v>259</v>
      </c>
      <c r="J30" s="16">
        <v>602.58000000000004</v>
      </c>
      <c r="K30" s="15" t="str">
        <f t="shared" si="1"/>
        <v>mar</v>
      </c>
      <c r="L30" s="15">
        <f t="shared" si="2"/>
        <v>22</v>
      </c>
      <c r="M30" s="31">
        <f t="shared" si="3"/>
        <v>0</v>
      </c>
      <c r="N30" s="32">
        <f t="shared" si="4"/>
        <v>0</v>
      </c>
    </row>
    <row r="31" spans="1:14" x14ac:dyDescent="0.25">
      <c r="A31" s="15" t="s">
        <v>298</v>
      </c>
      <c r="B31" s="15" t="s">
        <v>271</v>
      </c>
      <c r="C31" s="15">
        <v>545679</v>
      </c>
      <c r="D31" s="21">
        <v>43913</v>
      </c>
      <c r="E31" s="21">
        <f t="shared" si="0"/>
        <v>43944</v>
      </c>
      <c r="F31" s="21">
        <v>43951</v>
      </c>
      <c r="G31" s="15" t="s">
        <v>272</v>
      </c>
      <c r="H31" s="15">
        <v>310607</v>
      </c>
      <c r="I31" s="15" t="s">
        <v>259</v>
      </c>
      <c r="J31" s="16">
        <v>930.93</v>
      </c>
      <c r="K31" s="15" t="str">
        <f t="shared" si="1"/>
        <v>mar</v>
      </c>
      <c r="L31" s="15">
        <f t="shared" si="2"/>
        <v>23</v>
      </c>
      <c r="M31" s="31">
        <f t="shared" si="3"/>
        <v>6</v>
      </c>
      <c r="N31" s="32">
        <f t="shared" si="4"/>
        <v>32.108087999999995</v>
      </c>
    </row>
    <row r="32" spans="1:14" x14ac:dyDescent="0.25">
      <c r="A32" s="15" t="s">
        <v>299</v>
      </c>
      <c r="B32" s="15" t="s">
        <v>271</v>
      </c>
      <c r="C32" s="15">
        <v>545747</v>
      </c>
      <c r="D32" s="21">
        <v>43914</v>
      </c>
      <c r="E32" s="21">
        <f t="shared" si="0"/>
        <v>43945</v>
      </c>
      <c r="F32" s="21">
        <v>43928</v>
      </c>
      <c r="G32" s="15" t="s">
        <v>272</v>
      </c>
      <c r="H32" s="15">
        <v>314876</v>
      </c>
      <c r="I32" s="15" t="s">
        <v>259</v>
      </c>
      <c r="J32" s="16">
        <v>417.12</v>
      </c>
      <c r="K32" s="15" t="str">
        <f t="shared" si="1"/>
        <v>mar</v>
      </c>
      <c r="L32" s="15">
        <f t="shared" si="2"/>
        <v>24</v>
      </c>
      <c r="M32" s="31">
        <f t="shared" si="3"/>
        <v>0</v>
      </c>
      <c r="N32" s="32">
        <f t="shared" si="4"/>
        <v>0</v>
      </c>
    </row>
    <row r="33" spans="1:14" x14ac:dyDescent="0.25">
      <c r="A33" s="15" t="s">
        <v>300</v>
      </c>
      <c r="B33" s="15" t="s">
        <v>271</v>
      </c>
      <c r="C33" s="15">
        <v>545676</v>
      </c>
      <c r="D33" s="21">
        <v>43915</v>
      </c>
      <c r="E33" s="21">
        <f t="shared" si="0"/>
        <v>43948</v>
      </c>
      <c r="F33" s="21">
        <v>43941</v>
      </c>
      <c r="G33" s="15" t="s">
        <v>272</v>
      </c>
      <c r="H33" s="15">
        <v>337131</v>
      </c>
      <c r="I33" s="15" t="s">
        <v>259</v>
      </c>
      <c r="J33" s="16">
        <v>-234.96</v>
      </c>
      <c r="K33" s="15" t="str">
        <f t="shared" si="1"/>
        <v>mar</v>
      </c>
      <c r="L33" s="15">
        <f t="shared" si="2"/>
        <v>25</v>
      </c>
      <c r="M33" s="31">
        <f t="shared" si="3"/>
        <v>0</v>
      </c>
      <c r="N33" s="32">
        <f t="shared" si="4"/>
        <v>0</v>
      </c>
    </row>
    <row r="34" spans="1:14" x14ac:dyDescent="0.25">
      <c r="A34" s="15" t="s">
        <v>301</v>
      </c>
      <c r="B34" s="15" t="s">
        <v>271</v>
      </c>
      <c r="C34" s="15">
        <v>545765</v>
      </c>
      <c r="D34" s="21">
        <v>43918</v>
      </c>
      <c r="E34" s="21">
        <f t="shared" si="0"/>
        <v>43949</v>
      </c>
      <c r="F34" s="21">
        <v>43939</v>
      </c>
      <c r="G34" s="15" t="s">
        <v>272</v>
      </c>
      <c r="H34" s="15">
        <v>320536</v>
      </c>
      <c r="I34" s="15" t="s">
        <v>259</v>
      </c>
      <c r="J34" s="16">
        <v>948.75</v>
      </c>
      <c r="K34" s="15" t="str">
        <f t="shared" si="1"/>
        <v>mar</v>
      </c>
      <c r="L34" s="15">
        <f t="shared" si="2"/>
        <v>28</v>
      </c>
      <c r="M34" s="31">
        <f t="shared" si="3"/>
        <v>0</v>
      </c>
      <c r="N34" s="32">
        <f t="shared" si="4"/>
        <v>0</v>
      </c>
    </row>
    <row r="35" spans="1:14" x14ac:dyDescent="0.25">
      <c r="A35" s="15" t="s">
        <v>302</v>
      </c>
      <c r="B35" s="15" t="s">
        <v>271</v>
      </c>
      <c r="C35" s="15">
        <v>545725</v>
      </c>
      <c r="D35" s="21">
        <v>43919</v>
      </c>
      <c r="E35" s="21">
        <f t="shared" si="0"/>
        <v>43950</v>
      </c>
      <c r="F35" s="21">
        <v>43935</v>
      </c>
      <c r="G35" s="15" t="s">
        <v>272</v>
      </c>
      <c r="H35" s="15">
        <v>316436</v>
      </c>
      <c r="I35" s="15" t="s">
        <v>259</v>
      </c>
      <c r="J35" s="16">
        <v>736.23</v>
      </c>
      <c r="K35" s="15" t="str">
        <f t="shared" si="1"/>
        <v>mar</v>
      </c>
      <c r="L35" s="15">
        <f t="shared" si="2"/>
        <v>29</v>
      </c>
      <c r="M35" s="31">
        <f t="shared" si="3"/>
        <v>0</v>
      </c>
      <c r="N35" s="32">
        <f t="shared" si="4"/>
        <v>0</v>
      </c>
    </row>
    <row r="36" spans="1:14" x14ac:dyDescent="0.25">
      <c r="A36" s="15" t="s">
        <v>303</v>
      </c>
      <c r="B36" s="15" t="s">
        <v>271</v>
      </c>
      <c r="C36" s="15">
        <v>545788</v>
      </c>
      <c r="D36" s="21">
        <v>43919</v>
      </c>
      <c r="E36" s="21">
        <f t="shared" si="0"/>
        <v>43950</v>
      </c>
      <c r="F36" s="21">
        <v>43933</v>
      </c>
      <c r="G36" s="15" t="s">
        <v>272</v>
      </c>
      <c r="H36" s="15">
        <v>326543</v>
      </c>
      <c r="I36" s="15" t="s">
        <v>259</v>
      </c>
      <c r="J36" s="16">
        <v>446.16</v>
      </c>
      <c r="K36" s="15" t="str">
        <f t="shared" si="1"/>
        <v>mar</v>
      </c>
      <c r="L36" s="15">
        <f t="shared" si="2"/>
        <v>29</v>
      </c>
      <c r="M36" s="31">
        <f t="shared" si="3"/>
        <v>0</v>
      </c>
      <c r="N36" s="32">
        <f t="shared" si="4"/>
        <v>0</v>
      </c>
    </row>
    <row r="37" spans="1:14" x14ac:dyDescent="0.25">
      <c r="A37" s="15" t="s">
        <v>304</v>
      </c>
      <c r="B37" s="15" t="s">
        <v>271</v>
      </c>
      <c r="C37" s="15">
        <v>545689</v>
      </c>
      <c r="D37" s="21">
        <v>43919</v>
      </c>
      <c r="E37" s="21">
        <f t="shared" ref="E37:E68" si="5">WORKDAY(EDATE(D37,1)-1,1)</f>
        <v>43950</v>
      </c>
      <c r="F37" s="21">
        <v>43945</v>
      </c>
      <c r="G37" s="15" t="s">
        <v>272</v>
      </c>
      <c r="H37" s="15">
        <v>319790</v>
      </c>
      <c r="I37" s="15" t="s">
        <v>259</v>
      </c>
      <c r="J37" s="16">
        <v>221.1</v>
      </c>
      <c r="K37" s="15" t="str">
        <f t="shared" ref="K37:K68" si="6">TEXT(D37,"MMM")</f>
        <v>mar</v>
      </c>
      <c r="L37" s="15">
        <f t="shared" ref="L37:L68" si="7">DAY(D37)</f>
        <v>29</v>
      </c>
      <c r="M37" s="31">
        <f t="shared" ref="M37:M68" si="8">IF(F37&gt;E37,NETWORKDAYS(E37,F37),0)</f>
        <v>0</v>
      </c>
      <c r="N37" s="32">
        <f t="shared" ref="N37:N68" si="9">(J37*M37*Penalty_Rate)+M37*flat_rate</f>
        <v>0</v>
      </c>
    </row>
    <row r="38" spans="1:14" x14ac:dyDescent="0.25">
      <c r="A38" s="15" t="s">
        <v>305</v>
      </c>
      <c r="B38" s="15" t="s">
        <v>271</v>
      </c>
      <c r="C38" s="15">
        <v>545672</v>
      </c>
      <c r="D38" s="21">
        <v>43923</v>
      </c>
      <c r="E38" s="21">
        <f t="shared" si="5"/>
        <v>43955</v>
      </c>
      <c r="F38" s="21">
        <v>43941</v>
      </c>
      <c r="G38" s="15" t="s">
        <v>272</v>
      </c>
      <c r="H38" s="15">
        <v>327600</v>
      </c>
      <c r="I38" s="15" t="s">
        <v>259</v>
      </c>
      <c r="J38" s="16">
        <v>1021.02</v>
      </c>
      <c r="K38" s="15" t="str">
        <f t="shared" si="6"/>
        <v>abr</v>
      </c>
      <c r="L38" s="15">
        <f t="shared" si="7"/>
        <v>2</v>
      </c>
      <c r="M38" s="31">
        <f t="shared" si="8"/>
        <v>0</v>
      </c>
      <c r="N38" s="32">
        <f t="shared" si="9"/>
        <v>0</v>
      </c>
    </row>
    <row r="39" spans="1:14" x14ac:dyDescent="0.25">
      <c r="A39" s="15" t="s">
        <v>306</v>
      </c>
      <c r="B39" s="15" t="s">
        <v>271</v>
      </c>
      <c r="C39" s="15">
        <v>545721</v>
      </c>
      <c r="D39" s="21">
        <v>43923</v>
      </c>
      <c r="E39" s="21">
        <f t="shared" si="5"/>
        <v>43955</v>
      </c>
      <c r="F39" s="21">
        <v>43944</v>
      </c>
      <c r="G39" s="15" t="s">
        <v>272</v>
      </c>
      <c r="H39" s="15">
        <v>338595</v>
      </c>
      <c r="I39" s="15" t="s">
        <v>259</v>
      </c>
      <c r="J39" s="16">
        <v>113.19</v>
      </c>
      <c r="K39" s="15" t="str">
        <f t="shared" si="6"/>
        <v>abr</v>
      </c>
      <c r="L39" s="15">
        <f t="shared" si="7"/>
        <v>2</v>
      </c>
      <c r="M39" s="31">
        <f t="shared" si="8"/>
        <v>0</v>
      </c>
      <c r="N39" s="32">
        <f t="shared" si="9"/>
        <v>0</v>
      </c>
    </row>
    <row r="40" spans="1:14" x14ac:dyDescent="0.25">
      <c r="A40" s="15" t="s">
        <v>307</v>
      </c>
      <c r="B40" s="15" t="s">
        <v>271</v>
      </c>
      <c r="C40" s="15">
        <v>545753</v>
      </c>
      <c r="D40" s="21">
        <v>43927</v>
      </c>
      <c r="E40" s="21">
        <f t="shared" si="5"/>
        <v>43957</v>
      </c>
      <c r="F40" s="21">
        <v>43951</v>
      </c>
      <c r="G40" s="15" t="s">
        <v>272</v>
      </c>
      <c r="H40" s="15">
        <v>317142</v>
      </c>
      <c r="I40" s="15" t="s">
        <v>259</v>
      </c>
      <c r="J40" s="16">
        <v>132.66</v>
      </c>
      <c r="K40" s="15" t="str">
        <f t="shared" si="6"/>
        <v>abr</v>
      </c>
      <c r="L40" s="15">
        <f t="shared" si="7"/>
        <v>6</v>
      </c>
      <c r="M40" s="31">
        <f t="shared" si="8"/>
        <v>0</v>
      </c>
      <c r="N40" s="32">
        <f t="shared" si="9"/>
        <v>0</v>
      </c>
    </row>
    <row r="41" spans="1:14" x14ac:dyDescent="0.25">
      <c r="A41" s="15" t="s">
        <v>308</v>
      </c>
      <c r="B41" s="15" t="s">
        <v>271</v>
      </c>
      <c r="C41" s="15">
        <v>545698</v>
      </c>
      <c r="D41" s="21">
        <v>43929</v>
      </c>
      <c r="E41" s="21">
        <f t="shared" si="5"/>
        <v>43959</v>
      </c>
      <c r="F41" s="21">
        <v>43951</v>
      </c>
      <c r="G41" s="15" t="s">
        <v>272</v>
      </c>
      <c r="H41" s="15">
        <v>316479</v>
      </c>
      <c r="I41" s="15" t="s">
        <v>259</v>
      </c>
      <c r="J41" s="16">
        <v>1047.75</v>
      </c>
      <c r="K41" s="15" t="str">
        <f t="shared" si="6"/>
        <v>abr</v>
      </c>
      <c r="L41" s="15">
        <f t="shared" si="7"/>
        <v>8</v>
      </c>
      <c r="M41" s="31">
        <f t="shared" si="8"/>
        <v>0</v>
      </c>
      <c r="N41" s="32">
        <f t="shared" si="9"/>
        <v>0</v>
      </c>
    </row>
    <row r="42" spans="1:14" x14ac:dyDescent="0.25">
      <c r="A42" s="15" t="s">
        <v>309</v>
      </c>
      <c r="B42" s="15" t="s">
        <v>271</v>
      </c>
      <c r="C42" s="15">
        <v>545690</v>
      </c>
      <c r="D42" s="21">
        <v>43930</v>
      </c>
      <c r="E42" s="21">
        <f t="shared" si="5"/>
        <v>43962</v>
      </c>
      <c r="F42" s="21">
        <v>43949</v>
      </c>
      <c r="G42" s="15" t="s">
        <v>272</v>
      </c>
      <c r="H42" s="15">
        <v>327342</v>
      </c>
      <c r="I42" s="15" t="s">
        <v>259</v>
      </c>
      <c r="J42" s="16">
        <v>393.36</v>
      </c>
      <c r="K42" s="15" t="str">
        <f t="shared" si="6"/>
        <v>abr</v>
      </c>
      <c r="L42" s="15">
        <f t="shared" si="7"/>
        <v>9</v>
      </c>
      <c r="M42" s="31">
        <f t="shared" si="8"/>
        <v>0</v>
      </c>
      <c r="N42" s="32">
        <f t="shared" si="9"/>
        <v>0</v>
      </c>
    </row>
    <row r="43" spans="1:14" x14ac:dyDescent="0.25">
      <c r="A43" s="15" t="s">
        <v>310</v>
      </c>
      <c r="B43" s="15" t="s">
        <v>271</v>
      </c>
      <c r="C43" s="15">
        <v>545678</v>
      </c>
      <c r="D43" s="21">
        <v>43930</v>
      </c>
      <c r="E43" s="21">
        <f t="shared" si="5"/>
        <v>43962</v>
      </c>
      <c r="F43" s="21">
        <v>43951</v>
      </c>
      <c r="G43" s="15" t="s">
        <v>272</v>
      </c>
      <c r="H43" s="15">
        <v>334724</v>
      </c>
      <c r="I43" s="15" t="s">
        <v>259</v>
      </c>
      <c r="J43" s="16">
        <v>114.18</v>
      </c>
      <c r="K43" s="15" t="str">
        <f t="shared" si="6"/>
        <v>abr</v>
      </c>
      <c r="L43" s="15">
        <f t="shared" si="7"/>
        <v>9</v>
      </c>
      <c r="M43" s="31">
        <f t="shared" si="8"/>
        <v>0</v>
      </c>
      <c r="N43" s="32">
        <f t="shared" si="9"/>
        <v>0</v>
      </c>
    </row>
    <row r="44" spans="1:14" x14ac:dyDescent="0.25">
      <c r="A44" s="15" t="s">
        <v>311</v>
      </c>
      <c r="B44" s="15" t="s">
        <v>271</v>
      </c>
      <c r="C44" s="15">
        <v>545760</v>
      </c>
      <c r="D44" s="21">
        <v>43932</v>
      </c>
      <c r="E44" s="21">
        <f t="shared" si="5"/>
        <v>43962</v>
      </c>
      <c r="F44" s="21">
        <v>43948</v>
      </c>
      <c r="G44" s="15" t="s">
        <v>272</v>
      </c>
      <c r="H44" s="15">
        <v>328536</v>
      </c>
      <c r="I44" s="15" t="s">
        <v>259</v>
      </c>
      <c r="J44" s="16">
        <v>668.25</v>
      </c>
      <c r="K44" s="15" t="str">
        <f t="shared" si="6"/>
        <v>abr</v>
      </c>
      <c r="L44" s="15">
        <f t="shared" si="7"/>
        <v>11</v>
      </c>
      <c r="M44" s="31">
        <f t="shared" si="8"/>
        <v>0</v>
      </c>
      <c r="N44" s="32">
        <f t="shared" si="9"/>
        <v>0</v>
      </c>
    </row>
    <row r="45" spans="1:14" x14ac:dyDescent="0.25">
      <c r="A45" s="15" t="s">
        <v>312</v>
      </c>
      <c r="B45" s="15" t="s">
        <v>271</v>
      </c>
      <c r="C45" s="15">
        <v>545768</v>
      </c>
      <c r="D45" s="21">
        <v>43933</v>
      </c>
      <c r="E45" s="21">
        <f t="shared" si="5"/>
        <v>43963</v>
      </c>
      <c r="F45" s="21">
        <v>43940</v>
      </c>
      <c r="G45" s="15" t="s">
        <v>272</v>
      </c>
      <c r="H45" s="15">
        <v>321358</v>
      </c>
      <c r="I45" s="15" t="s">
        <v>259</v>
      </c>
      <c r="J45" s="16">
        <v>242.22</v>
      </c>
      <c r="K45" s="15" t="str">
        <f t="shared" si="6"/>
        <v>abr</v>
      </c>
      <c r="L45" s="15">
        <f t="shared" si="7"/>
        <v>12</v>
      </c>
      <c r="M45" s="31">
        <f t="shared" si="8"/>
        <v>0</v>
      </c>
      <c r="N45" s="32">
        <f t="shared" si="9"/>
        <v>0</v>
      </c>
    </row>
    <row r="46" spans="1:14" x14ac:dyDescent="0.25">
      <c r="A46" s="15" t="s">
        <v>313</v>
      </c>
      <c r="B46" s="15" t="s">
        <v>271</v>
      </c>
      <c r="C46" s="15">
        <v>545780</v>
      </c>
      <c r="D46" s="21">
        <v>43934</v>
      </c>
      <c r="E46" s="21">
        <f t="shared" si="5"/>
        <v>43964</v>
      </c>
      <c r="F46" s="21">
        <v>43943</v>
      </c>
      <c r="G46" s="15" t="s">
        <v>272</v>
      </c>
      <c r="H46" s="15">
        <v>312800</v>
      </c>
      <c r="I46" s="15" t="s">
        <v>259</v>
      </c>
      <c r="J46" s="16">
        <v>809.49</v>
      </c>
      <c r="K46" s="15" t="str">
        <f t="shared" si="6"/>
        <v>abr</v>
      </c>
      <c r="L46" s="15">
        <f t="shared" si="7"/>
        <v>13</v>
      </c>
      <c r="M46" s="31">
        <f t="shared" si="8"/>
        <v>0</v>
      </c>
      <c r="N46" s="32">
        <f t="shared" si="9"/>
        <v>0</v>
      </c>
    </row>
    <row r="47" spans="1:14" x14ac:dyDescent="0.25">
      <c r="A47" s="15" t="s">
        <v>314</v>
      </c>
      <c r="B47" s="15" t="s">
        <v>271</v>
      </c>
      <c r="C47" s="15">
        <v>545716</v>
      </c>
      <c r="D47" s="21">
        <v>43936</v>
      </c>
      <c r="E47" s="21">
        <f t="shared" si="5"/>
        <v>43966</v>
      </c>
      <c r="F47" s="21">
        <v>43941</v>
      </c>
      <c r="G47" s="15" t="s">
        <v>272</v>
      </c>
      <c r="H47" s="15">
        <v>332725</v>
      </c>
      <c r="I47" s="15" t="s">
        <v>259</v>
      </c>
      <c r="J47" s="16">
        <v>549.12</v>
      </c>
      <c r="K47" s="15" t="str">
        <f t="shared" si="6"/>
        <v>abr</v>
      </c>
      <c r="L47" s="15">
        <f t="shared" si="7"/>
        <v>15</v>
      </c>
      <c r="M47" s="31">
        <f t="shared" si="8"/>
        <v>0</v>
      </c>
      <c r="N47" s="32">
        <f t="shared" si="9"/>
        <v>0</v>
      </c>
    </row>
    <row r="48" spans="1:14" x14ac:dyDescent="0.25">
      <c r="A48" s="15" t="s">
        <v>315</v>
      </c>
      <c r="B48" s="15" t="s">
        <v>271</v>
      </c>
      <c r="C48" s="15">
        <v>545722</v>
      </c>
      <c r="D48" s="21">
        <v>43941</v>
      </c>
      <c r="E48" s="21">
        <f t="shared" si="5"/>
        <v>43971</v>
      </c>
      <c r="F48" s="21">
        <v>43949</v>
      </c>
      <c r="G48" s="15" t="s">
        <v>272</v>
      </c>
      <c r="H48" s="15">
        <v>325149</v>
      </c>
      <c r="I48" s="15" t="s">
        <v>259</v>
      </c>
      <c r="J48" s="16">
        <v>449.13</v>
      </c>
      <c r="K48" s="15" t="str">
        <f t="shared" si="6"/>
        <v>abr</v>
      </c>
      <c r="L48" s="15">
        <f t="shared" si="7"/>
        <v>20</v>
      </c>
      <c r="M48" s="31">
        <f t="shared" si="8"/>
        <v>0</v>
      </c>
      <c r="N48" s="32">
        <f t="shared" si="9"/>
        <v>0</v>
      </c>
    </row>
    <row r="49" spans="1:14" x14ac:dyDescent="0.25">
      <c r="A49" s="15" t="s">
        <v>316</v>
      </c>
      <c r="B49" s="15" t="s">
        <v>271</v>
      </c>
      <c r="C49" s="15">
        <v>545724</v>
      </c>
      <c r="D49" s="21">
        <v>43880</v>
      </c>
      <c r="E49" s="21">
        <f t="shared" si="5"/>
        <v>43909</v>
      </c>
      <c r="F49" s="21">
        <v>43924</v>
      </c>
      <c r="G49" s="15" t="s">
        <v>317</v>
      </c>
      <c r="H49" s="15">
        <v>222399</v>
      </c>
      <c r="I49" s="15" t="s">
        <v>318</v>
      </c>
      <c r="J49" s="16">
        <v>1019.04</v>
      </c>
      <c r="K49" s="15" t="str">
        <f t="shared" si="6"/>
        <v>feb</v>
      </c>
      <c r="L49" s="15">
        <f t="shared" si="7"/>
        <v>19</v>
      </c>
      <c r="M49" s="31">
        <f t="shared" si="8"/>
        <v>12</v>
      </c>
      <c r="N49" s="32">
        <f t="shared" si="9"/>
        <v>68.022527999999994</v>
      </c>
    </row>
    <row r="50" spans="1:14" x14ac:dyDescent="0.25">
      <c r="A50" s="15" t="s">
        <v>319</v>
      </c>
      <c r="B50" s="15" t="s">
        <v>271</v>
      </c>
      <c r="C50" s="15">
        <v>545756</v>
      </c>
      <c r="D50" s="21">
        <v>43881</v>
      </c>
      <c r="E50" s="21">
        <f t="shared" si="5"/>
        <v>43910</v>
      </c>
      <c r="F50" s="21">
        <v>43926</v>
      </c>
      <c r="G50" s="15" t="s">
        <v>317</v>
      </c>
      <c r="H50" s="15">
        <v>234966</v>
      </c>
      <c r="I50" s="15" t="s">
        <v>318</v>
      </c>
      <c r="J50" s="16">
        <v>511.83</v>
      </c>
      <c r="K50" s="15" t="str">
        <f t="shared" si="6"/>
        <v>feb</v>
      </c>
      <c r="L50" s="15">
        <f t="shared" si="7"/>
        <v>20</v>
      </c>
      <c r="M50" s="31">
        <f t="shared" si="8"/>
        <v>11</v>
      </c>
      <c r="N50" s="32">
        <f t="shared" si="9"/>
        <v>42.268467999999999</v>
      </c>
    </row>
    <row r="51" spans="1:14" x14ac:dyDescent="0.25">
      <c r="A51" s="15" t="s">
        <v>320</v>
      </c>
      <c r="B51" s="15" t="s">
        <v>271</v>
      </c>
      <c r="C51" s="15">
        <v>545702</v>
      </c>
      <c r="D51" s="21">
        <v>43886</v>
      </c>
      <c r="E51" s="21">
        <f t="shared" si="5"/>
        <v>43915</v>
      </c>
      <c r="F51" s="21">
        <v>43928</v>
      </c>
      <c r="G51" s="15" t="s">
        <v>317</v>
      </c>
      <c r="H51" s="15">
        <v>224680</v>
      </c>
      <c r="I51" s="15" t="s">
        <v>318</v>
      </c>
      <c r="J51" s="16">
        <v>257.07</v>
      </c>
      <c r="K51" s="15" t="str">
        <f t="shared" si="6"/>
        <v>feb</v>
      </c>
      <c r="L51" s="15">
        <f t="shared" si="7"/>
        <v>25</v>
      </c>
      <c r="M51" s="31">
        <f t="shared" si="8"/>
        <v>10</v>
      </c>
      <c r="N51" s="32">
        <f t="shared" si="9"/>
        <v>29.254519999999999</v>
      </c>
    </row>
    <row r="52" spans="1:14" x14ac:dyDescent="0.25">
      <c r="A52" s="15" t="s">
        <v>321</v>
      </c>
      <c r="B52" s="15" t="s">
        <v>271</v>
      </c>
      <c r="C52" s="15">
        <v>545700</v>
      </c>
      <c r="D52" s="21">
        <v>43888</v>
      </c>
      <c r="E52" s="21">
        <f t="shared" si="5"/>
        <v>43917</v>
      </c>
      <c r="F52" s="21">
        <v>43929</v>
      </c>
      <c r="G52" s="15" t="s">
        <v>317</v>
      </c>
      <c r="H52" s="15">
        <v>230046</v>
      </c>
      <c r="I52" s="15" t="s">
        <v>318</v>
      </c>
      <c r="J52" s="16">
        <v>1096.92</v>
      </c>
      <c r="K52" s="15" t="str">
        <f t="shared" si="6"/>
        <v>feb</v>
      </c>
      <c r="L52" s="15">
        <f t="shared" si="7"/>
        <v>27</v>
      </c>
      <c r="M52" s="31">
        <f t="shared" si="8"/>
        <v>9</v>
      </c>
      <c r="N52" s="32">
        <f t="shared" si="9"/>
        <v>53.540208</v>
      </c>
    </row>
    <row r="53" spans="1:14" x14ac:dyDescent="0.25">
      <c r="A53" s="15" t="s">
        <v>305</v>
      </c>
      <c r="B53" s="15" t="s">
        <v>271</v>
      </c>
      <c r="C53" s="15">
        <f>545671</f>
        <v>545671</v>
      </c>
      <c r="D53" s="21">
        <v>43892</v>
      </c>
      <c r="E53" s="21">
        <f t="shared" si="5"/>
        <v>43923</v>
      </c>
      <c r="F53" s="21">
        <v>43938</v>
      </c>
      <c r="G53" s="15" t="s">
        <v>317</v>
      </c>
      <c r="H53" s="15">
        <v>223809</v>
      </c>
      <c r="I53" s="15" t="s">
        <v>318</v>
      </c>
      <c r="J53" s="16">
        <v>742.5</v>
      </c>
      <c r="K53" s="15" t="str">
        <f t="shared" si="6"/>
        <v>mar</v>
      </c>
      <c r="L53" s="15">
        <f t="shared" si="7"/>
        <v>2</v>
      </c>
      <c r="M53" s="31">
        <f t="shared" si="8"/>
        <v>12</v>
      </c>
      <c r="N53" s="32">
        <f t="shared" si="9"/>
        <v>56.076000000000001</v>
      </c>
    </row>
    <row r="54" spans="1:14" x14ac:dyDescent="0.25">
      <c r="A54" s="15" t="s">
        <v>322</v>
      </c>
      <c r="B54" s="15" t="s">
        <v>271</v>
      </c>
      <c r="C54" s="15">
        <v>545718</v>
      </c>
      <c r="D54" s="21">
        <v>43893</v>
      </c>
      <c r="E54" s="21">
        <f t="shared" si="5"/>
        <v>43924</v>
      </c>
      <c r="F54" s="21">
        <v>43923</v>
      </c>
      <c r="G54" s="15" t="s">
        <v>317</v>
      </c>
      <c r="H54" s="15">
        <v>227351</v>
      </c>
      <c r="I54" s="15" t="s">
        <v>318</v>
      </c>
      <c r="J54" s="16">
        <v>322.41000000000003</v>
      </c>
      <c r="K54" s="15" t="str">
        <f t="shared" si="6"/>
        <v>mar</v>
      </c>
      <c r="L54" s="15">
        <f t="shared" si="7"/>
        <v>3</v>
      </c>
      <c r="M54" s="31">
        <f t="shared" si="8"/>
        <v>0</v>
      </c>
      <c r="N54" s="32">
        <f t="shared" si="9"/>
        <v>0</v>
      </c>
    </row>
    <row r="55" spans="1:14" x14ac:dyDescent="0.25">
      <c r="A55" s="15" t="s">
        <v>323</v>
      </c>
      <c r="B55" s="15" t="s">
        <v>271</v>
      </c>
      <c r="C55" s="15">
        <v>545785</v>
      </c>
      <c r="D55" s="21">
        <v>43897</v>
      </c>
      <c r="E55" s="21">
        <f t="shared" si="5"/>
        <v>43928</v>
      </c>
      <c r="F55" s="21">
        <v>43926</v>
      </c>
      <c r="G55" s="15" t="s">
        <v>317</v>
      </c>
      <c r="H55" s="15">
        <v>235040</v>
      </c>
      <c r="I55" s="15" t="s">
        <v>318</v>
      </c>
      <c r="J55" s="16">
        <v>335.61</v>
      </c>
      <c r="K55" s="15" t="str">
        <f t="shared" si="6"/>
        <v>mar</v>
      </c>
      <c r="L55" s="15">
        <f t="shared" si="7"/>
        <v>7</v>
      </c>
      <c r="M55" s="31">
        <f t="shared" si="8"/>
        <v>0</v>
      </c>
      <c r="N55" s="32">
        <f t="shared" si="9"/>
        <v>0</v>
      </c>
    </row>
    <row r="56" spans="1:14" x14ac:dyDescent="0.25">
      <c r="A56" s="15" t="s">
        <v>324</v>
      </c>
      <c r="B56" s="15" t="s">
        <v>271</v>
      </c>
      <c r="C56" s="15">
        <v>545786</v>
      </c>
      <c r="D56" s="21">
        <v>43898</v>
      </c>
      <c r="E56" s="21">
        <f t="shared" si="5"/>
        <v>43929</v>
      </c>
      <c r="F56" s="21">
        <v>43940</v>
      </c>
      <c r="G56" s="15" t="s">
        <v>317</v>
      </c>
      <c r="H56" s="15">
        <v>211771</v>
      </c>
      <c r="I56" s="15" t="s">
        <v>318</v>
      </c>
      <c r="J56" s="16">
        <v>763.29</v>
      </c>
      <c r="K56" s="15" t="str">
        <f t="shared" si="6"/>
        <v>mar</v>
      </c>
      <c r="L56" s="15">
        <f t="shared" si="7"/>
        <v>8</v>
      </c>
      <c r="M56" s="31">
        <f t="shared" si="8"/>
        <v>8</v>
      </c>
      <c r="N56" s="32">
        <f t="shared" si="9"/>
        <v>37.982751999999998</v>
      </c>
    </row>
    <row r="57" spans="1:14" x14ac:dyDescent="0.25">
      <c r="A57" s="15" t="s">
        <v>325</v>
      </c>
      <c r="B57" s="15" t="s">
        <v>271</v>
      </c>
      <c r="C57" s="15">
        <v>545683</v>
      </c>
      <c r="D57" s="21">
        <v>43899</v>
      </c>
      <c r="E57" s="21">
        <f t="shared" si="5"/>
        <v>43930</v>
      </c>
      <c r="F57" s="21">
        <v>43932</v>
      </c>
      <c r="G57" s="15" t="s">
        <v>317</v>
      </c>
      <c r="H57" s="15">
        <v>211781</v>
      </c>
      <c r="I57" s="15" t="s">
        <v>318</v>
      </c>
      <c r="J57" s="16">
        <v>679.8</v>
      </c>
      <c r="K57" s="15" t="str">
        <f t="shared" si="6"/>
        <v>mar</v>
      </c>
      <c r="L57" s="15">
        <f t="shared" si="7"/>
        <v>9</v>
      </c>
      <c r="M57" s="31">
        <f t="shared" si="8"/>
        <v>2</v>
      </c>
      <c r="N57" s="32">
        <f t="shared" si="9"/>
        <v>8.8945599999999985</v>
      </c>
    </row>
    <row r="58" spans="1:14" x14ac:dyDescent="0.25">
      <c r="A58" s="15" t="s">
        <v>326</v>
      </c>
      <c r="B58" s="15" t="s">
        <v>271</v>
      </c>
      <c r="C58" s="15">
        <v>545711</v>
      </c>
      <c r="D58" s="21">
        <v>43899</v>
      </c>
      <c r="E58" s="21">
        <f t="shared" si="5"/>
        <v>43930</v>
      </c>
      <c r="F58" s="21">
        <v>43932</v>
      </c>
      <c r="G58" s="15" t="s">
        <v>317</v>
      </c>
      <c r="H58" s="15">
        <v>238202</v>
      </c>
      <c r="I58" s="15" t="s">
        <v>318</v>
      </c>
      <c r="J58" s="16">
        <v>489.72</v>
      </c>
      <c r="K58" s="15" t="str">
        <f t="shared" si="6"/>
        <v>mar</v>
      </c>
      <c r="L58" s="15">
        <f t="shared" si="7"/>
        <v>9</v>
      </c>
      <c r="M58" s="31">
        <f t="shared" si="8"/>
        <v>2</v>
      </c>
      <c r="N58" s="32">
        <f t="shared" si="9"/>
        <v>7.5259840000000002</v>
      </c>
    </row>
    <row r="59" spans="1:14" x14ac:dyDescent="0.25">
      <c r="A59" s="15" t="s">
        <v>327</v>
      </c>
      <c r="B59" s="15" t="s">
        <v>271</v>
      </c>
      <c r="C59" s="15">
        <v>545772</v>
      </c>
      <c r="D59" s="21">
        <v>43900</v>
      </c>
      <c r="E59" s="21">
        <f t="shared" si="5"/>
        <v>43931</v>
      </c>
      <c r="F59" s="21">
        <v>43931</v>
      </c>
      <c r="G59" s="15" t="s">
        <v>317</v>
      </c>
      <c r="H59" s="15">
        <v>234487</v>
      </c>
      <c r="I59" s="15" t="s">
        <v>318</v>
      </c>
      <c r="J59" s="16">
        <v>840.51</v>
      </c>
      <c r="K59" s="15" t="str">
        <f t="shared" si="6"/>
        <v>mar</v>
      </c>
      <c r="L59" s="15">
        <f t="shared" si="7"/>
        <v>10</v>
      </c>
      <c r="M59" s="31">
        <f t="shared" si="8"/>
        <v>0</v>
      </c>
      <c r="N59" s="32">
        <f t="shared" si="9"/>
        <v>0</v>
      </c>
    </row>
    <row r="60" spans="1:14" x14ac:dyDescent="0.25">
      <c r="A60" s="15" t="s">
        <v>328</v>
      </c>
      <c r="B60" s="15" t="s">
        <v>271</v>
      </c>
      <c r="C60" s="15">
        <v>545732</v>
      </c>
      <c r="D60" s="21">
        <v>43901</v>
      </c>
      <c r="E60" s="21">
        <f t="shared" si="5"/>
        <v>43934</v>
      </c>
      <c r="F60" s="21">
        <v>43924</v>
      </c>
      <c r="G60" s="15" t="s">
        <v>317</v>
      </c>
      <c r="H60" s="15">
        <v>227664</v>
      </c>
      <c r="I60" s="15" t="s">
        <v>318</v>
      </c>
      <c r="J60" s="16">
        <v>630.96</v>
      </c>
      <c r="K60" s="15" t="str">
        <f t="shared" si="6"/>
        <v>mar</v>
      </c>
      <c r="L60" s="15">
        <f t="shared" si="7"/>
        <v>11</v>
      </c>
      <c r="M60" s="31">
        <f t="shared" si="8"/>
        <v>0</v>
      </c>
      <c r="N60" s="32">
        <f t="shared" si="9"/>
        <v>0</v>
      </c>
    </row>
    <row r="61" spans="1:14" x14ac:dyDescent="0.25">
      <c r="A61" s="15" t="s">
        <v>329</v>
      </c>
      <c r="B61" s="15" t="s">
        <v>271</v>
      </c>
      <c r="C61" s="15">
        <v>545696</v>
      </c>
      <c r="D61" s="21">
        <v>43904</v>
      </c>
      <c r="E61" s="21">
        <f t="shared" si="5"/>
        <v>43935</v>
      </c>
      <c r="F61" s="21">
        <v>43926</v>
      </c>
      <c r="G61" s="15" t="s">
        <v>317</v>
      </c>
      <c r="H61" s="15">
        <v>213670</v>
      </c>
      <c r="I61" s="15" t="s">
        <v>318</v>
      </c>
      <c r="J61" s="16">
        <v>993.63</v>
      </c>
      <c r="K61" s="15" t="str">
        <f t="shared" si="6"/>
        <v>mar</v>
      </c>
      <c r="L61" s="15">
        <f t="shared" si="7"/>
        <v>14</v>
      </c>
      <c r="M61" s="31">
        <f t="shared" si="8"/>
        <v>0</v>
      </c>
      <c r="N61" s="32">
        <f t="shared" si="9"/>
        <v>0</v>
      </c>
    </row>
    <row r="62" spans="1:14" x14ac:dyDescent="0.25">
      <c r="A62" s="15" t="s">
        <v>330</v>
      </c>
      <c r="B62" s="15" t="s">
        <v>271</v>
      </c>
      <c r="C62" s="15">
        <v>545729</v>
      </c>
      <c r="D62" s="21">
        <v>43908</v>
      </c>
      <c r="E62" s="21">
        <f t="shared" si="5"/>
        <v>43941</v>
      </c>
      <c r="F62" s="21">
        <v>43948</v>
      </c>
      <c r="G62" s="15" t="s">
        <v>317</v>
      </c>
      <c r="H62" s="15">
        <v>218463</v>
      </c>
      <c r="I62" s="15" t="s">
        <v>318</v>
      </c>
      <c r="J62" s="16">
        <v>253.77</v>
      </c>
      <c r="K62" s="15" t="str">
        <f t="shared" si="6"/>
        <v>mar</v>
      </c>
      <c r="L62" s="15">
        <f t="shared" si="7"/>
        <v>18</v>
      </c>
      <c r="M62" s="31">
        <f t="shared" si="8"/>
        <v>6</v>
      </c>
      <c r="N62" s="32">
        <f t="shared" si="9"/>
        <v>17.481431999999998</v>
      </c>
    </row>
    <row r="63" spans="1:14" x14ac:dyDescent="0.25">
      <c r="A63" s="15" t="s">
        <v>331</v>
      </c>
      <c r="B63" s="15" t="s">
        <v>271</v>
      </c>
      <c r="C63" s="15">
        <v>545723</v>
      </c>
      <c r="D63" s="21">
        <v>43911</v>
      </c>
      <c r="E63" s="21">
        <f t="shared" si="5"/>
        <v>43942</v>
      </c>
      <c r="F63" s="21">
        <v>43933</v>
      </c>
      <c r="G63" s="15" t="s">
        <v>317</v>
      </c>
      <c r="H63" s="15">
        <v>227994</v>
      </c>
      <c r="I63" s="15" t="s">
        <v>318</v>
      </c>
      <c r="J63" s="16">
        <v>819.06</v>
      </c>
      <c r="K63" s="15" t="str">
        <f t="shared" si="6"/>
        <v>mar</v>
      </c>
      <c r="L63" s="15">
        <f t="shared" si="7"/>
        <v>21</v>
      </c>
      <c r="M63" s="31">
        <f t="shared" si="8"/>
        <v>0</v>
      </c>
      <c r="N63" s="32">
        <f t="shared" si="9"/>
        <v>0</v>
      </c>
    </row>
    <row r="64" spans="1:14" x14ac:dyDescent="0.25">
      <c r="A64" s="15" t="s">
        <v>332</v>
      </c>
      <c r="B64" s="15" t="s">
        <v>271</v>
      </c>
      <c r="C64" s="15">
        <v>545775</v>
      </c>
      <c r="D64" s="21">
        <v>43912</v>
      </c>
      <c r="E64" s="21">
        <f t="shared" si="5"/>
        <v>43943</v>
      </c>
      <c r="F64" s="21">
        <v>43951</v>
      </c>
      <c r="G64" s="15" t="s">
        <v>317</v>
      </c>
      <c r="H64" s="15">
        <v>217275</v>
      </c>
      <c r="I64" s="15" t="s">
        <v>318</v>
      </c>
      <c r="J64" s="16">
        <v>1065.57</v>
      </c>
      <c r="K64" s="15" t="str">
        <f t="shared" si="6"/>
        <v>mar</v>
      </c>
      <c r="L64" s="15">
        <f t="shared" si="7"/>
        <v>22</v>
      </c>
      <c r="M64" s="31">
        <f t="shared" si="8"/>
        <v>7</v>
      </c>
      <c r="N64" s="32">
        <f t="shared" si="9"/>
        <v>40.852363999999994</v>
      </c>
    </row>
    <row r="65" spans="1:14" x14ac:dyDescent="0.25">
      <c r="A65" s="15" t="s">
        <v>333</v>
      </c>
      <c r="B65" s="15" t="s">
        <v>271</v>
      </c>
      <c r="C65" s="15">
        <v>545695</v>
      </c>
      <c r="D65" s="21">
        <v>43912</v>
      </c>
      <c r="E65" s="21">
        <f t="shared" si="5"/>
        <v>43943</v>
      </c>
      <c r="F65" s="21">
        <v>43951</v>
      </c>
      <c r="G65" s="15" t="s">
        <v>317</v>
      </c>
      <c r="H65" s="15">
        <v>231320</v>
      </c>
      <c r="I65" s="15" t="s">
        <v>318</v>
      </c>
      <c r="J65" s="16">
        <v>312.83999999999997</v>
      </c>
      <c r="K65" s="15" t="str">
        <f t="shared" si="6"/>
        <v>mar</v>
      </c>
      <c r="L65" s="15">
        <f t="shared" si="7"/>
        <v>22</v>
      </c>
      <c r="M65" s="31">
        <f t="shared" si="8"/>
        <v>7</v>
      </c>
      <c r="N65" s="32">
        <f t="shared" si="9"/>
        <v>21.883567999999997</v>
      </c>
    </row>
    <row r="66" spans="1:14" x14ac:dyDescent="0.25">
      <c r="A66" s="15" t="s">
        <v>334</v>
      </c>
      <c r="B66" s="15" t="s">
        <v>271</v>
      </c>
      <c r="C66" s="15">
        <v>545715</v>
      </c>
      <c r="D66" s="21">
        <v>43912</v>
      </c>
      <c r="E66" s="21">
        <f t="shared" si="5"/>
        <v>43943</v>
      </c>
      <c r="F66" s="21">
        <v>43937</v>
      </c>
      <c r="G66" s="15" t="s">
        <v>317</v>
      </c>
      <c r="H66" s="15">
        <v>234637</v>
      </c>
      <c r="I66" s="15" t="s">
        <v>318</v>
      </c>
      <c r="J66" s="16">
        <v>238.59</v>
      </c>
      <c r="K66" s="15" t="str">
        <f t="shared" si="6"/>
        <v>mar</v>
      </c>
      <c r="L66" s="15">
        <f t="shared" si="7"/>
        <v>22</v>
      </c>
      <c r="M66" s="31">
        <f t="shared" si="8"/>
        <v>0</v>
      </c>
      <c r="N66" s="32">
        <f t="shared" si="9"/>
        <v>0</v>
      </c>
    </row>
    <row r="67" spans="1:14" x14ac:dyDescent="0.25">
      <c r="A67" s="15" t="s">
        <v>335</v>
      </c>
      <c r="B67" s="15" t="s">
        <v>271</v>
      </c>
      <c r="C67" s="15">
        <v>545682</v>
      </c>
      <c r="D67" s="21">
        <v>43912</v>
      </c>
      <c r="E67" s="21">
        <f t="shared" si="5"/>
        <v>43943</v>
      </c>
      <c r="F67" s="21">
        <v>43948</v>
      </c>
      <c r="G67" s="15" t="s">
        <v>317</v>
      </c>
      <c r="H67" s="15">
        <v>223858</v>
      </c>
      <c r="I67" s="15" t="s">
        <v>318</v>
      </c>
      <c r="J67" s="16">
        <v>222.42</v>
      </c>
      <c r="K67" s="15" t="str">
        <f t="shared" si="6"/>
        <v>mar</v>
      </c>
      <c r="L67" s="15">
        <f t="shared" si="7"/>
        <v>22</v>
      </c>
      <c r="M67" s="31">
        <f t="shared" si="8"/>
        <v>4</v>
      </c>
      <c r="N67" s="32">
        <f t="shared" si="9"/>
        <v>11.202847999999999</v>
      </c>
    </row>
    <row r="68" spans="1:14" x14ac:dyDescent="0.25">
      <c r="A68" s="15" t="s">
        <v>336</v>
      </c>
      <c r="B68" s="15" t="s">
        <v>271</v>
      </c>
      <c r="C68" s="15">
        <v>545748</v>
      </c>
      <c r="D68" s="21">
        <v>43913</v>
      </c>
      <c r="E68" s="21">
        <f t="shared" si="5"/>
        <v>43944</v>
      </c>
      <c r="F68" s="21">
        <v>43939</v>
      </c>
      <c r="G68" s="15" t="s">
        <v>317</v>
      </c>
      <c r="H68" s="15">
        <v>223602</v>
      </c>
      <c r="I68" s="15" t="s">
        <v>318</v>
      </c>
      <c r="J68" s="16">
        <v>422.73</v>
      </c>
      <c r="K68" s="15" t="str">
        <f t="shared" si="6"/>
        <v>mar</v>
      </c>
      <c r="L68" s="15">
        <f t="shared" si="7"/>
        <v>23</v>
      </c>
      <c r="M68" s="31">
        <f t="shared" si="8"/>
        <v>0</v>
      </c>
      <c r="N68" s="32">
        <f t="shared" si="9"/>
        <v>0</v>
      </c>
    </row>
    <row r="69" spans="1:14" x14ac:dyDescent="0.25">
      <c r="A69" s="15" t="s">
        <v>337</v>
      </c>
      <c r="B69" s="15" t="s">
        <v>271</v>
      </c>
      <c r="C69" s="15">
        <v>545774</v>
      </c>
      <c r="D69" s="21">
        <v>43914</v>
      </c>
      <c r="E69" s="21">
        <f t="shared" ref="E69:E88" si="10">WORKDAY(EDATE(D69,1)-1,1)</f>
        <v>43945</v>
      </c>
      <c r="F69" s="21">
        <v>43944</v>
      </c>
      <c r="G69" s="15" t="s">
        <v>317</v>
      </c>
      <c r="H69" s="15">
        <v>224955</v>
      </c>
      <c r="I69" s="15" t="s">
        <v>318</v>
      </c>
      <c r="J69" s="16">
        <v>816.75</v>
      </c>
      <c r="K69" s="15" t="str">
        <f t="shared" ref="K69:K88" si="11">TEXT(D69,"MMM")</f>
        <v>mar</v>
      </c>
      <c r="L69" s="15">
        <f t="shared" ref="L69:L88" si="12">DAY(D69)</f>
        <v>24</v>
      </c>
      <c r="M69" s="31">
        <f t="shared" ref="M69:M88" si="13">IF(F69&gt;E69,NETWORKDAYS(E69,F69),0)</f>
        <v>0</v>
      </c>
      <c r="N69" s="32">
        <f t="shared" ref="N69:N88" si="14">(J69*M69*Penalty_Rate)+M69*flat_rate</f>
        <v>0</v>
      </c>
    </row>
    <row r="70" spans="1:14" x14ac:dyDescent="0.25">
      <c r="A70" s="15" t="s">
        <v>338</v>
      </c>
      <c r="B70" s="15" t="s">
        <v>271</v>
      </c>
      <c r="C70" s="15">
        <v>545762</v>
      </c>
      <c r="D70" s="21">
        <v>43914</v>
      </c>
      <c r="E70" s="21">
        <f t="shared" si="10"/>
        <v>43945</v>
      </c>
      <c r="F70" s="21">
        <v>43933</v>
      </c>
      <c r="G70" s="15" t="s">
        <v>317</v>
      </c>
      <c r="H70" s="15">
        <v>210023</v>
      </c>
      <c r="I70" s="15" t="s">
        <v>318</v>
      </c>
      <c r="J70" s="16">
        <v>126.72</v>
      </c>
      <c r="K70" s="15" t="str">
        <f t="shared" si="11"/>
        <v>mar</v>
      </c>
      <c r="L70" s="15">
        <f t="shared" si="12"/>
        <v>24</v>
      </c>
      <c r="M70" s="31">
        <f t="shared" si="13"/>
        <v>0</v>
      </c>
      <c r="N70" s="32">
        <f t="shared" si="14"/>
        <v>0</v>
      </c>
    </row>
    <row r="71" spans="1:14" x14ac:dyDescent="0.25">
      <c r="A71" s="15" t="s">
        <v>339</v>
      </c>
      <c r="B71" s="15" t="s">
        <v>271</v>
      </c>
      <c r="C71" s="15">
        <v>545790</v>
      </c>
      <c r="D71" s="21">
        <v>43915</v>
      </c>
      <c r="E71" s="21">
        <f t="shared" si="10"/>
        <v>43948</v>
      </c>
      <c r="F71" s="21">
        <v>43933</v>
      </c>
      <c r="G71" s="15" t="s">
        <v>317</v>
      </c>
      <c r="H71" s="15">
        <v>213342</v>
      </c>
      <c r="I71" s="15" t="s">
        <v>318</v>
      </c>
      <c r="J71" s="16">
        <v>533.28</v>
      </c>
      <c r="K71" s="15" t="str">
        <f t="shared" si="11"/>
        <v>mar</v>
      </c>
      <c r="L71" s="15">
        <f t="shared" si="12"/>
        <v>25</v>
      </c>
      <c r="M71" s="31">
        <f t="shared" si="13"/>
        <v>0</v>
      </c>
      <c r="N71" s="32">
        <f t="shared" si="14"/>
        <v>0</v>
      </c>
    </row>
    <row r="72" spans="1:14" x14ac:dyDescent="0.25">
      <c r="A72" s="15" t="s">
        <v>340</v>
      </c>
      <c r="B72" s="15" t="s">
        <v>271</v>
      </c>
      <c r="C72" s="15">
        <v>545713</v>
      </c>
      <c r="D72" s="21">
        <v>43915</v>
      </c>
      <c r="E72" s="21">
        <f t="shared" si="10"/>
        <v>43948</v>
      </c>
      <c r="F72" s="21">
        <v>43949</v>
      </c>
      <c r="G72" s="15" t="s">
        <v>317</v>
      </c>
      <c r="H72" s="15">
        <v>217217</v>
      </c>
      <c r="I72" s="15" t="s">
        <v>318</v>
      </c>
      <c r="J72" s="16">
        <v>352.44</v>
      </c>
      <c r="K72" s="15" t="str">
        <f t="shared" si="11"/>
        <v>mar</v>
      </c>
      <c r="L72" s="15">
        <f t="shared" si="12"/>
        <v>25</v>
      </c>
      <c r="M72" s="31">
        <f t="shared" si="13"/>
        <v>2</v>
      </c>
      <c r="N72" s="32">
        <f t="shared" si="14"/>
        <v>6.5375680000000003</v>
      </c>
    </row>
    <row r="73" spans="1:14" x14ac:dyDescent="0.25">
      <c r="A73" s="15" t="s">
        <v>341</v>
      </c>
      <c r="B73" s="15" t="s">
        <v>271</v>
      </c>
      <c r="C73" s="15">
        <v>545758</v>
      </c>
      <c r="D73" s="21">
        <v>43916</v>
      </c>
      <c r="E73" s="21">
        <f t="shared" si="10"/>
        <v>43948</v>
      </c>
      <c r="F73" s="21">
        <v>43929</v>
      </c>
      <c r="G73" s="15" t="s">
        <v>317</v>
      </c>
      <c r="H73" s="15">
        <v>215639</v>
      </c>
      <c r="I73" s="15" t="s">
        <v>318</v>
      </c>
      <c r="J73" s="16">
        <v>361.02</v>
      </c>
      <c r="K73" s="15" t="str">
        <f t="shared" si="11"/>
        <v>mar</v>
      </c>
      <c r="L73" s="15">
        <f t="shared" si="12"/>
        <v>26</v>
      </c>
      <c r="M73" s="31">
        <f t="shared" si="13"/>
        <v>0</v>
      </c>
      <c r="N73" s="32">
        <f t="shared" si="14"/>
        <v>0</v>
      </c>
    </row>
    <row r="74" spans="1:14" x14ac:dyDescent="0.25">
      <c r="A74" s="15" t="s">
        <v>342</v>
      </c>
      <c r="B74" s="15" t="s">
        <v>271</v>
      </c>
      <c r="C74" s="15">
        <v>545739</v>
      </c>
      <c r="D74" s="21">
        <v>43917</v>
      </c>
      <c r="E74" s="21">
        <f t="shared" si="10"/>
        <v>43948</v>
      </c>
      <c r="F74" s="21">
        <v>43933</v>
      </c>
      <c r="G74" s="15" t="s">
        <v>317</v>
      </c>
      <c r="H74" s="15">
        <v>214234</v>
      </c>
      <c r="I74" s="15" t="s">
        <v>318</v>
      </c>
      <c r="J74" s="16">
        <v>1094.28</v>
      </c>
      <c r="K74" s="15" t="str">
        <f t="shared" si="11"/>
        <v>mar</v>
      </c>
      <c r="L74" s="15">
        <f t="shared" si="12"/>
        <v>27</v>
      </c>
      <c r="M74" s="31">
        <f t="shared" si="13"/>
        <v>0</v>
      </c>
      <c r="N74" s="32">
        <f t="shared" si="14"/>
        <v>0</v>
      </c>
    </row>
    <row r="75" spans="1:14" x14ac:dyDescent="0.25">
      <c r="A75" s="15" t="s">
        <v>343</v>
      </c>
      <c r="B75" s="15" t="s">
        <v>271</v>
      </c>
      <c r="C75" s="15">
        <v>545697</v>
      </c>
      <c r="D75" s="21">
        <v>43917</v>
      </c>
      <c r="E75" s="21">
        <f t="shared" si="10"/>
        <v>43948</v>
      </c>
      <c r="F75" s="21">
        <v>43922</v>
      </c>
      <c r="G75" s="15" t="s">
        <v>317</v>
      </c>
      <c r="H75" s="15">
        <v>226166</v>
      </c>
      <c r="I75" s="15" t="s">
        <v>318</v>
      </c>
      <c r="J75" s="16">
        <v>1053.69</v>
      </c>
      <c r="K75" s="15" t="str">
        <f t="shared" si="11"/>
        <v>mar</v>
      </c>
      <c r="L75" s="15">
        <f t="shared" si="12"/>
        <v>27</v>
      </c>
      <c r="M75" s="31">
        <f t="shared" si="13"/>
        <v>0</v>
      </c>
      <c r="N75" s="32">
        <f t="shared" si="14"/>
        <v>0</v>
      </c>
    </row>
    <row r="76" spans="1:14" x14ac:dyDescent="0.25">
      <c r="A76" s="15" t="s">
        <v>344</v>
      </c>
      <c r="B76" s="15" t="s">
        <v>271</v>
      </c>
      <c r="C76" s="15">
        <v>545681</v>
      </c>
      <c r="D76" s="21">
        <v>43917</v>
      </c>
      <c r="E76" s="21">
        <f t="shared" si="10"/>
        <v>43948</v>
      </c>
      <c r="F76" s="21">
        <v>43935</v>
      </c>
      <c r="G76" s="15" t="s">
        <v>317</v>
      </c>
      <c r="H76" s="15">
        <v>226225</v>
      </c>
      <c r="I76" s="15" t="s">
        <v>318</v>
      </c>
      <c r="J76" s="16">
        <v>466.29</v>
      </c>
      <c r="K76" s="15" t="str">
        <f t="shared" si="11"/>
        <v>mar</v>
      </c>
      <c r="L76" s="15">
        <f t="shared" si="12"/>
        <v>27</v>
      </c>
      <c r="M76" s="31">
        <f t="shared" si="13"/>
        <v>0</v>
      </c>
      <c r="N76" s="32">
        <f t="shared" si="14"/>
        <v>0</v>
      </c>
    </row>
    <row r="77" spans="1:14" x14ac:dyDescent="0.25">
      <c r="A77" s="15" t="s">
        <v>345</v>
      </c>
      <c r="B77" s="15" t="s">
        <v>271</v>
      </c>
      <c r="C77" s="15">
        <v>545776</v>
      </c>
      <c r="D77" s="21">
        <v>43919</v>
      </c>
      <c r="E77" s="21">
        <f t="shared" si="10"/>
        <v>43950</v>
      </c>
      <c r="F77" s="21">
        <v>43925</v>
      </c>
      <c r="G77" s="15" t="s">
        <v>317</v>
      </c>
      <c r="H77" s="15">
        <v>226240</v>
      </c>
      <c r="I77" s="15" t="s">
        <v>318</v>
      </c>
      <c r="J77" s="16">
        <v>523.38</v>
      </c>
      <c r="K77" s="15" t="str">
        <f t="shared" si="11"/>
        <v>mar</v>
      </c>
      <c r="L77" s="15">
        <f t="shared" si="12"/>
        <v>29</v>
      </c>
      <c r="M77" s="31">
        <f t="shared" si="13"/>
        <v>0</v>
      </c>
      <c r="N77" s="32">
        <f t="shared" si="14"/>
        <v>0</v>
      </c>
    </row>
    <row r="78" spans="1:14" x14ac:dyDescent="0.25">
      <c r="A78" s="15" t="s">
        <v>346</v>
      </c>
      <c r="B78" s="15" t="s">
        <v>271</v>
      </c>
      <c r="C78" s="15">
        <v>545737</v>
      </c>
      <c r="D78" s="21">
        <v>43921</v>
      </c>
      <c r="E78" s="21">
        <f t="shared" si="10"/>
        <v>43951</v>
      </c>
      <c r="F78" s="21">
        <v>43931</v>
      </c>
      <c r="G78" s="15" t="s">
        <v>317</v>
      </c>
      <c r="H78" s="15">
        <v>221183</v>
      </c>
      <c r="I78" s="15" t="s">
        <v>318</v>
      </c>
      <c r="J78" s="16">
        <v>956.34</v>
      </c>
      <c r="K78" s="15" t="str">
        <f t="shared" si="11"/>
        <v>mar</v>
      </c>
      <c r="L78" s="15">
        <f t="shared" si="12"/>
        <v>31</v>
      </c>
      <c r="M78" s="31">
        <f t="shared" si="13"/>
        <v>0</v>
      </c>
      <c r="N78" s="32">
        <f t="shared" si="14"/>
        <v>0</v>
      </c>
    </row>
    <row r="79" spans="1:14" x14ac:dyDescent="0.25">
      <c r="A79" s="15" t="s">
        <v>347</v>
      </c>
      <c r="B79" s="15" t="s">
        <v>271</v>
      </c>
      <c r="C79" s="15">
        <v>545743</v>
      </c>
      <c r="D79" s="21">
        <v>43921</v>
      </c>
      <c r="E79" s="21">
        <f t="shared" si="10"/>
        <v>43951</v>
      </c>
      <c r="F79" s="21">
        <v>43929</v>
      </c>
      <c r="G79" s="15" t="s">
        <v>317</v>
      </c>
      <c r="H79" s="15">
        <v>222998</v>
      </c>
      <c r="I79" s="15" t="s">
        <v>318</v>
      </c>
      <c r="J79" s="16">
        <v>705.54</v>
      </c>
      <c r="K79" s="15" t="str">
        <f t="shared" si="11"/>
        <v>mar</v>
      </c>
      <c r="L79" s="15">
        <f t="shared" si="12"/>
        <v>31</v>
      </c>
      <c r="M79" s="31">
        <f t="shared" si="13"/>
        <v>0</v>
      </c>
      <c r="N79" s="32">
        <f t="shared" si="14"/>
        <v>0</v>
      </c>
    </row>
    <row r="80" spans="1:14" x14ac:dyDescent="0.25">
      <c r="A80" s="15" t="s">
        <v>348</v>
      </c>
      <c r="B80" s="15" t="s">
        <v>271</v>
      </c>
      <c r="C80" s="15">
        <v>545706</v>
      </c>
      <c r="D80" s="21">
        <v>43923</v>
      </c>
      <c r="E80" s="21">
        <f t="shared" si="10"/>
        <v>43955</v>
      </c>
      <c r="F80" s="21">
        <v>43930</v>
      </c>
      <c r="G80" s="15" t="s">
        <v>317</v>
      </c>
      <c r="H80" s="15">
        <v>216205</v>
      </c>
      <c r="I80" s="15" t="s">
        <v>318</v>
      </c>
      <c r="J80" s="16">
        <v>711.81</v>
      </c>
      <c r="K80" s="15" t="str">
        <f t="shared" si="11"/>
        <v>abr</v>
      </c>
      <c r="L80" s="15">
        <f t="shared" si="12"/>
        <v>2</v>
      </c>
      <c r="M80" s="31">
        <f t="shared" si="13"/>
        <v>0</v>
      </c>
      <c r="N80" s="32">
        <f t="shared" si="14"/>
        <v>0</v>
      </c>
    </row>
    <row r="81" spans="1:14" x14ac:dyDescent="0.25">
      <c r="A81" s="15" t="s">
        <v>349</v>
      </c>
      <c r="B81" s="15" t="s">
        <v>271</v>
      </c>
      <c r="C81" s="15">
        <v>545773</v>
      </c>
      <c r="D81" s="21">
        <v>43923</v>
      </c>
      <c r="E81" s="21">
        <f t="shared" si="10"/>
        <v>43955</v>
      </c>
      <c r="F81" s="21">
        <v>43951</v>
      </c>
      <c r="G81" s="15" t="s">
        <v>317</v>
      </c>
      <c r="H81" s="15">
        <v>231274</v>
      </c>
      <c r="I81" s="15" t="s">
        <v>318</v>
      </c>
      <c r="J81" s="16">
        <v>603.57000000000005</v>
      </c>
      <c r="K81" s="15" t="str">
        <f t="shared" si="11"/>
        <v>abr</v>
      </c>
      <c r="L81" s="15">
        <f t="shared" si="12"/>
        <v>2</v>
      </c>
      <c r="M81" s="31">
        <f t="shared" si="13"/>
        <v>0</v>
      </c>
      <c r="N81" s="32">
        <f t="shared" si="14"/>
        <v>0</v>
      </c>
    </row>
    <row r="82" spans="1:14" x14ac:dyDescent="0.25">
      <c r="A82" s="15" t="s">
        <v>350</v>
      </c>
      <c r="B82" s="15" t="s">
        <v>271</v>
      </c>
      <c r="C82" s="15">
        <v>545685</v>
      </c>
      <c r="D82" s="21">
        <v>43925</v>
      </c>
      <c r="E82" s="21">
        <f t="shared" si="10"/>
        <v>43955</v>
      </c>
      <c r="F82" s="21">
        <v>43944</v>
      </c>
      <c r="G82" s="15" t="s">
        <v>317</v>
      </c>
      <c r="H82" s="15">
        <v>232805</v>
      </c>
      <c r="I82" s="15" t="s">
        <v>318</v>
      </c>
      <c r="J82" s="16">
        <v>171.93</v>
      </c>
      <c r="K82" s="15" t="str">
        <f t="shared" si="11"/>
        <v>abr</v>
      </c>
      <c r="L82" s="15">
        <f t="shared" si="12"/>
        <v>4</v>
      </c>
      <c r="M82" s="31">
        <f t="shared" si="13"/>
        <v>0</v>
      </c>
      <c r="N82" s="32">
        <f t="shared" si="14"/>
        <v>0</v>
      </c>
    </row>
    <row r="83" spans="1:14" x14ac:dyDescent="0.25">
      <c r="A83" s="15" t="s">
        <v>351</v>
      </c>
      <c r="B83" s="15" t="s">
        <v>271</v>
      </c>
      <c r="C83" s="15">
        <v>545705</v>
      </c>
      <c r="D83" s="21">
        <v>43926</v>
      </c>
      <c r="E83" s="21">
        <f t="shared" si="10"/>
        <v>43956</v>
      </c>
      <c r="F83" s="21">
        <v>43945</v>
      </c>
      <c r="G83" s="15" t="s">
        <v>317</v>
      </c>
      <c r="H83" s="15">
        <v>224184</v>
      </c>
      <c r="I83" s="15" t="s">
        <v>318</v>
      </c>
      <c r="J83" s="16">
        <v>455.07</v>
      </c>
      <c r="K83" s="15" t="str">
        <f t="shared" si="11"/>
        <v>abr</v>
      </c>
      <c r="L83" s="15">
        <f t="shared" si="12"/>
        <v>5</v>
      </c>
      <c r="M83" s="31">
        <f t="shared" si="13"/>
        <v>0</v>
      </c>
      <c r="N83" s="32">
        <f t="shared" si="14"/>
        <v>0</v>
      </c>
    </row>
    <row r="84" spans="1:14" x14ac:dyDescent="0.25">
      <c r="A84" s="15" t="s">
        <v>352</v>
      </c>
      <c r="B84" s="15" t="s">
        <v>271</v>
      </c>
      <c r="C84" s="15">
        <v>545742</v>
      </c>
      <c r="D84" s="21">
        <v>43929</v>
      </c>
      <c r="E84" s="21">
        <f t="shared" si="10"/>
        <v>43959</v>
      </c>
      <c r="F84" s="21">
        <v>43941</v>
      </c>
      <c r="G84" s="15" t="s">
        <v>317</v>
      </c>
      <c r="H84" s="15">
        <v>233209</v>
      </c>
      <c r="I84" s="15" t="s">
        <v>318</v>
      </c>
      <c r="J84" s="16">
        <v>1058.31</v>
      </c>
      <c r="K84" s="15" t="str">
        <f t="shared" si="11"/>
        <v>abr</v>
      </c>
      <c r="L84" s="15">
        <f t="shared" si="12"/>
        <v>8</v>
      </c>
      <c r="M84" s="31">
        <f t="shared" si="13"/>
        <v>0</v>
      </c>
      <c r="N84" s="32">
        <f t="shared" si="14"/>
        <v>0</v>
      </c>
    </row>
    <row r="85" spans="1:14" x14ac:dyDescent="0.25">
      <c r="A85" s="15" t="s">
        <v>353</v>
      </c>
      <c r="B85" s="15" t="s">
        <v>271</v>
      </c>
      <c r="C85" s="15">
        <v>545783</v>
      </c>
      <c r="D85" s="21">
        <v>43933</v>
      </c>
      <c r="E85" s="21">
        <f t="shared" si="10"/>
        <v>43963</v>
      </c>
      <c r="F85" s="21">
        <v>43935</v>
      </c>
      <c r="G85" s="15" t="s">
        <v>317</v>
      </c>
      <c r="H85" s="15">
        <v>239476</v>
      </c>
      <c r="I85" s="15" t="s">
        <v>318</v>
      </c>
      <c r="J85" s="16">
        <v>955.68</v>
      </c>
      <c r="K85" s="15" t="str">
        <f t="shared" si="11"/>
        <v>abr</v>
      </c>
      <c r="L85" s="15">
        <f t="shared" si="12"/>
        <v>12</v>
      </c>
      <c r="M85" s="31">
        <f t="shared" si="13"/>
        <v>0</v>
      </c>
      <c r="N85" s="32">
        <f t="shared" si="14"/>
        <v>0</v>
      </c>
    </row>
    <row r="86" spans="1:14" x14ac:dyDescent="0.25">
      <c r="A86" s="15" t="s">
        <v>354</v>
      </c>
      <c r="B86" s="15" t="s">
        <v>271</v>
      </c>
      <c r="C86" s="15">
        <v>545745</v>
      </c>
      <c r="D86" s="21">
        <v>43935</v>
      </c>
      <c r="E86" s="21">
        <f t="shared" si="10"/>
        <v>43965</v>
      </c>
      <c r="F86" s="21">
        <v>43948</v>
      </c>
      <c r="G86" s="15" t="s">
        <v>317</v>
      </c>
      <c r="H86" s="15">
        <v>228246</v>
      </c>
      <c r="I86" s="15" t="s">
        <v>318</v>
      </c>
      <c r="J86" s="16">
        <v>138.6</v>
      </c>
      <c r="K86" s="15" t="str">
        <f t="shared" si="11"/>
        <v>abr</v>
      </c>
      <c r="L86" s="15">
        <f t="shared" si="12"/>
        <v>14</v>
      </c>
      <c r="M86" s="31">
        <f t="shared" si="13"/>
        <v>0</v>
      </c>
      <c r="N86" s="32">
        <f t="shared" si="14"/>
        <v>0</v>
      </c>
    </row>
    <row r="87" spans="1:14" x14ac:dyDescent="0.25">
      <c r="A87" s="15" t="s">
        <v>355</v>
      </c>
      <c r="B87" s="15" t="s">
        <v>271</v>
      </c>
      <c r="C87" s="15">
        <v>545784</v>
      </c>
      <c r="D87" s="21">
        <v>43942</v>
      </c>
      <c r="E87" s="21">
        <f t="shared" si="10"/>
        <v>43972</v>
      </c>
      <c r="F87" s="21">
        <v>43950</v>
      </c>
      <c r="G87" s="15" t="s">
        <v>317</v>
      </c>
      <c r="H87" s="15">
        <v>213693</v>
      </c>
      <c r="I87" s="15" t="s">
        <v>318</v>
      </c>
      <c r="J87" s="16">
        <v>764.28</v>
      </c>
      <c r="K87" s="15" t="str">
        <f t="shared" si="11"/>
        <v>abr</v>
      </c>
      <c r="L87" s="15">
        <f t="shared" si="12"/>
        <v>21</v>
      </c>
      <c r="M87" s="31">
        <f t="shared" si="13"/>
        <v>0</v>
      </c>
      <c r="N87" s="32">
        <f t="shared" si="14"/>
        <v>0</v>
      </c>
    </row>
    <row r="88" spans="1:14" x14ac:dyDescent="0.25">
      <c r="A88" s="15" t="s">
        <v>356</v>
      </c>
      <c r="B88" s="15" t="s">
        <v>271</v>
      </c>
      <c r="C88" s="15">
        <v>545703</v>
      </c>
      <c r="D88" s="21">
        <v>43945</v>
      </c>
      <c r="E88" s="21">
        <f t="shared" si="10"/>
        <v>43976</v>
      </c>
      <c r="F88" s="21">
        <v>43949</v>
      </c>
      <c r="G88" s="15" t="s">
        <v>317</v>
      </c>
      <c r="H88" s="15">
        <v>238023</v>
      </c>
      <c r="I88" s="15" t="s">
        <v>318</v>
      </c>
      <c r="J88" s="16">
        <v>215.49</v>
      </c>
      <c r="K88" s="15" t="str">
        <f t="shared" si="11"/>
        <v>abr</v>
      </c>
      <c r="L88" s="15">
        <f t="shared" si="12"/>
        <v>24</v>
      </c>
      <c r="M88" s="31">
        <f t="shared" si="13"/>
        <v>0</v>
      </c>
      <c r="N88" s="32">
        <f t="shared" si="14"/>
        <v>0</v>
      </c>
    </row>
    <row r="89" spans="1:14" x14ac:dyDescent="0.25">
      <c r="A89" s="15" t="s">
        <v>19</v>
      </c>
      <c r="B89" s="15"/>
      <c r="C89" s="15">
        <f>SUBTOTAL(102,C5:C88)</f>
        <v>84</v>
      </c>
      <c r="D89" s="46"/>
      <c r="E89" s="46"/>
      <c r="F89" s="46"/>
      <c r="G89" s="15"/>
      <c r="H89" s="15"/>
      <c r="I89" s="15"/>
      <c r="J89" s="49">
        <f>SUBTOTAL(109,J5:J88)</f>
        <v>45711.93</v>
      </c>
      <c r="K89" s="15"/>
      <c r="L89" s="15"/>
      <c r="M89" s="47"/>
      <c r="N89" s="48">
        <f>SUBTOTAL(109,tbl_MC[Late Charge])</f>
        <v>963.67161599999974</v>
      </c>
    </row>
  </sheetData>
  <sortState ref="D5:F88">
    <sortCondition ref="F5:F88"/>
  </sortState>
  <phoneticPr fontId="4" type="noConversion"/>
  <conditionalFormatting sqref="B5:C88 G5:L88">
    <cfRule type="expression" dxfId="32" priority="10">
      <formula>$I5=$J$2</formula>
    </cfRule>
  </conditionalFormatting>
  <conditionalFormatting sqref="A5:A88">
    <cfRule type="expression" dxfId="31" priority="3">
      <formula>$I5=$J$2</formula>
    </cfRule>
  </conditionalFormatting>
  <conditionalFormatting sqref="D5:F88">
    <cfRule type="expression" dxfId="30"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C14" sqref="C14"/>
    </sheetView>
  </sheetViews>
  <sheetFormatPr baseColWidth="10" defaultColWidth="9.140625" defaultRowHeight="15" x14ac:dyDescent="0.25"/>
  <cols>
    <col min="1" max="1" width="23.85546875" customWidth="1"/>
    <col min="2" max="2" width="20.42578125" customWidth="1"/>
    <col min="3" max="4" width="19.42578125" customWidth="1"/>
  </cols>
  <sheetData>
    <row r="1" spans="1:4" ht="20.25" thickBot="1" x14ac:dyDescent="0.35">
      <c r="A1" s="9" t="s">
        <v>357</v>
      </c>
      <c r="B1" s="9"/>
      <c r="C1" s="9"/>
      <c r="D1" s="9"/>
    </row>
    <row r="2" spans="1:4" ht="15.75" thickTop="1" x14ac:dyDescent="0.25"/>
    <row r="3" spans="1:4" x14ac:dyDescent="0.25">
      <c r="A3" t="s">
        <v>358</v>
      </c>
      <c r="B3" s="1">
        <f>SUM('Supplier Invoice Statement'!V1)</f>
        <v>48282.62999999999</v>
      </c>
    </row>
    <row r="4" spans="1:4" x14ac:dyDescent="0.25">
      <c r="A4" t="s">
        <v>359</v>
      </c>
      <c r="B4" s="1">
        <f>SUM(Amount_Paid)</f>
        <v>45711.93</v>
      </c>
    </row>
    <row r="5" spans="1:4" x14ac:dyDescent="0.25">
      <c r="A5" t="s">
        <v>360</v>
      </c>
      <c r="B5" s="1">
        <f>SUM(B3-B4)</f>
        <v>2570.6999999999898</v>
      </c>
    </row>
    <row r="7" spans="1:4" x14ac:dyDescent="0.25">
      <c r="A7" s="3" t="s">
        <v>361</v>
      </c>
      <c r="B7" s="7" t="s">
        <v>362</v>
      </c>
      <c r="C7" s="7" t="s">
        <v>363</v>
      </c>
      <c r="D7" s="7" t="s">
        <v>364</v>
      </c>
    </row>
    <row r="8" spans="1:4" x14ac:dyDescent="0.25">
      <c r="A8" t="s">
        <v>318</v>
      </c>
      <c r="B8">
        <f>COUNTIF(Location,A8)</f>
        <v>40</v>
      </c>
      <c r="D8" s="8">
        <f>SUMIF(Location,A8,Amount_Paid)</f>
        <v>24082.740000000005</v>
      </c>
    </row>
    <row r="9" spans="1:4" x14ac:dyDescent="0.25">
      <c r="A9" t="s">
        <v>259</v>
      </c>
      <c r="B9">
        <f>COUNTIF(Location,A9)</f>
        <v>44</v>
      </c>
      <c r="D9" s="8">
        <f>SUMIF(Location,A9,Amount_Paid)</f>
        <v>21629.190000000006</v>
      </c>
    </row>
    <row r="10" spans="1:4" x14ac:dyDescent="0.25">
      <c r="D10" s="8"/>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365</v>
      </c>
      <c r="B1" s="20"/>
      <c r="C1" s="20"/>
    </row>
    <row r="2" spans="1:13" x14ac:dyDescent="0.25">
      <c r="A2" s="21"/>
      <c r="B2" s="22"/>
    </row>
    <row r="3" spans="1:13" x14ac:dyDescent="0.25">
      <c r="A3" s="23" t="s">
        <v>366</v>
      </c>
      <c r="B3" s="24" t="s">
        <v>367</v>
      </c>
      <c r="C3" s="25" t="s">
        <v>368</v>
      </c>
    </row>
    <row r="4" spans="1:13" x14ac:dyDescent="0.25">
      <c r="A4" s="26">
        <v>43831</v>
      </c>
      <c r="B4" s="22" t="str">
        <f t="shared" ref="B4:B9" si="0">TEXT(A4,"ddd")</f>
        <v>Wed</v>
      </c>
      <c r="C4" s="27" t="s">
        <v>369</v>
      </c>
    </row>
    <row r="5" spans="1:13" x14ac:dyDescent="0.25">
      <c r="A5" s="26">
        <v>43857</v>
      </c>
      <c r="B5" s="22" t="str">
        <f t="shared" si="0"/>
        <v>Mon</v>
      </c>
      <c r="C5" s="27" t="s">
        <v>370</v>
      </c>
      <c r="M5">
        <f>IF(F5&gt;E5,NETWORKDAYS(F5,E5,'Holidays (opcional)'!A4:A9),0)</f>
        <v>0</v>
      </c>
    </row>
    <row r="6" spans="1:13" x14ac:dyDescent="0.25">
      <c r="A6" s="26">
        <v>43931</v>
      </c>
      <c r="B6" s="22" t="str">
        <f t="shared" si="0"/>
        <v>Fri</v>
      </c>
      <c r="C6" s="27" t="s">
        <v>371</v>
      </c>
    </row>
    <row r="7" spans="1:13" x14ac:dyDescent="0.25">
      <c r="A7" s="26">
        <v>43932</v>
      </c>
      <c r="B7" s="22" t="str">
        <f t="shared" si="0"/>
        <v>Sat</v>
      </c>
      <c r="C7" s="27" t="s">
        <v>372</v>
      </c>
    </row>
    <row r="8" spans="1:13" x14ac:dyDescent="0.25">
      <c r="A8" s="26">
        <v>43933</v>
      </c>
      <c r="B8" s="22" t="str">
        <f t="shared" si="0"/>
        <v>Sun</v>
      </c>
      <c r="C8" s="27" t="s">
        <v>373</v>
      </c>
    </row>
    <row r="9" spans="1:13" x14ac:dyDescent="0.25">
      <c r="A9" s="28">
        <v>43934</v>
      </c>
      <c r="B9" s="29" t="str">
        <f t="shared" si="0"/>
        <v>Mon</v>
      </c>
      <c r="C9" s="30"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15</vt:i4>
      </vt:variant>
    </vt:vector>
  </HeadingPairs>
  <TitlesOfParts>
    <vt:vector size="19" baseType="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2023-04-30T14:18:42Z</dcterms:modified>
  <cp:category/>
  <cp:contentStatus/>
</cp:coreProperties>
</file>