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xr:revisionPtr revIDLastSave="0" documentId="8_{90A44EDA-E951-45CE-A595-6E9BC34BEC0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P6" i="1"/>
  <c r="O7" i="1"/>
  <c r="P7" i="1"/>
  <c r="O8" i="1"/>
  <c r="P8" i="1"/>
  <c r="O9" i="1"/>
  <c r="P9" i="1"/>
  <c r="O10" i="1"/>
  <c r="P10" i="1"/>
  <c r="P5" i="1"/>
  <c r="M15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<sst xmlns="http://schemas.openxmlformats.org/spreadsheetml/2006/main" count="233" uniqueCount="159">
  <si>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</si>
  <si>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</si>
  <si>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</si>
  <si>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</si>
  <si>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</si>
  <si>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</si>
  <si>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</si>
  <si>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</si>
  <si>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</si>
  <si>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</si>
  <si>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</si>
  <si>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</si>
  <si>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</si>
  <si>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</si>
  <si>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</si>
  <si>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</si>
  <si>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</si>
  <si>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</si>
  <si>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</si>
  <si>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</si>
  <si>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</si>
  <si>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</si>
  <si>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</si>
  <si>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</si>
  <si>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</si>
  <si>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</si>
  <si>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</si>
  <si>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</si>
  <si>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</si>
  <si>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</si>
  <si>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</si>
  <si>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</si>
  <si>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</si>
  <si>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</si>
  <si>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</si>
  <si>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</si>
  <si>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</si>
  <si>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</si>
  <si>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</si>
  <si>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</si>
  <si>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</si>
  <si>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</si>
  <si>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</si>
  <si>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</si>
  <si>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</si>
  <si>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</si>
  <si>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</si>
  <si>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</si>
  <si>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</si>
  <si>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</si>
  <si>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</si>
  <si>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</si>
  <si>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</si>
  <si>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</si>
  <si>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</si>
  <si>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</si>
  <si>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</si>
  <si>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</si>
  <si>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</si>
  <si>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</si>
  <si>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</si>
  <si>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</si>
  <si>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</si>
  <si>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</si>
  <si>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</si>
  <si>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</si>
  <si>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</si>
  <si>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</si>
  <si>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</si>
  <si>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</si>
  <si>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</si>
  <si>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</si>
  <si>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</si>
  <si>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</si>
  <si>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</si>
  <si>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</si>
  <si>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</si>
  <si>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</si>
  <si>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</si>
  <si>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</si>
  <si>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</si>
  <si>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</si>
  <si>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</si>
  <si>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</si>
  <si>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</si>
  <si>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</si>
  <si>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</si>
  <si>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</si>
  <si>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</si>
  <si>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</si>
  <si>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</si>
  <si>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</si>
  <si>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</si>
  <si>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</si>
  <si>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</si>
  <si>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</si>
  <si>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</si>
  <si>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</si>
  <si>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</si>
  <si>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</si>
  <si>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</si>
  <si>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</si>
  <si>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</si>
  <si>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</si>
  <si>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</si>
  <si>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</si>
  <si>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</si>
  <si>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</si>
  <si>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</si>
  <si>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</si>
  <si>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</si>
  <si>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</si>
  <si>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</si>
  <si>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</si>
  <si>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</si>
  <si>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</si>
  <si>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</si>
  <si>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</si>
  <si>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</si>
  <si>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</si>
  <si>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</si>
  <si>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</si>
  <si>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</si>
  <si>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</si>
  <si>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</si>
  <si>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</si>
  <si>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</si>
  <si>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</si>
  <si>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</si>
  <si>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</si>
  <si>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</si>
  <si>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</si>
  <si>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</si>
  <si>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</si>
  <si>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</si>
  <si>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</si>
  <si>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</si>
  <si>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</si>
  <si>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</si>
  <si>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</si>
  <si>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</si>
  <si>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</si>
  <si>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</si>
  <si>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</si>
  <si>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</si>
  <si>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</si>
  <si>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</si>
  <si>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</si>
  <si>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</si>
  <si>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</si>
  <si>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</si>
  <si>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</si>
  <si>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</si>
  <si>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</si>
  <si>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</si>
  <si>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</si>
  <si>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</si>
  <si>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</si>
  <si>
    <t>Departments: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</si>
</sst>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16" zoomScale="120" zoomScaleNormal="120" workbookViewId="0">
      <selection activeCell="P28" sqref="P28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5" customWidth="1"/>
  </cols>
  <sheetData>
    <row r="2" spans="2:16" ht="31.5" x14ac:dyDescent="0.5">
      <c r="I2" s="29" t="s">
        <v>143</v>
      </c>
      <c r="J2" s="29"/>
      <c r="K2" s="29"/>
      <c r="L2" s="29"/>
      <c r="M2" s="29"/>
      <c r="N2" s="29"/>
      <c r="O2" s="29"/>
      <c r="P2" s="29"/>
    </row>
    <row r="3" spans="2:16" ht="21" x14ac:dyDescent="0.35">
      <c r="I3" s="30" t="s">
        <v>144</v>
      </c>
      <c r="J3" s="30"/>
      <c r="K3" s="30"/>
      <c r="L3" s="30"/>
      <c r="M3" s="30"/>
      <c r="N3" s="30"/>
      <c r="O3" s="30"/>
      <c r="P3" s="30"/>
    </row>
    <row r="4" spans="2:16" ht="17.649999999999999" customHeight="1" x14ac:dyDescent="0.25"/>
    <row r="5" spans="2:16" ht="21.4" customHeight="1" x14ac:dyDescent="0.25">
      <c r="I5" s="28" t="s">
        <v>142</v>
      </c>
      <c r="J5" s="28"/>
      <c r="K5" s="28"/>
      <c r="L5" s="28"/>
      <c r="M5" s="28"/>
      <c r="N5" s="28"/>
      <c r="O5" s="28"/>
      <c r="P5" s="28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6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7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153</v>
      </c>
    </row>
    <row r="19" spans="2:16" x14ac:dyDescent="0.25">
      <c r="B19" s="3" t="s">
        <v>11</v>
      </c>
      <c r="C19" t="s">
        <v>150</v>
      </c>
    </row>
    <row r="20" spans="2:16" ht="8.25" customHeight="1" x14ac:dyDescent="0.25"/>
    <row r="21" spans="2:16" x14ac:dyDescent="0.25">
      <c r="B21" s="3">
        <v>5</v>
      </c>
      <c r="C21" t="s">
        <v>151</v>
      </c>
    </row>
    <row r="22" spans="2:16" ht="8.25" customHeight="1" x14ac:dyDescent="0.25"/>
    <row r="23" spans="2:16" x14ac:dyDescent="0.25">
      <c r="B23" s="3" t="s">
        <v>141</v>
      </c>
      <c r="C23" t="s">
        <v>152</v>
      </c>
    </row>
    <row r="24" spans="2:16" x14ac:dyDescent="0.25">
      <c r="B24" s="3" t="s">
        <v>11</v>
      </c>
      <c r="C24" t="s">
        <v>154</v>
      </c>
      <c r="P24" s="27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7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7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Normal="100" workbookViewId="0">
      <selection activeCell="O14" sqref="O14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I1" s="14"/>
      <c r="J1" s="15"/>
    </row>
    <row r="2" spans="1:16" x14ac:dyDescent="0.25">
      <c r="F2" s="16" t="s">
        <v>133</v>
      </c>
      <c r="G2" s="17">
        <v>1.5</v>
      </c>
      <c r="I2" s="16" t="s">
        <v>121</v>
      </c>
      <c r="J2" s="23">
        <f>SUM(Days_Sick)</f>
        <v>127</v>
      </c>
    </row>
    <row r="3" spans="1:16" x14ac:dyDescent="0.25">
      <c r="N3" s="10" t="s">
        <v>131</v>
      </c>
      <c r="O3" s="31" t="s">
        <v>130</v>
      </c>
      <c r="P3" s="31"/>
    </row>
    <row r="4" spans="1:16" ht="30" x14ac:dyDescent="0.25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8</v>
      </c>
      <c r="F5" s="9">
        <v>92.5</v>
      </c>
      <c r="G5" s="9">
        <f>F5*Overtime</f>
        <v>138.75</v>
      </c>
      <c r="H5" s="7">
        <v>3</v>
      </c>
      <c r="I5" s="8">
        <v>16</v>
      </c>
      <c r="J5" s="12">
        <f>Leave_Allowance-I5</f>
        <v>4</v>
      </c>
      <c r="M5" s="24" t="s">
        <v>4</v>
      </c>
      <c r="N5" s="21">
        <f>SUMIFS(Leave_Available,Department,M5)</f>
        <v>34</v>
      </c>
      <c r="O5" s="22">
        <f>AVERAGEIFS(Hourly_Rate,Status,O$4, Department,$M5)</f>
        <v>80.349999999999994</v>
      </c>
      <c r="P5" s="22">
        <f>AVERAGEIFS(Hourly_Rate,Status,P$4, Department,$M5)</f>
        <v>136.05000000000001</v>
      </c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9">
        <f>F6*Overtime</f>
        <v>113.85000000000001</v>
      </c>
      <c r="H6" s="7">
        <v>8</v>
      </c>
      <c r="I6" s="8">
        <v>15</v>
      </c>
      <c r="J6" s="12">
        <f t="shared" ref="J6:J39" si="0">Leave_Allowance-I6</f>
        <v>5</v>
      </c>
      <c r="M6" s="24" t="s">
        <v>7</v>
      </c>
      <c r="N6" s="21">
        <f>SUMIFS(Leave_Available,Department,M6)</f>
        <v>48</v>
      </c>
      <c r="O6" s="22">
        <f>AVERAGEIFS(Hourly_Rate,Status,O$4, Department,$M6)</f>
        <v>71.900000000000006</v>
      </c>
      <c r="P6" s="22">
        <f>AVERAGEIFS(Hourly_Rate,Status,P$4, Department,$M6)</f>
        <v>77</v>
      </c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9">
        <f>F7*Overtime</f>
        <v>219.75</v>
      </c>
      <c r="H7" s="7">
        <v>1</v>
      </c>
      <c r="I7" s="8">
        <v>17</v>
      </c>
      <c r="J7" s="12">
        <f t="shared" si="0"/>
        <v>3</v>
      </c>
      <c r="M7" s="24" t="s">
        <v>6</v>
      </c>
      <c r="N7" s="21">
        <f>SUMIFS(Leave_Available,Department,M7)</f>
        <v>30</v>
      </c>
      <c r="O7" s="22">
        <f>AVERAGEIFS(Hourly_Rate,Status,O$4, Department,$M7)</f>
        <v>113.4</v>
      </c>
      <c r="P7" s="22">
        <f>AVERAGEIFS(Hourly_Rate,Status,P$4, Department,$M7)</f>
        <v>178.8</v>
      </c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9">
        <f>F8*Overtime</f>
        <v>94.800000000000011</v>
      </c>
      <c r="H8" s="7">
        <v>0</v>
      </c>
      <c r="I8" s="8">
        <v>12</v>
      </c>
      <c r="J8" s="12">
        <f t="shared" si="0"/>
        <v>8</v>
      </c>
      <c r="M8" s="24" t="s">
        <v>5</v>
      </c>
      <c r="N8" s="21">
        <f>SUMIFS(Leave_Available,Department,M8)</f>
        <v>42</v>
      </c>
      <c r="O8" s="22">
        <f>AVERAGEIFS(Hourly_Rate,Status,O$4, Department,$M8)</f>
        <v>84.966666666666669</v>
      </c>
      <c r="P8" s="22">
        <f>AVERAGEIFS(Hourly_Rate,Status,P$4, Department,$M8)</f>
        <v>53.5</v>
      </c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9">
        <f>F9*Overtime</f>
        <v>182.25</v>
      </c>
      <c r="H9" s="7">
        <v>3</v>
      </c>
      <c r="I9" s="8">
        <v>15</v>
      </c>
      <c r="J9" s="12">
        <f t="shared" si="0"/>
        <v>5</v>
      </c>
      <c r="M9" s="24" t="s">
        <v>9</v>
      </c>
      <c r="N9" s="21">
        <f>SUMIFS(Leave_Available,Department,M9)</f>
        <v>17</v>
      </c>
      <c r="O9" s="22">
        <f>AVERAGEIFS(Hourly_Rate,Status,O$4, Department,$M9)</f>
        <v>97.15</v>
      </c>
      <c r="P9" s="22">
        <f>AVERAGEIFS(Hourly_Rate,Status,P$4, Department,$M9)</f>
        <v>91.466666666666654</v>
      </c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9">
        <f>F10*Overtime</f>
        <v>144.60000000000002</v>
      </c>
      <c r="H10" s="7">
        <v>15</v>
      </c>
      <c r="I10" s="8">
        <v>7</v>
      </c>
      <c r="J10" s="12">
        <f t="shared" si="0"/>
        <v>13</v>
      </c>
      <c r="M10" s="24" t="s">
        <v>8</v>
      </c>
      <c r="N10" s="21">
        <f>SUMIFS(Leave_Available,Department,M10)</f>
        <v>110</v>
      </c>
      <c r="O10" s="22">
        <f>AVERAGEIFS(Hourly_Rate,Status,O$4, Department,$M10)</f>
        <v>133.5</v>
      </c>
      <c r="P10" s="22">
        <f>AVERAGEIFS(Hourly_Rate,Status,P$4, Department,$M10)</f>
        <v>127.21428571428571</v>
      </c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9">
        <f>F11*Overtime</f>
        <v>277.79999999999995</v>
      </c>
      <c r="H11" s="7">
        <v>3</v>
      </c>
      <c r="I11" s="8">
        <v>12</v>
      </c>
      <c r="J11" s="12">
        <f t="shared" si="0"/>
        <v>8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9">
        <f>F12*Overtime</f>
        <v>279.60000000000002</v>
      </c>
      <c r="H12" s="7">
        <v>6</v>
      </c>
      <c r="I12" s="8">
        <v>20</v>
      </c>
      <c r="J12" s="12">
        <f t="shared" si="0"/>
        <v>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9">
        <f>F13*Overtime</f>
        <v>170.10000000000002</v>
      </c>
      <c r="H13" s="7">
        <v>2</v>
      </c>
      <c r="I13" s="8">
        <v>9</v>
      </c>
      <c r="J13" s="12">
        <f t="shared" si="0"/>
        <v>11</v>
      </c>
      <c r="M13" s="24" t="s">
        <v>158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9">
        <f>F14*Overtime</f>
        <v>80.25</v>
      </c>
      <c r="H14" s="7">
        <v>4</v>
      </c>
      <c r="I14" s="8">
        <v>6</v>
      </c>
      <c r="J14" s="12">
        <f t="shared" si="0"/>
        <v>14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9">
        <f>F15*Overtime</f>
        <v>238.04999999999998</v>
      </c>
      <c r="H15" s="7">
        <v>1</v>
      </c>
      <c r="I15" s="8">
        <v>20</v>
      </c>
      <c r="J15" s="12">
        <f t="shared" si="0"/>
        <v>0</v>
      </c>
      <c r="M15" s="12">
        <f>COUNTIFS(Status,O4)</f>
        <v>18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9">
        <f>F16*Overtime</f>
        <v>192.14999999999998</v>
      </c>
      <c r="H16" s="7">
        <v>7</v>
      </c>
      <c r="I16" s="8">
        <v>18</v>
      </c>
      <c r="J16" s="12">
        <f t="shared" si="0"/>
        <v>2</v>
      </c>
    </row>
    <row r="17" spans="1:10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9">
        <f>F17*Overtime</f>
        <v>148.94999999999999</v>
      </c>
      <c r="H17" s="7">
        <v>5</v>
      </c>
      <c r="I17" s="8">
        <v>17</v>
      </c>
      <c r="J17" s="12">
        <f t="shared" si="0"/>
        <v>3</v>
      </c>
    </row>
    <row r="18" spans="1:10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9">
        <f>F18*Overtime</f>
        <v>157.19999999999999</v>
      </c>
      <c r="H18" s="7">
        <v>2</v>
      </c>
      <c r="I18" s="8">
        <v>17</v>
      </c>
      <c r="J18" s="12">
        <f t="shared" si="0"/>
        <v>3</v>
      </c>
    </row>
    <row r="19" spans="1:10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9">
        <f>F19*Overtime</f>
        <v>229.64999999999998</v>
      </c>
      <c r="H19" s="7">
        <v>2</v>
      </c>
      <c r="I19" s="8">
        <v>12</v>
      </c>
      <c r="J19" s="12">
        <f t="shared" si="0"/>
        <v>8</v>
      </c>
    </row>
    <row r="20" spans="1:10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9">
        <f>F20*Overtime</f>
        <v>100.80000000000001</v>
      </c>
      <c r="H20" s="7">
        <v>1</v>
      </c>
      <c r="I20" s="8">
        <v>5</v>
      </c>
      <c r="J20" s="12">
        <f t="shared" si="0"/>
        <v>15</v>
      </c>
    </row>
    <row r="21" spans="1:10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9">
        <f>F21*Overtime</f>
        <v>114.89999999999999</v>
      </c>
      <c r="H21" s="7">
        <v>0</v>
      </c>
      <c r="I21" s="8">
        <v>3</v>
      </c>
      <c r="J21" s="12">
        <f t="shared" si="0"/>
        <v>17</v>
      </c>
    </row>
    <row r="22" spans="1:10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9">
        <f>F22*Overtime</f>
        <v>138.89999999999998</v>
      </c>
      <c r="H22" s="7">
        <v>1</v>
      </c>
      <c r="I22" s="8">
        <v>14</v>
      </c>
      <c r="J22" s="12">
        <f t="shared" si="0"/>
        <v>6</v>
      </c>
    </row>
    <row r="23" spans="1:10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9">
        <f>F23*Overtime</f>
        <v>142.5</v>
      </c>
      <c r="H23" s="7">
        <v>5</v>
      </c>
      <c r="I23" s="8">
        <v>18</v>
      </c>
      <c r="J23" s="12">
        <f t="shared" si="0"/>
        <v>2</v>
      </c>
    </row>
    <row r="24" spans="1:10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9">
        <f>F24*Overtime</f>
        <v>132.60000000000002</v>
      </c>
      <c r="H24" s="7">
        <v>5</v>
      </c>
      <c r="I24" s="8">
        <v>18</v>
      </c>
      <c r="J24" s="12">
        <f t="shared" si="0"/>
        <v>2</v>
      </c>
    </row>
    <row r="25" spans="1:10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9">
        <f>F25*Overtime</f>
        <v>96.449999999999989</v>
      </c>
      <c r="H25" s="7">
        <v>3</v>
      </c>
      <c r="I25" s="8">
        <v>9</v>
      </c>
      <c r="J25" s="12">
        <f t="shared" si="0"/>
        <v>11</v>
      </c>
    </row>
    <row r="26" spans="1:10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9">
        <f>F26*Overtime</f>
        <v>121.80000000000001</v>
      </c>
      <c r="H26" s="7">
        <v>1</v>
      </c>
      <c r="I26" s="8">
        <v>13</v>
      </c>
      <c r="J26" s="12">
        <f t="shared" si="0"/>
        <v>7</v>
      </c>
    </row>
    <row r="27" spans="1:10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9">
        <f>F27*Overtime</f>
        <v>178.5</v>
      </c>
      <c r="H27" s="7">
        <v>5</v>
      </c>
      <c r="I27" s="8">
        <v>18</v>
      </c>
      <c r="J27" s="12">
        <f t="shared" si="0"/>
        <v>2</v>
      </c>
    </row>
    <row r="28" spans="1:10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9">
        <f>F28*Overtime</f>
        <v>109.5</v>
      </c>
      <c r="H28" s="7">
        <v>3</v>
      </c>
      <c r="I28" s="8">
        <v>19</v>
      </c>
      <c r="J28" s="12">
        <f t="shared" si="0"/>
        <v>1</v>
      </c>
    </row>
    <row r="29" spans="1:10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9">
        <f>F29*Overtime</f>
        <v>93.75</v>
      </c>
      <c r="H29" s="7">
        <v>0</v>
      </c>
      <c r="I29" s="8">
        <v>15</v>
      </c>
      <c r="J29" s="12">
        <f t="shared" si="0"/>
        <v>5</v>
      </c>
    </row>
    <row r="30" spans="1:10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9">
        <f>F30*Overtime</f>
        <v>235.5</v>
      </c>
      <c r="H30" s="7">
        <v>4</v>
      </c>
      <c r="I30" s="8">
        <v>14</v>
      </c>
      <c r="J30" s="12">
        <f t="shared" si="0"/>
        <v>6</v>
      </c>
    </row>
    <row r="31" spans="1:10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9">
        <f>F31*Overtime</f>
        <v>210.75</v>
      </c>
      <c r="H31" s="7">
        <v>2</v>
      </c>
      <c r="I31" s="8">
        <v>16</v>
      </c>
      <c r="J31" s="12">
        <f t="shared" si="0"/>
        <v>4</v>
      </c>
    </row>
    <row r="32" spans="1:10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9">
        <f>F32*Overtime</f>
        <v>218.85000000000002</v>
      </c>
      <c r="H32" s="7">
        <v>12</v>
      </c>
      <c r="I32" s="8">
        <v>9</v>
      </c>
      <c r="J32" s="12">
        <f t="shared" si="0"/>
        <v>11</v>
      </c>
    </row>
    <row r="33" spans="1:10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9">
        <f>F33*Overtime</f>
        <v>234</v>
      </c>
      <c r="H33" s="7">
        <v>8</v>
      </c>
      <c r="I33" s="8">
        <v>4</v>
      </c>
      <c r="J33" s="12">
        <f t="shared" si="0"/>
        <v>16</v>
      </c>
    </row>
    <row r="34" spans="1:10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9">
        <f>F34*Overtime</f>
        <v>95.4</v>
      </c>
      <c r="H34" s="7">
        <v>1</v>
      </c>
      <c r="I34" s="8">
        <v>2</v>
      </c>
      <c r="J34" s="12">
        <f t="shared" si="0"/>
        <v>18</v>
      </c>
    </row>
    <row r="35" spans="1:10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9">
        <f>F35*Overtime</f>
        <v>134.85000000000002</v>
      </c>
      <c r="H35" s="7">
        <v>3</v>
      </c>
      <c r="I35" s="8">
        <v>1</v>
      </c>
      <c r="J35" s="12">
        <f t="shared" si="0"/>
        <v>19</v>
      </c>
    </row>
    <row r="36" spans="1:10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9">
        <f>F36*Overtime</f>
        <v>110.55000000000001</v>
      </c>
      <c r="H36" s="7">
        <v>4</v>
      </c>
      <c r="I36" s="8">
        <v>15</v>
      </c>
      <c r="J36" s="12">
        <f t="shared" si="0"/>
        <v>5</v>
      </c>
    </row>
    <row r="37" spans="1:10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9">
        <f>F37*Overtime</f>
        <v>189</v>
      </c>
      <c r="H37" s="7">
        <v>2</v>
      </c>
      <c r="I37" s="8">
        <v>8</v>
      </c>
      <c r="J37" s="12">
        <f t="shared" si="0"/>
        <v>12</v>
      </c>
    </row>
    <row r="38" spans="1:10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9">
        <f>F38*Overtime</f>
        <v>268.20000000000005</v>
      </c>
      <c r="H38" s="7">
        <v>3</v>
      </c>
      <c r="I38" s="8">
        <v>1</v>
      </c>
      <c r="J38" s="12">
        <f t="shared" si="0"/>
        <v>19</v>
      </c>
    </row>
    <row r="39" spans="1:10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9">
        <f>F39*Overtime</f>
        <v>158.55000000000001</v>
      </c>
      <c r="H39" s="7">
        <v>2</v>
      </c>
      <c r="I39" s="8">
        <v>4</v>
      </c>
      <c r="J39" s="12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D56C232D-BBAB-44CA-A7D4-9A1ACC88424D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palic</cp:lastModifiedBy>
  <dcterms:created xsi:type="dcterms:W3CDTF">2017-06-15T06:51:11Z</dcterms:created>
  <dcterms:modified xsi:type="dcterms:W3CDTF">2022-02-15T14:02:23Z</dcterms:modified>
</cp:coreProperties>
</file>