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laec-my.sharepoint.com/personal/andrevinicio_zurita_udla_edu_ec/Documents/COORDINACION DE PROYECTOS/ProcesoSelect/"/>
    </mc:Choice>
  </mc:AlternateContent>
  <xr:revisionPtr revIDLastSave="0" documentId="8_{A36BBE68-91C6-4496-936D-A7049D1BDB23}" xr6:coauthVersionLast="47" xr6:coauthVersionMax="47" xr10:uidLastSave="{00000000-0000-0000-0000-000000000000}"/>
  <bookViews>
    <workbookView xWindow="28680" yWindow="-120" windowWidth="20730" windowHeight="11040" xr2:uid="{0B3583DF-93B3-43F4-94F9-D04A46A2B9A3}"/>
  </bookViews>
  <sheets>
    <sheet name="Hoja1" sheetId="5" r:id="rId1"/>
    <sheet name="Variab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5" l="1"/>
  <c r="M7" i="5"/>
  <c r="L7" i="5"/>
  <c r="K7" i="5"/>
  <c r="J7" i="5"/>
  <c r="I7" i="5"/>
  <c r="H7" i="5"/>
  <c r="G7" i="5"/>
  <c r="F7" i="5"/>
  <c r="E7" i="5"/>
  <c r="D7" i="5"/>
  <c r="C7" i="5"/>
  <c r="E17" i="5" l="1"/>
  <c r="F17" i="5"/>
  <c r="G17" i="5"/>
  <c r="H17" i="5"/>
  <c r="D17" i="5"/>
  <c r="E16" i="5"/>
  <c r="F16" i="5"/>
  <c r="G16" i="5"/>
  <c r="H16" i="5"/>
  <c r="D16" i="5"/>
  <c r="E15" i="5"/>
  <c r="F15" i="5"/>
  <c r="G15" i="5"/>
  <c r="H15" i="5"/>
  <c r="D15" i="5"/>
  <c r="E14" i="5"/>
  <c r="F14" i="5"/>
  <c r="G14" i="5"/>
  <c r="H14" i="5"/>
  <c r="D14" i="5"/>
  <c r="E13" i="5"/>
  <c r="F13" i="5"/>
  <c r="G13" i="5"/>
  <c r="H13" i="5"/>
  <c r="D13" i="5"/>
  <c r="E9" i="5"/>
  <c r="F9" i="5"/>
  <c r="I17" i="5"/>
  <c r="J17" i="5"/>
  <c r="K17" i="5"/>
  <c r="L17" i="5"/>
  <c r="M17" i="5"/>
  <c r="I16" i="5"/>
  <c r="J16" i="5"/>
  <c r="K16" i="5"/>
  <c r="L16" i="5"/>
  <c r="M16" i="5"/>
  <c r="I15" i="5"/>
  <c r="J15" i="5"/>
  <c r="K15" i="5"/>
  <c r="L15" i="5"/>
  <c r="M15" i="5"/>
  <c r="I14" i="5"/>
  <c r="J14" i="5"/>
  <c r="K14" i="5"/>
  <c r="L14" i="5"/>
  <c r="M14" i="5"/>
  <c r="I13" i="5"/>
  <c r="J13" i="5"/>
  <c r="K13" i="5"/>
  <c r="L13" i="5"/>
  <c r="M13" i="5"/>
  <c r="M12" i="5"/>
  <c r="L12" i="5"/>
  <c r="K12" i="5"/>
  <c r="J12" i="5"/>
  <c r="I12" i="5"/>
  <c r="H12" i="5"/>
  <c r="G12" i="5"/>
  <c r="F12" i="5"/>
  <c r="E12" i="5"/>
  <c r="D12" i="5"/>
  <c r="M11" i="5"/>
  <c r="L11" i="5"/>
  <c r="K11" i="5"/>
  <c r="J11" i="5"/>
  <c r="I11" i="5"/>
  <c r="H11" i="5"/>
  <c r="G11" i="5"/>
  <c r="F11" i="5"/>
  <c r="E11" i="5"/>
  <c r="D11" i="5"/>
  <c r="M10" i="5"/>
  <c r="L10" i="5"/>
  <c r="K10" i="5"/>
  <c r="J10" i="5"/>
  <c r="I10" i="5"/>
  <c r="H10" i="5"/>
  <c r="G10" i="5"/>
  <c r="F10" i="5"/>
  <c r="E10" i="5"/>
  <c r="D10" i="5"/>
  <c r="M9" i="5"/>
  <c r="L9" i="5"/>
  <c r="K9" i="5"/>
  <c r="J9" i="5"/>
  <c r="I9" i="5"/>
  <c r="H9" i="5"/>
  <c r="G9" i="5"/>
  <c r="D9" i="5"/>
  <c r="M8" i="5"/>
  <c r="L8" i="5"/>
  <c r="K8" i="5"/>
  <c r="J8" i="5"/>
  <c r="I8" i="5"/>
  <c r="H8" i="5"/>
  <c r="G8" i="5"/>
  <c r="F8" i="5"/>
  <c r="E8" i="5"/>
  <c r="D8" i="5"/>
  <c r="M6" i="5"/>
  <c r="L6" i="5"/>
  <c r="K6" i="5"/>
  <c r="J6" i="5"/>
  <c r="I6" i="5"/>
  <c r="G6" i="5"/>
  <c r="F6" i="5"/>
  <c r="E6" i="5"/>
  <c r="D6" i="5"/>
  <c r="H6" i="5"/>
  <c r="M5" i="5"/>
  <c r="L5" i="5"/>
  <c r="K5" i="5"/>
  <c r="J5" i="5"/>
  <c r="I5" i="5"/>
  <c r="H5" i="5"/>
  <c r="G5" i="5"/>
  <c r="F5" i="5"/>
  <c r="E5" i="5"/>
  <c r="D5" i="5"/>
  <c r="M4" i="5"/>
  <c r="L4" i="5"/>
  <c r="K4" i="5"/>
  <c r="J4" i="5"/>
  <c r="I4" i="5"/>
  <c r="H4" i="5"/>
  <c r="G4" i="5"/>
  <c r="F4" i="5"/>
  <c r="E4" i="5"/>
  <c r="D4" i="5"/>
  <c r="M3" i="5"/>
  <c r="L3" i="5"/>
  <c r="K3" i="5"/>
  <c r="J3" i="5"/>
  <c r="I3" i="5"/>
  <c r="H3" i="5"/>
  <c r="G3" i="5"/>
  <c r="F3" i="5"/>
  <c r="E3" i="5"/>
  <c r="D3" i="5"/>
  <c r="C3" i="5"/>
  <c r="P2" i="5" l="1"/>
  <c r="C4" i="5"/>
  <c r="C5" i="5"/>
  <c r="C6" i="5"/>
  <c r="C8" i="5"/>
  <c r="C9" i="5"/>
  <c r="C10" i="5"/>
  <c r="C11" i="5"/>
  <c r="C13" i="5"/>
  <c r="C14" i="5"/>
  <c r="C15" i="5"/>
  <c r="C16" i="5"/>
  <c r="C17" i="5"/>
  <c r="C66" i="4"/>
  <c r="P3" i="5" l="1"/>
  <c r="Q2" i="5" l="1"/>
  <c r="Q3" i="5" s="1"/>
  <c r="R2" i="5"/>
  <c r="R3" i="5" s="1"/>
  <c r="S2" i="5"/>
  <c r="S3" i="5" s="1"/>
  <c r="T2" i="5"/>
  <c r="T3" i="5" s="1"/>
  <c r="P4" i="5" l="1"/>
  <c r="P5" i="5" s="1"/>
  <c r="R5" i="5" l="1"/>
  <c r="S5" i="5"/>
  <c r="T5" i="5"/>
  <c r="Q5" i="5"/>
  <c r="O8" i="5" l="1"/>
  <c r="Q8" i="5" l="1"/>
  <c r="Q9" i="5" s="1"/>
  <c r="O9" i="5"/>
  <c r="O11" i="5" l="1" a="1"/>
  <c r="O11" i="5" s="1"/>
  <c r="S8" i="5"/>
  <c r="O1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<sst xmlns="http://schemas.openxmlformats.org/spreadsheetml/2006/main" count="483" uniqueCount="169">
  <si>
    <t>[0,897)</t>
  </si>
  <si>
    <t>[897,1635)</t>
  </si>
  <si>
    <t>[1635,2440)</t>
  </si>
  <si>
    <t>[2440,4447)</t>
  </si>
  <si>
    <t>[4447,o mas)</t>
  </si>
  <si>
    <t>Intercept</t>
  </si>
  <si>
    <t>Marketing</t>
  </si>
  <si>
    <t>Prospección</t>
  </si>
  <si>
    <t>Walk-in</t>
  </si>
  <si>
    <t>El Oro</t>
  </si>
  <si>
    <t>Masculino</t>
  </si>
  <si>
    <t>Ciencias Políticas</t>
  </si>
  <si>
    <t>Diseño de Interiores</t>
  </si>
  <si>
    <t>Diseño de productos</t>
  </si>
  <si>
    <t>Diseño Gráfico</t>
  </si>
  <si>
    <t>Ing. Industrial</t>
  </si>
  <si>
    <t>Lic. Comunicación-H</t>
  </si>
  <si>
    <t>Blanco</t>
  </si>
  <si>
    <t>Indigena</t>
  </si>
  <si>
    <t>Mestizo</t>
  </si>
  <si>
    <t>AA</t>
  </si>
  <si>
    <t>AAA</t>
  </si>
  <si>
    <t>origen</t>
  </si>
  <si>
    <t>Call Center</t>
  </si>
  <si>
    <t xml:space="preserve"> Pichincha</t>
  </si>
  <si>
    <t>sexo</t>
  </si>
  <si>
    <t>ciclo</t>
  </si>
  <si>
    <t>[5,25)</t>
  </si>
  <si>
    <t>edad</t>
  </si>
  <si>
    <t>[21,24)</t>
  </si>
  <si>
    <t xml:space="preserve"> Ing. Software</t>
  </si>
  <si>
    <t>cluster</t>
  </si>
  <si>
    <t>Secundaria</t>
  </si>
  <si>
    <t>Independiente Informal</t>
  </si>
  <si>
    <t>Superior</t>
  </si>
  <si>
    <t>[41,55)</t>
  </si>
  <si>
    <t>[45,56)</t>
  </si>
  <si>
    <t>educacion padre</t>
  </si>
  <si>
    <t xml:space="preserve"> -4</t>
  </si>
  <si>
    <t>-5</t>
  </si>
  <si>
    <t>-11</t>
  </si>
  <si>
    <t>-13</t>
  </si>
  <si>
    <t xml:space="preserve"> -11</t>
  </si>
  <si>
    <t>[-Inf,5)</t>
  </si>
  <si>
    <t>educacion madre</t>
  </si>
  <si>
    <t>provincia</t>
  </si>
  <si>
    <t>-18</t>
  </si>
  <si>
    <t>edad padre</t>
  </si>
  <si>
    <t>Zamora</t>
  </si>
  <si>
    <t>[25,55)</t>
  </si>
  <si>
    <t>-7</t>
  </si>
  <si>
    <t>-1</t>
  </si>
  <si>
    <t>[-Inf,40)</t>
  </si>
  <si>
    <t xml:space="preserve"> Guayas</t>
  </si>
  <si>
    <t>[55,150)</t>
  </si>
  <si>
    <t>-9</t>
  </si>
  <si>
    <t>[40,45)</t>
  </si>
  <si>
    <t xml:space="preserve"> Los Ríos</t>
  </si>
  <si>
    <t>[150, Inf)</t>
  </si>
  <si>
    <t>-2</t>
  </si>
  <si>
    <t xml:space="preserve"> Azuay</t>
  </si>
  <si>
    <t>ocupacion madre</t>
  </si>
  <si>
    <t xml:space="preserve"> Sucumbíos</t>
  </si>
  <si>
    <t>[64,Inf)</t>
  </si>
  <si>
    <t xml:space="preserve"> Manabí</t>
  </si>
  <si>
    <t>[-Inf,21)</t>
  </si>
  <si>
    <t>Independiente Formal</t>
  </si>
  <si>
    <t>Dependiente</t>
  </si>
  <si>
    <t>Ingreso familia</t>
  </si>
  <si>
    <t xml:space="preserve"> Loja</t>
  </si>
  <si>
    <t>[24,27)</t>
  </si>
  <si>
    <t xml:space="preserve"> Orellana</t>
  </si>
  <si>
    <t>[27, Inf)</t>
  </si>
  <si>
    <t>edad madre</t>
  </si>
  <si>
    <t xml:space="preserve"> Bolívar</t>
  </si>
  <si>
    <t>[-Inf,41)</t>
  </si>
  <si>
    <t xml:space="preserve"> Cotopaxi</t>
  </si>
  <si>
    <t>carreras</t>
  </si>
  <si>
    <t xml:space="preserve">  Santo Domingo</t>
  </si>
  <si>
    <t>[55,59)</t>
  </si>
  <si>
    <t xml:space="preserve"> Tungurahua </t>
  </si>
  <si>
    <t>[59, Inf)</t>
  </si>
  <si>
    <t xml:space="preserve"> Imbabura</t>
  </si>
  <si>
    <t>-6</t>
  </si>
  <si>
    <t xml:space="preserve"> Chimborazo</t>
  </si>
  <si>
    <t xml:space="preserve"> Agroindustria</t>
  </si>
  <si>
    <t xml:space="preserve"> Morona</t>
  </si>
  <si>
    <t xml:space="preserve"> Ambiental</t>
  </si>
  <si>
    <t xml:space="preserve"> Esmeraldas</t>
  </si>
  <si>
    <t xml:space="preserve"> Arquitectura</t>
  </si>
  <si>
    <t xml:space="preserve"> Carchi</t>
  </si>
  <si>
    <t xml:space="preserve"> Artes Musicales</t>
  </si>
  <si>
    <t xml:space="preserve"> Pastaza</t>
  </si>
  <si>
    <t xml:space="preserve"> Biotecnología</t>
  </si>
  <si>
    <t xml:space="preserve"> Santa Elena</t>
  </si>
  <si>
    <t xml:space="preserve"> Cine</t>
  </si>
  <si>
    <t xml:space="preserve"> Napo</t>
  </si>
  <si>
    <t>Gestion Deportiva</t>
  </si>
  <si>
    <t xml:space="preserve"> Galápagos</t>
  </si>
  <si>
    <t xml:space="preserve"> Derecho-D</t>
  </si>
  <si>
    <t xml:space="preserve"> Cañar</t>
  </si>
  <si>
    <t xml:space="preserve"> Derecho-H</t>
  </si>
  <si>
    <t xml:space="preserve"> Exterior</t>
  </si>
  <si>
    <t xml:space="preserve"> Derecho-N</t>
  </si>
  <si>
    <t xml:space="preserve"> Economía</t>
  </si>
  <si>
    <t xml:space="preserve"> Enfermería</t>
  </si>
  <si>
    <t xml:space="preserve"> Enfermería Mod. Estu. Trab.</t>
  </si>
  <si>
    <t xml:space="preserve"> Finanzas</t>
  </si>
  <si>
    <t xml:space="preserve"> Fisioterapia</t>
  </si>
  <si>
    <t xml:space="preserve"> Gastronomía-D</t>
  </si>
  <si>
    <t xml:space="preserve"> Hotelería</t>
  </si>
  <si>
    <t xml:space="preserve"> Ing. Electrónica</t>
  </si>
  <si>
    <t xml:space="preserve"> Ing. Sonido y Acústica</t>
  </si>
  <si>
    <t xml:space="preserve"> Lic. Comunicación</t>
  </si>
  <si>
    <t xml:space="preserve"> Lic. Comunicación-N</t>
  </si>
  <si>
    <t xml:space="preserve"> Lic. Educación-H</t>
  </si>
  <si>
    <t xml:space="preserve"> Marketing-D</t>
  </si>
  <si>
    <t xml:space="preserve"> Marketing-N</t>
  </si>
  <si>
    <t xml:space="preserve"> Medicina</t>
  </si>
  <si>
    <t xml:space="preserve"> Multimedia</t>
  </si>
  <si>
    <t xml:space="preserve"> Nego.  Internacionales-N</t>
  </si>
  <si>
    <t xml:space="preserve"> Nego. Internacionales-D</t>
  </si>
  <si>
    <t xml:space="preserve"> Nego. Internacionales-H</t>
  </si>
  <si>
    <t xml:space="preserve"> Odontología</t>
  </si>
  <si>
    <t xml:space="preserve"> Periodismo</t>
  </si>
  <si>
    <t xml:space="preserve"> Psicología</t>
  </si>
  <si>
    <t xml:space="preserve"> Psicología-H</t>
  </si>
  <si>
    <t xml:space="preserve"> Psicología-N</t>
  </si>
  <si>
    <t xml:space="preserve"> Publicidad</t>
  </si>
  <si>
    <t xml:space="preserve"> Relaciones Inter.</t>
  </si>
  <si>
    <t xml:space="preserve"> Tec. Información-D</t>
  </si>
  <si>
    <t xml:space="preserve"> Tec. Información-H</t>
  </si>
  <si>
    <t xml:space="preserve"> Telecomunicaciones</t>
  </si>
  <si>
    <t xml:space="preserve"> Turismo</t>
  </si>
  <si>
    <t xml:space="preserve"> Veterinaria</t>
  </si>
  <si>
    <t>Marketing-H</t>
  </si>
  <si>
    <t xml:space="preserve">Femenino </t>
  </si>
  <si>
    <t>scorecard puntaje</t>
  </si>
  <si>
    <t>Arancel</t>
  </si>
  <si>
    <t>A</t>
  </si>
  <si>
    <t>Otros</t>
  </si>
  <si>
    <t>Ninguna</t>
  </si>
  <si>
    <t>Primaria</t>
  </si>
  <si>
    <t>ocupacion padre</t>
  </si>
  <si>
    <t>Empresas-D</t>
  </si>
  <si>
    <t>Empresas-Dual</t>
  </si>
  <si>
    <t>Empresas-N</t>
  </si>
  <si>
    <t>Empresas-S</t>
  </si>
  <si>
    <t>etnia</t>
  </si>
  <si>
    <t>pension</t>
  </si>
  <si>
    <t>EXCLUSIVOS PARA MODELO DE PREDICCION DE INGRESOS</t>
  </si>
  <si>
    <t>Busqueda Natural</t>
  </si>
  <si>
    <t>Sin Ocupacion</t>
  </si>
  <si>
    <t>Suma</t>
  </si>
  <si>
    <t>Exponencial</t>
  </si>
  <si>
    <t>SumaTotal</t>
  </si>
  <si>
    <t>Probabilidad</t>
  </si>
  <si>
    <t>Probabilidad Seleccionada</t>
  </si>
  <si>
    <t>[4447, o mas)</t>
  </si>
  <si>
    <t>Segunda Probabilidad Seleccionada</t>
  </si>
  <si>
    <t>[56,64)</t>
  </si>
  <si>
    <t>OLS</t>
  </si>
  <si>
    <t>Ingreso Predicho</t>
  </si>
  <si>
    <t>OLS Q1</t>
  </si>
  <si>
    <t>OLS Q2</t>
  </si>
  <si>
    <t>OLS Q3</t>
  </si>
  <si>
    <t>OLS Q4</t>
  </si>
  <si>
    <t>OLS Q5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</si>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</sst>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5" xfId="0" applyBorder="1"/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10" fontId="0" fillId="0" borderId="7" xfId="1" applyNumberFormat="1" applyFont="1" applyBorder="1" applyAlignment="1">
      <alignment horizontal="center" vertical="center"/>
    </xf>
    <xf numFmtId="10" fontId="0" fillId="0" borderId="8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0" fillId="0" borderId="1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4" xfId="1" applyFont="1" applyFill="1" applyBorder="1" applyAlignment="1">
      <alignment horizontal="center" vertical="center"/>
    </xf>
    <xf numFmtId="9" fontId="0" fillId="2" borderId="5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47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border outline="0">
        <right style="medium">
          <color indexed="64"/>
        </right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border outline="0">
        <right style="medium">
          <color indexed="64"/>
        </right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border outline="0">
        <right style="medium">
          <color indexed="64"/>
        </right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border outline="0">
        <right style="medium">
          <color indexed="64"/>
        </right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border outline="0">
        <right style="medium">
          <color indexed="64"/>
        </right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53B6B-921B-436A-B7EB-C4481199F6E7}" name="Table1" displayName="Table1" ref="A1:M6" totalsRowShown="0" headerRowDxfId="246" dataDxfId="245" tableBorderDxfId="244">
  <autoFilter ref="A1:M6" xr:uid="{66E53B6B-921B-436A-B7EB-C4481199F6E7}"/>
  <tableColumns count="13">
    <tableColumn id="1" xr3:uid="{9BA289E1-8235-4C88-B6CB-004C712B44AB}" name="origen" dataDxfId="243"/>
    <tableColumn id="2" xr3:uid="{DA170A16-2221-4167-B61D-E930B6112D81}" name="scorecard puntaje" dataDxfId="242"/>
    <tableColumn id="3" xr3:uid="{4CCA7649-D7EF-4D64-9E2E-FA93F3342044}" name="OLS" dataDxfId="241"/>
    <tableColumn id="4" xr3:uid="{D4530139-0BC3-49C3-B5BD-E3F686F20F8C}" name="OLS Q1" dataDxfId="240"/>
    <tableColumn id="5" xr3:uid="{203056B1-7A91-4DC4-A9F2-B246D49C9ED2}" name="OLS Q2" dataDxfId="239"/>
    <tableColumn id="6" xr3:uid="{013362A6-AA88-4ACA-A180-64CEE0AB5BD3}" name="OLS Q3" dataDxfId="238"/>
    <tableColumn id="7" xr3:uid="{BA1177E7-E8F7-4476-BA47-412E2E34E124}" name="OLS Q4" dataDxfId="237"/>
    <tableColumn id="8" xr3:uid="{DC3C6C4B-AC23-4727-9581-5AA550F66973}" name="OLS Q5" dataDxfId="236"/>
    <tableColumn id="9" xr3:uid="{5EAA8627-CC9B-4DC5-A187-1718BC147737}" name="[0,897)" dataDxfId="235"/>
    <tableColumn id="10" xr3:uid="{D221C61A-9537-4A34-9E30-14CF12882914}" name="[897,1635)" dataDxfId="234"/>
    <tableColumn id="11" xr3:uid="{4E005857-FA08-493F-AB4F-B7893F87EF7E}" name="[1635,2440)" dataDxfId="233"/>
    <tableColumn id="12" xr3:uid="{7F8651B7-F110-4BE6-8BF2-FE9AC8E240CA}" name="[2440,4447)" dataDxfId="232"/>
    <tableColumn id="13" xr3:uid="{F5FD7F76-4F07-4EA4-999C-7D33CC09BC3F}" name="[4447,o mas)" dataDxfId="2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C30979-0B61-4325-B8EF-A71A7B93584C}" name="Table2" displayName="Table2" ref="A8:M33" totalsRowShown="0" headerRowDxfId="230" dataDxfId="229" tableBorderDxfId="228">
  <autoFilter ref="A8:M33" xr:uid="{92C30979-0B61-4325-B8EF-A71A7B93584C}"/>
  <tableColumns count="13">
    <tableColumn id="1" xr3:uid="{871392BB-8E90-4796-918C-DD616C4DA3F4}" name="provincia" dataDxfId="227"/>
    <tableColumn id="2" xr3:uid="{E6E9ECC2-4BA1-4810-91D2-D6A7CB4A47AD}" name="scorecard puntaje" dataDxfId="226"/>
    <tableColumn id="3" xr3:uid="{6B16F374-8841-46F1-9A05-A0E72CFE3B28}" name="OLS" dataDxfId="225"/>
    <tableColumn id="4" xr3:uid="{5389D93F-76CF-43EF-B831-C273633CAC77}" name="OLS Q1" dataDxfId="224"/>
    <tableColumn id="5" xr3:uid="{FE9A0DA7-1178-4C8E-901D-B3B12BF617A9}" name="OLS Q2" dataDxfId="223"/>
    <tableColumn id="6" xr3:uid="{601B26B1-E455-44C8-BEF4-7831F686F389}" name="OLS Q3" dataDxfId="222"/>
    <tableColumn id="7" xr3:uid="{5E1FBD74-78F5-45F6-B334-E7FC8ADDDC9B}" name="OLS Q4" dataDxfId="221"/>
    <tableColumn id="8" xr3:uid="{55FA6A48-E802-421F-B89B-785EFD87CBF9}" name="OLS Q5" dataDxfId="220"/>
    <tableColumn id="9" xr3:uid="{59CBFFEE-E147-4B49-9B88-17BF74B174C5}" name="[0,897)" dataDxfId="219"/>
    <tableColumn id="10" xr3:uid="{849EECF4-79FC-435B-807A-9B73A68852B7}" name="[897,1635)" dataDxfId="218"/>
    <tableColumn id="11" xr3:uid="{B114EA48-5480-4F7C-A783-0EE17016A2A7}" name="[1635,2440)" dataDxfId="217"/>
    <tableColumn id="12" xr3:uid="{CCE1B871-F0FB-441F-8CD9-BF037FB8BBB2}" name="[2440,4447)" dataDxfId="216"/>
    <tableColumn id="13" xr3:uid="{328DCC81-E86D-4D29-B7D7-60277B35925C}" name="[4447,o mas)" dataDxfId="2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2C32EA-132D-4B45-A3B7-F288F05DD574}" name="Table3" displayName="Table3" ref="A36:M40" totalsRowShown="0" headerRowDxfId="214" dataDxfId="213" tableBorderDxfId="212">
  <autoFilter ref="A36:M40" xr:uid="{542C32EA-132D-4B45-A3B7-F288F05DD574}"/>
  <tableColumns count="13">
    <tableColumn id="1" xr3:uid="{D37622F7-42F6-4434-8860-E6E8C9A9A3F2}" name="cluster" dataDxfId="211"/>
    <tableColumn id="2" xr3:uid="{DE93D766-E46A-4385-B251-95BCD87E76C1}" name="scorecard puntaje" dataDxfId="210"/>
    <tableColumn id="3" xr3:uid="{508BA852-EF33-4911-BB82-23D229F7507E}" name="OLS" dataDxfId="209"/>
    <tableColumn id="4" xr3:uid="{519E4563-40F1-4A33-86B7-2BB698A2973F}" name="OLS Q1" dataDxfId="208"/>
    <tableColumn id="5" xr3:uid="{F0D56ACA-93B7-4F7B-825C-311333137861}" name="OLS Q2" dataDxfId="207"/>
    <tableColumn id="6" xr3:uid="{5FF5C3A5-2ABD-4CDD-92B8-0B7833973184}" name="OLS Q3" dataDxfId="206"/>
    <tableColumn id="7" xr3:uid="{9269BBA7-548A-4D22-B821-2C4D8A52873F}" name="OLS Q4" dataDxfId="205"/>
    <tableColumn id="8" xr3:uid="{696C256B-B00F-44F9-94C5-4DEF14F0D0B8}" name="OLS Q5" dataDxfId="204"/>
    <tableColumn id="9" xr3:uid="{A04D241D-C2C5-4CB1-8752-FCBA505FCB0A}" name="[0,897)" dataDxfId="203"/>
    <tableColumn id="10" xr3:uid="{C6300194-17A4-4F2A-A689-D8F9F4F198BF}" name="[897,1635)" dataDxfId="202"/>
    <tableColumn id="11" xr3:uid="{CD2B1684-A776-4B8C-B9BD-25E46380254A}" name="[1635,2440)" dataDxfId="201"/>
    <tableColumn id="12" xr3:uid="{138DC1A0-9905-4044-B35C-5125DA248E08}" name="[2440,4447)" dataDxfId="200"/>
    <tableColumn id="13" xr3:uid="{DD1E29BA-037E-4BF7-81FD-58F613218F5D}" name="[4447,o mas)" dataDxfId="19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B1677B-74DB-40E8-A2B7-1B9B42D4DBFA}" name="Table4" displayName="Table4" ref="A43:M47" totalsRowShown="0" headerRowDxfId="198" dataDxfId="197" tableBorderDxfId="196">
  <autoFilter ref="A43:M47" xr:uid="{59B1677B-74DB-40E8-A2B7-1B9B42D4DBFA}"/>
  <tableColumns count="13">
    <tableColumn id="1" xr3:uid="{6943D964-E5E3-4625-8208-89E007C19B49}" name="educacion madre" dataDxfId="195"/>
    <tableColumn id="2" xr3:uid="{6887A462-CFDD-4F88-B518-B13DE50767D5}" name="scorecard puntaje"/>
    <tableColumn id="3" xr3:uid="{BD6FD3F8-10A1-422E-9DEC-B4FA607FF0FA}" name="OLS" dataDxfId="194"/>
    <tableColumn id="4" xr3:uid="{CB65C8E8-F886-4D37-8667-ED83C541E3A5}" name="OLS Q1" dataDxfId="193"/>
    <tableColumn id="5" xr3:uid="{A94B680F-9E70-4524-9E8B-AD578BD9FD25}" name="OLS Q2"/>
    <tableColumn id="6" xr3:uid="{1B8C52CE-A36B-4CFA-A016-2076449772F3}" name="OLS Q3"/>
    <tableColumn id="7" xr3:uid="{E8F9A818-7A26-4B18-BFC9-9808469D8421}" name="OLS Q4" dataDxfId="192"/>
    <tableColumn id="8" xr3:uid="{8B152F34-8FE9-4EF4-9F58-D506301B115D}" name="OLS Q5"/>
    <tableColumn id="9" xr3:uid="{EDB0C39E-A0AB-469B-8C4D-8F73147252B9}" name="[0,897)" dataDxfId="191"/>
    <tableColumn id="10" xr3:uid="{8487FB27-140A-435F-8A5B-7363DB83806D}" name="[897,1635)" dataDxfId="190"/>
    <tableColumn id="11" xr3:uid="{ACB67837-CD2B-4012-A663-60F7A34C1D12}" name="[1635,2440)" dataDxfId="189"/>
    <tableColumn id="12" xr3:uid="{32678ABA-3CDC-48D0-AD4E-2D827A45C209}" name="[2440,4447)" dataDxfId="188"/>
    <tableColumn id="13" xr3:uid="{4F25BC4D-A564-4E1C-8D27-2B8AEEFE743B}" name="[4447,o mas)" dataDxfId="18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300CEA-0DF8-4403-BF1D-9508F80965F9}" name="Table5" displayName="Table5" ref="A50:M54" totalsRowShown="0" headerRowDxfId="186" dataDxfId="185" tableBorderDxfId="184">
  <autoFilter ref="A50:M54" xr:uid="{66300CEA-0DF8-4403-BF1D-9508F80965F9}"/>
  <tableColumns count="13">
    <tableColumn id="1" xr3:uid="{8652A8D9-E7F2-44D5-9A52-C1692E8C831C}" name="ocupacion madre" dataDxfId="183"/>
    <tableColumn id="2" xr3:uid="{E1823EBD-D25C-462C-A7F2-51B9B39FADAD}" name="scorecard puntaje" dataDxfId="182"/>
    <tableColumn id="3" xr3:uid="{9B74794D-F7DD-48D7-B9BF-E9CE356AB1BB}" name="OLS"/>
    <tableColumn id="4" xr3:uid="{1404A586-05C6-42E2-BA62-7E0FC14E0675}" name="OLS Q1" dataDxfId="181"/>
    <tableColumn id="5" xr3:uid="{9D0CFF51-1160-4CFF-9ABF-2F438B1EADBA}" name="OLS Q2" dataDxfId="180"/>
    <tableColumn id="6" xr3:uid="{7A68C0D9-1D64-4CA4-B040-9A870BA1DB01}" name="OLS Q3" dataDxfId="179"/>
    <tableColumn id="7" xr3:uid="{4CBCA920-892B-4FE3-8DBD-9601CA88FD3E}" name="OLS Q4" dataDxfId="178"/>
    <tableColumn id="8" xr3:uid="{4F3D6245-CD81-439A-8112-FB7E17A5544B}" name="OLS Q5" dataDxfId="177"/>
    <tableColumn id="9" xr3:uid="{0AFDD18C-D221-4134-B63C-A1971DE82DB9}" name="[0,897)" dataDxfId="176"/>
    <tableColumn id="10" xr3:uid="{5E243159-2E17-4352-99ED-79FBBDAEE247}" name="[897,1635)" dataDxfId="175"/>
    <tableColumn id="11" xr3:uid="{FF8ED218-6C4B-407A-AD14-36981768BC24}" name="[1635,2440)" dataDxfId="174"/>
    <tableColumn id="12" xr3:uid="{4748461F-A6A4-4386-8E6C-BC87B5D54191}" name="[2440,4447)" dataDxfId="173"/>
    <tableColumn id="13" xr3:uid="{BE8D12AD-1DA3-4483-941A-860EDF7AD7C4}" name="[4447,o mas)" dataDxfId="1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EF68D6-D64C-451B-92AA-DBF515F9C3DA}" name="Table6" displayName="Table6" ref="A58:B62" totalsRowShown="0" headerRowDxfId="171" dataDxfId="170" tableBorderDxfId="169">
  <autoFilter ref="A58:B62" xr:uid="{90EF68D6-D64C-451B-92AA-DBF515F9C3DA}"/>
  <tableColumns count="2">
    <tableColumn id="1" xr3:uid="{EA1B5D68-D425-4373-A530-92D3741C1153}" name="edad madre" dataDxfId="168"/>
    <tableColumn id="2" xr3:uid="{68B1F7A3-7B0E-476A-ADC3-A92AA678FE10}" name="scorecard puntaje" dataDxfId="16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B8E600-0150-496D-A486-E65C32794EA1}" name="Table7" displayName="Table7" ref="D58:E63" totalsRowShown="0" headerRowDxfId="166" dataDxfId="165" tableBorderDxfId="164">
  <autoFilter ref="D58:E63" xr:uid="{E3B8E600-0150-496D-A486-E65C32794EA1}"/>
  <tableColumns count="2">
    <tableColumn id="1" xr3:uid="{BCA8E066-A5D9-4D4A-9BD3-B76546B0D3E7}" name="edad padre" dataDxfId="163"/>
    <tableColumn id="2" xr3:uid="{9382AAF6-008A-48AB-945B-0EFA0FD678A9}" name="scorecard puntaje" dataDxfId="16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F9974E-6246-4D35-B4FF-253D6A48FF72}" name="Table8" displayName="Table8" ref="G58:H63" totalsRowShown="0" headerRowDxfId="161" dataDxfId="160" tableBorderDxfId="159">
  <autoFilter ref="G58:H63" xr:uid="{52F9974E-6246-4D35-B4FF-253D6A48FF72}"/>
  <tableColumns count="2">
    <tableColumn id="1" xr3:uid="{5BE21D48-FC0F-4B75-B3E2-BDB6DBB6478A}" name="Ingreso familia" dataDxfId="158"/>
    <tableColumn id="2" xr3:uid="{29BD4AAC-B0E9-4920-BA4C-4AB80EE61554}" name="scorecard puntaje" dataDxfId="15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A61369-4407-4AEE-B917-95EEC9E25ABF}" name="Table9" displayName="Table9" ref="A65:M69" totalsRowShown="0" headerRowDxfId="156" dataDxfId="155" tableBorderDxfId="154">
  <autoFilter ref="A65:M69" xr:uid="{C3A61369-4407-4AEE-B917-95EEC9E25ABF}"/>
  <tableColumns count="13">
    <tableColumn id="1" xr3:uid="{BBFDC419-F9C8-47E5-B5F1-BE9D52A45B22}" name="educacion padre" dataDxfId="153"/>
    <tableColumn id="2" xr3:uid="{BF127E0E-5347-4AC6-AC39-F13EED5CBE19}" name="scorecard puntaje" dataDxfId="152"/>
    <tableColumn id="3" xr3:uid="{A467974F-7F68-4494-B2E0-9FFCB6457036}" name="OLS" dataDxfId="151"/>
    <tableColumn id="4" xr3:uid="{177461B5-19D3-421D-87A3-66C335E4670B}" name="OLS Q1" dataDxfId="150"/>
    <tableColumn id="5" xr3:uid="{6EA9F10E-9A03-45EE-9C3D-72F8195C6031}" name="OLS Q2"/>
    <tableColumn id="6" xr3:uid="{A574E760-D2A7-40B9-865B-196CA0150C1C}" name="OLS Q3"/>
    <tableColumn id="7" xr3:uid="{2689E5FA-7828-43A3-92F6-74D33DA25503}" name="OLS Q4"/>
    <tableColumn id="8" xr3:uid="{72CB840D-0F81-410F-8B45-FB1FBE5850D3}" name="OLS Q5"/>
    <tableColumn id="9" xr3:uid="{B21C2A21-E3BC-4623-8F95-5338D53135B8}" name="[0,897)" dataDxfId="149"/>
    <tableColumn id="10" xr3:uid="{584F264C-83C9-4906-AFAD-F960E739BFF3}" name="[897,1635)" dataDxfId="148"/>
    <tableColumn id="11" xr3:uid="{ADB73845-FADA-4A21-A1A3-D322B8E4DC83}" name="[1635,2440)" dataDxfId="147"/>
    <tableColumn id="12" xr3:uid="{8A635B64-05EA-4EAC-A7A6-9345F8FD15F2}" name="[2440,4447)" dataDxfId="146"/>
    <tableColumn id="13" xr3:uid="{DE5750C1-642C-424C-9E40-E4522C96E2F0}" name="[4447,o mas)" dataDxfId="14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1DF532-D790-4CC1-8699-93D7056A80AE}" name="Table10" displayName="Table10" ref="A71:M75" totalsRowShown="0" headerRowDxfId="144" dataDxfId="143" tableBorderDxfId="142">
  <autoFilter ref="A71:M75" xr:uid="{E31DF532-D790-4CC1-8699-93D7056A80AE}"/>
  <tableColumns count="13">
    <tableColumn id="1" xr3:uid="{8180F02D-A939-4605-B216-5779C6654124}" name="ocupacion padre" dataDxfId="141"/>
    <tableColumn id="2" xr3:uid="{36F8D9C6-B1BA-48F1-BD20-B0F339C3568A}" name="scorecard puntaje"/>
    <tableColumn id="3" xr3:uid="{8CE82E41-B4A0-4412-9004-11AB9671AB4A}" name="OLS"/>
    <tableColumn id="4" xr3:uid="{A94DDEC0-774F-4D93-AA7F-2FDBD3CE6AF8}" name="OLS Q1" dataDxfId="140"/>
    <tableColumn id="5" xr3:uid="{EC88B713-76B0-43B2-A2AE-B50A2693B9BF}" name="OLS Q2" dataDxfId="139"/>
    <tableColumn id="6" xr3:uid="{393D4C80-8341-4BEC-B0AB-AA145ABA82BA}" name="OLS Q3" dataDxfId="138"/>
    <tableColumn id="7" xr3:uid="{14AEFCF1-CB4D-4E5C-9AC5-59B7A08FFA56}" name="OLS Q4" dataDxfId="137"/>
    <tableColumn id="8" xr3:uid="{858308CB-4BDC-467F-835E-60DD0418BD97}" name="OLS Q5" dataDxfId="136"/>
    <tableColumn id="9" xr3:uid="{3574FB18-0ABB-4EAC-9982-DD7CE2897708}" name="[0,897)" dataDxfId="135"/>
    <tableColumn id="10" xr3:uid="{DA4E5333-BADE-4153-9360-86CF98F68046}" name="[897,1635)" dataDxfId="134"/>
    <tableColumn id="11" xr3:uid="{D2EE7B62-6A80-4D86-A28A-CD5C06DEAD3C}" name="[1635,2440)" dataDxfId="133"/>
    <tableColumn id="12" xr3:uid="{EC52EC61-F986-48FE-9885-FA467FA81A27}" name="[2440,4447)" dataDxfId="132"/>
    <tableColumn id="13" xr3:uid="{F49D4583-BFF1-4C2D-81A0-01AE51A0E91F}" name="[4447,o mas)" dataDxfId="1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B22CB92-E1C3-4ECE-A8CE-F8AED9BA8B10}" name="Table11" displayName="Table11" ref="O1:AA3" totalsRowShown="0" headerRowDxfId="130" dataDxfId="129" tableBorderDxfId="128">
  <autoFilter ref="O1:AA3" xr:uid="{3B22CB92-E1C3-4ECE-A8CE-F8AED9BA8B10}"/>
  <tableColumns count="13">
    <tableColumn id="1" xr3:uid="{34A3DB61-B24E-4D52-A975-E32DA3529F67}" name="sexo" dataDxfId="127"/>
    <tableColumn id="2" xr3:uid="{0AC9FF76-BA9E-4ACD-B846-3E607DC6E495}" name="scorecard puntaje"/>
    <tableColumn id="3" xr3:uid="{5668FADC-B614-4A68-83FB-CA05F329ACDC}" name="OLS" dataDxfId="126"/>
    <tableColumn id="4" xr3:uid="{D1EABAAE-903F-4311-84D5-33820A0DF499}" name="OLS Q1" dataDxfId="125"/>
    <tableColumn id="5" xr3:uid="{04A34524-2D79-4270-B2F6-0B785FC3EFED}" name="OLS Q2" dataDxfId="124"/>
    <tableColumn id="6" xr3:uid="{F3835EE9-A370-4427-AA6B-DC6F9B381FBC}" name="OLS Q3" dataDxfId="123"/>
    <tableColumn id="7" xr3:uid="{0600F6BC-7996-44BB-965D-44BCF4D8626C}" name="OLS Q4" dataDxfId="122"/>
    <tableColumn id="8" xr3:uid="{1690767E-5171-4225-B14D-4F8605C90177}" name="OLS Q5" dataDxfId="121"/>
    <tableColumn id="9" xr3:uid="{B6FB5D50-D61B-4F65-BDE5-B98258B15743}" name="[0,897)" dataDxfId="120"/>
    <tableColumn id="10" xr3:uid="{1BA3C2A9-8BF9-409C-B412-9946658A6AD3}" name="[897,1635)" dataDxfId="119"/>
    <tableColumn id="11" xr3:uid="{A3F8D96F-D611-4CD9-A74D-1E1B296A0025}" name="[1635,2440)" dataDxfId="118"/>
    <tableColumn id="12" xr3:uid="{CB6F2DDB-F4A1-4612-AD01-A8B2D8E5856F}" name="[2440,4447)" dataDxfId="117"/>
    <tableColumn id="13" xr3:uid="{594D2279-5396-4E1D-9A68-3FBE1C5F8163}" name="[4447,o mas)" dataDxfId="1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F699C03-8603-4B3A-9B3A-E050DE58E0C6}" name="Table12" displayName="Table12" ref="O5:P10" totalsRowShown="0" headerRowDxfId="115" dataDxfId="114" tableBorderDxfId="113">
  <autoFilter ref="O5:P10" xr:uid="{5F699C03-8603-4B3A-9B3A-E050DE58E0C6}"/>
  <tableColumns count="2">
    <tableColumn id="1" xr3:uid="{4260F980-5460-4EAB-909C-17BDB7C3BB93}" name="ciclo" dataDxfId="112"/>
    <tableColumn id="2" xr3:uid="{E56F6EE5-56C2-47F5-B545-3DC055AB5073}" name="scorecard puntaje" dataDxfId="11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93AA3E6-A734-4AFD-9ECE-F13D0B66DB30}" name="Table13" displayName="Table13" ref="R5:S9" totalsRowShown="0" headerRowDxfId="110" dataDxfId="109" tableBorderDxfId="108">
  <autoFilter ref="R5:S9" xr:uid="{E93AA3E6-A734-4AFD-9ECE-F13D0B66DB30}"/>
  <tableColumns count="2">
    <tableColumn id="1" xr3:uid="{5F29E752-8968-4ADC-B7BF-D3942253E3E9}" name="edad" dataDxfId="107"/>
    <tableColumn id="2" xr3:uid="{2CB49BB6-8A09-423F-84CB-1ACA5285DD88}" name="scorecard puntaje" dataDxfId="10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91E7346-5E8E-46BF-B6EB-3506D4949EA9}" name="Table14" displayName="Table14" ref="O14:AB67" totalsRowShown="0" headerRowDxfId="105" dataDxfId="104" tableBorderDxfId="103">
  <autoFilter ref="O14:AB67" xr:uid="{C91E7346-5E8E-46BF-B6EB-3506D4949EA9}"/>
  <tableColumns count="14">
    <tableColumn id="1" xr3:uid="{87087BE4-1855-494E-9885-E2C0ED8172A0}" name="carreras" dataDxfId="102"/>
    <tableColumn id="2" xr3:uid="{FB3EA988-B246-4B06-83C5-FD25C7BDDFB2}" name="scorecard puntaje" dataDxfId="101"/>
    <tableColumn id="3" xr3:uid="{38E289B7-9A44-46E6-AF50-0C304D3228E3}" name="Arancel" dataDxfId="100"/>
    <tableColumn id="4" xr3:uid="{B5D67F2A-D085-48A9-BAFE-80A66F62B3B0}" name="OLS" dataDxfId="99"/>
    <tableColumn id="5" xr3:uid="{A6564D4D-4921-486F-90E6-DD38141DC1ED}" name="OLS Q1" dataDxfId="98"/>
    <tableColumn id="6" xr3:uid="{67A40203-CE1D-472A-840F-D383D7DBEBD6}" name="OLS Q2" dataDxfId="97"/>
    <tableColumn id="7" xr3:uid="{BA9A31BB-822E-4C57-9DE9-D5CD76416CF1}" name="OLS Q3" dataDxfId="96"/>
    <tableColumn id="8" xr3:uid="{C72C2AA9-1C32-454D-B875-EDEC93A34EE5}" name="OLS Q4" dataDxfId="95"/>
    <tableColumn id="9" xr3:uid="{F199DDCC-8C89-42B7-A3DA-204B653708B8}" name="OLS Q5" dataDxfId="94"/>
    <tableColumn id="10" xr3:uid="{F6D645AF-C819-4F02-BAAD-51FF70FDB706}" name="[0,897)" dataDxfId="93"/>
    <tableColumn id="11" xr3:uid="{7D03A1BE-ED08-4090-997D-5794F514684C}" name="[897,1635)" dataDxfId="92"/>
    <tableColumn id="12" xr3:uid="{0BE78D08-F790-4731-9E0E-7A8773D86E05}" name="[1635,2440)" dataDxfId="91"/>
    <tableColumn id="13" xr3:uid="{E1C9AAB8-8D24-45A0-AEEC-12BE14FA5105}" name="[2440,4447)" dataDxfId="90"/>
    <tableColumn id="14" xr3:uid="{055FB1EA-642B-4398-8798-0A9D27AC494D}" name="[4447,o mas)" dataDxfId="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71E275-2C90-4C67-8B86-1CB932E6B91C}" name="Table15" displayName="Table15" ref="O71:Z75" totalsRowShown="0" headerRowDxfId="88" dataDxfId="87" tableBorderDxfId="86">
  <autoFilter ref="O71:Z75" xr:uid="{A171E275-2C90-4C67-8B86-1CB932E6B91C}"/>
  <tableColumns count="12">
    <tableColumn id="1" xr3:uid="{A77F3DCD-1EF0-4268-9A1B-C6393ACE0751}" name="etnia" dataDxfId="85"/>
    <tableColumn id="2" xr3:uid="{93351876-155E-4F7E-9FF1-856F9E891A00}" name="OLS" dataDxfId="84"/>
    <tableColumn id="3" xr3:uid="{4BF6BBD3-9311-442F-A5E2-F920E258F793}" name="OLS Q1" dataDxfId="83"/>
    <tableColumn id="4" xr3:uid="{C64F8CFE-392D-4A92-8A40-BBBEA82A4712}" name="OLS Q2" dataDxfId="82"/>
    <tableColumn id="5" xr3:uid="{49A92835-DEA5-4E75-9F37-4FB0EE2D7B9C}" name="OLS Q3"/>
    <tableColumn id="6" xr3:uid="{70758B93-605D-41A2-BD9E-97971BB20107}" name="OLS Q4" dataDxfId="81"/>
    <tableColumn id="7" xr3:uid="{3E57DC9D-6799-45FB-80C8-DFD3D707A23A}" name="OLS Q5" dataDxfId="80"/>
    <tableColumn id="8" xr3:uid="{5600BDD5-3791-4D78-8BF2-DD072EA8D22B}" name="[0,897)" dataDxfId="79"/>
    <tableColumn id="9" xr3:uid="{157AAEED-0C7C-44B4-982B-1412C43058C3}" name="[897,1635)" dataDxfId="78"/>
    <tableColumn id="10" xr3:uid="{586CED55-B114-4F5D-8B7A-FCBAEA4BEAD1}" name="[1635,2440)" dataDxfId="77"/>
    <tableColumn id="11" xr3:uid="{D677A0A6-D8FC-4A4B-9F9E-42AEC5DFA3E1}" name="[2440,4447)" dataDxfId="76"/>
    <tableColumn id="12" xr3:uid="{C7E11F7E-6FA7-4C43-A8CD-B9B5C0C41876}" name="[4447,o mas)" dataDxfId="7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F44764E-C805-437F-A8E5-364ED31FA553}" name="Table16" displayName="Table16" ref="O77:Z78" totalsRowShown="0" headerRowDxfId="74" dataDxfId="73" tableBorderDxfId="72">
  <autoFilter ref="O77:Z78" xr:uid="{7F44764E-C805-437F-A8E5-364ED31FA553}"/>
  <tableColumns count="12">
    <tableColumn id="1" xr3:uid="{FB6D7D22-3355-45AC-8365-DD8DFBAA6FC8}" name="Column1" dataDxfId="71"/>
    <tableColumn id="2" xr3:uid="{B09C618E-48EE-4B78-A48F-EF080B3F2FA9}" name="OLS" dataDxfId="70"/>
    <tableColumn id="3" xr3:uid="{6035BBB8-79E5-4E04-A824-4FC075DCD8A3}" name="OLS Q1" dataDxfId="69"/>
    <tableColumn id="4" xr3:uid="{CB0C3542-98F5-489B-90B9-5D6425B26FC8}" name="OLS Q2" dataDxfId="68"/>
    <tableColumn id="5" xr3:uid="{0437301E-855D-44F3-9BF5-4249AB3A32E1}" name="OLS Q3" dataDxfId="67"/>
    <tableColumn id="6" xr3:uid="{137A706E-1A78-4CE9-94A8-AEE807D82B8A}" name="OLS Q4" dataDxfId="66"/>
    <tableColumn id="7" xr3:uid="{2C1C2EDE-25C9-4E29-BB9E-75E4E1BBBFE3}" name="OLS Q5" dataDxfId="65"/>
    <tableColumn id="8" xr3:uid="{2DED4FB1-0115-46D2-BEE1-2D153775AFCB}" name="[0,897)" dataDxfId="64"/>
    <tableColumn id="9" xr3:uid="{DA63894F-27EA-42C4-9E88-0BC8BD998F2D}" name="[897,1635)" dataDxfId="63"/>
    <tableColumn id="10" xr3:uid="{96EC2AEC-54EC-49FC-BB9E-7A06DE63A2E9}" name="[1635,2440)" dataDxfId="62"/>
    <tableColumn id="11" xr3:uid="{3D34FCEE-C593-41FC-9848-BB8C8F714B6F}" name="[2440,4447)" dataDxfId="61"/>
    <tableColumn id="12" xr3:uid="{28FE2E93-3F05-4B0A-AE88-F0B26E364B97}" name="[4447,o mas)" dataDxfId="6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F92E151-ED4B-4BFF-B073-6AFD2237A9CD}" name="Table17" displayName="Table17" ref="O80:Z81" totalsRowShown="0" headerRowDxfId="59" dataDxfId="58" tableBorderDxfId="57">
  <autoFilter ref="O80:Z81" xr:uid="{7F92E151-ED4B-4BFF-B073-6AFD2237A9CD}"/>
  <tableColumns count="12">
    <tableColumn id="1" xr3:uid="{F60FF5AE-A121-4E3A-BEEA-6FAAB27D7266}" name="Column1" dataDxfId="56"/>
    <tableColumn id="2" xr3:uid="{1DE5EE6A-D961-4F4F-A52F-62C890D88420}" name="OLS" dataDxfId="55"/>
    <tableColumn id="3" xr3:uid="{169E186C-4C3E-4D2D-A74A-2A2A1B2AE1F8}" name="OLS Q1" dataDxfId="54"/>
    <tableColumn id="4" xr3:uid="{AEAD3AC3-EB2E-414C-8338-D8BF1444D783}" name="OLS Q2" dataDxfId="53"/>
    <tableColumn id="5" xr3:uid="{7A76CAD7-04F4-4479-BEC2-BD11E8BED983}" name="OLS Q3" dataDxfId="52"/>
    <tableColumn id="6" xr3:uid="{69079F2D-390D-4448-8043-84E0884AF979}" name="OLS Q4" dataDxfId="51"/>
    <tableColumn id="7" xr3:uid="{DE45AF12-B7B7-4C42-9B2D-9E6A8EAAD514}" name="OLS Q5" dataDxfId="50"/>
    <tableColumn id="8" xr3:uid="{155EADB8-5598-4931-91FD-3F8419F49CAE}" name="[0,897)" dataDxfId="49"/>
    <tableColumn id="9" xr3:uid="{F133CE97-C345-4A12-A05E-45B2EB6ECBA7}" name="[897,1635)" dataDxfId="48"/>
    <tableColumn id="10" xr3:uid="{55DB229F-6385-4C00-AA17-BB72EE7596DC}" name="[1635,2440)" dataDxfId="47"/>
    <tableColumn id="11" xr3:uid="{FFDC538C-5BCC-4B40-88CF-A7CE7C8AC81A}" name="[2440,4447)" dataDxfId="46"/>
    <tableColumn id="12" xr3:uid="{D6E17589-6CB4-4890-8D69-A86F907F6B00}" name="[4447,o mas)" dataDxfId="4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BFBBD66-D66A-4589-A3FB-41BB91A2AFC8}" name="Table18" displayName="Table18" ref="O83:Z85" totalsRowShown="0" headerRowDxfId="44" dataDxfId="43" tableBorderDxfId="42">
  <autoFilter ref="O83:Z85" xr:uid="{4BFBBD66-D66A-4589-A3FB-41BB91A2AFC8}"/>
  <tableColumns count="12">
    <tableColumn id="1" xr3:uid="{E11D4E8A-B16F-474C-9FCE-6D20944B216F}" name="Column1" dataDxfId="41"/>
    <tableColumn id="2" xr3:uid="{340FE287-D4A2-42F4-8932-C52E340E1C70}" name="OLS" dataDxfId="40"/>
    <tableColumn id="3" xr3:uid="{54BC17F0-C174-44B8-9AE1-03759A6837D5}" name="OLS Q1" dataDxfId="39"/>
    <tableColumn id="4" xr3:uid="{15556796-7E2D-4FE4-BC0D-253CC6025BCA}" name="OLS Q2" dataDxfId="38"/>
    <tableColumn id="5" xr3:uid="{8FFC9197-CF26-41EB-A188-0DF4970988FD}" name="OLS Q3" dataDxfId="37"/>
    <tableColumn id="6" xr3:uid="{90AB83B0-A452-4C7D-8B79-CB72E698A837}" name="OLS Q4" dataDxfId="36"/>
    <tableColumn id="7" xr3:uid="{E0FF3BB6-D6B5-46FE-831F-0E9A21EA1217}" name="OLS Q5" dataDxfId="35"/>
    <tableColumn id="8" xr3:uid="{B218BD6D-E77E-48E3-9EC7-D1CD38F678DA}" name="[0,897)" dataDxfId="34"/>
    <tableColumn id="9" xr3:uid="{177C13BF-1A65-4F4E-AB31-978FC0623508}" name="[897,1635)" dataDxfId="33"/>
    <tableColumn id="10" xr3:uid="{B51668AB-7F58-4D11-A598-4A74E5E764B8}" name="[1635,2440)" dataDxfId="32"/>
    <tableColumn id="11" xr3:uid="{F3668A6D-AFCD-49FE-AF06-EEC80BE28C33}" name="[2440,4447)" dataDxfId="31"/>
    <tableColumn id="12" xr3:uid="{13A1E2FE-C622-4D8A-90A5-7588EAE27AB6}" name="[4447,o mas)" dataDxfId="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563A4F0-D43B-44C7-94A3-10C7B2992C64}" name="Table19" displayName="Table19" ref="O86:Z87" totalsRowShown="0" headerRowDxfId="29" dataDxfId="28" tableBorderDxfId="27">
  <autoFilter ref="O86:Z87" xr:uid="{9563A4F0-D43B-44C7-94A3-10C7B2992C64}"/>
  <tableColumns count="12">
    <tableColumn id="1" xr3:uid="{9C32D747-0E65-4E00-8741-554B8BFFF08B}" name="Column1" dataDxfId="26"/>
    <tableColumn id="2" xr3:uid="{3BC2F4E3-B817-4BD4-8F6A-597DD0A17A01}" name="OLS" dataDxfId="25"/>
    <tableColumn id="3" xr3:uid="{38087B25-2598-4884-BA57-B80A8BA130B3}" name="OLS Q1" dataDxfId="24"/>
    <tableColumn id="4" xr3:uid="{0028037E-1142-4C1B-B6E0-F57F03959D21}" name="OLS Q2" dataDxfId="23"/>
    <tableColumn id="5" xr3:uid="{3355C939-1544-411C-BEE5-0031A2F95A7E}" name="OLS Q3" dataDxfId="22"/>
    <tableColumn id="6" xr3:uid="{D314E7AD-2618-4214-8311-26B6A898980B}" name="OLS Q4" dataDxfId="21"/>
    <tableColumn id="7" xr3:uid="{23D994E7-95F0-4FF4-AA15-FB0580A51642}" name="OLS Q5" dataDxfId="20"/>
    <tableColumn id="8" xr3:uid="{48DE519D-5666-4761-AE78-7BB3D8D56E4F}" name="[0,897)" dataDxfId="19"/>
    <tableColumn id="9" xr3:uid="{FE4096F4-E463-4817-A560-D01C59BC6BCB}" name="[897,1635)" dataDxfId="18"/>
    <tableColumn id="10" xr3:uid="{5C1995D5-11CE-441C-8F02-F47A1C13F679}" name="[1635,2440)" dataDxfId="17"/>
    <tableColumn id="11" xr3:uid="{F1B72639-6BA0-418A-8C5A-6163CE47168E}" name="[2440,4447)" dataDxfId="16"/>
    <tableColumn id="12" xr3:uid="{E6699435-22CD-40A5-A983-224B6D37FFED}" name="[4447,o mas)" dataDxfId="1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E042F90-83F5-4C3E-AC51-24806EDEC48D}" name="Table20" displayName="Table20" ref="O89:Z90" totalsRowShown="0" headerRowDxfId="14" dataDxfId="13" tableBorderDxfId="12">
  <autoFilter ref="O89:Z90" xr:uid="{AE042F90-83F5-4C3E-AC51-24806EDEC48D}"/>
  <tableColumns count="12">
    <tableColumn id="1" xr3:uid="{631BAD6C-CB26-48FA-9928-0473DFDD4E90}" name="Column1" dataDxfId="11"/>
    <tableColumn id="2" xr3:uid="{2F75C6AA-F83E-43AE-934F-2AD18EAB6B3B}" name="OLS" dataDxfId="10"/>
    <tableColumn id="3" xr3:uid="{7C218EC1-EC78-4C81-A28D-C308B7FC8B05}" name="OLS Q1" dataDxfId="9"/>
    <tableColumn id="4" xr3:uid="{C535A019-9B03-4FAE-96AA-2CA079056CDB}" name="OLS Q2" dataDxfId="8"/>
    <tableColumn id="5" xr3:uid="{ED3EB504-FA8A-4C8F-BB08-20ACFF4EC9EF}" name="OLS Q3" dataDxfId="7"/>
    <tableColumn id="6" xr3:uid="{D39B4947-945F-4077-BFEA-D49C6F14C1B5}" name="OLS Q4" dataDxfId="6"/>
    <tableColumn id="7" xr3:uid="{476BC114-BE49-4161-83FD-84474B779961}" name="OLS Q5" dataDxfId="5"/>
    <tableColumn id="8" xr3:uid="{A9CE5337-3F9D-4F58-99C5-3E1E2963CE4E}" name="[0,897)" dataDxfId="4"/>
    <tableColumn id="9" xr3:uid="{84BB5448-B7BA-4AF4-8373-658E87DD5825}" name="[897,1635)" dataDxfId="3"/>
    <tableColumn id="10" xr3:uid="{566DDF9D-2291-43D8-A6DF-7B0C2356EE92}" name="[1635,2440)" dataDxfId="2"/>
    <tableColumn id="11" xr3:uid="{DA03AAA5-D721-4E8E-9A54-E6BC7985108E}" name="[2440,4447)" dataDxfId="1"/>
    <tableColumn id="12" xr3:uid="{67CE4762-9E8B-4C08-B595-BDB3A22AAEF6}" name="[4447,o m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5CA6-A84D-4FF3-ADF9-1093FBF526D0}">
  <dimension ref="A1:Z27"/>
  <sheetViews>
    <sheetView tabSelected="1" workbookViewId="0">
      <selection activeCell="D20" sqref="D20"/>
    </sheetView>
  </sheetViews>
  <sheetFormatPr defaultColWidth="11.5546875" defaultRowHeight="14.4" x14ac:dyDescent="0.3"/>
  <cols>
    <col min="1" max="1" width="15.21875" style="1" bestFit="1" customWidth="1"/>
    <col min="2" max="2" width="20.33203125" style="1" bestFit="1" customWidth="1"/>
    <col min="3" max="3" width="10" style="1" bestFit="1" customWidth="1"/>
    <col min="4" max="4" width="10.6640625" style="1" bestFit="1" customWidth="1"/>
    <col min="5" max="5" width="11" style="1" bestFit="1" customWidth="1"/>
    <col min="6" max="7" width="10.6640625" style="1" bestFit="1" customWidth="1"/>
    <col min="8" max="8" width="10" style="1" bestFit="1" customWidth="1"/>
    <col min="9" max="13" width="12.6640625" style="1" bestFit="1" customWidth="1"/>
    <col min="15" max="15" width="11.109375" bestFit="1" customWidth="1"/>
    <col min="16" max="17" width="12" bestFit="1" customWidth="1"/>
    <col min="18" max="18" width="18" customWidth="1"/>
    <col min="19" max="20" width="12.6640625" bestFit="1" customWidth="1"/>
    <col min="21" max="21" width="1.5546875" bestFit="1" customWidth="1"/>
    <col min="23" max="24" width="12" style="10" bestFit="1" customWidth="1"/>
    <col min="25" max="25" width="10.6640625" style="10" bestFit="1" customWidth="1"/>
    <col min="26" max="26" width="11.5546875" style="10"/>
  </cols>
  <sheetData>
    <row r="1" spans="1:25" ht="15" thickBot="1" x14ac:dyDescent="0.35">
      <c r="A1" s="2"/>
      <c r="B1" s="3"/>
      <c r="C1" s="23" t="s">
        <v>161</v>
      </c>
      <c r="D1" s="3" t="s">
        <v>163</v>
      </c>
      <c r="E1" s="3" t="s">
        <v>164</v>
      </c>
      <c r="F1" s="3" t="s">
        <v>165</v>
      </c>
      <c r="G1" s="3" t="s">
        <v>166</v>
      </c>
      <c r="H1" s="4" t="s">
        <v>167</v>
      </c>
      <c r="I1" s="2" t="s">
        <v>0</v>
      </c>
      <c r="J1" s="3" t="s">
        <v>1</v>
      </c>
      <c r="K1" s="3" t="s">
        <v>2</v>
      </c>
      <c r="L1" s="3" t="s">
        <v>3</v>
      </c>
      <c r="M1" s="4" t="s">
        <v>4</v>
      </c>
      <c r="N1" s="6"/>
      <c r="O1" s="27"/>
      <c r="P1" s="22" t="s">
        <v>0</v>
      </c>
      <c r="Q1" s="18" t="s">
        <v>1</v>
      </c>
      <c r="R1" s="18" t="s">
        <v>2</v>
      </c>
      <c r="S1" s="19" t="s">
        <v>3</v>
      </c>
      <c r="T1" s="8" t="s">
        <v>158</v>
      </c>
      <c r="W1" s="6" t="s">
        <v>158</v>
      </c>
      <c r="X1" s="6" t="s">
        <v>0</v>
      </c>
      <c r="Y1" s="6" t="s">
        <v>2</v>
      </c>
    </row>
    <row r="2" spans="1:25" ht="15" thickBot="1" x14ac:dyDescent="0.35">
      <c r="A2" s="61" t="s">
        <v>5</v>
      </c>
      <c r="B2" s="62"/>
      <c r="C2" s="25">
        <v>2500</v>
      </c>
      <c r="D2">
        <v>4064.8382999999999</v>
      </c>
      <c r="E2" s="1">
        <v>15465.058000000001</v>
      </c>
      <c r="F2">
        <v>3192.68</v>
      </c>
      <c r="G2">
        <v>4734.2118</v>
      </c>
      <c r="H2">
        <v>1601.3896</v>
      </c>
      <c r="I2" s="5">
        <v>-1.8682459500000002</v>
      </c>
      <c r="J2" s="6">
        <v>-0.80106622500000002</v>
      </c>
      <c r="K2" s="6">
        <v>-0.69324087499999998</v>
      </c>
      <c r="L2" s="6">
        <v>0.44931897499999995</v>
      </c>
      <c r="M2" s="7">
        <v>1.7106222750000002</v>
      </c>
      <c r="N2" s="6"/>
      <c r="O2" s="28" t="s">
        <v>153</v>
      </c>
      <c r="P2" s="10">
        <f>SUM(I2:I17)</f>
        <v>-7.6658885850000247E-2</v>
      </c>
      <c r="Q2" s="10">
        <f>SUM(J2:J17)</f>
        <v>-0.73050941795749991</v>
      </c>
      <c r="R2" s="10">
        <f>SUM(K2:K17)</f>
        <v>6.74407610749998E-2</v>
      </c>
      <c r="S2" s="10">
        <f>SUM(L2:L17)</f>
        <v>0.41461462860249976</v>
      </c>
      <c r="T2" s="12">
        <f>SUM(M2:M17)</f>
        <v>0.65318555712499915</v>
      </c>
      <c r="W2" s="6" t="s">
        <v>158</v>
      </c>
      <c r="X2" s="6" t="s">
        <v>1</v>
      </c>
      <c r="Y2" s="6" t="s">
        <v>2</v>
      </c>
    </row>
    <row r="3" spans="1:25" ht="15" thickBot="1" x14ac:dyDescent="0.35">
      <c r="A3" s="16" t="s">
        <v>22</v>
      </c>
      <c r="B3" s="2" t="s">
        <v>7</v>
      </c>
      <c r="C3" s="25">
        <f>VLOOKUP(B3,Variables!$A$1:$C$6,3,0)</f>
        <v>25.3383</v>
      </c>
      <c r="D3" s="6">
        <f>VLOOKUP(B3,Variables!$A$1:$M$6,4,0)</f>
        <v>-15.271599999999999</v>
      </c>
      <c r="E3" s="6">
        <f>VLOOKUP(B3,Variables!$A$1:$M$6,5,0)</f>
        <v>-2390.9050000000002</v>
      </c>
      <c r="F3" s="6">
        <f>VLOOKUP($B$3,Variables!$A$1:$M$6,6,0)</f>
        <v>-515.36400000000003</v>
      </c>
      <c r="G3" s="6">
        <f>VLOOKUP($B$3,Variables!$A$1:$M$6,7,0)</f>
        <v>67.324700000000007</v>
      </c>
      <c r="H3" s="7">
        <f>VLOOKUP($B$3,Variables!$A$1:$M$6,8,0)</f>
        <v>-34.361800000000002</v>
      </c>
      <c r="I3" s="5">
        <f>VLOOKUP($B$3,Variables!$A$1:$M$6,9,0)</f>
        <v>-7.1870749999999807E-4</v>
      </c>
      <c r="J3" s="6">
        <f>VLOOKUP($B$3,Variables!$A$1:$M$6,10,0)</f>
        <v>9.1305450000000003E-3</v>
      </c>
      <c r="K3" s="6">
        <f>VLOOKUP($B$3,Variables!$A$1:$M$6,11,0)</f>
        <v>-0.12680815600000001</v>
      </c>
      <c r="L3" s="6">
        <f>VLOOKUP($B$3,Variables!$A$1:$M$6,12,0)</f>
        <v>0.1252431705</v>
      </c>
      <c r="M3" s="7">
        <f>VLOOKUP($B$3,Variables!$A$1:$M$6,13,0)</f>
        <v>-1.3231294000000001E-2</v>
      </c>
      <c r="O3" s="28" t="s">
        <v>154</v>
      </c>
      <c r="P3" s="10">
        <f>EXP(P2)</f>
        <v>0.92620574161077274</v>
      </c>
      <c r="Q3" s="10">
        <f>EXP(Q2)</f>
        <v>0.48166355951544848</v>
      </c>
      <c r="R3" s="10">
        <f>EXP(R2)</f>
        <v>1.0697668858805047</v>
      </c>
      <c r="S3" s="10">
        <f>EXP(S2)</f>
        <v>1.5137872579593734</v>
      </c>
      <c r="T3" s="12">
        <f>EXP(T2)</f>
        <v>1.9216526233165068</v>
      </c>
      <c r="W3" s="6" t="s">
        <v>158</v>
      </c>
      <c r="X3" s="6" t="s">
        <v>2</v>
      </c>
      <c r="Y3" s="10" t="s">
        <v>3</v>
      </c>
    </row>
    <row r="4" spans="1:25" ht="15" thickBot="1" x14ac:dyDescent="0.35">
      <c r="A4" s="14" t="s">
        <v>45</v>
      </c>
      <c r="B4" s="5" t="s">
        <v>24</v>
      </c>
      <c r="C4" s="25">
        <f>VLOOKUP(B4,Variables!$A$8:$C$33,3,0)</f>
        <v>252.36580000000001</v>
      </c>
      <c r="D4" s="6">
        <f>VLOOKUP($B$4,Variables!$A$8:$M$33,4,0)</f>
        <v>-332.57429999999999</v>
      </c>
      <c r="E4" s="6">
        <f>VLOOKUP($B$4,Variables!$A$8:$M$33,5,0)</f>
        <v>-4532.9660000000003</v>
      </c>
      <c r="F4" s="6">
        <f>VLOOKUP($B$4,Variables!$A$8:$M$33,6,0)</f>
        <v>765.28399999999999</v>
      </c>
      <c r="G4" s="6">
        <f>VLOOKUP($B$4,Variables!$A$8:$M$33,7,0)</f>
        <v>370.93700000000001</v>
      </c>
      <c r="H4" s="7">
        <f>VLOOKUP($B$4,Variables!$A$8:$M$33,8,0)</f>
        <v>-341.72320000000002</v>
      </c>
      <c r="I4" s="5">
        <f>VLOOKUP($B$4,Variables!$A$8:$M$33,9,0)</f>
        <v>-8.5779999999999995E-2</v>
      </c>
      <c r="J4" s="6">
        <f>VLOOKUP($B$4,Variables!$A$8:$M$33,10,0)</f>
        <v>-0.30503544999999999</v>
      </c>
      <c r="K4" s="6">
        <f>VLOOKUP($B$4,Variables!$A$8:$M$33,11,0)</f>
        <v>0.73885437499999995</v>
      </c>
      <c r="L4" s="6">
        <f>VLOOKUP($B$4,Variables!$A$8:$M$33,12,0)</f>
        <v>-0.4695395</v>
      </c>
      <c r="M4" s="7">
        <f>VLOOKUP($B$4,Variables!$A$8:$M$33,13,0)</f>
        <v>0.62006257499999995</v>
      </c>
      <c r="O4" s="28" t="s">
        <v>155</v>
      </c>
      <c r="P4" s="53">
        <f>SUM(P3:T3)</f>
        <v>5.9130760682826065</v>
      </c>
      <c r="Q4" s="53"/>
      <c r="R4" s="53"/>
      <c r="S4" s="53"/>
      <c r="T4" s="54"/>
      <c r="W4" s="6" t="s">
        <v>158</v>
      </c>
      <c r="X4" s="10" t="s">
        <v>3</v>
      </c>
      <c r="Y4" s="10" t="s">
        <v>3</v>
      </c>
    </row>
    <row r="5" spans="1:25" ht="15" thickBot="1" x14ac:dyDescent="0.35">
      <c r="A5" s="14" t="s">
        <v>31</v>
      </c>
      <c r="B5" s="5" t="s">
        <v>21</v>
      </c>
      <c r="C5" s="25">
        <f>VLOOKUP(B5,Variables!$A$36:$C$40,3,0)</f>
        <v>-4.0995999999999997</v>
      </c>
      <c r="D5" s="6">
        <f>VLOOKUP($B$5,Variables!$A$36:$M$40,4,0)</f>
        <v>-38.593899999999998</v>
      </c>
      <c r="E5" s="6">
        <f>VLOOKUP($B$5,Variables!$A$36:$M$40,5,0)</f>
        <v>-1037.2170000000001</v>
      </c>
      <c r="F5" s="6">
        <f>VLOOKUP($B$5,Variables!$A$36:$M$40,6,0)</f>
        <v>167.066</v>
      </c>
      <c r="G5" s="6">
        <f>VLOOKUP($B$5,Variables!$A$36:$M$40,7,0)</f>
        <v>13.894399999999999</v>
      </c>
      <c r="H5" s="7">
        <f>VLOOKUP($B$5,Variables!$A$36:$M$40,8,0)</f>
        <v>340.32279999999997</v>
      </c>
      <c r="I5" s="5">
        <f>VLOOKUP($B$5,Variables!$A$36:$M$40,9,0)</f>
        <v>0.12022289949999999</v>
      </c>
      <c r="J5" s="6">
        <f>VLOOKUP($B$5,Variables!$A$36:$M$40,10,0)</f>
        <v>-5.2134757250000004E-2</v>
      </c>
      <c r="K5" s="6">
        <f>VLOOKUP($B$5,Variables!$A$36:$M$40,11,0)</f>
        <v>3.9281657250000004E-2</v>
      </c>
      <c r="L5" s="6">
        <f>VLOOKUP($B$5,Variables!$A$36:$M$40,12,0)</f>
        <v>4.7925170499999996E-2</v>
      </c>
      <c r="M5" s="7">
        <f>VLOOKUP($B$5,Variables!$A$36:$M$40,13,0)</f>
        <v>-3.3856655750000006E-2</v>
      </c>
      <c r="O5" s="29" t="s">
        <v>156</v>
      </c>
      <c r="P5" s="20">
        <f>P3/$P$4</f>
        <v>0.15663687240197807</v>
      </c>
      <c r="Q5" s="20">
        <f>Q3/$P$4</f>
        <v>8.1457358903103516E-2</v>
      </c>
      <c r="R5" s="20">
        <f>R3/$P$4</f>
        <v>0.18091546151734317</v>
      </c>
      <c r="S5" s="20">
        <f>S3/$P$4</f>
        <v>0.25600672822039944</v>
      </c>
      <c r="T5" s="21">
        <f>T3/$P$4</f>
        <v>0.32498357895717572</v>
      </c>
    </row>
    <row r="6" spans="1:25" ht="15" thickBot="1" x14ac:dyDescent="0.35">
      <c r="A6" s="5" t="s">
        <v>44</v>
      </c>
      <c r="B6" s="5" t="s">
        <v>34</v>
      </c>
      <c r="C6" s="25">
        <f>VLOOKUP(B6,Variables!$A$43:$C$47,3,0)</f>
        <v>971.08500000000004</v>
      </c>
      <c r="D6" s="6">
        <f>VLOOKUP($B$6,Variables!$A$43:$M$47,4,0)</f>
        <v>255.98349999999999</v>
      </c>
      <c r="E6" s="6">
        <f>VLOOKUP($B$6,Variables!$A$43:$M$47,5,0)</f>
        <v>78.941000000000003</v>
      </c>
      <c r="F6" s="6">
        <f>VLOOKUP($B$6,Variables!$A$43:$M$47,6,0)</f>
        <v>2392.2620000000002</v>
      </c>
      <c r="G6" s="6">
        <f>VLOOKUP($B$6,Variables!$A$43:$M$47,7,0)</f>
        <v>713.43939999999998</v>
      </c>
      <c r="H6" s="7">
        <f>VLOOKUP($B$6,Variables!$A$43:$M$47,8,0)</f>
        <v>2086.0702000000001</v>
      </c>
      <c r="I6" s="5">
        <f>VLOOKUP($B$6,Variables!$A$43:$M$47,9,0)</f>
        <v>-1.3944244750000001</v>
      </c>
      <c r="J6" s="6">
        <f>VLOOKUP($B$6,Variables!$A$43:$M$47,10,0)</f>
        <v>-1.02019875</v>
      </c>
      <c r="K6" s="6">
        <f>VLOOKUP($B$6,Variables!$A$43:$M$47,11,0)</f>
        <v>0.40656292499999996</v>
      </c>
      <c r="L6" s="6">
        <f>VLOOKUP($B$6,Variables!$A$43:$M$47,12,0)</f>
        <v>0.70161365000000009</v>
      </c>
      <c r="M6" s="7">
        <f>VLOOKUP($B$6,Variables!$A$43:$M$47,13,0)</f>
        <v>1.0416759500000001</v>
      </c>
      <c r="W6" s="10" t="s">
        <v>3</v>
      </c>
      <c r="X6" s="6" t="s">
        <v>0</v>
      </c>
      <c r="Y6" s="6" t="s">
        <v>2</v>
      </c>
    </row>
    <row r="7" spans="1:25" x14ac:dyDescent="0.3">
      <c r="A7" s="5" t="s">
        <v>61</v>
      </c>
      <c r="B7" s="5" t="s">
        <v>67</v>
      </c>
      <c r="C7" s="25">
        <f>VLOOKUP(B7,Variables!$A$50:$C$54,3,0)</f>
        <v>137.62860000000001</v>
      </c>
      <c r="D7" s="6">
        <f>VLOOKUP($B$7,Variables!$A$50:$M$54,4,0)</f>
        <v>-4.7339500000000001</v>
      </c>
      <c r="E7" s="6">
        <f>VLOOKUP($B$7,Variables!$A$50:$M$54,5,0)</f>
        <v>-1451.4097000000002</v>
      </c>
      <c r="F7" s="6">
        <f>VLOOKUP($B$7,Variables!$A$50:$M$54,6,0)</f>
        <v>-197.1216</v>
      </c>
      <c r="G7" s="6">
        <f>VLOOKUP($B$7,Variables!$A$50:$M$54,7,0)</f>
        <v>-260.92365000000001</v>
      </c>
      <c r="H7" s="7">
        <f>VLOOKUP($B$7,Variables!$A$50:$M$54,8,0)</f>
        <v>-236.52330000000001</v>
      </c>
      <c r="I7" s="5">
        <f>VLOOKUP($B$7,Variables!$A$50:$M$54,9,0)</f>
        <v>0.54195130049999996</v>
      </c>
      <c r="J7" s="6">
        <f>VLOOKUP($B$7,Variables!$A$50:$M$54,10,0)</f>
        <v>0.16287784775</v>
      </c>
      <c r="K7" s="6">
        <f>VLOOKUP($B$7,Variables!$A$50:$M$54,11,0)</f>
        <v>-5.7054260249999995E-2</v>
      </c>
      <c r="L7" s="6">
        <f>VLOOKUP($B$7,Variables!$A$50:$M$54,12,0)</f>
        <v>-5.5218642249999998E-2</v>
      </c>
      <c r="M7" s="7">
        <f>VLOOKUP($B$7,Variables!$A$50:$M$54,13,0)</f>
        <v>-0.34881845075000001</v>
      </c>
      <c r="O7" s="63" t="s">
        <v>157</v>
      </c>
      <c r="P7" s="64"/>
      <c r="Q7" s="63" t="s">
        <v>159</v>
      </c>
      <c r="R7" s="64"/>
      <c r="W7" s="10" t="s">
        <v>3</v>
      </c>
      <c r="X7" s="6" t="s">
        <v>1</v>
      </c>
      <c r="Y7" s="6" t="s">
        <v>1</v>
      </c>
    </row>
    <row r="8" spans="1:25" ht="15" thickBot="1" x14ac:dyDescent="0.35">
      <c r="A8" s="5" t="s">
        <v>37</v>
      </c>
      <c r="B8" s="5" t="s">
        <v>34</v>
      </c>
      <c r="C8" s="25">
        <f>VLOOKUP(B8,Variables!$A$65:$C$69,3,0)</f>
        <v>1446.68</v>
      </c>
      <c r="D8" s="6">
        <f>VLOOKUP($B$8,Variables!$A$43:$M$47,4,0)</f>
        <v>255.98349999999999</v>
      </c>
      <c r="E8" s="6">
        <f>VLOOKUP($B$8,Variables!$A$43:$M$47,5,0)</f>
        <v>78.941000000000003</v>
      </c>
      <c r="F8" s="6">
        <f>VLOOKUP($B$8,Variables!$A$43:$M$47,6,0)</f>
        <v>2392.2620000000002</v>
      </c>
      <c r="G8" s="6">
        <f>VLOOKUP($B$8,Variables!$A$43:$M$47,7,0)</f>
        <v>713.43939999999998</v>
      </c>
      <c r="H8" s="7">
        <f>VLOOKUP($B$8,Variables!$A$43:$M$47,8,0)</f>
        <v>2086.0702000000001</v>
      </c>
      <c r="I8" s="5">
        <f>VLOOKUP($B$8,Variables!$A$43:$M$47,9,0)</f>
        <v>-1.3944244750000001</v>
      </c>
      <c r="J8" s="6">
        <f>VLOOKUP($B$8,Variables!$A$43:$M$47,10,0)</f>
        <v>-1.02019875</v>
      </c>
      <c r="K8" s="6">
        <f>VLOOKUP($B$8,Variables!$A$43:$M$47,11,0)</f>
        <v>0.40656292499999996</v>
      </c>
      <c r="L8" s="6">
        <f>VLOOKUP($B$8,Variables!$A$43:$M$47,12,0)</f>
        <v>0.70161365000000009</v>
      </c>
      <c r="M8" s="7">
        <f>VLOOKUP($B$8,Variables!$A$43:$M$47,13,0)</f>
        <v>1.0416759500000001</v>
      </c>
      <c r="O8" s="65">
        <f>MAX(P5:T5)</f>
        <v>0.32498357895717572</v>
      </c>
      <c r="P8" s="66"/>
      <c r="Q8" s="65">
        <f>IF(O8&lt;50%,LARGE(P5:T5,2))</f>
        <v>0.25600672822039944</v>
      </c>
      <c r="R8" s="66"/>
      <c r="S8">
        <f>_xlfn.STDEV.S(O8,Q8)</f>
        <v>4.8773998900866901E-2</v>
      </c>
      <c r="W8" s="10" t="s">
        <v>3</v>
      </c>
      <c r="X8" s="6" t="s">
        <v>2</v>
      </c>
      <c r="Y8" s="6" t="s">
        <v>2</v>
      </c>
    </row>
    <row r="9" spans="1:25" x14ac:dyDescent="0.3">
      <c r="A9" s="5" t="s">
        <v>143</v>
      </c>
      <c r="B9" s="5" t="s">
        <v>67</v>
      </c>
      <c r="C9" s="25">
        <f>VLOOKUP(B9,Variables!$A$71:$C$75,3,0)</f>
        <v>561.59069999999997</v>
      </c>
      <c r="D9" s="6">
        <f>VLOOKUP($B$9,Variables!$A$71:$M$75,4,0)</f>
        <v>-145.38524000000001</v>
      </c>
      <c r="E9" s="6">
        <f>VLOOKUP($B$9,Variables!$A$71:$M$75,5,0)</f>
        <v>1466.4075499999999</v>
      </c>
      <c r="F9" s="6">
        <f>VLOOKUP($B$9,Variables!$A$71:$M$75,6,0)</f>
        <v>-501.43015000000003</v>
      </c>
      <c r="G9" s="6">
        <f>VLOOKUP($B$9,Variables!$A$71:$M$75,7,0)</f>
        <v>-383.10363000000007</v>
      </c>
      <c r="H9" s="7">
        <f>VLOOKUP($B$9,Variables!$A$71:$M$75,8,0)</f>
        <v>-508.79751000000005</v>
      </c>
      <c r="I9" s="5">
        <f>VLOOKUP($B$9,Variables!$A$71:$M$75,9,0)</f>
        <v>1.1617980299999999</v>
      </c>
      <c r="J9" s="6">
        <f>VLOOKUP($B$9,Variables!$A$71:$M$75,10,0)</f>
        <v>0.62244120250000001</v>
      </c>
      <c r="K9" s="6">
        <f>VLOOKUP($B$9,Variables!$A$71:$M$75,11,0)</f>
        <v>-0.15512661999999999</v>
      </c>
      <c r="L9" s="6">
        <f>VLOOKUP($B$9,Variables!$A$71:$M$75,12,0)</f>
        <v>-0.27315447500000001</v>
      </c>
      <c r="M9" s="7">
        <f>VLOOKUP($B$9,Variables!$A$71:$M$75,13,0)</f>
        <v>-0.96940451750000001</v>
      </c>
      <c r="O9" s="46" t="str">
        <f>_xlfn.XLOOKUP(O8,$P$5:$T$5,$P$1:$T$1,"Error")</f>
        <v>[4447, o mas)</v>
      </c>
      <c r="P9" s="48"/>
      <c r="Q9" s="46" t="str">
        <f>_xlfn.XLOOKUP(Q8,$P$5:$T$5,$P$1:$T$1,"No es necesario calcular")</f>
        <v>[2440,4447)</v>
      </c>
      <c r="R9" s="48"/>
    </row>
    <row r="10" spans="1:25" ht="15" thickBot="1" x14ac:dyDescent="0.35">
      <c r="A10" s="14" t="s">
        <v>25</v>
      </c>
      <c r="B10" s="5" t="s">
        <v>10</v>
      </c>
      <c r="C10" s="25">
        <f>VLOOKUP(B10,Variables!$O$1:$Q$3,3,0)</f>
        <v>25.7012</v>
      </c>
      <c r="D10" s="6">
        <f>VLOOKUP($B$10,Variables!$O$1:$AA$3,4,0)</f>
        <v>-93.889899999999997</v>
      </c>
      <c r="E10" s="6">
        <f>VLOOKUP($B$10,Variables!$O$1:$AA$3,5,0)</f>
        <v>1336.5260000000001</v>
      </c>
      <c r="F10" s="6">
        <f>VLOOKUP($B$10,Variables!$O$1:$AA$3,6,0)</f>
        <v>-504.375</v>
      </c>
      <c r="G10" s="6">
        <f>VLOOKUP($B$10,Variables!$O$1:$AA$3,7,0)</f>
        <v>15.0923</v>
      </c>
      <c r="H10" s="7">
        <f>VLOOKUP($B$10,Variables!$O$1:$AA$3,8,0)</f>
        <v>157.01230000000001</v>
      </c>
      <c r="I10" s="5">
        <f>VLOOKUP($B$10,Variables!$O$1:$AA$3,9,0)</f>
        <v>3.7989885624999997E-2</v>
      </c>
      <c r="J10" s="6">
        <f>VLOOKUP($B$10,Variables!$O$1:$AA$3,10,0)</f>
        <v>-8.1121679749999991E-3</v>
      </c>
      <c r="K10" s="6">
        <f>VLOOKUP($B$10,Variables!$O$1:$AA$3,11,0)</f>
        <v>4.577895517499999E-2</v>
      </c>
      <c r="L10" s="6">
        <f>VLOOKUP($B$10,Variables!$O$1:$AA$3,12,0)</f>
        <v>-8.3985626224999999E-2</v>
      </c>
      <c r="M10" s="7">
        <f>VLOOKUP($B$10,Variables!$O$1:$AA$3,13,0)</f>
        <v>3.7996876149999997E-2</v>
      </c>
      <c r="O10" s="49"/>
      <c r="P10" s="51"/>
      <c r="Q10" s="49"/>
      <c r="R10" s="51"/>
      <c r="W10" s="6" t="s">
        <v>2</v>
      </c>
      <c r="X10" s="6" t="s">
        <v>0</v>
      </c>
      <c r="Y10" s="6" t="s">
        <v>1</v>
      </c>
    </row>
    <row r="11" spans="1:25" x14ac:dyDescent="0.3">
      <c r="A11" s="5" t="s">
        <v>77</v>
      </c>
      <c r="B11" s="5" t="s">
        <v>99</v>
      </c>
      <c r="C11" s="25">
        <f>VLOOKUP(B11,Variables!$O$14:$R$67,4,0)</f>
        <v>-31.921399999999998</v>
      </c>
      <c r="D11" s="6">
        <f>VLOOKUP($B$11,Variables!$O$14:$AB$67,5,0)</f>
        <v>102.227</v>
      </c>
      <c r="E11" s="6">
        <f>VLOOKUP($B$11,Variables!$O$14:$AB$67,6,0)</f>
        <v>-1965.2760000000001</v>
      </c>
      <c r="F11" s="6">
        <f>VLOOKUP($B$11,Variables!$O$14:$AB$67,7,0)</f>
        <v>45.988</v>
      </c>
      <c r="G11" s="6">
        <f>VLOOKUP($B$11,Variables!$O$14:$AB$67,8,0)</f>
        <v>-455.61259999999999</v>
      </c>
      <c r="H11" s="7">
        <f>VLOOKUP($B$11,Variables!$O$14:$AB$67,9,0)</f>
        <v>742.0806</v>
      </c>
      <c r="I11" s="5">
        <f>VLOOKUP($B$11,Variables!$O$14:$AB$67,10,0)</f>
        <v>-7.6428532500000007E-2</v>
      </c>
      <c r="J11" s="6">
        <f>VLOOKUP($B$11,Variables!$O$14:$AB$67,11,0)</f>
        <v>0.1041138475</v>
      </c>
      <c r="K11" s="6">
        <f>VLOOKUP($B$11,Variables!$O$14:$AB$67,12,0)</f>
        <v>2.6279049999999998E-3</v>
      </c>
      <c r="L11" s="6">
        <f>VLOOKUP($B$11,Variables!$O$14:$AB$67,13,0)</f>
        <v>-6.9880500000000373E-4</v>
      </c>
      <c r="M11" s="7">
        <f>VLOOKUP($B$11,Variables!$O$14:$AB$67,14,0)</f>
        <v>-0.19710074750000001</v>
      </c>
      <c r="O11" s="46" t="str" cm="1">
        <f t="array" ref="O11">IFERROR(_xlfn.IFS(AND(O9=W1,Q9=X1),Y1,AND(O9=W2,Q9=X2),Y2,AND(O9=W3,Q9=X3),Y3,AND(O9=W4,Q9=X4),Y4,AND(O9=W6,Q9=X6),Y6,AND(O9=W7,Q9=X7),Y7,AND(O9=W8,Q9=X8),Y8,AND(O9=W10,Q9=X10),Y10,AND(O9=W11,Q9=X11),Y11,AND(O9=W14,Q9=X14),Y14,AND(O9=W15,Q9=X15),Y15,AND(O9=W16,Q9=X16),Y16,AND(O9=W17,Q9=X17),Y17,AND(O9=W19,Q9=X19),Y19,AND(O9=W20,Q9=X20),Y20,AND(O9=W21,Q9=X21),Y21,AND(O9=W23,Q9=X23),Y23,AND(O9=W24,Q9=X24),Y24,AND(O9=W25,Q9=X25),Y25),"No es necesario calcular")</f>
        <v>[2440,4447)</v>
      </c>
      <c r="P11" s="47"/>
      <c r="Q11" s="47"/>
      <c r="R11" s="48"/>
      <c r="W11" s="6" t="s">
        <v>2</v>
      </c>
      <c r="X11" s="6" t="s">
        <v>1</v>
      </c>
      <c r="Y11" s="6" t="s">
        <v>1</v>
      </c>
    </row>
    <row r="12" spans="1:25" ht="15" thickBot="1" x14ac:dyDescent="0.35">
      <c r="A12" s="14" t="s">
        <v>148</v>
      </c>
      <c r="B12" s="5" t="s">
        <v>19</v>
      </c>
      <c r="C12" s="25">
        <f>VLOOKUP(B12,Table15[[#All],[etnia]:[OLS]],2,0)</f>
        <v>-35.138199999999998</v>
      </c>
      <c r="D12" s="6">
        <f>VLOOKUP($B$12,Variables!$O$71:$Z$75,3,0)</f>
        <v>-1.0137</v>
      </c>
      <c r="E12" s="6">
        <f>VLOOKUP($B$12,Variables!$O$71:$Z$75,4,0)</f>
        <v>-4354.7389999999996</v>
      </c>
      <c r="F12" s="6">
        <f>VLOOKUP($B$12,Variables!$O$71:$Z$75,5,0)</f>
        <v>-66.736000000000004</v>
      </c>
      <c r="G12" s="6">
        <f>VLOOKUP($B$12,Variables!$O$71:$Z$75,6,0)</f>
        <v>13.1381</v>
      </c>
      <c r="H12" s="7">
        <f>VLOOKUP($B$12,Variables!$O$71:$Z$75,7,0)</f>
        <v>-264.28449999999998</v>
      </c>
      <c r="I12" s="5">
        <f>VLOOKUP($B$12,Variables!$O$71:$Z$75,8,0)</f>
        <v>8.7249542499999999E-2</v>
      </c>
      <c r="J12" s="6">
        <f>VLOOKUP($B$12,Variables!$O$71:$Z$75,9,0)</f>
        <v>-7.4594759999999996E-2</v>
      </c>
      <c r="K12" s="6">
        <f>VLOOKUP($B$12,Variables!$O$71:$Z$75,10,0)</f>
        <v>-0.11694700000000001</v>
      </c>
      <c r="L12" s="6">
        <f>VLOOKUP($B$12,Variables!$O$71:$Z$75,11,0)</f>
        <v>0.18589926250000002</v>
      </c>
      <c r="M12" s="7">
        <f>VLOOKUP($B$12,Variables!$O$71:$Z$75,12,0)</f>
        <v>5.5539029999999989E-2</v>
      </c>
      <c r="O12" s="49"/>
      <c r="P12" s="50"/>
      <c r="Q12" s="50"/>
      <c r="R12" s="51"/>
    </row>
    <row r="13" spans="1:25" ht="15" thickBot="1" x14ac:dyDescent="0.35">
      <c r="A13" s="16" t="s">
        <v>149</v>
      </c>
      <c r="B13" s="5">
        <v>700</v>
      </c>
      <c r="C13" s="25">
        <f>B13*Variables!P78</f>
        <v>183.26</v>
      </c>
      <c r="D13" s="6">
        <f>$B$13*Variables!P78</f>
        <v>183.26</v>
      </c>
      <c r="E13" s="6">
        <f>$B$13*Variables!Q78</f>
        <v>199.85</v>
      </c>
      <c r="F13" s="6">
        <f>$B$13*Variables!R78</f>
        <v>1024.1000000000001</v>
      </c>
      <c r="G13" s="6">
        <f>$B$13*Variables!S78</f>
        <v>1740.9</v>
      </c>
      <c r="H13" s="6">
        <f>$B$13*Variables!T78</f>
        <v>104.58</v>
      </c>
      <c r="I13" s="5">
        <f>Hoja1!$B$13*Variables!V78</f>
        <v>-1.6438980424999999E-2</v>
      </c>
      <c r="J13" s="6">
        <f>Hoja1!$B$13*Variables!W78</f>
        <v>-3.1785292000000007E-2</v>
      </c>
      <c r="K13" s="6">
        <f>Hoja1!$B$13*Variables!X78</f>
        <v>-0.12575056375000002</v>
      </c>
      <c r="L13" s="6">
        <f>Hoja1!$B$13*Variables!Y78</f>
        <v>-2.5881334500000002E-2</v>
      </c>
      <c r="M13" s="7">
        <f>Hoja1!$B$13*Variables!Z78</f>
        <v>0.21557675999999998</v>
      </c>
      <c r="N13" s="1"/>
      <c r="O13" s="10"/>
      <c r="P13" s="10"/>
      <c r="Q13" s="10"/>
      <c r="R13" s="10"/>
    </row>
    <row r="14" spans="1:25" ht="15" thickBot="1" x14ac:dyDescent="0.35">
      <c r="A14" s="16" t="s">
        <v>73</v>
      </c>
      <c r="B14" s="5">
        <v>51</v>
      </c>
      <c r="C14" s="25">
        <f>B14*Variables!P81</f>
        <v>-365.82299999999998</v>
      </c>
      <c r="D14" s="6">
        <f>$B$14*Variables!P81</f>
        <v>-365.82299999999998</v>
      </c>
      <c r="E14" s="6">
        <f>$B$14*Variables!Q81</f>
        <v>-297.22800000000001</v>
      </c>
      <c r="F14" s="6">
        <f>$B$14*Variables!R81</f>
        <v>-3658.7910000000002</v>
      </c>
      <c r="G14" s="6">
        <f>$B$14*Variables!S81</f>
        <v>-2390.0129999999999</v>
      </c>
      <c r="H14" s="6">
        <f>$B$14*Variables!T81</f>
        <v>-480.33839999999998</v>
      </c>
      <c r="I14" s="5">
        <f>$B$14*Variables!V81</f>
        <v>0.78826876275000002</v>
      </c>
      <c r="J14" s="6">
        <f>$B$14*Variables!W81</f>
        <v>0.16322177699999998</v>
      </c>
      <c r="K14" s="6">
        <f>$B$14*Variables!X81</f>
        <v>9.4603699500000013E-2</v>
      </c>
      <c r="L14" s="6">
        <f>$B$14*Variables!Y81</f>
        <v>2.0260259999999954E-3</v>
      </c>
      <c r="M14" s="7">
        <f>$B$14*Variables!Z81</f>
        <v>-0.61300389675</v>
      </c>
      <c r="N14" s="1"/>
      <c r="O14" s="52" t="s">
        <v>162</v>
      </c>
      <c r="P14" s="53"/>
      <c r="Q14" s="53"/>
      <c r="R14" s="54"/>
      <c r="W14" s="10" t="s">
        <v>0</v>
      </c>
      <c r="X14" s="10" t="s">
        <v>158</v>
      </c>
      <c r="Y14" s="6" t="s">
        <v>2</v>
      </c>
    </row>
    <row r="15" spans="1:25" x14ac:dyDescent="0.3">
      <c r="A15" s="16" t="s">
        <v>47</v>
      </c>
      <c r="B15" s="5">
        <v>55</v>
      </c>
      <c r="C15" s="25">
        <f>B15*Variables!P84</f>
        <v>-421.48700000000002</v>
      </c>
      <c r="D15" s="6">
        <f>$B$15*Variables!P84</f>
        <v>-421.48700000000002</v>
      </c>
      <c r="E15" s="6">
        <f>$B$15*Variables!Q84</f>
        <v>-1176.2245</v>
      </c>
      <c r="F15" s="6">
        <f>$B$15*Variables!R84</f>
        <v>-990.66000000000008</v>
      </c>
      <c r="G15" s="6">
        <f>$B$15*Variables!S84</f>
        <v>-2839.5949999999998</v>
      </c>
      <c r="H15" s="6">
        <f>$B$15*Variables!T84</f>
        <v>-669.56999999999994</v>
      </c>
      <c r="I15" s="5">
        <f>$B$15*Variables!V84</f>
        <v>1.2035682999999999</v>
      </c>
      <c r="J15" s="6">
        <f>$B$15*Variables!W84</f>
        <v>0.79582060250000008</v>
      </c>
      <c r="K15" s="6">
        <f>$B$15*Variables!X84</f>
        <v>-0.64151201125000001</v>
      </c>
      <c r="L15" s="6">
        <f>$B$15*Variables!Y84</f>
        <v>-0.28555410124999997</v>
      </c>
      <c r="M15" s="7">
        <f>$B$15*Variables!Z84</f>
        <v>-0.77582478875000005</v>
      </c>
      <c r="N15" s="1"/>
      <c r="O15" s="55">
        <f>IF(O11 = "[0,897)",SUM(D2:D17),IF(O11="[897,1635)",SUM(E2:E17),IF(O11="[1635,2440)",SUM(F2:F17),IF(O11="[2440,4447)",SUM(G2:G17),IF(O11="[4447, o mas)",SUM(H2:H17),"ERROR")))))</f>
        <v>1108.487820000001</v>
      </c>
      <c r="P15" s="56"/>
      <c r="Q15" s="56"/>
      <c r="R15" s="57"/>
      <c r="W15" s="10" t="s">
        <v>1</v>
      </c>
      <c r="X15" s="10" t="s">
        <v>158</v>
      </c>
      <c r="Y15" s="6" t="s">
        <v>2</v>
      </c>
    </row>
    <row r="16" spans="1:25" ht="15" thickBot="1" x14ac:dyDescent="0.35">
      <c r="A16" s="16" t="s">
        <v>26</v>
      </c>
      <c r="B16" s="14">
        <v>31</v>
      </c>
      <c r="C16" s="25">
        <f>B16*Variables!P87</f>
        <v>7.2911999999999999</v>
      </c>
      <c r="D16" s="6">
        <f>$B$16*Variables!P87</f>
        <v>7.2911999999999999</v>
      </c>
      <c r="E16" s="6">
        <f>$B$16*Variables!Q87</f>
        <v>-3.4162000000000003</v>
      </c>
      <c r="F16" s="6">
        <f>$B$16*Variables!R87</f>
        <v>-39.649000000000001</v>
      </c>
      <c r="G16" s="6">
        <f>$B$16*Variables!S87</f>
        <v>43.833999999999996</v>
      </c>
      <c r="H16" s="6">
        <f>$B$16*Variables!T87</f>
        <v>6.3921999999999999</v>
      </c>
      <c r="I16" s="5">
        <f>$B$16*Variables!V87</f>
        <v>-2.1436369800000001E-2</v>
      </c>
      <c r="J16" s="6">
        <f>$B$16*Variables!W87</f>
        <v>-7.4756114824999992E-3</v>
      </c>
      <c r="K16" s="6">
        <f>$B$16*Variables!X87</f>
        <v>1.2876993899999998E-2</v>
      </c>
      <c r="L16" s="6">
        <f>$B$16*Variables!Y87</f>
        <v>4.7356382750000003E-4</v>
      </c>
      <c r="M16" s="7">
        <f>$B$16*Variables!Z87</f>
        <v>7.0202204750000009E-3</v>
      </c>
      <c r="N16" s="1"/>
      <c r="O16" s="58"/>
      <c r="P16" s="59"/>
      <c r="Q16" s="59"/>
      <c r="R16" s="60"/>
      <c r="W16" s="10" t="s">
        <v>2</v>
      </c>
      <c r="X16" s="10" t="s">
        <v>158</v>
      </c>
      <c r="Y16" s="10" t="s">
        <v>3</v>
      </c>
    </row>
    <row r="17" spans="1:25" ht="15" thickBot="1" x14ac:dyDescent="0.35">
      <c r="A17" s="15" t="s">
        <v>28</v>
      </c>
      <c r="B17" s="30">
        <v>18</v>
      </c>
      <c r="C17" s="24">
        <f>B17*Variables!P90</f>
        <v>-236.42099999999999</v>
      </c>
      <c r="D17" s="31">
        <f>$B$17*Variables!Q90</f>
        <v>-524.42099999999994</v>
      </c>
      <c r="E17" s="31">
        <f>$B$17*Variables!R90</f>
        <v>1602.144</v>
      </c>
      <c r="F17" s="31">
        <f>$B$17*Variables!S90</f>
        <v>470.80799999999999</v>
      </c>
      <c r="G17" s="31">
        <f>$B$17*Variables!T90</f>
        <v>-988.47540000000004</v>
      </c>
      <c r="H17" s="31">
        <f>$B$17*Variables!U90</f>
        <v>-22.716000000000001</v>
      </c>
      <c r="I17" s="30">
        <f>$B$17*Variables!V90</f>
        <v>0.84018988350000001</v>
      </c>
      <c r="J17" s="31">
        <f>$B$17*Variables!W90</f>
        <v>0.73248652349999988</v>
      </c>
      <c r="K17" s="31">
        <f>$B$17*Variables!X90</f>
        <v>0.2367308115</v>
      </c>
      <c r="L17" s="31">
        <f>$B$17*Variables!Y90</f>
        <v>-0.60546635550000005</v>
      </c>
      <c r="M17" s="32">
        <f>$B$17*Variables!Z90</f>
        <v>-1.1257437285</v>
      </c>
      <c r="N17" s="1"/>
      <c r="W17" s="10" t="s">
        <v>3</v>
      </c>
      <c r="X17" s="10" t="s">
        <v>158</v>
      </c>
      <c r="Y17" s="10" t="s">
        <v>3</v>
      </c>
    </row>
    <row r="18" spans="1:25" x14ac:dyDescent="0.3">
      <c r="A18" s="6"/>
    </row>
    <row r="19" spans="1:25" x14ac:dyDescent="0.3">
      <c r="A19" s="9"/>
      <c r="W19" s="10" t="s">
        <v>0</v>
      </c>
      <c r="X19" s="10" t="s">
        <v>3</v>
      </c>
      <c r="Y19" s="6" t="s">
        <v>2</v>
      </c>
    </row>
    <row r="20" spans="1:25" x14ac:dyDescent="0.3">
      <c r="A20" s="6"/>
      <c r="W20" s="10" t="s">
        <v>1</v>
      </c>
      <c r="X20" s="10" t="s">
        <v>3</v>
      </c>
      <c r="Y20" s="6" t="s">
        <v>2</v>
      </c>
    </row>
    <row r="21" spans="1:25" x14ac:dyDescent="0.3">
      <c r="A21" s="9"/>
      <c r="R21" s="10"/>
      <c r="W21" s="10" t="s">
        <v>2</v>
      </c>
      <c r="X21" s="10" t="s">
        <v>3</v>
      </c>
      <c r="Y21" s="6" t="s">
        <v>2</v>
      </c>
    </row>
    <row r="22" spans="1:25" x14ac:dyDescent="0.3">
      <c r="A22" s="6"/>
      <c r="R22" s="10"/>
    </row>
    <row r="23" spans="1:25" x14ac:dyDescent="0.3">
      <c r="A23" s="6"/>
      <c r="R23" s="10"/>
      <c r="W23" s="10" t="s">
        <v>0</v>
      </c>
      <c r="X23" s="10" t="s">
        <v>2</v>
      </c>
      <c r="Y23" s="6" t="s">
        <v>1</v>
      </c>
    </row>
    <row r="24" spans="1:25" x14ac:dyDescent="0.3">
      <c r="R24" s="10"/>
      <c r="W24" s="10" t="s">
        <v>1</v>
      </c>
      <c r="X24" s="10" t="s">
        <v>2</v>
      </c>
      <c r="Y24" s="6" t="s">
        <v>1</v>
      </c>
    </row>
    <row r="25" spans="1:25" x14ac:dyDescent="0.3">
      <c r="R25" s="10"/>
      <c r="W25" s="10" t="s">
        <v>0</v>
      </c>
      <c r="X25" s="10" t="s">
        <v>1</v>
      </c>
      <c r="Y25" s="10" t="s">
        <v>0</v>
      </c>
    </row>
    <row r="26" spans="1:25" x14ac:dyDescent="0.3">
      <c r="O26" s="10"/>
      <c r="P26" s="10"/>
      <c r="Q26" s="10"/>
      <c r="R26" s="10"/>
    </row>
    <row r="27" spans="1:25" x14ac:dyDescent="0.3">
      <c r="O27" s="10"/>
      <c r="P27" s="10"/>
      <c r="Q27" s="10"/>
      <c r="R27" s="10"/>
    </row>
  </sheetData>
  <mergeCells count="11">
    <mergeCell ref="O11:R12"/>
    <mergeCell ref="O14:R14"/>
    <mergeCell ref="O15:R16"/>
    <mergeCell ref="P4:T4"/>
    <mergeCell ref="A2:B2"/>
    <mergeCell ref="O7:P7"/>
    <mergeCell ref="O8:P8"/>
    <mergeCell ref="O9:P10"/>
    <mergeCell ref="Q9:R10"/>
    <mergeCell ref="Q7:R7"/>
    <mergeCell ref="Q8:R8"/>
  </mergeCells>
  <conditionalFormatting sqref="P5:T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B5355AD-6E9B-4988-A2D1-C2C4A4907246}">
          <x14:formula1>
            <xm:f>Variables!$A$2:$A$6</xm:f>
          </x14:formula1>
          <xm:sqref>B3</xm:sqref>
        </x14:dataValidation>
        <x14:dataValidation type="list" allowBlank="1" showInputMessage="1" showErrorMessage="1" xr:uid="{3A3FB6E0-8F91-454E-AF91-4AB06FD9C957}">
          <x14:formula1>
            <xm:f>Variables!$A$9:$A$33</xm:f>
          </x14:formula1>
          <xm:sqref>B4</xm:sqref>
        </x14:dataValidation>
        <x14:dataValidation type="list" allowBlank="1" showInputMessage="1" showErrorMessage="1" xr:uid="{C2C8BF80-8960-4CAB-9ECD-ECABBDC6FB22}">
          <x14:formula1>
            <xm:f>Variables!$A$37:$A$40</xm:f>
          </x14:formula1>
          <xm:sqref>B5</xm:sqref>
        </x14:dataValidation>
        <x14:dataValidation type="list" allowBlank="1" showInputMessage="1" showErrorMessage="1" xr:uid="{6546C3D6-2CC1-4B59-A59D-37C56637DA1A}">
          <x14:formula1>
            <xm:f>Variables!$A$44:$A$47</xm:f>
          </x14:formula1>
          <xm:sqref>B6</xm:sqref>
        </x14:dataValidation>
        <x14:dataValidation type="list" allowBlank="1" showInputMessage="1" showErrorMessage="1" xr:uid="{89A0C014-CBD7-4F8F-9F1F-8DF337C8CC2E}">
          <x14:formula1>
            <xm:f>Variables!$A$51:$A$54</xm:f>
          </x14:formula1>
          <xm:sqref>B7</xm:sqref>
        </x14:dataValidation>
        <x14:dataValidation type="list" allowBlank="1" showInputMessage="1" showErrorMessage="1" xr:uid="{1F95375B-B8B5-4311-B591-2D4ACC0EC2D0}">
          <x14:formula1>
            <xm:f>Variables!$A$66:$A$69</xm:f>
          </x14:formula1>
          <xm:sqref>B8</xm:sqref>
        </x14:dataValidation>
        <x14:dataValidation type="list" allowBlank="1" showInputMessage="1" showErrorMessage="1" xr:uid="{F58CCD79-A500-4B1A-8B94-ACB05D0D26C6}">
          <x14:formula1>
            <xm:f>Variables!$A$72:$A$75</xm:f>
          </x14:formula1>
          <xm:sqref>B9</xm:sqref>
        </x14:dataValidation>
        <x14:dataValidation type="list" allowBlank="1" showInputMessage="1" showErrorMessage="1" xr:uid="{77FF388C-24B0-45F7-AE05-CDB329D2BFFA}">
          <x14:formula1>
            <xm:f>Variables!$O$2:$O$3</xm:f>
          </x14:formula1>
          <xm:sqref>B10</xm:sqref>
        </x14:dataValidation>
        <x14:dataValidation type="list" allowBlank="1" showInputMessage="1" showErrorMessage="1" xr:uid="{0A13B9AD-C68D-415C-925D-3DFB6CE7036F}">
          <x14:formula1>
            <xm:f>Variables!$O$15:$O$67</xm:f>
          </x14:formula1>
          <xm:sqref>B11</xm:sqref>
        </x14:dataValidation>
        <x14:dataValidation type="list" allowBlank="1" showInputMessage="1" showErrorMessage="1" xr:uid="{F4B804FE-62E7-4BED-BDEA-092160354749}">
          <x14:formula1>
            <xm:f>Variables!$O$72:$O$75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44CB-EA83-4F82-B10A-D002496DEB05}">
  <dimension ref="A1:AB92"/>
  <sheetViews>
    <sheetView topLeftCell="N64" zoomScale="85" zoomScaleNormal="85" workbookViewId="0">
      <selection activeCell="K24" sqref="K24"/>
    </sheetView>
  </sheetViews>
  <sheetFormatPr defaultColWidth="11.5546875" defaultRowHeight="14.4" x14ac:dyDescent="0.3"/>
  <cols>
    <col min="1" max="1" width="27.109375" style="11" bestFit="1" customWidth="1"/>
    <col min="2" max="2" width="19" style="11" customWidth="1"/>
    <col min="3" max="4" width="15.5546875" style="11" customWidth="1"/>
    <col min="5" max="5" width="19" style="11" customWidth="1"/>
    <col min="6" max="6" width="15.5546875" style="11" customWidth="1"/>
    <col min="7" max="7" width="16" style="11" customWidth="1"/>
    <col min="8" max="8" width="19" style="11" customWidth="1"/>
    <col min="9" max="9" width="11.5546875" style="11"/>
    <col min="10" max="10" width="12.6640625" style="11" bestFit="1" customWidth="1"/>
    <col min="11" max="11" width="15.5546875" style="11" bestFit="1" customWidth="1"/>
    <col min="12" max="12" width="13.109375" style="11" customWidth="1"/>
    <col min="13" max="13" width="14.109375" style="11" customWidth="1"/>
    <col min="14" max="14" width="11.5546875" style="11"/>
    <col min="15" max="15" width="24.5546875" style="11" bestFit="1" customWidth="1"/>
    <col min="16" max="16" width="19" style="11" customWidth="1"/>
    <col min="17" max="18" width="11.5546875" style="11"/>
    <col min="19" max="19" width="19" style="11" customWidth="1"/>
    <col min="20" max="22" width="11.5546875" style="11"/>
    <col min="23" max="23" width="12" style="11" customWidth="1"/>
    <col min="24" max="25" width="13.109375" style="11" customWidth="1"/>
    <col min="26" max="28" width="14.109375" style="11" customWidth="1"/>
    <col min="29" max="16384" width="11.5546875" style="11"/>
  </cols>
  <sheetData>
    <row r="1" spans="1:28" x14ac:dyDescent="0.3">
      <c r="A1" s="17" t="s">
        <v>22</v>
      </c>
      <c r="B1" s="11" t="s">
        <v>137</v>
      </c>
      <c r="C1" s="11" t="s">
        <v>161</v>
      </c>
      <c r="D1" s="11" t="s">
        <v>163</v>
      </c>
      <c r="E1" s="11" t="s">
        <v>164</v>
      </c>
      <c r="F1" s="11" t="s">
        <v>165</v>
      </c>
      <c r="G1" s="11" t="s">
        <v>166</v>
      </c>
      <c r="H1" s="11" t="s">
        <v>167</v>
      </c>
      <c r="I1" s="11" t="s">
        <v>0</v>
      </c>
      <c r="J1" s="11" t="s">
        <v>1</v>
      </c>
      <c r="K1" s="11" t="s">
        <v>2</v>
      </c>
      <c r="L1" s="11" t="s">
        <v>3</v>
      </c>
      <c r="M1" s="11" t="s">
        <v>4</v>
      </c>
      <c r="O1" s="11" t="s">
        <v>25</v>
      </c>
      <c r="P1" s="11" t="s">
        <v>137</v>
      </c>
      <c r="Q1" s="11" t="s">
        <v>161</v>
      </c>
      <c r="R1" s="11" t="s">
        <v>163</v>
      </c>
      <c r="S1" s="11" t="s">
        <v>164</v>
      </c>
      <c r="T1" s="11" t="s">
        <v>165</v>
      </c>
      <c r="U1" s="11" t="s">
        <v>166</v>
      </c>
      <c r="V1" s="11" t="s">
        <v>167</v>
      </c>
      <c r="W1" s="11" t="s">
        <v>0</v>
      </c>
      <c r="X1" s="11" t="s">
        <v>1</v>
      </c>
      <c r="Y1" s="11" t="s">
        <v>2</v>
      </c>
      <c r="Z1" s="11" t="s">
        <v>3</v>
      </c>
      <c r="AA1" s="11" t="s">
        <v>4</v>
      </c>
    </row>
    <row r="2" spans="1:28" x14ac:dyDescent="0.3">
      <c r="A2" s="11" t="s">
        <v>6</v>
      </c>
      <c r="B2" s="35">
        <v>23</v>
      </c>
      <c r="C2" s="11">
        <v>47.493299999999998</v>
      </c>
      <c r="D2" s="11">
        <v>182.52670000000001</v>
      </c>
      <c r="E2" s="11">
        <v>-1332.6469999999999</v>
      </c>
      <c r="F2" s="11">
        <v>-574.34299999999996</v>
      </c>
      <c r="G2" s="11">
        <v>19.736599999999999</v>
      </c>
      <c r="H2" s="11">
        <v>-59.290999999999997</v>
      </c>
      <c r="I2" s="11">
        <v>-3.5243777749999997E-2</v>
      </c>
      <c r="J2" s="11">
        <v>-2.8235751500000003E-2</v>
      </c>
      <c r="K2" s="11">
        <v>-2.9698891749999998E-2</v>
      </c>
      <c r="L2" s="11">
        <v>6.43832815E-2</v>
      </c>
      <c r="M2" s="11">
        <v>3.7720625750000007E-2</v>
      </c>
      <c r="O2" s="11" t="s">
        <v>136</v>
      </c>
      <c r="P2" s="11">
        <v>4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</row>
    <row r="3" spans="1:28" x14ac:dyDescent="0.3">
      <c r="A3" s="11" t="s">
        <v>151</v>
      </c>
      <c r="B3" s="11">
        <v>23</v>
      </c>
      <c r="C3" s="11">
        <v>-113.19540000000001</v>
      </c>
      <c r="D3" s="11">
        <v>182.52670000000001</v>
      </c>
      <c r="E3" s="11">
        <v>-1332.6469999999999</v>
      </c>
      <c r="F3" s="11">
        <v>-574.34299999999996</v>
      </c>
      <c r="G3" s="11">
        <v>19.736599999999999</v>
      </c>
      <c r="H3" s="11">
        <v>-59.290999999999997</v>
      </c>
      <c r="I3" s="11">
        <v>-3.5243777749999997E-2</v>
      </c>
      <c r="J3" s="11">
        <v>-2.8235751500000003E-2</v>
      </c>
      <c r="K3" s="11">
        <v>-2.9698891749999998E-2</v>
      </c>
      <c r="L3" s="11">
        <v>6.43832815E-2</v>
      </c>
      <c r="M3" s="11">
        <v>3.7720625750000007E-2</v>
      </c>
      <c r="O3" s="11" t="s">
        <v>10</v>
      </c>
      <c r="P3" s="36" t="s">
        <v>38</v>
      </c>
      <c r="Q3" s="11">
        <v>25.7012</v>
      </c>
      <c r="R3" s="11">
        <v>-93.889899999999997</v>
      </c>
      <c r="S3" s="11">
        <v>1336.5260000000001</v>
      </c>
      <c r="T3" s="11">
        <v>-504.375</v>
      </c>
      <c r="U3" s="11">
        <v>15.0923</v>
      </c>
      <c r="V3" s="11">
        <v>157.01230000000001</v>
      </c>
      <c r="W3" s="11">
        <v>3.7989885624999997E-2</v>
      </c>
      <c r="X3" s="11">
        <v>-8.1121679749999991E-3</v>
      </c>
      <c r="Y3" s="11">
        <v>4.577895517499999E-2</v>
      </c>
      <c r="Z3" s="11">
        <v>-8.3985626224999999E-2</v>
      </c>
      <c r="AA3" s="11">
        <v>3.7996876149999997E-2</v>
      </c>
    </row>
    <row r="4" spans="1:28" x14ac:dyDescent="0.3">
      <c r="A4" s="11" t="s">
        <v>23</v>
      </c>
      <c r="B4" s="11">
        <v>2</v>
      </c>
      <c r="C4" s="11">
        <v>-113.19540000000001</v>
      </c>
      <c r="D4" s="11">
        <v>182.52670000000001</v>
      </c>
      <c r="E4" s="11">
        <v>-1332.6469999999999</v>
      </c>
      <c r="F4" s="11">
        <v>-574.34299999999996</v>
      </c>
      <c r="G4" s="11">
        <v>19.736599999999999</v>
      </c>
      <c r="H4" s="11">
        <v>-59.290999999999997</v>
      </c>
      <c r="I4" s="11">
        <v>-3.5243777749999997E-2</v>
      </c>
      <c r="J4" s="11">
        <v>-2.8235751500000003E-2</v>
      </c>
      <c r="K4" s="11">
        <v>-2.9698891749999998E-2</v>
      </c>
      <c r="L4" s="11">
        <v>6.43832815E-2</v>
      </c>
      <c r="M4" s="11">
        <v>3.7720625750000007E-2</v>
      </c>
      <c r="P4" s="36"/>
    </row>
    <row r="5" spans="1:28" x14ac:dyDescent="0.3">
      <c r="A5" s="11" t="s">
        <v>7</v>
      </c>
      <c r="B5" s="11">
        <v>2</v>
      </c>
      <c r="C5" s="11">
        <v>25.3383</v>
      </c>
      <c r="D5" s="11">
        <v>-15.271599999999999</v>
      </c>
      <c r="E5" s="11">
        <v>-2390.9050000000002</v>
      </c>
      <c r="F5" s="11">
        <v>-515.36400000000003</v>
      </c>
      <c r="G5" s="11">
        <v>67.324700000000007</v>
      </c>
      <c r="H5" s="11">
        <v>-34.361800000000002</v>
      </c>
      <c r="I5" s="11">
        <v>-7.1870749999999807E-4</v>
      </c>
      <c r="J5" s="11">
        <v>9.1305450000000003E-3</v>
      </c>
      <c r="K5" s="11">
        <v>-0.12680815600000001</v>
      </c>
      <c r="L5" s="11">
        <v>0.1252431705</v>
      </c>
      <c r="M5" s="11">
        <v>-1.3231294000000001E-2</v>
      </c>
      <c r="O5" s="11" t="s">
        <v>26</v>
      </c>
      <c r="P5" s="11" t="s">
        <v>137</v>
      </c>
      <c r="R5" s="11" t="s">
        <v>28</v>
      </c>
      <c r="S5" s="11" t="s">
        <v>137</v>
      </c>
    </row>
    <row r="6" spans="1:28" x14ac:dyDescent="0.3">
      <c r="A6" s="11" t="s">
        <v>8</v>
      </c>
      <c r="B6" s="37" t="s">
        <v>42</v>
      </c>
      <c r="C6" s="11">
        <v>47.493299999999998</v>
      </c>
      <c r="D6" s="11">
        <v>-11.5875</v>
      </c>
      <c r="E6" s="11">
        <v>-1160.3230000000001</v>
      </c>
      <c r="F6" s="11">
        <v>28.977</v>
      </c>
      <c r="G6" s="11">
        <v>-57.4953</v>
      </c>
      <c r="H6" s="11">
        <v>-351.60180000000003</v>
      </c>
      <c r="I6" s="11">
        <v>9.578623E-2</v>
      </c>
      <c r="J6" s="11">
        <v>6.2169977500000001E-2</v>
      </c>
      <c r="K6" s="11">
        <v>-3.684301999999999E-2</v>
      </c>
      <c r="L6" s="11">
        <v>5.8876107500000004E-2</v>
      </c>
      <c r="M6" s="11">
        <v>-0.15352194750000001</v>
      </c>
      <c r="O6" s="11" t="s">
        <v>43</v>
      </c>
      <c r="P6" s="11">
        <v>27</v>
      </c>
      <c r="R6" s="11" t="s">
        <v>65</v>
      </c>
      <c r="S6" s="37" t="s">
        <v>39</v>
      </c>
    </row>
    <row r="7" spans="1:28" x14ac:dyDescent="0.3">
      <c r="O7" s="11" t="s">
        <v>27</v>
      </c>
      <c r="P7" s="37" t="s">
        <v>46</v>
      </c>
      <c r="R7" s="11" t="s">
        <v>29</v>
      </c>
      <c r="S7" s="11">
        <v>5</v>
      </c>
    </row>
    <row r="8" spans="1:28" x14ac:dyDescent="0.3">
      <c r="A8" s="11" t="s">
        <v>45</v>
      </c>
      <c r="B8" s="11" t="s">
        <v>137</v>
      </c>
      <c r="C8" s="11" t="s">
        <v>161</v>
      </c>
      <c r="D8" s="11" t="s">
        <v>163</v>
      </c>
      <c r="E8" s="11" t="s">
        <v>164</v>
      </c>
      <c r="F8" s="11" t="s">
        <v>165</v>
      </c>
      <c r="G8" s="11" t="s">
        <v>166</v>
      </c>
      <c r="H8" s="11" t="s">
        <v>167</v>
      </c>
      <c r="I8" s="11" t="s">
        <v>0</v>
      </c>
      <c r="J8" s="11" t="s">
        <v>1</v>
      </c>
      <c r="K8" s="11" t="s">
        <v>2</v>
      </c>
      <c r="L8" s="11" t="s">
        <v>3</v>
      </c>
      <c r="M8" s="11" t="s">
        <v>4</v>
      </c>
      <c r="O8" s="11" t="s">
        <v>49</v>
      </c>
      <c r="P8" s="37" t="s">
        <v>50</v>
      </c>
      <c r="R8" s="11" t="s">
        <v>70</v>
      </c>
      <c r="S8" s="11">
        <v>16</v>
      </c>
    </row>
    <row r="9" spans="1:28" x14ac:dyDescent="0.3">
      <c r="A9" s="11" t="s">
        <v>48</v>
      </c>
      <c r="B9" s="11">
        <v>1</v>
      </c>
      <c r="C9" s="11">
        <v>-753.25789999999995</v>
      </c>
      <c r="D9" s="11">
        <v>-1959.7378000000001</v>
      </c>
      <c r="E9" s="11">
        <v>-3617.84</v>
      </c>
      <c r="F9" s="17">
        <v>0</v>
      </c>
      <c r="G9" s="11">
        <v>-252.62520000000001</v>
      </c>
      <c r="H9" s="17">
        <v>0</v>
      </c>
      <c r="I9" s="11">
        <v>0</v>
      </c>
      <c r="J9" s="11">
        <v>1.1899177499999998</v>
      </c>
      <c r="K9" s="11">
        <v>-1.2619741999999998</v>
      </c>
      <c r="L9" s="11">
        <v>4.3998675000000043E-2</v>
      </c>
      <c r="M9" s="11">
        <v>-1.9944981249999998</v>
      </c>
      <c r="O9" s="11" t="s">
        <v>54</v>
      </c>
      <c r="P9" s="11">
        <v>12</v>
      </c>
      <c r="R9" s="11" t="s">
        <v>72</v>
      </c>
      <c r="S9" s="11">
        <v>24</v>
      </c>
    </row>
    <row r="10" spans="1:28" x14ac:dyDescent="0.3">
      <c r="A10" s="11" t="s">
        <v>53</v>
      </c>
      <c r="B10" s="36">
        <v>1</v>
      </c>
      <c r="C10" s="11">
        <v>518.83860000000004</v>
      </c>
      <c r="D10" s="11">
        <v>66.173199999999994</v>
      </c>
      <c r="E10" s="17">
        <v>0</v>
      </c>
      <c r="F10" s="17">
        <v>0</v>
      </c>
      <c r="G10" s="11">
        <v>1177.9390000000001</v>
      </c>
      <c r="H10" s="11">
        <v>-281.21510000000001</v>
      </c>
      <c r="I10" s="11">
        <v>-0.1042</v>
      </c>
      <c r="J10" s="11">
        <v>-0.15728252075000002</v>
      </c>
      <c r="K10" s="11">
        <v>-0.22300842325</v>
      </c>
      <c r="L10" s="11">
        <v>-0.300344308</v>
      </c>
      <c r="M10" s="11">
        <v>1.0901387365000001</v>
      </c>
      <c r="O10" s="11" t="s">
        <v>58</v>
      </c>
      <c r="P10" s="11">
        <v>96</v>
      </c>
    </row>
    <row r="11" spans="1:28" x14ac:dyDescent="0.3">
      <c r="A11" s="11" t="s">
        <v>57</v>
      </c>
      <c r="B11" s="36">
        <v>1</v>
      </c>
      <c r="C11" s="11">
        <v>-934.01139999999998</v>
      </c>
      <c r="D11" s="17">
        <v>0</v>
      </c>
      <c r="E11" s="11">
        <v>-6205.9279999999999</v>
      </c>
      <c r="F11" s="17">
        <v>0</v>
      </c>
      <c r="G11" s="17">
        <v>0</v>
      </c>
      <c r="H11" s="17">
        <v>0</v>
      </c>
      <c r="I11" s="11">
        <v>0</v>
      </c>
      <c r="J11" s="11">
        <v>2.1674566500000001</v>
      </c>
      <c r="K11" s="11">
        <v>-2.715836575</v>
      </c>
      <c r="L11" s="11">
        <v>-4.37772615</v>
      </c>
      <c r="M11" s="11">
        <v>0.26287757500000003</v>
      </c>
    </row>
    <row r="12" spans="1:28" x14ac:dyDescent="0.3">
      <c r="A12" s="11" t="s">
        <v>60</v>
      </c>
      <c r="B12" s="36">
        <v>1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1:28" x14ac:dyDescent="0.3">
      <c r="A13" s="11" t="s">
        <v>62</v>
      </c>
      <c r="B13" s="36">
        <v>1</v>
      </c>
      <c r="C13" s="11">
        <v>708.89639999999997</v>
      </c>
      <c r="D13" s="11">
        <v>26.725999999999999</v>
      </c>
      <c r="E13" s="17">
        <v>0</v>
      </c>
      <c r="F13" s="17">
        <v>0</v>
      </c>
      <c r="G13" s="11">
        <v>3902.2408</v>
      </c>
      <c r="H13" s="11">
        <v>-139.27699999999999</v>
      </c>
      <c r="I13" s="17">
        <v>-5.9839999999999997E-2</v>
      </c>
      <c r="J13" s="11">
        <v>-0.49122902000000002</v>
      </c>
      <c r="K13" s="11">
        <v>0.50283871000000002</v>
      </c>
      <c r="L13" s="11">
        <v>-0.57029686499999999</v>
      </c>
      <c r="M13" s="11">
        <v>1.3352244449999999</v>
      </c>
    </row>
    <row r="14" spans="1:28" x14ac:dyDescent="0.3">
      <c r="A14" s="11" t="s">
        <v>64</v>
      </c>
      <c r="B14" s="36">
        <v>1</v>
      </c>
      <c r="C14" s="11">
        <v>666.0521</v>
      </c>
      <c r="D14" s="11">
        <v>-667.01059999999995</v>
      </c>
      <c r="E14" s="17">
        <v>0</v>
      </c>
      <c r="F14" s="17">
        <v>0</v>
      </c>
      <c r="G14" s="11">
        <v>340.41019999999997</v>
      </c>
      <c r="H14" s="11">
        <v>311.2405</v>
      </c>
      <c r="I14" s="11">
        <v>7.1639999999999995E-2</v>
      </c>
      <c r="J14" s="11">
        <v>-0.7512730299999999</v>
      </c>
      <c r="K14" s="11">
        <v>0.90998436999999999</v>
      </c>
      <c r="L14" s="11">
        <v>-0.46445712750000001</v>
      </c>
      <c r="M14" s="11">
        <v>1.2361852849999999</v>
      </c>
      <c r="O14" s="11" t="s">
        <v>77</v>
      </c>
      <c r="P14" s="11" t="s">
        <v>137</v>
      </c>
      <c r="Q14" s="11" t="s">
        <v>138</v>
      </c>
      <c r="R14" s="11" t="s">
        <v>161</v>
      </c>
      <c r="S14" s="11" t="s">
        <v>163</v>
      </c>
      <c r="T14" s="11" t="s">
        <v>164</v>
      </c>
      <c r="U14" s="11" t="s">
        <v>165</v>
      </c>
      <c r="V14" s="11" t="s">
        <v>166</v>
      </c>
      <c r="W14" s="11" t="s">
        <v>167</v>
      </c>
      <c r="X14" s="11" t="s">
        <v>0</v>
      </c>
      <c r="Y14" s="11" t="s">
        <v>1</v>
      </c>
      <c r="Z14" s="11" t="s">
        <v>2</v>
      </c>
      <c r="AA14" s="11" t="s">
        <v>3</v>
      </c>
      <c r="AB14" s="11" t="s">
        <v>4</v>
      </c>
    </row>
    <row r="15" spans="1:28" x14ac:dyDescent="0.3">
      <c r="A15" s="11" t="s">
        <v>24</v>
      </c>
      <c r="B15" s="36">
        <v>1</v>
      </c>
      <c r="C15" s="11">
        <v>252.36580000000001</v>
      </c>
      <c r="D15" s="11">
        <v>-332.57429999999999</v>
      </c>
      <c r="E15" s="11">
        <v>-4532.9660000000003</v>
      </c>
      <c r="F15" s="11">
        <v>765.28399999999999</v>
      </c>
      <c r="G15" s="11">
        <v>370.93700000000001</v>
      </c>
      <c r="H15" s="11">
        <v>-341.72320000000002</v>
      </c>
      <c r="I15" s="17">
        <v>-8.5779999999999995E-2</v>
      </c>
      <c r="J15" s="11">
        <v>-0.30503544999999999</v>
      </c>
      <c r="K15" s="11">
        <v>0.73885437499999995</v>
      </c>
      <c r="L15" s="11">
        <v>-0.4695395</v>
      </c>
      <c r="M15" s="11">
        <v>0.62006257499999995</v>
      </c>
      <c r="O15" s="11" t="s">
        <v>144</v>
      </c>
      <c r="P15" s="11" t="s">
        <v>59</v>
      </c>
      <c r="Q15" s="11">
        <v>3420.5</v>
      </c>
      <c r="R15" s="11">
        <v>194.34139999999999</v>
      </c>
      <c r="S15" s="11">
        <v>176.59440000000001</v>
      </c>
      <c r="T15" s="17">
        <v>0</v>
      </c>
      <c r="U15" s="11">
        <v>1707.4770000000001</v>
      </c>
      <c r="V15" s="11">
        <v>-65.937200000000004</v>
      </c>
      <c r="W15" s="11">
        <v>402.37180000000001</v>
      </c>
      <c r="X15" s="11">
        <v>-0.12748436099999999</v>
      </c>
      <c r="Y15" s="11">
        <v>-0.13762480599999999</v>
      </c>
      <c r="Z15" s="11">
        <v>-0.111111061</v>
      </c>
      <c r="AA15" s="11">
        <v>0.22453604625000001</v>
      </c>
      <c r="AB15" s="11">
        <v>0.12389307849999999</v>
      </c>
    </row>
    <row r="16" spans="1:28" x14ac:dyDescent="0.3">
      <c r="A16" s="11" t="s">
        <v>69</v>
      </c>
      <c r="B16" s="36">
        <v>1</v>
      </c>
      <c r="C16" s="11">
        <v>27.214200000000002</v>
      </c>
      <c r="D16" s="11">
        <v>-269.87079999999997</v>
      </c>
      <c r="E16" s="17">
        <v>0</v>
      </c>
      <c r="F16" s="11">
        <v>1655.223</v>
      </c>
      <c r="G16" s="11">
        <v>1085.4494999999999</v>
      </c>
      <c r="H16" s="11">
        <v>-1186.9208000000001</v>
      </c>
      <c r="I16" s="17">
        <v>-0.34079999999999999</v>
      </c>
      <c r="J16" s="11">
        <v>-0.42750704275000007</v>
      </c>
      <c r="K16" s="11">
        <v>1.4561762555</v>
      </c>
      <c r="L16" s="11">
        <v>-0.81858462499999995</v>
      </c>
      <c r="M16" s="11">
        <v>0.41420658324999993</v>
      </c>
      <c r="O16" s="11" t="s">
        <v>145</v>
      </c>
      <c r="P16" s="37" t="s">
        <v>59</v>
      </c>
      <c r="Q16" s="11">
        <v>3420.5</v>
      </c>
      <c r="R16" s="11">
        <v>158.46549999999999</v>
      </c>
      <c r="S16" s="11">
        <v>-92.8553</v>
      </c>
      <c r="T16" s="11">
        <v>688.56799999999998</v>
      </c>
      <c r="U16" s="17">
        <v>0</v>
      </c>
      <c r="V16" s="11">
        <v>148.57300000000001</v>
      </c>
      <c r="W16" s="11">
        <v>-181.3603</v>
      </c>
      <c r="X16" s="11">
        <v>-9.022927E-2</v>
      </c>
      <c r="Y16" s="11">
        <v>-0.29356985000000002</v>
      </c>
      <c r="Z16" s="11">
        <v>-0.13100896424999997</v>
      </c>
      <c r="AA16" s="11">
        <v>0.46417122225000002</v>
      </c>
      <c r="AB16" s="11">
        <v>0.17763087924999998</v>
      </c>
    </row>
    <row r="17" spans="1:28" x14ac:dyDescent="0.3">
      <c r="A17" s="11" t="s">
        <v>71</v>
      </c>
      <c r="B17" s="36">
        <v>1</v>
      </c>
      <c r="C17" s="11">
        <v>241.5736</v>
      </c>
      <c r="D17" s="11">
        <v>357.40640000000002</v>
      </c>
      <c r="E17" s="17">
        <v>0</v>
      </c>
      <c r="F17" s="17">
        <v>0</v>
      </c>
      <c r="G17" s="11">
        <v>-826.82820000000004</v>
      </c>
      <c r="H17" s="11">
        <v>-459.2928</v>
      </c>
      <c r="I17" s="17">
        <v>-0.12959999999999999</v>
      </c>
      <c r="J17" s="11">
        <v>-0.128377045</v>
      </c>
      <c r="K17" s="11">
        <v>0.84245435749999997</v>
      </c>
      <c r="L17" s="11">
        <v>-0.8839609650000001</v>
      </c>
      <c r="M17" s="11">
        <v>0.40724286750000005</v>
      </c>
      <c r="O17" s="11" t="s">
        <v>146</v>
      </c>
      <c r="P17" s="37">
        <v>1</v>
      </c>
      <c r="Q17" s="11">
        <v>2808.92</v>
      </c>
      <c r="R17" s="11">
        <v>-92.285799999999995</v>
      </c>
      <c r="S17" s="11">
        <v>-185.2764</v>
      </c>
      <c r="T17" s="17">
        <v>0</v>
      </c>
      <c r="U17" s="17">
        <v>0</v>
      </c>
      <c r="V17" s="11">
        <v>-208.6542</v>
      </c>
      <c r="W17" s="11">
        <v>-730.72950000000003</v>
      </c>
      <c r="X17" s="11">
        <v>0.18486647525</v>
      </c>
      <c r="Y17" s="11">
        <v>0.20118727449999999</v>
      </c>
      <c r="Z17" s="11">
        <v>-0.51883153324999998</v>
      </c>
      <c r="AA17" s="11">
        <v>0.2147871925</v>
      </c>
      <c r="AB17" s="11">
        <v>-0.13738489175000002</v>
      </c>
    </row>
    <row r="18" spans="1:28" x14ac:dyDescent="0.3">
      <c r="A18" s="11" t="s">
        <v>74</v>
      </c>
      <c r="B18" s="36">
        <v>1</v>
      </c>
      <c r="C18" s="11">
        <v>-94.686700000000002</v>
      </c>
      <c r="D18" s="11">
        <v>-399.8691</v>
      </c>
      <c r="E18" s="17">
        <v>0</v>
      </c>
      <c r="F18" s="17">
        <v>0</v>
      </c>
      <c r="G18" s="11">
        <v>-130.63120000000001</v>
      </c>
      <c r="H18" s="17">
        <v>0</v>
      </c>
      <c r="I18" s="17">
        <v>0</v>
      </c>
      <c r="J18" s="11">
        <v>8.2851827500000003E-2</v>
      </c>
      <c r="K18" s="11">
        <v>0.56118237500000001</v>
      </c>
      <c r="L18" s="11">
        <v>-2.4959985000000004E-2</v>
      </c>
      <c r="M18" s="11">
        <v>-0.25544502749999998</v>
      </c>
      <c r="O18" s="11" t="s">
        <v>147</v>
      </c>
      <c r="P18" s="11" t="s">
        <v>83</v>
      </c>
      <c r="Q18" s="11">
        <v>2495.66</v>
      </c>
      <c r="R18" s="11">
        <v>-228.07069999999999</v>
      </c>
      <c r="S18" s="11">
        <v>263.6671</v>
      </c>
      <c r="T18" s="17">
        <v>0</v>
      </c>
      <c r="U18" s="17">
        <v>0</v>
      </c>
      <c r="V18" s="11">
        <v>-577.26660000000004</v>
      </c>
      <c r="W18" s="11">
        <v>-543.94010000000003</v>
      </c>
      <c r="X18" s="11">
        <v>0.34015598050000001</v>
      </c>
      <c r="Y18" s="11">
        <v>5.6413650500000009E-2</v>
      </c>
      <c r="Z18" s="11">
        <v>-9.2408933750000005E-2</v>
      </c>
      <c r="AA18" s="11">
        <v>6.4331205249999995E-2</v>
      </c>
      <c r="AB18" s="11">
        <v>-0.18451007600000002</v>
      </c>
    </row>
    <row r="19" spans="1:28" x14ac:dyDescent="0.3">
      <c r="A19" s="11" t="s">
        <v>76</v>
      </c>
      <c r="B19" s="36">
        <v>1</v>
      </c>
      <c r="C19" s="11">
        <v>360.58920000000001</v>
      </c>
      <c r="D19" s="11">
        <v>-195.87190000000001</v>
      </c>
      <c r="E19" s="17">
        <v>0</v>
      </c>
      <c r="F19" s="17">
        <v>0</v>
      </c>
      <c r="G19" s="11">
        <v>263.82929999999999</v>
      </c>
      <c r="H19" s="11">
        <v>6.6303999999999998</v>
      </c>
      <c r="I19" s="17">
        <v>-4.8719999999999999E-2</v>
      </c>
      <c r="J19" s="11">
        <v>-0.27913291000000001</v>
      </c>
      <c r="K19" s="11">
        <v>0.62379089750000005</v>
      </c>
      <c r="L19" s="11">
        <v>-0.48160257499999998</v>
      </c>
      <c r="M19" s="11">
        <v>0.70237740999999998</v>
      </c>
      <c r="O19" s="11" t="s">
        <v>85</v>
      </c>
      <c r="P19" s="11">
        <v>6</v>
      </c>
      <c r="Q19" s="11">
        <v>3420.5</v>
      </c>
      <c r="R19" s="11">
        <v>-93.406300000000002</v>
      </c>
      <c r="S19" s="11">
        <v>164.107</v>
      </c>
      <c r="T19" s="11">
        <v>1122.4860000000001</v>
      </c>
      <c r="U19" s="11">
        <v>2264.6410000000001</v>
      </c>
      <c r="V19" s="11">
        <v>-415.24630000000002</v>
      </c>
      <c r="W19" s="11">
        <v>-374.87459999999999</v>
      </c>
      <c r="X19" s="11">
        <v>-9.2125145000000006E-2</v>
      </c>
      <c r="Y19" s="11">
        <v>3.4038417500000008E-2</v>
      </c>
      <c r="Z19" s="11">
        <v>0.1260707325</v>
      </c>
      <c r="AA19" s="11">
        <v>6.3642747500000013E-2</v>
      </c>
      <c r="AB19" s="11">
        <v>-0.27591197499999998</v>
      </c>
    </row>
    <row r="20" spans="1:28" x14ac:dyDescent="0.3">
      <c r="A20" s="11" t="s">
        <v>78</v>
      </c>
      <c r="B20" s="36">
        <v>1</v>
      </c>
      <c r="C20" s="11">
        <v>1.3367</v>
      </c>
      <c r="D20" s="11">
        <v>-547.53689999999995</v>
      </c>
      <c r="E20" s="17">
        <v>0</v>
      </c>
      <c r="F20" s="17">
        <v>0</v>
      </c>
      <c r="G20" s="11">
        <v>-23.507300000000001</v>
      </c>
      <c r="H20" s="11">
        <v>-469.42880000000002</v>
      </c>
      <c r="I20" s="17">
        <v>-0.223</v>
      </c>
      <c r="J20" s="11">
        <v>-0.200623365</v>
      </c>
      <c r="K20" s="11">
        <v>0.70763849999999995</v>
      </c>
      <c r="L20" s="11">
        <v>-0.47229058000000002</v>
      </c>
      <c r="M20" s="11">
        <v>0.37732862749999996</v>
      </c>
      <c r="O20" s="11" t="s">
        <v>87</v>
      </c>
      <c r="P20" s="11" t="s">
        <v>59</v>
      </c>
      <c r="Q20" s="11">
        <v>3420.5</v>
      </c>
      <c r="R20" s="11">
        <v>-17.564399999999999</v>
      </c>
      <c r="S20" s="11">
        <v>-82.677400000000006</v>
      </c>
      <c r="T20" s="17">
        <v>0</v>
      </c>
      <c r="U20" s="11">
        <v>3056.1280000000002</v>
      </c>
      <c r="V20" s="11">
        <v>-85.010900000000007</v>
      </c>
      <c r="W20" s="11">
        <v>-91.308099999999996</v>
      </c>
      <c r="X20" s="11">
        <v>0.185428605</v>
      </c>
      <c r="Y20" s="11">
        <v>-0.101268915</v>
      </c>
      <c r="Z20" s="11">
        <v>0.19299776000000002</v>
      </c>
      <c r="AA20" s="11">
        <v>0.11804228250000001</v>
      </c>
      <c r="AB20" s="11">
        <v>-0.20700725749999999</v>
      </c>
    </row>
    <row r="21" spans="1:28" x14ac:dyDescent="0.3">
      <c r="A21" s="11" t="s">
        <v>80</v>
      </c>
      <c r="B21" s="36">
        <v>1</v>
      </c>
      <c r="C21" s="11">
        <v>-364.38510000000002</v>
      </c>
      <c r="D21" s="11">
        <v>-423.95080000000002</v>
      </c>
      <c r="E21" s="17">
        <v>0</v>
      </c>
      <c r="F21" s="11">
        <v>1231.9100000000001</v>
      </c>
      <c r="G21" s="11">
        <v>-385.96069999999997</v>
      </c>
      <c r="H21" s="11">
        <v>-379.89839999999998</v>
      </c>
      <c r="I21" s="17">
        <v>3.2340000000000001E-2</v>
      </c>
      <c r="J21" s="11">
        <v>-8.5136127500000019E-2</v>
      </c>
      <c r="K21" s="11">
        <v>1.2269222549999999</v>
      </c>
      <c r="L21" s="11">
        <v>-0.50379357000000002</v>
      </c>
      <c r="M21" s="11">
        <v>-0.21307118749999998</v>
      </c>
      <c r="O21" s="11" t="s">
        <v>89</v>
      </c>
      <c r="P21" s="11" t="s">
        <v>83</v>
      </c>
      <c r="Q21" s="11">
        <v>3522.5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</row>
    <row r="22" spans="1:28" x14ac:dyDescent="0.3">
      <c r="A22" s="11" t="s">
        <v>9</v>
      </c>
      <c r="B22" s="36">
        <v>-19</v>
      </c>
      <c r="C22" s="11">
        <v>189.1524</v>
      </c>
      <c r="D22" s="11">
        <v>-864.22519999999997</v>
      </c>
      <c r="E22" s="17">
        <v>0</v>
      </c>
      <c r="F22" s="17">
        <v>0</v>
      </c>
      <c r="G22" s="11">
        <v>649.53039999999999</v>
      </c>
      <c r="H22" s="11">
        <v>-486.96980000000002</v>
      </c>
      <c r="I22" s="17">
        <v>-0.1709</v>
      </c>
      <c r="J22" s="11">
        <v>-0.14850926749999999</v>
      </c>
      <c r="K22" s="11">
        <v>0.16977451749999997</v>
      </c>
      <c r="L22" s="11">
        <v>-0.597105675</v>
      </c>
      <c r="M22" s="11">
        <v>0.65418374999999995</v>
      </c>
      <c r="O22" s="11" t="s">
        <v>91</v>
      </c>
      <c r="P22" s="11" t="s">
        <v>83</v>
      </c>
      <c r="Q22" s="11">
        <v>3522.5</v>
      </c>
      <c r="R22" s="11">
        <v>140.14760000000001</v>
      </c>
      <c r="S22" s="11">
        <v>200.2285</v>
      </c>
      <c r="T22" s="17">
        <v>0</v>
      </c>
      <c r="U22" s="17">
        <v>0</v>
      </c>
      <c r="V22" s="11">
        <v>-110.155</v>
      </c>
      <c r="W22" s="11">
        <v>268.5609</v>
      </c>
      <c r="X22" s="11">
        <v>8.9664239999999978E-2</v>
      </c>
      <c r="Y22" s="11">
        <v>-0.3206496875</v>
      </c>
      <c r="Z22" s="11">
        <v>-0.13013651749999999</v>
      </c>
      <c r="AA22" s="11">
        <v>0.52082265750000001</v>
      </c>
      <c r="AB22" s="11">
        <v>0.1125107925</v>
      </c>
    </row>
    <row r="23" spans="1:28" x14ac:dyDescent="0.3">
      <c r="A23" s="11" t="s">
        <v>82</v>
      </c>
      <c r="B23" s="36">
        <v>-19</v>
      </c>
      <c r="C23" s="11">
        <v>453.10840000000002</v>
      </c>
      <c r="D23" s="11">
        <v>-577.38909999999998</v>
      </c>
      <c r="E23" s="17">
        <v>0</v>
      </c>
      <c r="F23" s="11">
        <v>1780.0170000000001</v>
      </c>
      <c r="G23" s="11">
        <v>634.34609999999998</v>
      </c>
      <c r="H23" s="11">
        <v>-139.3519</v>
      </c>
      <c r="I23" s="17">
        <v>-1.089E-2</v>
      </c>
      <c r="J23" s="11">
        <v>-0.47759811250000006</v>
      </c>
      <c r="K23" s="11">
        <v>0.81223372250000014</v>
      </c>
      <c r="L23" s="11">
        <v>-0.39309725249999999</v>
      </c>
      <c r="M23" s="11">
        <v>0.85781044249999994</v>
      </c>
      <c r="O23" s="11" t="s">
        <v>93</v>
      </c>
      <c r="P23" s="11">
        <v>1</v>
      </c>
      <c r="Q23" s="11">
        <v>3005.42</v>
      </c>
      <c r="R23" s="11">
        <v>-308.80099999999999</v>
      </c>
      <c r="S23" s="11">
        <v>-176.11840000000001</v>
      </c>
      <c r="T23" s="11">
        <v>-1855.2280000000001</v>
      </c>
      <c r="U23" s="17">
        <v>0</v>
      </c>
      <c r="V23" s="11">
        <v>-596.83420000000001</v>
      </c>
      <c r="W23" s="11">
        <v>1255.3131000000001</v>
      </c>
      <c r="X23" s="11">
        <v>4.0617902500000004E-2</v>
      </c>
      <c r="Y23" s="11">
        <v>0.32232055500000001</v>
      </c>
      <c r="Z23" s="11">
        <v>-0.25510814250000002</v>
      </c>
      <c r="AA23" s="11">
        <v>0.12761683499999998</v>
      </c>
      <c r="AB23" s="11">
        <v>-0.46789923750000001</v>
      </c>
    </row>
    <row r="24" spans="1:28" x14ac:dyDescent="0.3">
      <c r="A24" s="11" t="s">
        <v>84</v>
      </c>
      <c r="B24" s="36">
        <v>-19</v>
      </c>
      <c r="C24" s="11">
        <v>189.1524</v>
      </c>
      <c r="D24" s="11">
        <v>-71.421700000000001</v>
      </c>
      <c r="E24" s="17">
        <v>0</v>
      </c>
      <c r="F24" s="17">
        <v>0</v>
      </c>
      <c r="G24" s="11">
        <v>232.95009999999999</v>
      </c>
      <c r="H24" s="11">
        <v>-445.6601</v>
      </c>
      <c r="I24" s="17">
        <v>-0.10979999999999999</v>
      </c>
      <c r="J24" s="11">
        <v>-0.22438314750000002</v>
      </c>
      <c r="K24" s="11">
        <v>0.64199540749999995</v>
      </c>
      <c r="L24" s="11">
        <v>-0.53927016500000002</v>
      </c>
      <c r="M24" s="11">
        <v>0.67582861999999999</v>
      </c>
      <c r="O24" s="11" t="s">
        <v>95</v>
      </c>
      <c r="P24" s="11">
        <v>6</v>
      </c>
      <c r="Q24" s="11">
        <v>3821</v>
      </c>
      <c r="R24" s="11">
        <v>105.0523</v>
      </c>
      <c r="S24" s="11">
        <v>-80.830399999999997</v>
      </c>
      <c r="T24" s="11">
        <v>-3037.8960000000002</v>
      </c>
      <c r="U24" s="17">
        <v>0</v>
      </c>
      <c r="V24" s="11">
        <v>-1.9678</v>
      </c>
      <c r="W24" s="11">
        <v>259.34100000000001</v>
      </c>
      <c r="X24" s="11">
        <v>-6.3472217499999997E-2</v>
      </c>
      <c r="Y24" s="11">
        <v>9.0309352250000002E-2</v>
      </c>
      <c r="Z24" s="11">
        <v>-8.4305386999999996E-2</v>
      </c>
      <c r="AA24" s="11">
        <v>2.0087434999999997E-2</v>
      </c>
      <c r="AB24" s="11">
        <v>-9.8663523249999996E-2</v>
      </c>
    </row>
    <row r="25" spans="1:28" x14ac:dyDescent="0.3">
      <c r="A25" s="11" t="s">
        <v>86</v>
      </c>
      <c r="B25" s="36">
        <v>-19</v>
      </c>
      <c r="C25" s="11">
        <v>-163.9888</v>
      </c>
      <c r="D25" s="11">
        <v>-798.59889999999996</v>
      </c>
      <c r="E25" s="11">
        <v>-9161.5750000000007</v>
      </c>
      <c r="F25" s="17">
        <v>0</v>
      </c>
      <c r="G25" s="11">
        <v>-113.5518</v>
      </c>
      <c r="H25" s="17">
        <v>0</v>
      </c>
      <c r="I25" s="17">
        <v>0</v>
      </c>
      <c r="J25" s="11">
        <v>0.27535854999999998</v>
      </c>
      <c r="K25" s="11">
        <v>0.48313162500000001</v>
      </c>
      <c r="L25" s="11">
        <v>-5.2480049999999973E-2</v>
      </c>
      <c r="M25" s="11">
        <v>-0.63820482499999998</v>
      </c>
      <c r="O25" s="11" t="s">
        <v>97</v>
      </c>
      <c r="P25" s="11" t="s">
        <v>83</v>
      </c>
      <c r="Q25" s="11">
        <v>3821</v>
      </c>
      <c r="R25" s="11">
        <v>179.50399999999999</v>
      </c>
      <c r="S25" s="11">
        <v>-108.3813</v>
      </c>
      <c r="T25" s="17">
        <v>0</v>
      </c>
      <c r="U25" s="11">
        <v>5909.232</v>
      </c>
      <c r="V25" s="11">
        <v>-238.5744</v>
      </c>
      <c r="W25" s="11">
        <v>753.15300000000002</v>
      </c>
      <c r="X25" s="11">
        <v>6.3305765000000014E-2</v>
      </c>
      <c r="Y25" s="11">
        <v>-0.22531019499999999</v>
      </c>
      <c r="Z25" s="11">
        <v>-7.2995602500000006E-2</v>
      </c>
      <c r="AA25" s="11">
        <v>0.31061010499999997</v>
      </c>
      <c r="AB25" s="11">
        <v>0.17269614250000001</v>
      </c>
    </row>
    <row r="26" spans="1:28" x14ac:dyDescent="0.3">
      <c r="A26" s="11" t="s">
        <v>88</v>
      </c>
      <c r="B26" s="36">
        <v>-19</v>
      </c>
      <c r="C26" s="11">
        <v>141.47839999999999</v>
      </c>
      <c r="D26" s="11">
        <v>-592.68029999999999</v>
      </c>
      <c r="E26" s="17">
        <v>0</v>
      </c>
      <c r="F26" s="17">
        <v>0</v>
      </c>
      <c r="G26" s="11">
        <v>159.21510000000001</v>
      </c>
      <c r="H26" s="11">
        <v>-8.4791000000000007</v>
      </c>
      <c r="I26" s="17">
        <v>-5.228E-2</v>
      </c>
      <c r="J26" s="11">
        <v>-0.75218922499999996</v>
      </c>
      <c r="K26" s="11">
        <v>0.98864370000000001</v>
      </c>
      <c r="L26" s="11">
        <v>-0.30011502499999998</v>
      </c>
      <c r="M26" s="11">
        <v>0.73735557500000004</v>
      </c>
      <c r="O26" s="11" t="s">
        <v>99</v>
      </c>
      <c r="P26" s="11">
        <v>6</v>
      </c>
      <c r="Q26" s="11">
        <v>3420.5</v>
      </c>
      <c r="R26" s="11">
        <v>-31.921399999999998</v>
      </c>
      <c r="S26" s="11">
        <v>102.227</v>
      </c>
      <c r="T26" s="11">
        <v>-1965.2760000000001</v>
      </c>
      <c r="U26" s="11">
        <v>45.988</v>
      </c>
      <c r="V26" s="11">
        <v>-455.61259999999999</v>
      </c>
      <c r="W26" s="11">
        <v>742.0806</v>
      </c>
      <c r="X26" s="11">
        <v>-7.6428532500000007E-2</v>
      </c>
      <c r="Y26" s="11">
        <v>0.1041138475</v>
      </c>
      <c r="Z26" s="11">
        <v>2.6279049999999998E-3</v>
      </c>
      <c r="AA26" s="11">
        <v>-6.9880500000000373E-4</v>
      </c>
      <c r="AB26" s="11">
        <v>-0.19710074750000001</v>
      </c>
    </row>
    <row r="27" spans="1:28" x14ac:dyDescent="0.3">
      <c r="A27" s="11" t="s">
        <v>90</v>
      </c>
      <c r="B27" s="36">
        <v>-19</v>
      </c>
      <c r="C27" s="11">
        <v>557.03129999999999</v>
      </c>
      <c r="D27" s="11">
        <v>-1103.2263</v>
      </c>
      <c r="E27" s="17">
        <v>0</v>
      </c>
      <c r="F27" s="17">
        <v>0</v>
      </c>
      <c r="G27" s="11">
        <v>893.87220000000002</v>
      </c>
      <c r="H27" s="17">
        <v>0</v>
      </c>
      <c r="I27" s="17">
        <v>0</v>
      </c>
      <c r="J27" s="11">
        <v>-0.41351386500000004</v>
      </c>
      <c r="K27" s="11">
        <v>-1.004927855</v>
      </c>
      <c r="L27" s="11">
        <v>0.4414239499999999</v>
      </c>
      <c r="M27" s="11">
        <v>1.4273383550000001</v>
      </c>
      <c r="O27" s="11" t="s">
        <v>101</v>
      </c>
      <c r="P27" s="11">
        <v>6</v>
      </c>
      <c r="Q27" s="11">
        <v>3200</v>
      </c>
      <c r="R27" s="11">
        <v>343.79219999999998</v>
      </c>
      <c r="S27" s="11">
        <v>141.52950000000001</v>
      </c>
      <c r="T27" s="17">
        <v>0</v>
      </c>
      <c r="U27" s="11">
        <v>1934.98</v>
      </c>
      <c r="V27" s="11">
        <v>442.07420000000002</v>
      </c>
      <c r="W27" s="11">
        <v>338.07010000000002</v>
      </c>
      <c r="X27" s="11">
        <v>-0.48777857499999999</v>
      </c>
      <c r="Y27" s="11">
        <v>-0.34412984999999996</v>
      </c>
      <c r="Z27" s="11">
        <v>0.39148327500000002</v>
      </c>
      <c r="AA27" s="11">
        <v>6.5335999999999797E-3</v>
      </c>
      <c r="AB27" s="11">
        <v>0.26771894999999996</v>
      </c>
    </row>
    <row r="28" spans="1:28" x14ac:dyDescent="0.3">
      <c r="A28" s="11" t="s">
        <v>92</v>
      </c>
      <c r="B28" s="36">
        <v>-19</v>
      </c>
      <c r="C28" s="11">
        <v>1260.7626</v>
      </c>
      <c r="D28" s="11">
        <v>732.80349999999999</v>
      </c>
      <c r="E28" s="17">
        <v>0</v>
      </c>
      <c r="F28" s="17">
        <v>0</v>
      </c>
      <c r="G28" s="11">
        <v>1018.3674999999999</v>
      </c>
      <c r="H28" s="11">
        <v>1820.4621</v>
      </c>
      <c r="I28" s="17">
        <v>0.16980000000000001</v>
      </c>
      <c r="J28" s="11">
        <v>0.10198959999999999</v>
      </c>
      <c r="K28" s="11">
        <v>-2.8153201750000001</v>
      </c>
      <c r="L28" s="11">
        <v>0.27603862499999998</v>
      </c>
      <c r="M28" s="11">
        <v>0.97042202499999997</v>
      </c>
      <c r="O28" s="11" t="s">
        <v>103</v>
      </c>
      <c r="P28" s="11">
        <v>6</v>
      </c>
      <c r="Q28" s="11">
        <v>3420.5</v>
      </c>
      <c r="R28" s="11">
        <v>476.91019999999997</v>
      </c>
      <c r="S28" s="11">
        <v>532.7998</v>
      </c>
      <c r="T28" s="17">
        <v>0</v>
      </c>
      <c r="U28" s="17">
        <v>0</v>
      </c>
      <c r="V28" s="11">
        <v>273.68520000000001</v>
      </c>
      <c r="W28" s="11">
        <v>399.7894</v>
      </c>
      <c r="X28" s="11">
        <v>-0.35993110249999999</v>
      </c>
      <c r="Y28" s="11">
        <v>-0.20665653</v>
      </c>
      <c r="Z28" s="11">
        <v>-0.47419631500000003</v>
      </c>
      <c r="AA28" s="11">
        <v>0.48666167500000002</v>
      </c>
      <c r="AB28" s="11">
        <v>0.51256609749999993</v>
      </c>
    </row>
    <row r="29" spans="1:28" x14ac:dyDescent="0.3">
      <c r="A29" s="11" t="s">
        <v>94</v>
      </c>
      <c r="B29" s="36">
        <v>-19</v>
      </c>
      <c r="C29" s="11">
        <v>1213.9286999999999</v>
      </c>
      <c r="D29" s="17">
        <v>0</v>
      </c>
      <c r="E29" s="17">
        <v>0</v>
      </c>
      <c r="F29" s="17">
        <v>0</v>
      </c>
      <c r="G29" s="11">
        <v>1378.7623000000001</v>
      </c>
      <c r="H29" s="17">
        <v>0</v>
      </c>
      <c r="I29" s="17">
        <v>0</v>
      </c>
      <c r="J29" s="11">
        <v>-1.242602875</v>
      </c>
      <c r="K29" s="11">
        <v>-0.75902974999999995</v>
      </c>
      <c r="L29" s="11">
        <v>3.6827833500000002</v>
      </c>
      <c r="M29" s="11">
        <v>-1.0389185749999998</v>
      </c>
      <c r="O29" s="11" t="s">
        <v>14</v>
      </c>
      <c r="P29" s="11">
        <v>1</v>
      </c>
      <c r="Q29" s="11">
        <v>3650</v>
      </c>
      <c r="R29" s="11">
        <v>99.043599999999998</v>
      </c>
      <c r="S29" s="11">
        <v>184.74969999999999</v>
      </c>
      <c r="T29" s="17">
        <v>0</v>
      </c>
      <c r="U29" s="11">
        <v>-1408.7049999999999</v>
      </c>
      <c r="V29" s="11">
        <v>-179.64510000000001</v>
      </c>
      <c r="W29" s="11">
        <v>315.23860000000002</v>
      </c>
      <c r="X29" s="11">
        <v>-4.82742725E-2</v>
      </c>
      <c r="Y29" s="11">
        <v>-0.205301395</v>
      </c>
      <c r="Z29" s="11">
        <v>-1.5809347499999987E-2</v>
      </c>
      <c r="AA29" s="11">
        <v>0.28754345999999997</v>
      </c>
      <c r="AB29" s="11">
        <v>7.0791812499999995E-2</v>
      </c>
    </row>
    <row r="30" spans="1:28" x14ac:dyDescent="0.3">
      <c r="A30" s="11" t="s">
        <v>96</v>
      </c>
      <c r="B30" s="36">
        <v>-19</v>
      </c>
      <c r="C30" s="11">
        <v>942.54070000000002</v>
      </c>
      <c r="D30" s="17">
        <v>0</v>
      </c>
      <c r="E30" s="17">
        <v>0</v>
      </c>
      <c r="F30" s="17">
        <v>0</v>
      </c>
      <c r="G30" s="11">
        <v>1550.2302</v>
      </c>
      <c r="H30" s="11">
        <v>62.405799999999999</v>
      </c>
      <c r="I30" s="17">
        <v>7.5219999999999995E-2</v>
      </c>
      <c r="J30" s="11">
        <v>-1.7330972749999998</v>
      </c>
      <c r="K30" s="11">
        <v>1.4037130249999998</v>
      </c>
      <c r="L30" s="11">
        <v>0.34912552499999999</v>
      </c>
      <c r="M30" s="11">
        <v>1.520404275</v>
      </c>
      <c r="O30" s="11" t="s">
        <v>12</v>
      </c>
      <c r="P30" s="11" t="s">
        <v>83</v>
      </c>
      <c r="Q30" s="11">
        <v>3650</v>
      </c>
      <c r="R30" s="11">
        <v>58.787700000000001</v>
      </c>
      <c r="S30" s="11">
        <v>64.592100000000002</v>
      </c>
      <c r="T30" s="17">
        <v>0</v>
      </c>
      <c r="U30" s="17">
        <v>0</v>
      </c>
      <c r="V30" s="11">
        <v>-228.69630000000001</v>
      </c>
      <c r="W30" s="11">
        <v>408.67540000000002</v>
      </c>
      <c r="X30" s="11">
        <v>7.3173957499999998E-2</v>
      </c>
      <c r="Y30" s="11">
        <v>-3.5592357500000005E-2</v>
      </c>
      <c r="Z30" s="11">
        <v>-0.1561138725</v>
      </c>
      <c r="AA30" s="11">
        <v>0.2195324025</v>
      </c>
      <c r="AB30" s="11">
        <v>-5.5050584999999999E-2</v>
      </c>
    </row>
    <row r="31" spans="1:28" x14ac:dyDescent="0.3">
      <c r="A31" s="11" t="s">
        <v>98</v>
      </c>
      <c r="B31" s="36">
        <v>-19</v>
      </c>
      <c r="C31" s="11">
        <v>-730.82770000000005</v>
      </c>
      <c r="D31" s="11">
        <v>-2474.3009000000002</v>
      </c>
      <c r="E31" s="11">
        <v>-9411.6759999999995</v>
      </c>
      <c r="F31" s="17">
        <v>0</v>
      </c>
      <c r="G31" s="11">
        <v>-391.154</v>
      </c>
      <c r="H31" s="17">
        <v>0</v>
      </c>
      <c r="I31" s="17">
        <v>0</v>
      </c>
      <c r="J31" s="11">
        <v>1.485775625</v>
      </c>
      <c r="K31" s="11">
        <v>-2.46449703</v>
      </c>
      <c r="L31" s="11">
        <v>0.88769395499999992</v>
      </c>
      <c r="M31" s="11">
        <v>-3.3749375850000001</v>
      </c>
      <c r="O31" s="11" t="s">
        <v>13</v>
      </c>
      <c r="P31" s="11">
        <v>1</v>
      </c>
      <c r="Q31" s="11">
        <v>3650</v>
      </c>
      <c r="R31" s="11">
        <v>-79.810599999999994</v>
      </c>
      <c r="S31" s="11">
        <v>121.60809999999999</v>
      </c>
      <c r="T31" s="11">
        <v>-1026.3530000000001</v>
      </c>
      <c r="U31" s="17">
        <v>0</v>
      </c>
      <c r="V31" s="11">
        <v>-451.3252</v>
      </c>
      <c r="W31" s="11">
        <v>121.3026</v>
      </c>
      <c r="X31" s="11">
        <v>0.1189779</v>
      </c>
      <c r="Y31" s="11">
        <v>0.1934470425</v>
      </c>
      <c r="Z31" s="11">
        <v>-0.27452053499999995</v>
      </c>
      <c r="AA31" s="11">
        <v>-8.7242162499999998E-2</v>
      </c>
      <c r="AB31" s="11">
        <v>-4.3447652500000003E-2</v>
      </c>
    </row>
    <row r="32" spans="1:28" x14ac:dyDescent="0.3">
      <c r="A32" s="11" t="s">
        <v>100</v>
      </c>
      <c r="B32" s="36">
        <v>-19</v>
      </c>
      <c r="C32" s="11">
        <v>-1163.2366999999999</v>
      </c>
      <c r="D32" s="17">
        <v>0</v>
      </c>
      <c r="E32" s="17">
        <v>0</v>
      </c>
      <c r="F32" s="17">
        <v>0</v>
      </c>
      <c r="G32" s="11">
        <v>-2215.86</v>
      </c>
      <c r="H32" s="17">
        <v>0</v>
      </c>
      <c r="I32" s="17">
        <v>0</v>
      </c>
      <c r="J32" s="11">
        <v>1.0168781500000001</v>
      </c>
      <c r="K32" s="11">
        <v>-0.98448947499999995</v>
      </c>
      <c r="L32" s="11">
        <v>0.86501432499999997</v>
      </c>
      <c r="M32" s="11">
        <v>-1.5016071</v>
      </c>
      <c r="O32" s="11" t="s">
        <v>104</v>
      </c>
      <c r="P32" s="11" t="s">
        <v>59</v>
      </c>
      <c r="Q32" s="11">
        <v>2983.64</v>
      </c>
      <c r="R32" s="11">
        <v>163.39060000000001</v>
      </c>
      <c r="S32" s="11">
        <v>1063.7619999999999</v>
      </c>
      <c r="T32" s="17">
        <v>0</v>
      </c>
      <c r="U32" s="17">
        <v>0</v>
      </c>
      <c r="V32" s="11">
        <v>-320.50409999999999</v>
      </c>
      <c r="W32" s="11">
        <v>1206.4411</v>
      </c>
      <c r="X32" s="11">
        <v>-0.46285369124999998</v>
      </c>
      <c r="Y32" s="11">
        <v>-0.17590666475</v>
      </c>
      <c r="Z32" s="11">
        <v>-2.8750217250000005E-2</v>
      </c>
      <c r="AA32" s="11">
        <v>0.45413732500000004</v>
      </c>
      <c r="AB32" s="11">
        <v>-6.2606400000000118E-3</v>
      </c>
    </row>
    <row r="33" spans="1:28" x14ac:dyDescent="0.3">
      <c r="A33" s="11" t="s">
        <v>102</v>
      </c>
      <c r="B33" s="36">
        <v>-19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O33" s="11" t="s">
        <v>105</v>
      </c>
      <c r="P33" s="11">
        <v>6</v>
      </c>
      <c r="Q33" s="11">
        <v>2306.48</v>
      </c>
      <c r="R33" s="11">
        <v>251.59739999999999</v>
      </c>
      <c r="S33" s="11">
        <v>66.545199999999994</v>
      </c>
      <c r="T33" s="11">
        <v>442.85399999999998</v>
      </c>
      <c r="U33" s="11">
        <v>1349.519</v>
      </c>
      <c r="V33" s="11">
        <v>215.46559999999999</v>
      </c>
      <c r="W33" s="11">
        <v>187.1396</v>
      </c>
      <c r="X33" s="11">
        <v>-0.36912176249999995</v>
      </c>
      <c r="Y33" s="11">
        <v>-0.26723897750000003</v>
      </c>
      <c r="Z33" s="11">
        <v>0.27389838999999999</v>
      </c>
      <c r="AA33" s="11">
        <v>9.7999537499999984E-2</v>
      </c>
      <c r="AB33" s="11">
        <v>0.113901875</v>
      </c>
    </row>
    <row r="34" spans="1:28" x14ac:dyDescent="0.3">
      <c r="B34" s="36"/>
      <c r="C34" s="36"/>
      <c r="D34" s="36"/>
      <c r="E34" s="36"/>
      <c r="F34" s="36"/>
      <c r="G34" s="36"/>
      <c r="H34" s="36"/>
      <c r="O34" s="11" t="s">
        <v>106</v>
      </c>
      <c r="P34" s="11" t="s">
        <v>83</v>
      </c>
      <c r="Q34" s="11">
        <v>2306.48</v>
      </c>
      <c r="R34" s="11">
        <v>-194.75909999999999</v>
      </c>
      <c r="S34" s="11">
        <v>-130.7268</v>
      </c>
      <c r="T34" s="17">
        <v>0</v>
      </c>
      <c r="U34" s="17">
        <v>0</v>
      </c>
      <c r="V34" s="11">
        <v>-604.59450000000004</v>
      </c>
      <c r="W34" s="11">
        <v>307.42759999999998</v>
      </c>
      <c r="X34" s="11">
        <v>0.78045513749999995</v>
      </c>
      <c r="Y34" s="11">
        <v>0.23783271249999999</v>
      </c>
      <c r="Z34" s="11">
        <v>-0.49017885000000005</v>
      </c>
      <c r="AA34" s="11">
        <v>-0.19670429750000001</v>
      </c>
      <c r="AB34" s="11">
        <v>-6.3362449999999834E-3</v>
      </c>
    </row>
    <row r="35" spans="1:28" x14ac:dyDescent="0.3">
      <c r="B35" s="36"/>
      <c r="C35" s="36"/>
      <c r="D35" s="36"/>
      <c r="E35" s="36"/>
      <c r="F35" s="36"/>
      <c r="G35" s="36"/>
      <c r="H35" s="36"/>
      <c r="O35" s="11" t="s">
        <v>107</v>
      </c>
      <c r="P35" s="11">
        <v>1</v>
      </c>
      <c r="Q35" s="11">
        <v>3420.5</v>
      </c>
      <c r="R35" s="11">
        <v>9.0086999999999993</v>
      </c>
      <c r="S35" s="11">
        <v>363.80799999999999</v>
      </c>
      <c r="T35" s="17">
        <v>0</v>
      </c>
      <c r="U35" s="17">
        <v>0</v>
      </c>
      <c r="V35" s="11">
        <v>-384.10890000000001</v>
      </c>
      <c r="W35" s="11">
        <v>34.760399999999997</v>
      </c>
      <c r="X35" s="11">
        <v>5.4849092499999978E-3</v>
      </c>
      <c r="Y35" s="11">
        <v>-5.8080695750000001E-2</v>
      </c>
      <c r="Z35" s="11">
        <v>-5.6168761750000004E-2</v>
      </c>
      <c r="AA35" s="11">
        <v>0.10595776775</v>
      </c>
      <c r="AB35" s="11">
        <v>9.0759542499999988E-3</v>
      </c>
    </row>
    <row r="36" spans="1:28" x14ac:dyDescent="0.3">
      <c r="A36" s="11" t="s">
        <v>31</v>
      </c>
      <c r="B36" s="11" t="s">
        <v>137</v>
      </c>
      <c r="C36" s="11" t="s">
        <v>161</v>
      </c>
      <c r="D36" s="11" t="s">
        <v>163</v>
      </c>
      <c r="E36" s="11" t="s">
        <v>164</v>
      </c>
      <c r="F36" s="11" t="s">
        <v>165</v>
      </c>
      <c r="G36" s="11" t="s">
        <v>166</v>
      </c>
      <c r="H36" s="11" t="s">
        <v>167</v>
      </c>
      <c r="I36" s="11" t="s">
        <v>0</v>
      </c>
      <c r="J36" s="11" t="s">
        <v>1</v>
      </c>
      <c r="K36" s="11" t="s">
        <v>2</v>
      </c>
      <c r="L36" s="11" t="s">
        <v>3</v>
      </c>
      <c r="M36" s="11" t="s">
        <v>4</v>
      </c>
      <c r="O36" s="11" t="s">
        <v>108</v>
      </c>
      <c r="P36" s="11" t="s">
        <v>83</v>
      </c>
      <c r="Q36" s="11">
        <v>3005.42</v>
      </c>
      <c r="R36" s="11">
        <v>231.86060000000001</v>
      </c>
      <c r="S36" s="11">
        <v>587.60329999999999</v>
      </c>
      <c r="T36" s="17">
        <v>0</v>
      </c>
      <c r="U36" s="11">
        <v>386.94</v>
      </c>
      <c r="V36" s="11">
        <v>-157.01259999999999</v>
      </c>
      <c r="W36" s="11">
        <v>505.20769999999999</v>
      </c>
      <c r="X36" s="11">
        <v>-0.13273105674999999</v>
      </c>
      <c r="Y36" s="11">
        <v>8.4052047499999921E-3</v>
      </c>
      <c r="Z36" s="11">
        <v>-0.28596122499999999</v>
      </c>
      <c r="AA36" s="11">
        <v>-0.23193440100000001</v>
      </c>
      <c r="AB36" s="11">
        <v>0.52644042775</v>
      </c>
    </row>
    <row r="37" spans="1:28" x14ac:dyDescent="0.3">
      <c r="A37" s="11" t="s">
        <v>139</v>
      </c>
      <c r="B37" s="11">
        <v>8</v>
      </c>
      <c r="C37" s="11">
        <v>49.538600000000002</v>
      </c>
      <c r="D37" s="11">
        <v>0.40889999999999999</v>
      </c>
      <c r="E37" s="11">
        <v>422.72199999999998</v>
      </c>
      <c r="F37" s="11">
        <v>-461.20800000000003</v>
      </c>
      <c r="G37" s="11">
        <v>16.622399999999999</v>
      </c>
      <c r="H37" s="11">
        <v>-2.3361000000000001</v>
      </c>
      <c r="I37" s="11">
        <v>-0.48284465250000003</v>
      </c>
      <c r="J37" s="11">
        <v>0.11430765500000001</v>
      </c>
      <c r="K37" s="11">
        <v>0.50495879749999995</v>
      </c>
      <c r="L37" s="11">
        <v>-0.73088479250000005</v>
      </c>
      <c r="M37" s="11">
        <v>0.17606434999999998</v>
      </c>
      <c r="O37" s="11" t="s">
        <v>109</v>
      </c>
      <c r="P37" s="11">
        <v>6</v>
      </c>
      <c r="Q37" s="11">
        <v>3755.48</v>
      </c>
      <c r="R37" s="11">
        <v>178.1182</v>
      </c>
      <c r="S37" s="11">
        <v>225.98169999999999</v>
      </c>
      <c r="T37" s="11">
        <v>1066.432</v>
      </c>
      <c r="U37" s="17">
        <v>0</v>
      </c>
      <c r="V37" s="11">
        <v>182.3759</v>
      </c>
      <c r="W37" s="11">
        <v>29.088899999999999</v>
      </c>
      <c r="X37" s="11">
        <v>-0.31895421499999999</v>
      </c>
      <c r="Y37" s="11">
        <v>-0.20330610500000001</v>
      </c>
      <c r="Z37" s="11">
        <v>0.14688882</v>
      </c>
      <c r="AA37" s="11">
        <v>0.13558053500000003</v>
      </c>
      <c r="AB37" s="11">
        <v>0.14134000499999999</v>
      </c>
    </row>
    <row r="38" spans="1:28" x14ac:dyDescent="0.3">
      <c r="A38" s="11" t="s">
        <v>140</v>
      </c>
      <c r="B38" s="11">
        <v>8</v>
      </c>
      <c r="C38" s="11">
        <v>49.538600000000002</v>
      </c>
      <c r="D38" s="11">
        <v>0.40889999999999999</v>
      </c>
      <c r="E38" s="11">
        <v>422.72199999999998</v>
      </c>
      <c r="F38" s="11">
        <v>-461.20800000000003</v>
      </c>
      <c r="G38" s="11">
        <v>16.622399999999999</v>
      </c>
      <c r="H38" s="11">
        <v>-2.3361000000000001</v>
      </c>
      <c r="I38" s="11">
        <v>-0.48284465250000003</v>
      </c>
      <c r="J38" s="11">
        <v>0.11430765500000001</v>
      </c>
      <c r="K38" s="11">
        <v>0.50495879749999995</v>
      </c>
      <c r="L38" s="11">
        <v>-0.73088479250000005</v>
      </c>
      <c r="M38" s="11">
        <v>0.17606434999999998</v>
      </c>
      <c r="O38" s="11" t="s">
        <v>110</v>
      </c>
      <c r="P38" s="11">
        <v>1</v>
      </c>
      <c r="Q38" s="11">
        <v>3490</v>
      </c>
      <c r="R38" s="11">
        <v>64.952399999999997</v>
      </c>
      <c r="S38" s="11">
        <v>-47.096400000000003</v>
      </c>
      <c r="T38" s="11">
        <v>1267.607</v>
      </c>
      <c r="U38" s="17">
        <v>0</v>
      </c>
      <c r="V38" s="11">
        <v>-143.3109</v>
      </c>
      <c r="W38" s="11">
        <v>404.64229999999998</v>
      </c>
      <c r="X38" s="11">
        <v>3.9846259999999963E-3</v>
      </c>
      <c r="Y38" s="11">
        <v>-5.8537681499999994E-2</v>
      </c>
      <c r="Z38" s="11">
        <v>6.3280931999999998E-2</v>
      </c>
      <c r="AA38" s="11">
        <v>0.12092632075000001</v>
      </c>
      <c r="AB38" s="11">
        <v>-8.9731385750000003E-2</v>
      </c>
    </row>
    <row r="39" spans="1:28" x14ac:dyDescent="0.3">
      <c r="A39" s="11" t="s">
        <v>20</v>
      </c>
      <c r="B39" s="37" t="s">
        <v>39</v>
      </c>
      <c r="C39" s="11">
        <v>28.265799999999999</v>
      </c>
      <c r="D39" s="11">
        <v>24.2685</v>
      </c>
      <c r="E39" s="11">
        <v>1561.768</v>
      </c>
      <c r="F39" s="11">
        <v>-1134.395</v>
      </c>
      <c r="G39" s="11">
        <v>109.9746</v>
      </c>
      <c r="H39" s="11">
        <v>24.859000000000002</v>
      </c>
      <c r="I39" s="11">
        <v>7.5276610500000007E-2</v>
      </c>
      <c r="J39" s="11">
        <v>-4.6395930000000009E-3</v>
      </c>
      <c r="K39" s="11">
        <v>-6.1236080749999998E-2</v>
      </c>
      <c r="L39" s="11">
        <v>3.3047348749999997E-2</v>
      </c>
      <c r="M39" s="11">
        <v>1.6218569999999998E-2</v>
      </c>
      <c r="O39" s="11" t="s">
        <v>111</v>
      </c>
      <c r="P39" s="11" t="s">
        <v>83</v>
      </c>
      <c r="Q39" s="11">
        <v>3420.5</v>
      </c>
      <c r="R39" s="11">
        <v>-82.351799999999997</v>
      </c>
      <c r="S39" s="11">
        <v>21.161799999999999</v>
      </c>
      <c r="T39" s="11">
        <v>99.242000000000004</v>
      </c>
      <c r="U39" s="11">
        <v>2426.3069999999998</v>
      </c>
      <c r="V39" s="11">
        <v>-563.83939999999996</v>
      </c>
      <c r="W39" s="11">
        <v>361.65230000000003</v>
      </c>
      <c r="X39" s="11">
        <v>-1.4241705E-2</v>
      </c>
      <c r="Y39" s="11">
        <v>0.26652883000000005</v>
      </c>
      <c r="Z39" s="11">
        <v>2.6156085000000003E-2</v>
      </c>
      <c r="AA39" s="11">
        <v>-0.17327306749999999</v>
      </c>
      <c r="AB39" s="11">
        <v>-0.29701666249999997</v>
      </c>
    </row>
    <row r="40" spans="1:28" x14ac:dyDescent="0.3">
      <c r="A40" s="11" t="s">
        <v>21</v>
      </c>
      <c r="B40" s="37" t="s">
        <v>40</v>
      </c>
      <c r="C40" s="11">
        <v>-4.0995999999999997</v>
      </c>
      <c r="D40" s="11">
        <v>-38.593899999999998</v>
      </c>
      <c r="E40" s="11">
        <v>-1037.2170000000001</v>
      </c>
      <c r="F40" s="11">
        <v>167.066</v>
      </c>
      <c r="G40" s="11">
        <v>13.894399999999999</v>
      </c>
      <c r="H40" s="11">
        <v>340.32279999999997</v>
      </c>
      <c r="I40" s="11">
        <v>0.12022289949999999</v>
      </c>
      <c r="J40" s="11">
        <v>-5.2134757250000004E-2</v>
      </c>
      <c r="K40" s="11">
        <v>3.9281657250000004E-2</v>
      </c>
      <c r="L40" s="11">
        <v>4.7925170499999996E-2</v>
      </c>
      <c r="M40" s="11">
        <v>-3.3856655750000006E-2</v>
      </c>
      <c r="O40" s="11" t="s">
        <v>30</v>
      </c>
      <c r="P40" s="11" t="s">
        <v>59</v>
      </c>
      <c r="Q40" s="11">
        <v>3092.78</v>
      </c>
      <c r="R40" s="11">
        <v>49.906599999999997</v>
      </c>
      <c r="S40" s="11">
        <v>8.3201999999999998</v>
      </c>
      <c r="T40" s="11">
        <v>30.931000000000001</v>
      </c>
      <c r="U40" s="17">
        <v>0</v>
      </c>
      <c r="V40" s="11">
        <v>-241.1473</v>
      </c>
      <c r="W40" s="11">
        <v>370.39350000000002</v>
      </c>
      <c r="X40" s="11">
        <v>-0.30011562250000001</v>
      </c>
      <c r="Y40" s="11">
        <v>0.14170293750000001</v>
      </c>
      <c r="Z40" s="11">
        <v>-8.9562787499999991E-2</v>
      </c>
      <c r="AA40" s="11">
        <v>0.11118704500000001</v>
      </c>
      <c r="AB40" s="11">
        <v>-0.17906547500000003</v>
      </c>
    </row>
    <row r="41" spans="1:28" x14ac:dyDescent="0.3">
      <c r="O41" s="11" t="s">
        <v>112</v>
      </c>
      <c r="P41" s="11" t="s">
        <v>83</v>
      </c>
      <c r="Q41" s="11">
        <v>3522.5</v>
      </c>
      <c r="R41" s="11">
        <v>-180.68549999999999</v>
      </c>
      <c r="S41" s="11">
        <v>-283.03730000000002</v>
      </c>
      <c r="T41" s="17">
        <v>0</v>
      </c>
      <c r="U41" s="11">
        <v>394.71100000000001</v>
      </c>
      <c r="V41" s="11">
        <v>-164.21619999999999</v>
      </c>
      <c r="W41" s="11">
        <v>-779.39790000000005</v>
      </c>
      <c r="X41" s="11">
        <v>0.38364708000000003</v>
      </c>
      <c r="Y41" s="11">
        <v>1.5263534999999998E-2</v>
      </c>
      <c r="Z41" s="11">
        <v>9.8465062500000006E-2</v>
      </c>
      <c r="AA41" s="11">
        <v>4.2214282500000005E-2</v>
      </c>
      <c r="AB41" s="11">
        <v>-0.35764411750000002</v>
      </c>
    </row>
    <row r="42" spans="1:28" x14ac:dyDescent="0.3">
      <c r="O42" s="11" t="s">
        <v>113</v>
      </c>
      <c r="P42" s="11" t="s">
        <v>59</v>
      </c>
      <c r="Q42" s="11">
        <v>3420.5</v>
      </c>
      <c r="R42" s="11">
        <v>-106.249</v>
      </c>
      <c r="S42" s="11">
        <v>215.52199999999999</v>
      </c>
      <c r="T42" s="11">
        <v>-5960.94</v>
      </c>
      <c r="U42" s="11">
        <v>1777.325</v>
      </c>
      <c r="V42" s="11">
        <v>-504.97570000000002</v>
      </c>
      <c r="W42" s="11">
        <v>59.151400000000002</v>
      </c>
      <c r="X42" s="11">
        <v>8.3265950750000012E-2</v>
      </c>
      <c r="Y42" s="11">
        <v>7.3247050750000001E-2</v>
      </c>
      <c r="Z42" s="11">
        <v>-9.7902980749999993E-2</v>
      </c>
      <c r="AA42" s="11">
        <v>0.14585303775</v>
      </c>
      <c r="AB42" s="11">
        <v>-0.23687138125000001</v>
      </c>
    </row>
    <row r="43" spans="1:28" x14ac:dyDescent="0.3">
      <c r="A43" s="11" t="s">
        <v>44</v>
      </c>
      <c r="B43" s="11" t="s">
        <v>137</v>
      </c>
      <c r="C43" s="11" t="s">
        <v>161</v>
      </c>
      <c r="D43" s="11" t="s">
        <v>163</v>
      </c>
      <c r="E43" s="11" t="s">
        <v>164</v>
      </c>
      <c r="F43" s="11" t="s">
        <v>165</v>
      </c>
      <c r="G43" s="11" t="s">
        <v>166</v>
      </c>
      <c r="H43" s="11" t="s">
        <v>167</v>
      </c>
      <c r="I43" s="11" t="s">
        <v>0</v>
      </c>
      <c r="J43" s="11" t="s">
        <v>1</v>
      </c>
      <c r="K43" s="11" t="s">
        <v>2</v>
      </c>
      <c r="L43" s="11" t="s">
        <v>3</v>
      </c>
      <c r="M43" s="11" t="s">
        <v>4</v>
      </c>
      <c r="O43" s="11" t="s">
        <v>114</v>
      </c>
      <c r="P43" s="11" t="s">
        <v>83</v>
      </c>
      <c r="Q43" s="11">
        <v>3420.5</v>
      </c>
      <c r="R43" s="11">
        <v>40.595700000000001</v>
      </c>
      <c r="S43" s="11">
        <v>42.551299999999998</v>
      </c>
      <c r="T43" s="17">
        <v>0</v>
      </c>
      <c r="U43" s="17">
        <v>0</v>
      </c>
      <c r="V43" s="11">
        <v>-121.6236</v>
      </c>
      <c r="W43" s="11">
        <v>-138.46780000000001</v>
      </c>
      <c r="X43" s="11">
        <v>-6.3098024999999988E-2</v>
      </c>
      <c r="Y43" s="11">
        <v>-0.14600999250000002</v>
      </c>
      <c r="Z43" s="11">
        <v>0.21020763999999997</v>
      </c>
      <c r="AA43" s="11">
        <v>0.19100696</v>
      </c>
      <c r="AB43" s="11">
        <v>-0.12865459499999998</v>
      </c>
    </row>
    <row r="44" spans="1:28" x14ac:dyDescent="0.3">
      <c r="A44" s="11" t="s">
        <v>141</v>
      </c>
      <c r="B44" s="11">
        <v>18</v>
      </c>
      <c r="C44" s="11">
        <v>-107.1409</v>
      </c>
      <c r="D44" s="11">
        <v>26.060400000000001</v>
      </c>
      <c r="E44" s="17">
        <v>0</v>
      </c>
      <c r="F44" s="17">
        <v>0</v>
      </c>
      <c r="G44" s="11">
        <v>-303.06549999999999</v>
      </c>
      <c r="H44" s="17">
        <v>0</v>
      </c>
      <c r="I44" s="11">
        <v>0.11509742749999999</v>
      </c>
      <c r="J44" s="11">
        <v>-6.1319775E-2</v>
      </c>
      <c r="K44" s="11">
        <v>0.17834189750000001</v>
      </c>
      <c r="L44" s="11">
        <v>1.5380060000000001E-2</v>
      </c>
      <c r="M44" s="11">
        <v>-0.15553534250000001</v>
      </c>
      <c r="O44" s="11" t="s">
        <v>115</v>
      </c>
      <c r="P44" s="11" t="s">
        <v>83</v>
      </c>
      <c r="Q44" s="11">
        <v>2290</v>
      </c>
      <c r="R44" s="11">
        <v>205.4451</v>
      </c>
      <c r="S44" s="11">
        <v>-13.0227</v>
      </c>
      <c r="T44" s="17">
        <v>0</v>
      </c>
      <c r="U44" s="11">
        <v>421.76600000000002</v>
      </c>
      <c r="V44" s="11">
        <v>-459.32409999999999</v>
      </c>
      <c r="W44" s="11">
        <v>143.8777</v>
      </c>
      <c r="X44" s="11">
        <v>0.15575548000000003</v>
      </c>
      <c r="Y44" s="11">
        <v>-2.8486921749999998E-2</v>
      </c>
      <c r="Z44" s="11">
        <v>-0.2500219005</v>
      </c>
      <c r="AA44" s="11">
        <v>0.11158779000000001</v>
      </c>
      <c r="AB44" s="11">
        <v>8.244881875E-2</v>
      </c>
    </row>
    <row r="45" spans="1:28" x14ac:dyDescent="0.3">
      <c r="A45" s="11" t="s">
        <v>142</v>
      </c>
      <c r="B45" s="11">
        <v>18</v>
      </c>
      <c r="C45" s="11">
        <v>-107.1409</v>
      </c>
      <c r="D45" s="11">
        <v>26.060400000000001</v>
      </c>
      <c r="E45" s="17">
        <v>0</v>
      </c>
      <c r="F45" s="17">
        <v>0</v>
      </c>
      <c r="G45" s="11">
        <v>-303.06549999999999</v>
      </c>
      <c r="H45" s="17">
        <v>0</v>
      </c>
      <c r="I45" s="11">
        <v>0.11509742749999999</v>
      </c>
      <c r="J45" s="11">
        <v>-6.1319775E-2</v>
      </c>
      <c r="K45" s="11">
        <v>0.17834189750000001</v>
      </c>
      <c r="L45" s="11">
        <v>1.5380060000000001E-2</v>
      </c>
      <c r="M45" s="11">
        <v>-0.15553534250000001</v>
      </c>
      <c r="O45" s="11" t="s">
        <v>116</v>
      </c>
      <c r="P45" s="11" t="s">
        <v>83</v>
      </c>
      <c r="Q45" s="11">
        <v>3420.5</v>
      </c>
      <c r="R45" s="11">
        <v>127.7655</v>
      </c>
      <c r="S45" s="11">
        <v>-202.0394</v>
      </c>
      <c r="T45" s="11">
        <v>5411.0749999999998</v>
      </c>
      <c r="U45" s="11">
        <v>2530.6990000000001</v>
      </c>
      <c r="V45" s="11">
        <v>-260.54149999999998</v>
      </c>
      <c r="W45" s="11">
        <v>611.4914</v>
      </c>
      <c r="X45" s="11">
        <v>-8.4099792499999992E-2</v>
      </c>
      <c r="Y45" s="11">
        <v>-0.14244737500000001</v>
      </c>
      <c r="Z45" s="11">
        <v>0.14190396</v>
      </c>
      <c r="AA45" s="11">
        <v>4.3998319999999994E-2</v>
      </c>
      <c r="AB45" s="11">
        <v>7.8683199999999995E-2</v>
      </c>
    </row>
    <row r="46" spans="1:28" x14ac:dyDescent="0.3">
      <c r="A46" s="11" t="s">
        <v>32</v>
      </c>
      <c r="B46" s="17" t="s">
        <v>51</v>
      </c>
      <c r="C46" s="11">
        <v>186.85749999999999</v>
      </c>
      <c r="D46" s="11">
        <v>201.9007</v>
      </c>
      <c r="E46" s="11">
        <v>-684.36599999999999</v>
      </c>
      <c r="F46" s="11">
        <v>650.96299999999997</v>
      </c>
      <c r="G46" s="11">
        <v>-35.979700000000001</v>
      </c>
      <c r="H46" s="11">
        <v>1359.3870999999999</v>
      </c>
      <c r="I46" s="11">
        <v>-0.28431521500000001</v>
      </c>
      <c r="J46" s="11">
        <v>-0.26169012999999997</v>
      </c>
      <c r="K46" s="11">
        <v>0.29470079312499997</v>
      </c>
      <c r="L46" s="11">
        <v>0.10845449049999999</v>
      </c>
      <c r="M46" s="11">
        <v>0.104791470675</v>
      </c>
      <c r="O46" s="11" t="s">
        <v>117</v>
      </c>
      <c r="P46" s="11">
        <v>1</v>
      </c>
      <c r="Q46" s="11">
        <v>2808.92</v>
      </c>
      <c r="R46" s="11">
        <v>-187.78970000000001</v>
      </c>
      <c r="S46" s="11">
        <v>348.66109999999998</v>
      </c>
      <c r="T46" s="17">
        <v>0</v>
      </c>
      <c r="U46" s="11">
        <v>1810.1590000000001</v>
      </c>
      <c r="V46" s="11">
        <v>-660.21109999999999</v>
      </c>
      <c r="W46" s="11">
        <v>1132.0578</v>
      </c>
      <c r="X46" s="11">
        <v>-2.4134732500000006E-2</v>
      </c>
      <c r="Y46" s="11">
        <v>8.150781E-2</v>
      </c>
      <c r="Z46" s="11">
        <v>0.18218756</v>
      </c>
      <c r="AA46" s="11">
        <v>0.26969483500000002</v>
      </c>
      <c r="AB46" s="11">
        <v>-0.57779875250000001</v>
      </c>
    </row>
    <row r="47" spans="1:28" x14ac:dyDescent="0.3">
      <c r="A47" s="11" t="s">
        <v>34</v>
      </c>
      <c r="B47" s="38" t="s">
        <v>55</v>
      </c>
      <c r="C47" s="11">
        <v>971.08500000000004</v>
      </c>
      <c r="D47" s="11">
        <v>255.98349999999999</v>
      </c>
      <c r="E47" s="11">
        <v>78.941000000000003</v>
      </c>
      <c r="F47" s="11">
        <v>2392.2620000000002</v>
      </c>
      <c r="G47" s="11">
        <v>713.43939999999998</v>
      </c>
      <c r="H47" s="11">
        <v>2086.0702000000001</v>
      </c>
      <c r="I47" s="11">
        <v>-1.3944244750000001</v>
      </c>
      <c r="J47" s="11">
        <v>-1.02019875</v>
      </c>
      <c r="K47" s="11">
        <v>0.40656292499999996</v>
      </c>
      <c r="L47" s="11">
        <v>0.70161365000000009</v>
      </c>
      <c r="M47" s="11">
        <v>1.0416759500000001</v>
      </c>
      <c r="O47" s="11" t="s">
        <v>118</v>
      </c>
      <c r="P47" s="11">
        <v>6</v>
      </c>
      <c r="Q47" s="11">
        <v>4747.1400000000003</v>
      </c>
      <c r="R47" s="11">
        <v>193.69</v>
      </c>
      <c r="S47" s="11">
        <v>197.56989999999999</v>
      </c>
      <c r="T47" s="17">
        <v>0</v>
      </c>
      <c r="U47" s="17">
        <v>0</v>
      </c>
      <c r="V47" s="11">
        <v>-296.92689999999999</v>
      </c>
      <c r="W47" s="11">
        <v>460.30070000000001</v>
      </c>
      <c r="X47" s="11">
        <v>0.13521005500000002</v>
      </c>
      <c r="Y47" s="11">
        <v>-5.5816225000000011E-3</v>
      </c>
      <c r="Z47" s="11">
        <v>-2.3222012500000003E-2</v>
      </c>
      <c r="AA47" s="11">
        <v>-0.27153754250000001</v>
      </c>
      <c r="AB47" s="11">
        <v>0.20412255000000001</v>
      </c>
    </row>
    <row r="48" spans="1:28" x14ac:dyDescent="0.3">
      <c r="B48" s="38"/>
      <c r="C48" s="38"/>
      <c r="D48" s="38"/>
      <c r="E48" s="38"/>
      <c r="F48" s="38"/>
      <c r="G48" s="38"/>
      <c r="H48" s="38"/>
      <c r="O48" s="11" t="s">
        <v>119</v>
      </c>
      <c r="P48" s="11">
        <v>1</v>
      </c>
      <c r="Q48" s="11">
        <v>3369.56</v>
      </c>
      <c r="R48" s="11">
        <v>-217.7833</v>
      </c>
      <c r="S48" s="11">
        <v>-124.18559999999999</v>
      </c>
      <c r="T48" s="11">
        <v>237.697</v>
      </c>
      <c r="U48" s="17">
        <v>0</v>
      </c>
      <c r="V48" s="11">
        <v>-415.21719999999999</v>
      </c>
      <c r="W48" s="11">
        <v>-395.64299999999997</v>
      </c>
      <c r="X48" s="11">
        <v>0.215329035</v>
      </c>
      <c r="Y48" s="11">
        <v>0.38094429750000003</v>
      </c>
      <c r="Z48" s="11">
        <v>-0.47562325</v>
      </c>
      <c r="AA48" s="11">
        <v>4.4258894999999993E-2</v>
      </c>
      <c r="AB48" s="11">
        <v>-0.36053112000000004</v>
      </c>
    </row>
    <row r="49" spans="1:28" x14ac:dyDescent="0.3">
      <c r="O49" s="11" t="s">
        <v>120</v>
      </c>
      <c r="P49" s="11" t="s">
        <v>59</v>
      </c>
      <c r="Q49" s="11">
        <v>2808.92</v>
      </c>
      <c r="R49" s="11">
        <v>109.3571</v>
      </c>
      <c r="S49" s="11">
        <v>678.15819999999997</v>
      </c>
      <c r="T49" s="17">
        <v>0</v>
      </c>
      <c r="U49" s="11">
        <v>5584.4160000000002</v>
      </c>
      <c r="V49" s="11">
        <v>-299.25560000000002</v>
      </c>
      <c r="W49" s="11">
        <v>217.54750000000001</v>
      </c>
      <c r="X49" s="11">
        <v>-0.35249878749999997</v>
      </c>
      <c r="Y49" s="11">
        <v>-0.1333232775</v>
      </c>
      <c r="Z49" s="11">
        <v>1.9284570000000008E-2</v>
      </c>
      <c r="AA49" s="11">
        <v>0.169297005</v>
      </c>
      <c r="AB49" s="11">
        <v>0.106032235</v>
      </c>
    </row>
    <row r="50" spans="1:28" x14ac:dyDescent="0.3">
      <c r="A50" s="11" t="s">
        <v>61</v>
      </c>
      <c r="B50" s="11" t="s">
        <v>137</v>
      </c>
      <c r="C50" s="11" t="s">
        <v>161</v>
      </c>
      <c r="D50" s="11" t="s">
        <v>163</v>
      </c>
      <c r="E50" s="11" t="s">
        <v>164</v>
      </c>
      <c r="F50" s="11" t="s">
        <v>165</v>
      </c>
      <c r="G50" s="11" t="s">
        <v>166</v>
      </c>
      <c r="H50" s="11" t="s">
        <v>167</v>
      </c>
      <c r="I50" s="11" t="s">
        <v>0</v>
      </c>
      <c r="J50" s="11" t="s">
        <v>1</v>
      </c>
      <c r="K50" s="11" t="s">
        <v>2</v>
      </c>
      <c r="L50" s="11" t="s">
        <v>3</v>
      </c>
      <c r="M50" s="11" t="s">
        <v>4</v>
      </c>
      <c r="O50" s="11" t="s">
        <v>121</v>
      </c>
      <c r="P50" s="11">
        <v>6</v>
      </c>
      <c r="Q50" s="11">
        <v>3420.5</v>
      </c>
      <c r="R50" s="11">
        <v>52.232700000000001</v>
      </c>
      <c r="S50" s="11">
        <v>331.13440000000003</v>
      </c>
      <c r="T50" s="17">
        <v>0</v>
      </c>
      <c r="U50" s="11">
        <v>818.13800000000003</v>
      </c>
      <c r="V50" s="11">
        <v>-328.75819999999999</v>
      </c>
      <c r="W50" s="11">
        <v>-65.808400000000006</v>
      </c>
      <c r="X50" s="11">
        <v>0.26509956749999997</v>
      </c>
      <c r="Y50" s="11">
        <v>-5.92591425E-2</v>
      </c>
      <c r="Z50" s="11">
        <v>-0.11696576</v>
      </c>
      <c r="AA50" s="11">
        <v>0.20447324</v>
      </c>
      <c r="AB50" s="11">
        <v>-7.8062964999999998E-2</v>
      </c>
    </row>
    <row r="51" spans="1:28" x14ac:dyDescent="0.3">
      <c r="A51" s="17" t="s">
        <v>152</v>
      </c>
      <c r="B51" s="17">
        <v>0</v>
      </c>
      <c r="C51" s="11">
        <v>-948.35812499999997</v>
      </c>
      <c r="D51" s="11">
        <v>-723.64784999999995</v>
      </c>
      <c r="E51" s="11">
        <v>485.48099999999999</v>
      </c>
      <c r="F51" s="11">
        <v>-618.52350000000001</v>
      </c>
      <c r="G51" s="11">
        <v>-1208.63175</v>
      </c>
      <c r="H51" s="11">
        <v>-1000.6893</v>
      </c>
      <c r="I51" s="17">
        <v>0.4591133</v>
      </c>
      <c r="J51" s="17">
        <v>0.171189325</v>
      </c>
      <c r="K51" s="17">
        <v>4.8427099999999987E-2</v>
      </c>
      <c r="L51" s="17">
        <v>-0.38964650000000001</v>
      </c>
      <c r="M51" s="17">
        <v>-1.5905038</v>
      </c>
      <c r="O51" s="11" t="s">
        <v>122</v>
      </c>
      <c r="P51" s="11">
        <v>6</v>
      </c>
      <c r="Q51" s="11">
        <v>2790</v>
      </c>
      <c r="R51" s="11">
        <v>-17.016999999999999</v>
      </c>
      <c r="S51" s="11">
        <v>806.29930000000002</v>
      </c>
      <c r="T51" s="17">
        <v>0</v>
      </c>
      <c r="U51" s="17">
        <v>0</v>
      </c>
      <c r="V51" s="11">
        <v>82.191999999999993</v>
      </c>
      <c r="W51" s="11">
        <v>960.32349999999997</v>
      </c>
      <c r="X51" s="11">
        <v>-0.44676684249999998</v>
      </c>
      <c r="Y51" s="11">
        <v>-0.3983216175</v>
      </c>
      <c r="Z51" s="11">
        <v>-0.11911255999999999</v>
      </c>
      <c r="AA51" s="11">
        <v>0.60228686750000004</v>
      </c>
      <c r="AB51" s="11">
        <v>0.26118724000000004</v>
      </c>
    </row>
    <row r="52" spans="1:28" x14ac:dyDescent="0.3">
      <c r="A52" s="17" t="s">
        <v>33</v>
      </c>
      <c r="B52" s="17">
        <v>8</v>
      </c>
      <c r="C52" s="17">
        <v>-702.48749999999995</v>
      </c>
      <c r="D52" s="11">
        <v>-482.43189999999998</v>
      </c>
      <c r="E52" s="11">
        <v>323.654</v>
      </c>
      <c r="F52" s="11">
        <v>-412.34899999999999</v>
      </c>
      <c r="G52" s="11">
        <v>-805.75450000000001</v>
      </c>
      <c r="H52" s="11">
        <v>-667.12620000000004</v>
      </c>
      <c r="I52" s="17">
        <v>0.9182266</v>
      </c>
      <c r="J52" s="17">
        <v>0.34237865000000001</v>
      </c>
      <c r="K52" s="17">
        <v>9.6854199999999974E-2</v>
      </c>
      <c r="L52" s="17">
        <v>-0.19482325</v>
      </c>
      <c r="M52" s="17">
        <v>-0.79525190000000001</v>
      </c>
      <c r="O52" s="11" t="s">
        <v>123</v>
      </c>
      <c r="P52" s="11">
        <v>1</v>
      </c>
      <c r="Q52" s="11">
        <v>4119.5600000000004</v>
      </c>
      <c r="R52" s="11">
        <v>587.35839999999996</v>
      </c>
      <c r="S52" s="11">
        <v>104.27079999999999</v>
      </c>
      <c r="T52" s="17">
        <v>0</v>
      </c>
      <c r="U52" s="17">
        <v>0</v>
      </c>
      <c r="V52" s="11">
        <v>185.09790000000001</v>
      </c>
      <c r="W52" s="11">
        <v>1255.9167</v>
      </c>
      <c r="X52" s="11">
        <v>0.32361542500000001</v>
      </c>
      <c r="Y52" s="11">
        <v>-8.5441675000000009E-2</v>
      </c>
      <c r="Z52" s="11">
        <v>-0.69739435499999991</v>
      </c>
      <c r="AA52" s="11">
        <v>0.23437130250000004</v>
      </c>
      <c r="AB52" s="11">
        <v>0.58063897999999992</v>
      </c>
    </row>
    <row r="53" spans="1:28" x14ac:dyDescent="0.3">
      <c r="A53" s="17" t="s">
        <v>66</v>
      </c>
      <c r="B53" s="38">
        <v>2</v>
      </c>
      <c r="C53" s="17">
        <v>-297.62860000000001</v>
      </c>
      <c r="D53" s="11">
        <v>-7.2830000000000004</v>
      </c>
      <c r="E53" s="11">
        <v>-2232.9380000000001</v>
      </c>
      <c r="F53" s="11">
        <v>-303.26400000000001</v>
      </c>
      <c r="G53" s="11">
        <v>-401.42099999999999</v>
      </c>
      <c r="H53" s="11">
        <v>-363.88200000000001</v>
      </c>
      <c r="I53" s="17">
        <v>0.54195130049999996</v>
      </c>
      <c r="J53" s="17">
        <v>0.16287784775</v>
      </c>
      <c r="K53" s="17">
        <v>-5.7054260249999995E-2</v>
      </c>
      <c r="L53" s="17">
        <v>-5.5218642249999998E-2</v>
      </c>
      <c r="M53" s="17">
        <v>-0.34881845075000001</v>
      </c>
      <c r="O53" s="11" t="s">
        <v>124</v>
      </c>
      <c r="P53" s="11">
        <v>6</v>
      </c>
      <c r="Q53" s="11">
        <v>3092.78</v>
      </c>
      <c r="R53" s="11">
        <v>-33.284999999999997</v>
      </c>
      <c r="S53" s="11">
        <v>224.2878</v>
      </c>
      <c r="T53" s="17">
        <v>0</v>
      </c>
      <c r="U53" s="11">
        <v>2180.2350000000001</v>
      </c>
      <c r="V53" s="11">
        <v>-401.65170000000001</v>
      </c>
      <c r="W53" s="11">
        <v>114.913</v>
      </c>
      <c r="X53" s="11">
        <v>-7.9768872500000004E-2</v>
      </c>
      <c r="Y53" s="11">
        <v>-5.5910259999999996E-2</v>
      </c>
      <c r="Z53" s="11">
        <v>0.103428275</v>
      </c>
      <c r="AA53" s="11">
        <v>-4.8076424999999999E-2</v>
      </c>
      <c r="AB53" s="11">
        <v>4.3139217500000007E-2</v>
      </c>
    </row>
    <row r="54" spans="1:28" x14ac:dyDescent="0.3">
      <c r="A54" s="17" t="s">
        <v>67</v>
      </c>
      <c r="B54" s="17" t="s">
        <v>59</v>
      </c>
      <c r="C54" s="11">
        <v>137.62860000000001</v>
      </c>
      <c r="D54" s="11">
        <v>-4.7339500000000001</v>
      </c>
      <c r="E54" s="11">
        <v>-1451.4097000000002</v>
      </c>
      <c r="F54" s="11">
        <v>-197.1216</v>
      </c>
      <c r="G54" s="11">
        <v>-260.92365000000001</v>
      </c>
      <c r="H54" s="11">
        <v>-236.52330000000001</v>
      </c>
      <c r="I54" s="17">
        <v>0.54195130049999996</v>
      </c>
      <c r="J54" s="17">
        <v>0.16287784775</v>
      </c>
      <c r="K54" s="17">
        <v>-5.7054260249999995E-2</v>
      </c>
      <c r="L54" s="17">
        <v>-5.5218642249999998E-2</v>
      </c>
      <c r="M54" s="17">
        <v>-0.34881845075000001</v>
      </c>
      <c r="O54" s="11" t="s">
        <v>125</v>
      </c>
      <c r="P54" s="11">
        <v>6</v>
      </c>
      <c r="Q54" s="11">
        <v>3272.78</v>
      </c>
      <c r="R54" s="11">
        <v>52.298299999999998</v>
      </c>
      <c r="S54" s="11">
        <v>173.5394</v>
      </c>
      <c r="T54" s="11">
        <v>3695.2469999999998</v>
      </c>
      <c r="U54" s="11">
        <v>-168.965</v>
      </c>
      <c r="V54" s="11">
        <v>-321.80810000000002</v>
      </c>
      <c r="W54" s="11">
        <v>308.46809999999999</v>
      </c>
      <c r="X54" s="11">
        <v>-2.0823607500000004E-2</v>
      </c>
      <c r="Y54" s="11">
        <v>8.4433872500000007E-2</v>
      </c>
      <c r="Z54" s="11">
        <v>-0.23413393500000002</v>
      </c>
      <c r="AA54" s="11">
        <v>0.16750761749999998</v>
      </c>
      <c r="AB54" s="11">
        <v>-6.8613544999999998E-2</v>
      </c>
    </row>
    <row r="55" spans="1:28" x14ac:dyDescent="0.3">
      <c r="C55" s="45">
        <v>-297.62860000000001</v>
      </c>
      <c r="O55" s="11" t="s">
        <v>126</v>
      </c>
      <c r="P55" s="11">
        <v>1</v>
      </c>
      <c r="Q55" s="11">
        <v>2790</v>
      </c>
      <c r="R55" s="11">
        <v>-366.59440000000001</v>
      </c>
      <c r="S55" s="11">
        <v>-313.83819999999997</v>
      </c>
      <c r="T55" s="11">
        <v>122.556</v>
      </c>
      <c r="U55" s="17">
        <v>0</v>
      </c>
      <c r="V55" s="11">
        <v>-317.33620000000002</v>
      </c>
      <c r="W55" s="11">
        <v>-157.94739999999999</v>
      </c>
      <c r="X55" s="11">
        <v>0.45556312000000004</v>
      </c>
      <c r="Y55" s="11">
        <v>0.50483664000000006</v>
      </c>
      <c r="Z55" s="11">
        <v>-8.2221382499999968E-2</v>
      </c>
      <c r="AA55" s="11">
        <v>-0.454441655</v>
      </c>
      <c r="AB55" s="11">
        <v>-0.40626288249999998</v>
      </c>
    </row>
    <row r="56" spans="1:28" x14ac:dyDescent="0.3">
      <c r="B56" s="38"/>
      <c r="O56" s="11" t="s">
        <v>127</v>
      </c>
      <c r="P56" s="11">
        <v>1</v>
      </c>
      <c r="Q56" s="11">
        <v>2894.24</v>
      </c>
      <c r="R56" s="11">
        <v>322.77280000000002</v>
      </c>
      <c r="S56" s="11">
        <v>84.740300000000005</v>
      </c>
      <c r="T56" s="17">
        <v>0</v>
      </c>
      <c r="U56" s="11">
        <v>3038.8539999999998</v>
      </c>
      <c r="V56" s="11">
        <v>-43.215000000000003</v>
      </c>
      <c r="W56" s="11">
        <v>539.00549999999998</v>
      </c>
      <c r="X56" s="11">
        <v>-0.44208225500000004</v>
      </c>
      <c r="Y56" s="11">
        <v>-0.393530555</v>
      </c>
      <c r="Z56" s="11">
        <v>0.40543534000000003</v>
      </c>
      <c r="AA56" s="11">
        <v>5.7982417499999987E-2</v>
      </c>
      <c r="AB56" s="11">
        <v>0.33608591750000005</v>
      </c>
    </row>
    <row r="57" spans="1:28" x14ac:dyDescent="0.3">
      <c r="O57" s="11" t="s">
        <v>128</v>
      </c>
      <c r="P57" s="11">
        <v>1</v>
      </c>
      <c r="Q57" s="11">
        <v>3420.5</v>
      </c>
      <c r="R57" s="11">
        <v>-35.224800000000002</v>
      </c>
      <c r="S57" s="11">
        <v>285.92689999999999</v>
      </c>
      <c r="T57" s="11">
        <v>8096.2749999999996</v>
      </c>
      <c r="U57" s="17">
        <v>0</v>
      </c>
      <c r="V57" s="11">
        <v>-423.85550000000001</v>
      </c>
      <c r="W57" s="11">
        <v>-99.917500000000004</v>
      </c>
      <c r="X57" s="11">
        <v>-1.0280203249999998E-2</v>
      </c>
      <c r="Y57" s="11">
        <v>2.49443315E-2</v>
      </c>
      <c r="Z57" s="11">
        <v>-9.53413075E-2</v>
      </c>
      <c r="AA57" s="11">
        <v>0.11953400475000001</v>
      </c>
      <c r="AB57" s="11">
        <v>-7.7927788499999998E-2</v>
      </c>
    </row>
    <row r="58" spans="1:28" x14ac:dyDescent="0.3">
      <c r="A58" s="11" t="s">
        <v>73</v>
      </c>
      <c r="B58" s="11" t="s">
        <v>137</v>
      </c>
      <c r="D58" s="11" t="s">
        <v>47</v>
      </c>
      <c r="E58" s="11" t="s">
        <v>137</v>
      </c>
      <c r="G58" s="11" t="s">
        <v>68</v>
      </c>
      <c r="H58" s="11" t="s">
        <v>137</v>
      </c>
      <c r="O58" s="11" t="s">
        <v>129</v>
      </c>
      <c r="P58" s="11" t="s">
        <v>59</v>
      </c>
      <c r="Q58" s="11">
        <v>3420.5</v>
      </c>
      <c r="R58" s="11">
        <v>-33.180599999999998</v>
      </c>
      <c r="S58" s="11">
        <v>65.3489</v>
      </c>
      <c r="T58" s="17">
        <v>0</v>
      </c>
      <c r="U58" s="11">
        <v>2993.7939999999999</v>
      </c>
      <c r="V58" s="11">
        <v>-900.5249</v>
      </c>
      <c r="W58" s="11">
        <v>252.73089999999999</v>
      </c>
      <c r="X58" s="11">
        <v>0.37894316899999997</v>
      </c>
      <c r="Y58" s="11">
        <v>0.19009846599999999</v>
      </c>
      <c r="Z58" s="11">
        <v>1.6955544999999999E-2</v>
      </c>
      <c r="AA58" s="11">
        <v>-0.50261850424999999</v>
      </c>
      <c r="AB58" s="11">
        <v>1.6750886999999992E-2</v>
      </c>
    </row>
    <row r="59" spans="1:28" x14ac:dyDescent="0.3">
      <c r="A59" s="11" t="s">
        <v>75</v>
      </c>
      <c r="B59" s="17">
        <v>1</v>
      </c>
      <c r="C59" s="17"/>
      <c r="D59" s="11" t="s">
        <v>52</v>
      </c>
      <c r="E59" s="11">
        <v>5</v>
      </c>
      <c r="F59" s="17"/>
      <c r="G59" s="11" t="s">
        <v>0</v>
      </c>
      <c r="H59" s="11">
        <v>9</v>
      </c>
      <c r="O59" s="11" t="s">
        <v>130</v>
      </c>
      <c r="P59" s="11">
        <v>6</v>
      </c>
      <c r="Q59" s="11">
        <v>3122</v>
      </c>
      <c r="R59" s="11">
        <v>190.82220000000001</v>
      </c>
      <c r="S59" s="11">
        <v>101.5133</v>
      </c>
      <c r="T59" s="11">
        <v>-3026.6689999999999</v>
      </c>
      <c r="U59" s="11">
        <v>2933.9009999999998</v>
      </c>
      <c r="V59" s="11">
        <v>284.83319999999998</v>
      </c>
      <c r="W59" s="11">
        <v>360.94009999999997</v>
      </c>
      <c r="X59" s="11">
        <v>-0.10441537249999999</v>
      </c>
      <c r="Y59" s="11">
        <v>1.8986617500000004E-2</v>
      </c>
      <c r="Z59" s="11">
        <v>0.19218051250000001</v>
      </c>
      <c r="AA59" s="11">
        <v>-0.28142983500000002</v>
      </c>
      <c r="AB59" s="11">
        <v>9.7858352500000009E-2</v>
      </c>
    </row>
    <row r="60" spans="1:28" x14ac:dyDescent="0.3">
      <c r="A60" s="11" t="s">
        <v>35</v>
      </c>
      <c r="B60" s="11" t="s">
        <v>51</v>
      </c>
      <c r="D60" s="11" t="s">
        <v>56</v>
      </c>
      <c r="E60" s="11">
        <v>1</v>
      </c>
      <c r="G60" s="11" t="s">
        <v>1</v>
      </c>
      <c r="H60" s="11">
        <v>4</v>
      </c>
      <c r="O60" s="11" t="s">
        <v>131</v>
      </c>
      <c r="P60" s="11" t="s">
        <v>59</v>
      </c>
      <c r="Q60" s="11">
        <v>2790</v>
      </c>
      <c r="R60" s="11">
        <v>80.023099999999999</v>
      </c>
      <c r="S60" s="11">
        <v>161.7927</v>
      </c>
      <c r="T60" s="17">
        <v>0</v>
      </c>
      <c r="U60" s="17">
        <v>0</v>
      </c>
      <c r="V60" s="11">
        <v>-280.1114</v>
      </c>
      <c r="W60" s="11">
        <v>846.31</v>
      </c>
      <c r="X60" s="11">
        <v>0.19018287749999996</v>
      </c>
      <c r="Y60" s="11">
        <v>-0.34836374000000003</v>
      </c>
      <c r="Z60" s="11">
        <v>0.29652866499999997</v>
      </c>
      <c r="AA60" s="11">
        <v>0.19480016</v>
      </c>
      <c r="AB60" s="11">
        <v>-6.1909782499999989E-2</v>
      </c>
    </row>
    <row r="61" spans="1:28" x14ac:dyDescent="0.3">
      <c r="A61" s="11" t="s">
        <v>79</v>
      </c>
      <c r="B61" s="11">
        <v>0</v>
      </c>
      <c r="D61" s="11" t="s">
        <v>36</v>
      </c>
      <c r="E61" s="11" t="s">
        <v>59</v>
      </c>
      <c r="G61" s="11" t="s">
        <v>2</v>
      </c>
      <c r="H61" s="11">
        <v>1</v>
      </c>
      <c r="O61" s="11" t="s">
        <v>132</v>
      </c>
      <c r="P61" s="11" t="s">
        <v>59</v>
      </c>
      <c r="Q61" s="11">
        <v>3092.78</v>
      </c>
      <c r="R61" s="11">
        <v>89.407499999999999</v>
      </c>
      <c r="S61" s="11">
        <v>187.22149999999999</v>
      </c>
      <c r="T61" s="17">
        <v>0</v>
      </c>
      <c r="U61" s="17">
        <v>0</v>
      </c>
      <c r="V61" s="11">
        <v>-191.85059999999999</v>
      </c>
      <c r="W61" s="11">
        <v>215.73429999999999</v>
      </c>
      <c r="X61" s="11">
        <v>0.11365495749999997</v>
      </c>
      <c r="Y61" s="11">
        <v>-6.4426432499999992E-2</v>
      </c>
      <c r="Z61" s="11">
        <v>-0.32089500750000005</v>
      </c>
      <c r="AA61" s="11">
        <v>0.35363730250000003</v>
      </c>
      <c r="AB61" s="11">
        <v>-3.3337627499999994E-2</v>
      </c>
    </row>
    <row r="62" spans="1:28" x14ac:dyDescent="0.3">
      <c r="A62" s="11" t="s">
        <v>81</v>
      </c>
      <c r="B62" s="37">
        <v>3</v>
      </c>
      <c r="C62" s="37"/>
      <c r="D62" s="11" t="s">
        <v>160</v>
      </c>
      <c r="E62" s="11">
        <v>1</v>
      </c>
      <c r="F62" s="37"/>
      <c r="G62" s="11" t="s">
        <v>3</v>
      </c>
      <c r="H62" s="11" t="s">
        <v>59</v>
      </c>
      <c r="O62" s="11" t="s">
        <v>133</v>
      </c>
      <c r="P62" s="11">
        <v>1</v>
      </c>
      <c r="Q62" s="11">
        <v>3190</v>
      </c>
      <c r="R62" s="11">
        <v>-141.4091</v>
      </c>
      <c r="S62" s="11">
        <v>223.00980000000001</v>
      </c>
      <c r="T62" s="17">
        <v>0</v>
      </c>
      <c r="U62" s="17">
        <v>0</v>
      </c>
      <c r="V62" s="11">
        <v>-487.7525</v>
      </c>
      <c r="W62" s="11">
        <v>-16.6386</v>
      </c>
      <c r="X62" s="11">
        <v>0.49581452250000002</v>
      </c>
      <c r="Y62" s="11">
        <v>-2.0044442499999982E-2</v>
      </c>
      <c r="Z62" s="11">
        <v>-0.12972878249999997</v>
      </c>
      <c r="AA62" s="11">
        <v>0.11621450999999999</v>
      </c>
      <c r="AB62" s="11">
        <v>-0.12628941999999999</v>
      </c>
    </row>
    <row r="63" spans="1:28" x14ac:dyDescent="0.3">
      <c r="B63" s="37"/>
      <c r="C63" s="37"/>
      <c r="D63" s="11" t="s">
        <v>63</v>
      </c>
      <c r="E63" s="11">
        <v>6</v>
      </c>
      <c r="F63" s="37"/>
      <c r="G63" s="11" t="s">
        <v>158</v>
      </c>
      <c r="H63" s="11" t="s">
        <v>39</v>
      </c>
      <c r="O63" s="11" t="s">
        <v>134</v>
      </c>
      <c r="P63" s="11">
        <v>1</v>
      </c>
      <c r="Q63" s="11">
        <v>3650</v>
      </c>
      <c r="R63" s="11">
        <v>-157.37270000000001</v>
      </c>
      <c r="S63" s="11">
        <v>38.976199999999999</v>
      </c>
      <c r="T63" s="11">
        <v>86.843000000000004</v>
      </c>
      <c r="U63" s="11">
        <v>-314.94099999999997</v>
      </c>
      <c r="V63" s="11">
        <v>-740.64210000000003</v>
      </c>
      <c r="W63" s="11">
        <v>266.0369</v>
      </c>
      <c r="X63" s="11">
        <v>0.18883565375</v>
      </c>
      <c r="Y63" s="11">
        <v>0.10242137749999999</v>
      </c>
      <c r="Z63" s="11">
        <v>-3.8400088999999998E-2</v>
      </c>
      <c r="AA63" s="11">
        <v>-9.3005044999999995E-2</v>
      </c>
      <c r="AB63" s="11">
        <v>-0.11651133475</v>
      </c>
    </row>
    <row r="64" spans="1:28" x14ac:dyDescent="0.3">
      <c r="O64" s="11" t="s">
        <v>11</v>
      </c>
      <c r="P64" s="11" t="s">
        <v>59</v>
      </c>
      <c r="Q64" s="11">
        <v>3420.5</v>
      </c>
      <c r="R64" s="11">
        <v>66.977900000000005</v>
      </c>
      <c r="S64" s="11">
        <v>-36.882300000000001</v>
      </c>
      <c r="T64" s="17">
        <v>0</v>
      </c>
      <c r="U64" s="17">
        <v>0</v>
      </c>
      <c r="V64" s="11">
        <v>-162.63929999999999</v>
      </c>
      <c r="W64" s="11">
        <v>289.74310000000003</v>
      </c>
      <c r="X64" s="11">
        <v>-0.24315935225000002</v>
      </c>
      <c r="Y64" s="11">
        <v>-0.24248549575</v>
      </c>
      <c r="Z64" s="11">
        <v>0.26452232225</v>
      </c>
      <c r="AA64" s="11">
        <v>0.27546864999999998</v>
      </c>
      <c r="AB64" s="11">
        <v>-9.0200528000000002E-2</v>
      </c>
    </row>
    <row r="65" spans="1:28" x14ac:dyDescent="0.3">
      <c r="A65" s="11" t="s">
        <v>37</v>
      </c>
      <c r="B65" s="11" t="s">
        <v>137</v>
      </c>
      <c r="C65" s="11" t="s">
        <v>161</v>
      </c>
      <c r="D65" s="11" t="s">
        <v>163</v>
      </c>
      <c r="E65" s="11" t="s">
        <v>164</v>
      </c>
      <c r="F65" s="11" t="s">
        <v>165</v>
      </c>
      <c r="G65" s="11" t="s">
        <v>166</v>
      </c>
      <c r="H65" s="11" t="s">
        <v>167</v>
      </c>
      <c r="I65" s="11" t="s">
        <v>0</v>
      </c>
      <c r="J65" s="11" t="s">
        <v>1</v>
      </c>
      <c r="K65" s="11" t="s">
        <v>2</v>
      </c>
      <c r="L65" s="11" t="s">
        <v>3</v>
      </c>
      <c r="M65" s="11" t="s">
        <v>4</v>
      </c>
      <c r="O65" s="11" t="s">
        <v>15</v>
      </c>
      <c r="P65" s="11">
        <v>1</v>
      </c>
      <c r="Q65" s="11">
        <v>3420.5</v>
      </c>
      <c r="R65" s="11">
        <v>22.290900000000001</v>
      </c>
      <c r="S65" s="11">
        <v>132.16980000000001</v>
      </c>
      <c r="T65" s="17">
        <v>0</v>
      </c>
      <c r="U65" s="17">
        <v>0</v>
      </c>
      <c r="V65" s="11">
        <v>-178.64099999999999</v>
      </c>
      <c r="W65" s="11">
        <v>-49.647399999999998</v>
      </c>
      <c r="X65" s="11">
        <v>-6.2720520000000002E-2</v>
      </c>
      <c r="Y65" s="11">
        <v>-5.3792977499999999E-2</v>
      </c>
      <c r="Z65" s="11">
        <v>-0.37105946000000001</v>
      </c>
      <c r="AA65" s="11">
        <v>0.40756364</v>
      </c>
      <c r="AB65" s="11">
        <v>-2.289062E-2</v>
      </c>
    </row>
    <row r="66" spans="1:28" x14ac:dyDescent="0.3">
      <c r="A66" s="11" t="s">
        <v>141</v>
      </c>
      <c r="B66" s="11">
        <v>24</v>
      </c>
      <c r="C66" s="11">
        <f>C67</f>
        <v>434.62700000000001</v>
      </c>
      <c r="D66" s="11">
        <v>274.61450000000002</v>
      </c>
      <c r="E66" s="17">
        <v>0</v>
      </c>
      <c r="F66" s="17">
        <v>0</v>
      </c>
      <c r="G66" s="17">
        <v>0</v>
      </c>
      <c r="H66" s="17">
        <v>0</v>
      </c>
      <c r="I66" s="11">
        <v>-0.74166199350000006</v>
      </c>
      <c r="J66" s="11">
        <v>-0.34086602850000003</v>
      </c>
      <c r="K66" s="11">
        <v>-8.9163407500000014E-2</v>
      </c>
      <c r="L66" s="11">
        <v>1.04648741925</v>
      </c>
      <c r="M66" s="11">
        <v>-8.5134204500000019E-2</v>
      </c>
      <c r="O66" s="11" t="s">
        <v>16</v>
      </c>
      <c r="P66" s="11" t="s">
        <v>83</v>
      </c>
      <c r="Q66" s="11">
        <v>2790</v>
      </c>
      <c r="R66" s="11">
        <v>40.595700000000001</v>
      </c>
      <c r="S66" s="11">
        <v>233.72030000000001</v>
      </c>
      <c r="T66" s="17">
        <v>0</v>
      </c>
      <c r="U66" s="17">
        <v>0</v>
      </c>
      <c r="V66" s="11">
        <v>-149.327</v>
      </c>
      <c r="W66" s="11">
        <v>563.93650000000002</v>
      </c>
      <c r="X66" s="11">
        <v>0.15575548000000003</v>
      </c>
      <c r="Y66" s="11">
        <v>-2.8486921749999998E-2</v>
      </c>
      <c r="Z66" s="11">
        <v>-0.2500219005</v>
      </c>
      <c r="AA66" s="11">
        <v>0.11158779000000001</v>
      </c>
      <c r="AB66" s="11">
        <v>8.244881875E-2</v>
      </c>
    </row>
    <row r="67" spans="1:28" x14ac:dyDescent="0.3">
      <c r="A67" s="11" t="s">
        <v>142</v>
      </c>
      <c r="B67" s="11">
        <v>24</v>
      </c>
      <c r="C67" s="11">
        <v>434.62700000000001</v>
      </c>
      <c r="D67" s="11">
        <v>274.61450000000002</v>
      </c>
      <c r="E67" s="17">
        <v>0</v>
      </c>
      <c r="F67" s="17">
        <v>0</v>
      </c>
      <c r="G67" s="17">
        <v>0</v>
      </c>
      <c r="H67" s="17">
        <v>0</v>
      </c>
      <c r="I67" s="11">
        <v>-0.74166199350000006</v>
      </c>
      <c r="J67" s="11">
        <v>-0.34086602850000003</v>
      </c>
      <c r="K67" s="11">
        <v>-8.9163407500000014E-2</v>
      </c>
      <c r="L67" s="11">
        <v>1.04648741925</v>
      </c>
      <c r="M67" s="11">
        <v>-8.5134204500000019E-2</v>
      </c>
      <c r="O67" s="11" t="s">
        <v>135</v>
      </c>
      <c r="P67" s="11">
        <v>6</v>
      </c>
      <c r="Q67" s="11">
        <v>2790</v>
      </c>
      <c r="R67" s="11">
        <v>-187.78970000000001</v>
      </c>
      <c r="S67" s="11">
        <v>-354.8904</v>
      </c>
      <c r="T67" s="17">
        <v>0</v>
      </c>
      <c r="U67" s="11">
        <v>1851.248</v>
      </c>
      <c r="V67" s="11">
        <v>248.33619999999999</v>
      </c>
      <c r="W67" s="11">
        <v>1259.0491</v>
      </c>
      <c r="X67" s="11">
        <v>0.16055491750000001</v>
      </c>
      <c r="Y67" s="11">
        <v>-5.866215000000001E-2</v>
      </c>
      <c r="Z67" s="11">
        <v>0.67993525750000006</v>
      </c>
      <c r="AA67" s="11">
        <v>-0.111417665</v>
      </c>
      <c r="AB67" s="11">
        <v>-0.63138032749999995</v>
      </c>
    </row>
    <row r="68" spans="1:28" ht="15" thickBot="1" x14ac:dyDescent="0.35">
      <c r="A68" s="11" t="s">
        <v>32</v>
      </c>
      <c r="B68" s="11">
        <v>3</v>
      </c>
      <c r="C68" s="11">
        <v>841.6078</v>
      </c>
      <c r="D68" s="11">
        <v>556.41700000000003</v>
      </c>
      <c r="E68" s="11">
        <v>-1564.712</v>
      </c>
      <c r="F68" s="11">
        <v>701.30200000000002</v>
      </c>
      <c r="G68" s="11">
        <v>395.76830000000001</v>
      </c>
      <c r="H68" s="11">
        <v>947.74869999999999</v>
      </c>
      <c r="I68" s="11">
        <v>-1.28572905</v>
      </c>
      <c r="J68" s="11">
        <v>-0.61088247499999992</v>
      </c>
      <c r="K68" s="11">
        <v>2.4019800000000008E-2</v>
      </c>
      <c r="L68" s="11">
        <v>1.1228043250000002</v>
      </c>
      <c r="M68" s="11">
        <v>0.34660277500000003</v>
      </c>
    </row>
    <row r="69" spans="1:28" x14ac:dyDescent="0.3">
      <c r="A69" s="11" t="s">
        <v>34</v>
      </c>
      <c r="B69" s="11" t="s">
        <v>41</v>
      </c>
      <c r="C69" s="11">
        <v>1446.68</v>
      </c>
      <c r="D69" s="11">
        <v>1122.6605</v>
      </c>
      <c r="E69" s="11">
        <v>-974.54600000000005</v>
      </c>
      <c r="F69" s="11">
        <v>971.66499999999996</v>
      </c>
      <c r="G69" s="11">
        <v>1044.8241</v>
      </c>
      <c r="H69" s="11">
        <v>1314.5481</v>
      </c>
      <c r="I69" s="11">
        <v>-2.4995164000000001</v>
      </c>
      <c r="J69" s="11">
        <v>-1.1692774500000001</v>
      </c>
      <c r="K69" s="11">
        <v>0.1996578749999999</v>
      </c>
      <c r="L69" s="11">
        <v>1.579646525</v>
      </c>
      <c r="M69" s="11">
        <v>1.0368800999999999</v>
      </c>
      <c r="O69" s="67" t="s">
        <v>150</v>
      </c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9"/>
    </row>
    <row r="70" spans="1:28" x14ac:dyDescent="0.3"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2"/>
    </row>
    <row r="71" spans="1:28" x14ac:dyDescent="0.3">
      <c r="A71" s="11" t="s">
        <v>143</v>
      </c>
      <c r="B71" s="11" t="s">
        <v>137</v>
      </c>
      <c r="C71" s="11" t="s">
        <v>161</v>
      </c>
      <c r="D71" s="11" t="s">
        <v>163</v>
      </c>
      <c r="E71" s="11" t="s">
        <v>164</v>
      </c>
      <c r="F71" s="11" t="s">
        <v>165</v>
      </c>
      <c r="G71" s="11" t="s">
        <v>166</v>
      </c>
      <c r="H71" s="11" t="s">
        <v>167</v>
      </c>
      <c r="I71" s="11" t="s">
        <v>0</v>
      </c>
      <c r="J71" s="11" t="s">
        <v>1</v>
      </c>
      <c r="K71" s="11" t="s">
        <v>2</v>
      </c>
      <c r="L71" s="11" t="s">
        <v>3</v>
      </c>
      <c r="M71" s="11" t="s">
        <v>4</v>
      </c>
      <c r="O71" s="11" t="s">
        <v>148</v>
      </c>
      <c r="P71" s="11" t="s">
        <v>161</v>
      </c>
      <c r="Q71" s="11" t="s">
        <v>163</v>
      </c>
      <c r="R71" s="11" t="s">
        <v>164</v>
      </c>
      <c r="S71" s="11" t="s">
        <v>165</v>
      </c>
      <c r="T71" s="11" t="s">
        <v>166</v>
      </c>
      <c r="U71" s="11" t="s">
        <v>167</v>
      </c>
      <c r="V71" s="11" t="s">
        <v>0</v>
      </c>
      <c r="W71" s="11" t="s">
        <v>1</v>
      </c>
      <c r="X71" s="11" t="s">
        <v>2</v>
      </c>
      <c r="Y71" s="11" t="s">
        <v>3</v>
      </c>
      <c r="Z71" s="11" t="s">
        <v>4</v>
      </c>
    </row>
    <row r="72" spans="1:28" x14ac:dyDescent="0.3">
      <c r="A72" s="17" t="s">
        <v>152</v>
      </c>
      <c r="B72" s="17">
        <v>0</v>
      </c>
      <c r="C72" s="17">
        <v>-640.13944000000004</v>
      </c>
      <c r="D72" s="17">
        <v>-866.61768999999993</v>
      </c>
      <c r="E72" s="17">
        <v>-992.79384999999991</v>
      </c>
      <c r="F72" s="17">
        <v>-3457.3622999999998</v>
      </c>
      <c r="G72" s="17">
        <v>-784.05619999999999</v>
      </c>
      <c r="H72" s="17">
        <v>-1748.2910649999997</v>
      </c>
      <c r="I72" s="11">
        <v>0.29147006124999997</v>
      </c>
      <c r="J72" s="11">
        <v>0.21268370000000003</v>
      </c>
      <c r="K72" s="11">
        <v>-0.35379564000000002</v>
      </c>
      <c r="L72" s="11">
        <v>-0.43065823000000003</v>
      </c>
      <c r="M72" s="11">
        <v>-1.027513895</v>
      </c>
      <c r="O72" s="11" t="s">
        <v>140</v>
      </c>
      <c r="P72" s="11">
        <v>0</v>
      </c>
      <c r="Q72" s="17">
        <v>0</v>
      </c>
      <c r="R72" s="11">
        <v>-2793.5439999999999</v>
      </c>
      <c r="S72" s="17">
        <v>0</v>
      </c>
      <c r="T72" s="17">
        <v>0</v>
      </c>
      <c r="U72" s="11">
        <v>-922.07839999999999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</row>
    <row r="73" spans="1:28" x14ac:dyDescent="0.3">
      <c r="A73" s="11" t="s">
        <v>33</v>
      </c>
      <c r="B73" s="11">
        <v>0</v>
      </c>
      <c r="C73" s="11">
        <v>-477.71600000000001</v>
      </c>
      <c r="D73" s="11">
        <v>-753.5806</v>
      </c>
      <c r="E73" s="11">
        <v>-863.29899999999998</v>
      </c>
      <c r="F73" s="11">
        <v>-3006.402</v>
      </c>
      <c r="G73" s="11">
        <v>-681.78800000000001</v>
      </c>
      <c r="H73" s="11">
        <v>-1520.2530999999999</v>
      </c>
      <c r="I73" s="11">
        <v>0.58294012249999994</v>
      </c>
      <c r="J73" s="11">
        <v>0.42536740000000006</v>
      </c>
      <c r="K73" s="11">
        <v>-0.17689782000000001</v>
      </c>
      <c r="L73" s="11">
        <v>-0.21532911500000002</v>
      </c>
      <c r="M73" s="11">
        <v>-0.51375694750000001</v>
      </c>
      <c r="O73" s="11" t="s">
        <v>17</v>
      </c>
      <c r="P73" s="11">
        <v>87.343000000000004</v>
      </c>
      <c r="Q73" s="11">
        <v>558.66480000000001</v>
      </c>
      <c r="R73" s="17">
        <v>0</v>
      </c>
      <c r="S73" s="11">
        <v>-1609.3889999999999</v>
      </c>
      <c r="T73" s="11">
        <v>-181.88849999999999</v>
      </c>
      <c r="U73" s="11">
        <v>-375.57690000000002</v>
      </c>
      <c r="V73" s="11">
        <v>6.0524639999999998E-2</v>
      </c>
      <c r="W73" s="11">
        <v>-4.4330157500000024E-3</v>
      </c>
      <c r="X73" s="11">
        <v>-3.8216024000000001E-2</v>
      </c>
      <c r="Y73" s="11">
        <v>0.10566257125</v>
      </c>
      <c r="Z73" s="11">
        <v>-7.7312900500000004E-2</v>
      </c>
    </row>
    <row r="74" spans="1:28" x14ac:dyDescent="0.3">
      <c r="A74" s="11" t="s">
        <v>66</v>
      </c>
      <c r="B74" s="37">
        <v>0</v>
      </c>
      <c r="C74" s="11">
        <v>561.59069999999997</v>
      </c>
      <c r="D74" s="11">
        <v>-223.6696</v>
      </c>
      <c r="E74" s="11">
        <v>1275.1369999999999</v>
      </c>
      <c r="F74" s="11">
        <v>-771.43100000000004</v>
      </c>
      <c r="G74" s="11">
        <v>-589.39020000000005</v>
      </c>
      <c r="H74" s="11">
        <v>-782.7654</v>
      </c>
      <c r="I74" s="11">
        <v>1.1617980299999999</v>
      </c>
      <c r="J74" s="11">
        <v>0.62244120250000001</v>
      </c>
      <c r="K74" s="11">
        <v>-0.15512661999999999</v>
      </c>
      <c r="L74" s="11">
        <v>-0.27315447500000001</v>
      </c>
      <c r="M74" s="11">
        <v>-0.96940451750000001</v>
      </c>
      <c r="O74" s="11" t="s">
        <v>18</v>
      </c>
      <c r="P74" s="11">
        <v>-73.274100000000004</v>
      </c>
      <c r="Q74" s="11">
        <v>2.3338000000000001</v>
      </c>
      <c r="R74" s="11">
        <v>-3935.2220000000002</v>
      </c>
      <c r="S74" s="17">
        <v>0</v>
      </c>
      <c r="T74" s="11">
        <v>-228.8621</v>
      </c>
      <c r="U74" s="11">
        <v>114.35720000000001</v>
      </c>
      <c r="V74" s="11">
        <v>6.1053247500000005E-2</v>
      </c>
      <c r="W74" s="11">
        <v>8.22380375E-2</v>
      </c>
      <c r="X74" s="11">
        <v>-0.23029535499999998</v>
      </c>
      <c r="Y74" s="11">
        <v>3.7610845000000004E-2</v>
      </c>
      <c r="Z74" s="11">
        <v>-1.7830182500000007E-2</v>
      </c>
    </row>
    <row r="75" spans="1:28" x14ac:dyDescent="0.3">
      <c r="A75" s="11" t="s">
        <v>67</v>
      </c>
      <c r="B75" s="17">
        <v>0</v>
      </c>
      <c r="C75" s="17">
        <v>561.59069999999997</v>
      </c>
      <c r="D75" s="11">
        <v>-145.38524000000001</v>
      </c>
      <c r="E75" s="11">
        <v>1466.4075499999999</v>
      </c>
      <c r="F75" s="11">
        <v>-501.43015000000003</v>
      </c>
      <c r="G75" s="11">
        <v>-383.10363000000007</v>
      </c>
      <c r="H75" s="11">
        <v>-508.79751000000005</v>
      </c>
      <c r="I75" s="11">
        <v>1.1617980299999999</v>
      </c>
      <c r="J75" s="11">
        <v>0.62244120250000001</v>
      </c>
      <c r="K75" s="11">
        <v>-0.15512661999999999</v>
      </c>
      <c r="L75" s="11">
        <v>-0.27315447500000001</v>
      </c>
      <c r="M75" s="11">
        <v>-0.96940451750000001</v>
      </c>
      <c r="O75" s="11" t="s">
        <v>19</v>
      </c>
      <c r="P75" s="11">
        <v>-35.138199999999998</v>
      </c>
      <c r="Q75" s="11">
        <v>-1.0137</v>
      </c>
      <c r="R75" s="11">
        <v>-4354.7389999999996</v>
      </c>
      <c r="S75" s="11">
        <v>-66.736000000000004</v>
      </c>
      <c r="T75" s="11">
        <v>13.1381</v>
      </c>
      <c r="U75" s="11">
        <v>-264.28449999999998</v>
      </c>
      <c r="V75" s="11">
        <v>8.7249542499999999E-2</v>
      </c>
      <c r="W75" s="11">
        <v>-7.4594759999999996E-2</v>
      </c>
      <c r="X75" s="11">
        <v>-0.11694700000000001</v>
      </c>
      <c r="Y75" s="11">
        <v>0.18589926250000002</v>
      </c>
      <c r="Z75" s="11">
        <v>5.5539029999999989E-2</v>
      </c>
    </row>
    <row r="76" spans="1:28" ht="15" thickBot="1" x14ac:dyDescent="0.35"/>
    <row r="77" spans="1:28" ht="15" thickBot="1" x14ac:dyDescent="0.35">
      <c r="O77" s="11" t="s">
        <v>168</v>
      </c>
      <c r="P77" s="26" t="s">
        <v>161</v>
      </c>
      <c r="Q77" s="26" t="s">
        <v>163</v>
      </c>
      <c r="R77" s="26" t="s">
        <v>164</v>
      </c>
      <c r="S77" s="26" t="s">
        <v>165</v>
      </c>
      <c r="T77" s="26" t="s">
        <v>166</v>
      </c>
      <c r="U77" s="26" t="s">
        <v>167</v>
      </c>
      <c r="V77" s="26" t="s">
        <v>0</v>
      </c>
      <c r="W77" s="26" t="s">
        <v>1</v>
      </c>
      <c r="X77" s="26" t="s">
        <v>2</v>
      </c>
      <c r="Y77" s="26" t="s">
        <v>3</v>
      </c>
      <c r="Z77" s="26" t="s">
        <v>4</v>
      </c>
    </row>
    <row r="78" spans="1:28" ht="15" thickBot="1" x14ac:dyDescent="0.35">
      <c r="O78" s="40" t="s">
        <v>149</v>
      </c>
      <c r="P78" s="13">
        <v>0.26179999999999998</v>
      </c>
      <c r="Q78" s="33">
        <v>0.28549999999999998</v>
      </c>
      <c r="R78" s="33">
        <v>1.4630000000000001</v>
      </c>
      <c r="S78" s="33">
        <v>2.4870000000000001</v>
      </c>
      <c r="T78" s="33">
        <v>0.14940000000000001</v>
      </c>
      <c r="U78" s="33">
        <v>0.42220000000000002</v>
      </c>
      <c r="V78" s="13">
        <v>-2.3484257750000001E-5</v>
      </c>
      <c r="W78" s="13">
        <v>-4.5407560000000006E-5</v>
      </c>
      <c r="X78" s="13">
        <v>-1.7964366250000001E-4</v>
      </c>
      <c r="Y78" s="13">
        <v>-3.6973335000000003E-5</v>
      </c>
      <c r="Z78" s="13">
        <v>3.0796679999999996E-4</v>
      </c>
    </row>
    <row r="79" spans="1:28" ht="15" thickBot="1" x14ac:dyDescent="0.35"/>
    <row r="80" spans="1:28" ht="15" thickBot="1" x14ac:dyDescent="0.35">
      <c r="O80" s="11" t="s">
        <v>168</v>
      </c>
      <c r="P80" s="26" t="s">
        <v>161</v>
      </c>
      <c r="Q80" s="26" t="s">
        <v>163</v>
      </c>
      <c r="R80" s="26" t="s">
        <v>164</v>
      </c>
      <c r="S80" s="26" t="s">
        <v>165</v>
      </c>
      <c r="T80" s="26" t="s">
        <v>166</v>
      </c>
      <c r="U80" s="26" t="s">
        <v>167</v>
      </c>
      <c r="V80" s="26" t="s">
        <v>0</v>
      </c>
      <c r="W80" s="26" t="s">
        <v>1</v>
      </c>
      <c r="X80" s="26" t="s">
        <v>2</v>
      </c>
      <c r="Y80" s="26" t="s">
        <v>3</v>
      </c>
      <c r="Z80" s="26" t="s">
        <v>4</v>
      </c>
    </row>
    <row r="81" spans="15:26" ht="15" thickBot="1" x14ac:dyDescent="0.35">
      <c r="O81" s="34" t="s">
        <v>73</v>
      </c>
      <c r="P81" s="13">
        <v>-7.173</v>
      </c>
      <c r="Q81" s="13">
        <v>-5.8280000000000003</v>
      </c>
      <c r="R81" s="13">
        <v>-71.741</v>
      </c>
      <c r="S81" s="13">
        <v>-46.863</v>
      </c>
      <c r="T81" s="13">
        <v>-9.4184000000000001</v>
      </c>
      <c r="U81" s="13">
        <v>-8.9545999999999992</v>
      </c>
      <c r="V81" s="13">
        <v>1.5456250249999999E-2</v>
      </c>
      <c r="W81" s="13">
        <v>3.2004269999999996E-3</v>
      </c>
      <c r="X81" s="13">
        <v>1.8549745000000003E-3</v>
      </c>
      <c r="Y81" s="13">
        <v>3.9725999999999911E-5</v>
      </c>
      <c r="Z81" s="13">
        <v>-1.2019684250000001E-2</v>
      </c>
    </row>
    <row r="82" spans="15:26" ht="15" thickBot="1" x14ac:dyDescent="0.35"/>
    <row r="83" spans="15:26" ht="15" thickBot="1" x14ac:dyDescent="0.35">
      <c r="O83" s="11" t="s">
        <v>168</v>
      </c>
      <c r="P83" s="26" t="s">
        <v>161</v>
      </c>
      <c r="Q83" s="26" t="s">
        <v>163</v>
      </c>
      <c r="R83" s="26" t="s">
        <v>164</v>
      </c>
      <c r="S83" s="26" t="s">
        <v>165</v>
      </c>
      <c r="T83" s="26" t="s">
        <v>166</v>
      </c>
      <c r="U83" s="26" t="s">
        <v>167</v>
      </c>
      <c r="V83" s="41" t="s">
        <v>0</v>
      </c>
      <c r="W83" s="41" t="s">
        <v>1</v>
      </c>
      <c r="X83" s="41" t="s">
        <v>2</v>
      </c>
      <c r="Y83" s="41" t="s">
        <v>3</v>
      </c>
      <c r="Z83" s="43" t="s">
        <v>4</v>
      </c>
    </row>
    <row r="84" spans="15:26" ht="15" thickBot="1" x14ac:dyDescent="0.35">
      <c r="O84" s="34" t="s">
        <v>47</v>
      </c>
      <c r="P84" s="13">
        <v>-7.6634000000000002</v>
      </c>
      <c r="Q84" s="13">
        <v>-21.385899999999999</v>
      </c>
      <c r="R84" s="13">
        <v>-18.012</v>
      </c>
      <c r="S84" s="13">
        <v>-51.628999999999998</v>
      </c>
      <c r="T84" s="13">
        <v>-12.173999999999999</v>
      </c>
      <c r="U84" s="13">
        <v>7.4246999999999996</v>
      </c>
      <c r="V84" s="39">
        <v>2.1883059999999999E-2</v>
      </c>
      <c r="W84" s="39">
        <v>1.4469465500000001E-2</v>
      </c>
      <c r="X84" s="39">
        <v>-1.1663854750000001E-2</v>
      </c>
      <c r="Y84" s="39">
        <v>-5.1918927499999996E-3</v>
      </c>
      <c r="Z84" s="44">
        <v>-1.4105905250000002E-2</v>
      </c>
    </row>
    <row r="85" spans="15:26" ht="15" thickBot="1" x14ac:dyDescent="0.35">
      <c r="O85" s="42"/>
      <c r="P85" s="45">
        <v>-13.663399999999999</v>
      </c>
      <c r="V85" s="17"/>
      <c r="W85" s="17"/>
      <c r="X85" s="17"/>
      <c r="Y85" s="17"/>
      <c r="Z85" s="17"/>
    </row>
    <row r="86" spans="15:26" ht="15" thickBot="1" x14ac:dyDescent="0.35">
      <c r="O86" s="11" t="s">
        <v>168</v>
      </c>
      <c r="P86" s="26" t="s">
        <v>161</v>
      </c>
      <c r="Q86" s="26" t="s">
        <v>163</v>
      </c>
      <c r="R86" s="26" t="s">
        <v>164</v>
      </c>
      <c r="S86" s="26" t="s">
        <v>165</v>
      </c>
      <c r="T86" s="26" t="s">
        <v>166</v>
      </c>
      <c r="U86" s="26" t="s">
        <v>167</v>
      </c>
      <c r="V86" s="26" t="s">
        <v>0</v>
      </c>
      <c r="W86" s="26" t="s">
        <v>1</v>
      </c>
      <c r="X86" s="26" t="s">
        <v>2</v>
      </c>
      <c r="Y86" s="26" t="s">
        <v>3</v>
      </c>
      <c r="Z86" s="26" t="s">
        <v>4</v>
      </c>
    </row>
    <row r="87" spans="15:26" ht="15" thickBot="1" x14ac:dyDescent="0.35">
      <c r="O87" s="34" t="s">
        <v>26</v>
      </c>
      <c r="P87" s="13">
        <v>0.23519999999999999</v>
      </c>
      <c r="Q87" s="13">
        <v>-0.11020000000000001</v>
      </c>
      <c r="R87" s="13">
        <v>-1.2789999999999999</v>
      </c>
      <c r="S87" s="13">
        <v>1.4139999999999999</v>
      </c>
      <c r="T87" s="13">
        <v>0.20619999999999999</v>
      </c>
      <c r="U87" s="13">
        <v>0.15509999999999999</v>
      </c>
      <c r="V87" s="13">
        <v>-6.9149580000000003E-4</v>
      </c>
      <c r="W87" s="13">
        <v>-2.4114875749999998E-4</v>
      </c>
      <c r="X87" s="13">
        <v>4.1538689999999994E-4</v>
      </c>
      <c r="Y87" s="13">
        <v>1.5276252500000002E-5</v>
      </c>
      <c r="Z87" s="13">
        <v>2.2645872500000002E-4</v>
      </c>
    </row>
    <row r="88" spans="15:26" ht="15" thickBot="1" x14ac:dyDescent="0.35"/>
    <row r="89" spans="15:26" ht="15" thickBot="1" x14ac:dyDescent="0.35">
      <c r="O89" s="11" t="s">
        <v>168</v>
      </c>
      <c r="P89" s="26" t="s">
        <v>161</v>
      </c>
      <c r="Q89" s="26" t="s">
        <v>163</v>
      </c>
      <c r="R89" s="26" t="s">
        <v>164</v>
      </c>
      <c r="S89" s="26" t="s">
        <v>165</v>
      </c>
      <c r="T89" s="26" t="s">
        <v>166</v>
      </c>
      <c r="U89" s="26" t="s">
        <v>167</v>
      </c>
      <c r="V89" s="26" t="s">
        <v>0</v>
      </c>
      <c r="W89" s="26" t="s">
        <v>1</v>
      </c>
      <c r="X89" s="26" t="s">
        <v>2</v>
      </c>
      <c r="Y89" s="26" t="s">
        <v>3</v>
      </c>
      <c r="Z89" s="26" t="s">
        <v>4</v>
      </c>
    </row>
    <row r="90" spans="15:26" ht="15" thickBot="1" x14ac:dyDescent="0.35">
      <c r="O90" s="34" t="s">
        <v>28</v>
      </c>
      <c r="P90" s="13">
        <v>-13.134499999999999</v>
      </c>
      <c r="Q90" s="13">
        <v>-29.134499999999999</v>
      </c>
      <c r="R90" s="13">
        <v>89.007999999999996</v>
      </c>
      <c r="S90" s="13">
        <v>26.155999999999999</v>
      </c>
      <c r="T90" s="13">
        <v>-54.915300000000002</v>
      </c>
      <c r="U90" s="13">
        <v>-1.262</v>
      </c>
      <c r="V90" s="13">
        <v>4.6677215750000001E-2</v>
      </c>
      <c r="W90" s="13">
        <v>4.0693695749999995E-2</v>
      </c>
      <c r="X90" s="13">
        <v>1.315171175E-2</v>
      </c>
      <c r="Y90" s="13">
        <v>-3.3637019750000004E-2</v>
      </c>
      <c r="Z90" s="13">
        <v>-6.2541318250000005E-2</v>
      </c>
    </row>
    <row r="92" spans="15:26" x14ac:dyDescent="0.3">
      <c r="P92" s="11">
        <v>-42.864199999999997</v>
      </c>
    </row>
  </sheetData>
  <mergeCells count="1">
    <mergeCell ref="O69:Z70"/>
  </mergeCells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Zurita</dc:creator>
  <cp:lastModifiedBy>André Zurita</cp:lastModifiedBy>
  <dcterms:created xsi:type="dcterms:W3CDTF">2021-12-08T14:36:08Z</dcterms:created>
  <dcterms:modified xsi:type="dcterms:W3CDTF">2022-02-16T13:06:18Z</dcterms:modified>
</cp:coreProperties>
</file>