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695" windowHeight="11265"/>
  </bookViews>
  <sheets>
    <sheet name="21-06-2025" sheetId="1" r:id="rId1"/>
  </sheets>
  <externalReferences>
    <externalReference r:id="rId2"/>
  </externalReferences>
  <definedNames>
    <definedName name="_xlnm._FilterDatabase" localSheetId="0" hidden="1">'21-06-2025'!$N$2:$Z$86</definedName>
    <definedName name="CATEGORIAS">[1]Titulos!$AL$5:$AL$7</definedName>
    <definedName name="CDI">[1]Plan4!$B$2</definedName>
    <definedName name="CLASSE">[1]Titulos!$AM$5:$AM$9</definedName>
    <definedName name="Conta_Referencia">'[1]XPI-REF'!$A$2:$A$53</definedName>
    <definedName name="INSTITUICAO">[1]Titulos!$AJ$5:$AJ$7</definedName>
    <definedName name="IPCA">[1]Plan4!$B$3</definedName>
    <definedName name="PRODUTO">[1]Titulos!$AK$5:$AK$7</definedName>
    <definedName name="RISCO">[1]Titulos!$AN$5:$AN$9</definedName>
  </definedNames>
  <calcPr calcId="124519"/>
</workbook>
</file>

<file path=xl/calcChain.xml><?xml version="1.0" encoding="utf-8"?>
<calcChain xmlns="http://schemas.openxmlformats.org/spreadsheetml/2006/main">
  <c r="V4" i="1"/>
  <c r="W4" s="1"/>
  <c r="Z4" s="1"/>
  <c r="AA4" s="1"/>
  <c r="V5"/>
  <c r="W5" s="1"/>
  <c r="Z5" s="1"/>
  <c r="AA5" s="1"/>
  <c r="V6"/>
  <c r="W6" s="1"/>
  <c r="Z6" s="1"/>
  <c r="AA6" s="1"/>
  <c r="V7"/>
  <c r="W7" s="1"/>
  <c r="Z7" s="1"/>
  <c r="AA7" s="1"/>
  <c r="V8"/>
  <c r="W8" s="1"/>
  <c r="Z8" s="1"/>
  <c r="AA8" s="1"/>
  <c r="V9"/>
  <c r="W9" s="1"/>
  <c r="Z9" s="1"/>
  <c r="AA9" s="1"/>
  <c r="V10"/>
  <c r="W10" s="1"/>
  <c r="Z10" s="1"/>
  <c r="AA10" s="1"/>
  <c r="V11"/>
  <c r="W11" s="1"/>
  <c r="Z11" s="1"/>
  <c r="AA11" s="1"/>
  <c r="V12"/>
  <c r="W12" s="1"/>
  <c r="Z12" s="1"/>
  <c r="AA12" s="1"/>
  <c r="V13"/>
  <c r="W13" s="1"/>
  <c r="Z13" s="1"/>
  <c r="AA13" s="1"/>
  <c r="V14"/>
  <c r="W14" s="1"/>
  <c r="Z14" s="1"/>
  <c r="AA14" s="1"/>
  <c r="V15"/>
  <c r="W15" s="1"/>
  <c r="Z15" s="1"/>
  <c r="AA15" s="1"/>
  <c r="V16"/>
  <c r="V17"/>
  <c r="W17" s="1"/>
  <c r="Z17" s="1"/>
  <c r="AA17" s="1"/>
  <c r="V18"/>
  <c r="W18" s="1"/>
  <c r="Z18" s="1"/>
  <c r="AA18" s="1"/>
  <c r="V19"/>
  <c r="W19" s="1"/>
  <c r="Z19" s="1"/>
  <c r="AA19" s="1"/>
  <c r="V20"/>
  <c r="W20" s="1"/>
  <c r="Z20" s="1"/>
  <c r="AA20" s="1"/>
  <c r="V21"/>
  <c r="W21" s="1"/>
  <c r="Z21" s="1"/>
  <c r="AA21" s="1"/>
  <c r="V22"/>
  <c r="W22" s="1"/>
  <c r="Z22" s="1"/>
  <c r="AA22" s="1"/>
  <c r="V23"/>
  <c r="W23" s="1"/>
  <c r="Z23" s="1"/>
  <c r="AA23" s="1"/>
  <c r="V24"/>
  <c r="V25"/>
  <c r="W25" s="1"/>
  <c r="Z25" s="1"/>
  <c r="AA25" s="1"/>
  <c r="V26"/>
  <c r="W26" s="1"/>
  <c r="Z26" s="1"/>
  <c r="AA26" s="1"/>
  <c r="V27"/>
  <c r="W27" s="1"/>
  <c r="Z27" s="1"/>
  <c r="AA27" s="1"/>
  <c r="V28"/>
  <c r="W28" s="1"/>
  <c r="Z28" s="1"/>
  <c r="AA28" s="1"/>
  <c r="V29"/>
  <c r="W29" s="1"/>
  <c r="Z29" s="1"/>
  <c r="AA29" s="1"/>
  <c r="V30"/>
  <c r="W30" s="1"/>
  <c r="Z30" s="1"/>
  <c r="AA30" s="1"/>
  <c r="V31"/>
  <c r="W31" s="1"/>
  <c r="Z31" s="1"/>
  <c r="AA31" s="1"/>
  <c r="V32"/>
  <c r="W32" s="1"/>
  <c r="V33"/>
  <c r="W33" s="1"/>
  <c r="Z33" s="1"/>
  <c r="AA33" s="1"/>
  <c r="V34"/>
  <c r="W34" s="1"/>
  <c r="Z34" s="1"/>
  <c r="AA34" s="1"/>
  <c r="V35"/>
  <c r="W35" s="1"/>
  <c r="Z35" s="1"/>
  <c r="AA35" s="1"/>
  <c r="V36"/>
  <c r="W36" s="1"/>
  <c r="Z36" s="1"/>
  <c r="AA36" s="1"/>
  <c r="V37"/>
  <c r="W37" s="1"/>
  <c r="Z37" s="1"/>
  <c r="AA37" s="1"/>
  <c r="V38"/>
  <c r="W38" s="1"/>
  <c r="Z38" s="1"/>
  <c r="AA38" s="1"/>
  <c r="V39"/>
  <c r="W39" s="1"/>
  <c r="Z39" s="1"/>
  <c r="AA39" s="1"/>
  <c r="V40"/>
  <c r="W40" s="1"/>
  <c r="Z40" s="1"/>
  <c r="AA40" s="1"/>
  <c r="V41"/>
  <c r="W41" s="1"/>
  <c r="Z41" s="1"/>
  <c r="AA41" s="1"/>
  <c r="V42"/>
  <c r="W42" s="1"/>
  <c r="Z42" s="1"/>
  <c r="AA42" s="1"/>
  <c r="V43"/>
  <c r="W43" s="1"/>
  <c r="Z43" s="1"/>
  <c r="AA43" s="1"/>
  <c r="V44"/>
  <c r="W44" s="1"/>
  <c r="Z44" s="1"/>
  <c r="AA44" s="1"/>
  <c r="V45"/>
  <c r="V46"/>
  <c r="W46" s="1"/>
  <c r="Z46" s="1"/>
  <c r="AA46" s="1"/>
  <c r="V47"/>
  <c r="W47" s="1"/>
  <c r="Z47" s="1"/>
  <c r="AA47" s="1"/>
  <c r="V48"/>
  <c r="V49"/>
  <c r="W49" s="1"/>
  <c r="Z49" s="1"/>
  <c r="AA49" s="1"/>
  <c r="V50"/>
  <c r="W50" s="1"/>
  <c r="Z50" s="1"/>
  <c r="AA50" s="1"/>
  <c r="V51"/>
  <c r="W51" s="1"/>
  <c r="Z51" s="1"/>
  <c r="AA51" s="1"/>
  <c r="V52"/>
  <c r="W52" s="1"/>
  <c r="Z52" s="1"/>
  <c r="AA52" s="1"/>
  <c r="V53"/>
  <c r="W53" s="1"/>
  <c r="Z53" s="1"/>
  <c r="AA53" s="1"/>
  <c r="V54"/>
  <c r="W54" s="1"/>
  <c r="Z54" s="1"/>
  <c r="AA54" s="1"/>
  <c r="V55"/>
  <c r="W55" s="1"/>
  <c r="Z55" s="1"/>
  <c r="AA55" s="1"/>
  <c r="V56"/>
  <c r="W56" s="1"/>
  <c r="Z56" s="1"/>
  <c r="AA56" s="1"/>
  <c r="V57"/>
  <c r="W57" s="1"/>
  <c r="Z57" s="1"/>
  <c r="AA57" s="1"/>
  <c r="V58"/>
  <c r="W58" s="1"/>
  <c r="Z58" s="1"/>
  <c r="AA58" s="1"/>
  <c r="V59"/>
  <c r="W59" s="1"/>
  <c r="Z59" s="1"/>
  <c r="AA59" s="1"/>
  <c r="V60"/>
  <c r="W60" s="1"/>
  <c r="Z60" s="1"/>
  <c r="AA60" s="1"/>
  <c r="V61"/>
  <c r="W61" s="1"/>
  <c r="Z61" s="1"/>
  <c r="AA61" s="1"/>
  <c r="V62"/>
  <c r="W62" s="1"/>
  <c r="Z62" s="1"/>
  <c r="AA62" s="1"/>
  <c r="V63"/>
  <c r="W63" s="1"/>
  <c r="Z63" s="1"/>
  <c r="AA63" s="1"/>
  <c r="V64"/>
  <c r="W64" s="1"/>
  <c r="V65"/>
  <c r="W65" s="1"/>
  <c r="Z65" s="1"/>
  <c r="AA65" s="1"/>
  <c r="V66"/>
  <c r="W66" s="1"/>
  <c r="Z66" s="1"/>
  <c r="AA66" s="1"/>
  <c r="V67"/>
  <c r="W67" s="1"/>
  <c r="Z67" s="1"/>
  <c r="AA67" s="1"/>
  <c r="V68"/>
  <c r="W68" s="1"/>
  <c r="Z68" s="1"/>
  <c r="AA68" s="1"/>
  <c r="V69"/>
  <c r="W69" s="1"/>
  <c r="Z69" s="1"/>
  <c r="AA69" s="1"/>
  <c r="V70"/>
  <c r="W70" s="1"/>
  <c r="Z70" s="1"/>
  <c r="AA70" s="1"/>
  <c r="V71"/>
  <c r="W71" s="1"/>
  <c r="Z71" s="1"/>
  <c r="AA71" s="1"/>
  <c r="V72"/>
  <c r="W72" s="1"/>
  <c r="Z72" s="1"/>
  <c r="AA72" s="1"/>
  <c r="V73"/>
  <c r="W73" s="1"/>
  <c r="Z73" s="1"/>
  <c r="AA73" s="1"/>
  <c r="V74"/>
  <c r="W74" s="1"/>
  <c r="Z74" s="1"/>
  <c r="AA74" s="1"/>
  <c r="V75"/>
  <c r="W75" s="1"/>
  <c r="Z75" s="1"/>
  <c r="AA75" s="1"/>
  <c r="V76"/>
  <c r="W76" s="1"/>
  <c r="Z76" s="1"/>
  <c r="AA76" s="1"/>
  <c r="V77"/>
  <c r="V78"/>
  <c r="W78" s="1"/>
  <c r="Z78" s="1"/>
  <c r="AA78" s="1"/>
  <c r="V79"/>
  <c r="V80"/>
  <c r="V81"/>
  <c r="W81" s="1"/>
  <c r="Z81" s="1"/>
  <c r="AA81" s="1"/>
  <c r="V82"/>
  <c r="W82" s="1"/>
  <c r="Z82" s="1"/>
  <c r="AA82" s="1"/>
  <c r="V83"/>
  <c r="W83" s="1"/>
  <c r="Z83" s="1"/>
  <c r="AA83" s="1"/>
  <c r="V84"/>
  <c r="W84" s="1"/>
  <c r="Z84" s="1"/>
  <c r="AA84" s="1"/>
  <c r="V85"/>
  <c r="W85" s="1"/>
  <c r="Z85" s="1"/>
  <c r="AA85" s="1"/>
  <c r="V86"/>
  <c r="W86" s="1"/>
  <c r="Z86" s="1"/>
  <c r="AA86" s="1"/>
  <c r="V3"/>
  <c r="W3" s="1"/>
  <c r="U3"/>
  <c r="U86"/>
  <c r="U85"/>
  <c r="U84"/>
  <c r="U83"/>
  <c r="U82"/>
  <c r="U81"/>
  <c r="U80"/>
  <c r="U79"/>
  <c r="U78"/>
  <c r="U77"/>
  <c r="U76"/>
  <c r="U75"/>
  <c r="U74"/>
  <c r="U73"/>
  <c r="U72"/>
  <c r="U71"/>
  <c r="U70"/>
  <c r="U69"/>
  <c r="U68"/>
  <c r="U67"/>
  <c r="U66"/>
  <c r="U65"/>
  <c r="U64"/>
  <c r="U63"/>
  <c r="U62"/>
  <c r="U61"/>
  <c r="U60"/>
  <c r="U59"/>
  <c r="U58"/>
  <c r="U57"/>
  <c r="U56"/>
  <c r="U55"/>
  <c r="U54"/>
  <c r="U53"/>
  <c r="U52"/>
  <c r="U51"/>
  <c r="U50"/>
  <c r="U49"/>
  <c r="U48"/>
  <c r="U47"/>
  <c r="U46"/>
  <c r="U45"/>
  <c r="U44"/>
  <c r="U43"/>
  <c r="U42"/>
  <c r="U41"/>
  <c r="U40"/>
  <c r="U39"/>
  <c r="U38"/>
  <c r="U37"/>
  <c r="U36"/>
  <c r="U35"/>
  <c r="U34"/>
  <c r="U33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7"/>
  <c r="U6"/>
  <c r="U5"/>
  <c r="U4"/>
  <c r="U8"/>
  <c r="S4"/>
  <c r="T4" s="1"/>
  <c r="S5"/>
  <c r="T5" s="1"/>
  <c r="S6"/>
  <c r="T6" s="1"/>
  <c r="S7"/>
  <c r="T7" s="1"/>
  <c r="S8"/>
  <c r="T8" s="1"/>
  <c r="S9"/>
  <c r="T9" s="1"/>
  <c r="S10"/>
  <c r="T10" s="1"/>
  <c r="S11"/>
  <c r="T11" s="1"/>
  <c r="S12"/>
  <c r="T12" s="1"/>
  <c r="S13"/>
  <c r="T13" s="1"/>
  <c r="S14"/>
  <c r="T14" s="1"/>
  <c r="S15"/>
  <c r="T15" s="1"/>
  <c r="S16"/>
  <c r="T16" s="1"/>
  <c r="S17"/>
  <c r="T17" s="1"/>
  <c r="S18"/>
  <c r="T18" s="1"/>
  <c r="S19"/>
  <c r="T19" s="1"/>
  <c r="S20"/>
  <c r="T20" s="1"/>
  <c r="S21"/>
  <c r="T21" s="1"/>
  <c r="S22"/>
  <c r="T22" s="1"/>
  <c r="S23"/>
  <c r="T23" s="1"/>
  <c r="S24"/>
  <c r="T24" s="1"/>
  <c r="S25"/>
  <c r="T25" s="1"/>
  <c r="S26"/>
  <c r="T26" s="1"/>
  <c r="S27"/>
  <c r="T27" s="1"/>
  <c r="S28"/>
  <c r="T28" s="1"/>
  <c r="S29"/>
  <c r="T29" s="1"/>
  <c r="S30"/>
  <c r="T30" s="1"/>
  <c r="S31"/>
  <c r="T31" s="1"/>
  <c r="S32"/>
  <c r="T32" s="1"/>
  <c r="S33"/>
  <c r="T33" s="1"/>
  <c r="S34"/>
  <c r="T34" s="1"/>
  <c r="S35"/>
  <c r="T35" s="1"/>
  <c r="S36"/>
  <c r="T36" s="1"/>
  <c r="S37"/>
  <c r="T37" s="1"/>
  <c r="S38"/>
  <c r="T38" s="1"/>
  <c r="S39"/>
  <c r="T39" s="1"/>
  <c r="S40"/>
  <c r="T40" s="1"/>
  <c r="S41"/>
  <c r="T41" s="1"/>
  <c r="S42"/>
  <c r="T42" s="1"/>
  <c r="S43"/>
  <c r="T43" s="1"/>
  <c r="S44"/>
  <c r="T44" s="1"/>
  <c r="S45"/>
  <c r="T45" s="1"/>
  <c r="S46"/>
  <c r="T46" s="1"/>
  <c r="S47"/>
  <c r="T47" s="1"/>
  <c r="S48"/>
  <c r="T48" s="1"/>
  <c r="S49"/>
  <c r="T49" s="1"/>
  <c r="S50"/>
  <c r="T50" s="1"/>
  <c r="S51"/>
  <c r="T51" s="1"/>
  <c r="S52"/>
  <c r="T52" s="1"/>
  <c r="S53"/>
  <c r="T53" s="1"/>
  <c r="S54"/>
  <c r="T54" s="1"/>
  <c r="S55"/>
  <c r="T55" s="1"/>
  <c r="S56"/>
  <c r="T56" s="1"/>
  <c r="S57"/>
  <c r="T57" s="1"/>
  <c r="S58"/>
  <c r="T58" s="1"/>
  <c r="S59"/>
  <c r="T59" s="1"/>
  <c r="S60"/>
  <c r="T60" s="1"/>
  <c r="S61"/>
  <c r="T61" s="1"/>
  <c r="S62"/>
  <c r="T62" s="1"/>
  <c r="S63"/>
  <c r="T63" s="1"/>
  <c r="S64"/>
  <c r="T64" s="1"/>
  <c r="S65"/>
  <c r="T65" s="1"/>
  <c r="S66"/>
  <c r="T66" s="1"/>
  <c r="S67"/>
  <c r="T67" s="1"/>
  <c r="S68"/>
  <c r="T68" s="1"/>
  <c r="S69"/>
  <c r="T69" s="1"/>
  <c r="S70"/>
  <c r="T70" s="1"/>
  <c r="S71"/>
  <c r="T71" s="1"/>
  <c r="S72"/>
  <c r="T72" s="1"/>
  <c r="S73"/>
  <c r="T73" s="1"/>
  <c r="S74"/>
  <c r="T74" s="1"/>
  <c r="S75"/>
  <c r="T75" s="1"/>
  <c r="S76"/>
  <c r="T76" s="1"/>
  <c r="S77"/>
  <c r="T77" s="1"/>
  <c r="S78"/>
  <c r="T78" s="1"/>
  <c r="S79"/>
  <c r="T79" s="1"/>
  <c r="S80"/>
  <c r="T80" s="1"/>
  <c r="S81"/>
  <c r="T81" s="1"/>
  <c r="S82"/>
  <c r="T82" s="1"/>
  <c r="S83"/>
  <c r="T83" s="1"/>
  <c r="S84"/>
  <c r="T84" s="1"/>
  <c r="S85"/>
  <c r="T85" s="1"/>
  <c r="S86"/>
  <c r="T86" s="1"/>
  <c r="S3"/>
  <c r="T3" s="1"/>
  <c r="E63"/>
  <c r="F63" s="1"/>
  <c r="J62"/>
  <c r="J64" s="1"/>
  <c r="J51"/>
  <c r="J53" s="1"/>
  <c r="E51"/>
  <c r="F51" s="1"/>
  <c r="E50"/>
  <c r="F50" s="1"/>
  <c r="E49"/>
  <c r="F49" s="1"/>
  <c r="J47"/>
  <c r="J49" s="1"/>
  <c r="E46"/>
  <c r="F46" s="1"/>
  <c r="E19"/>
  <c r="F19" s="1"/>
  <c r="E18"/>
  <c r="F18" s="1"/>
  <c r="E17"/>
  <c r="F17" s="1"/>
  <c r="J15"/>
  <c r="J17" s="1"/>
  <c r="E6"/>
  <c r="F6" s="1"/>
  <c r="E5"/>
  <c r="F5" s="1"/>
  <c r="E4"/>
  <c r="F4" s="1"/>
  <c r="K3"/>
  <c r="J3"/>
  <c r="X1"/>
  <c r="E48" l="1"/>
  <c r="F48" s="1"/>
  <c r="E3"/>
  <c r="F3" s="1"/>
  <c r="W24"/>
  <c r="Z24" s="1"/>
  <c r="AA24" s="1"/>
  <c r="W45"/>
  <c r="Z45" s="1"/>
  <c r="AA45" s="1"/>
  <c r="K51"/>
  <c r="L51" s="1"/>
  <c r="W77"/>
  <c r="Z77" s="1"/>
  <c r="AA77" s="1"/>
  <c r="W79"/>
  <c r="Z79" s="1"/>
  <c r="AA79" s="1"/>
  <c r="K47"/>
  <c r="L47" s="1"/>
  <c r="W80"/>
  <c r="Z80" s="1"/>
  <c r="AA80" s="1"/>
  <c r="W16"/>
  <c r="Z16" s="1"/>
  <c r="AA16" s="1"/>
  <c r="E15"/>
  <c r="F15" s="1"/>
  <c r="K62"/>
  <c r="L62" s="1"/>
  <c r="K15"/>
  <c r="L15" s="1"/>
  <c r="Z32"/>
  <c r="AA32" s="1"/>
  <c r="E62"/>
  <c r="F62" s="1"/>
  <c r="V1"/>
  <c r="E47"/>
  <c r="F47" s="1"/>
  <c r="W48"/>
  <c r="Z48" s="1"/>
  <c r="AA48" s="1"/>
  <c r="E16"/>
  <c r="F16" s="1"/>
  <c r="Z64"/>
  <c r="AA64" s="1"/>
  <c r="Z3"/>
  <c r="AA3" s="1"/>
  <c r="L3"/>
  <c r="J5"/>
  <c r="W1" l="1"/>
  <c r="Z1" s="1"/>
  <c r="AA1" s="1"/>
</calcChain>
</file>

<file path=xl/sharedStrings.xml><?xml version="1.0" encoding="utf-8"?>
<sst xmlns="http://schemas.openxmlformats.org/spreadsheetml/2006/main" count="426" uniqueCount="43">
  <si>
    <t>Nome</t>
  </si>
  <si>
    <t>Instituicao</t>
  </si>
  <si>
    <t>Aplicação</t>
  </si>
  <si>
    <t>Valor</t>
  </si>
  <si>
    <t>Soma</t>
  </si>
  <si>
    <t>#</t>
  </si>
  <si>
    <t>Data</t>
  </si>
  <si>
    <t>Título</t>
  </si>
  <si>
    <t>Qtd</t>
  </si>
  <si>
    <t>ValorAnterior</t>
  </si>
  <si>
    <t>Entradas/Saidas</t>
  </si>
  <si>
    <t>ComeCotas/IRPF</t>
  </si>
  <si>
    <t>Ganho</t>
  </si>
  <si>
    <t>Ganho (%)</t>
  </si>
  <si>
    <t>Renda Fixa</t>
  </si>
  <si>
    <t>CRA</t>
  </si>
  <si>
    <t>Fundos de Investimento</t>
  </si>
  <si>
    <t>LCA</t>
  </si>
  <si>
    <t>BB Rende Fácil</t>
  </si>
  <si>
    <t>Dinheiro</t>
  </si>
  <si>
    <t>BrasilPrev</t>
  </si>
  <si>
    <t>[OI]</t>
  </si>
  <si>
    <t>[DEPOSITOS]</t>
  </si>
  <si>
    <t>CRI</t>
  </si>
  <si>
    <t>Previdência</t>
  </si>
  <si>
    <t>Total</t>
  </si>
  <si>
    <t>PGBL</t>
  </si>
  <si>
    <t>Fundos Imobiliários</t>
  </si>
  <si>
    <t>Alternativo</t>
  </si>
  <si>
    <t>Ações</t>
  </si>
  <si>
    <t>Conta Intestimento</t>
  </si>
  <si>
    <t>Minha Carteira</t>
  </si>
  <si>
    <t>Proventos</t>
  </si>
  <si>
    <t>FIIS</t>
  </si>
  <si>
    <t>usuario1</t>
  </si>
  <si>
    <t>Usuario2</t>
  </si>
  <si>
    <t>Instituicao1</t>
  </si>
  <si>
    <t>Instituicao2</t>
  </si>
  <si>
    <t>Instituicao3</t>
  </si>
  <si>
    <t>codTitulo</t>
  </si>
  <si>
    <t>TipoTitulo</t>
  </si>
  <si>
    <t>RESUMO POR INSTITUICAO E POR Tipo de Invetimento</t>
  </si>
  <si>
    <t>RESUMO POR INSTITUICAO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</si>
</sst>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64" formatCode="_-* #,##0_-;\-* #,##0_-;_-* &quot;-&quot;??_-;_-@_-"/>
    <numFmt numFmtId="165" formatCode="0.0000%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3" fillId="0" borderId="0"/>
  </cellStyleXfs>
  <cellXfs count="28">
    <xf numFmtId="0" fontId="0" fillId="0" borderId="0" xfId="0"/>
    <xf numFmtId="164" fontId="0" fillId="0" borderId="0" xfId="1" applyNumberFormat="1" applyFont="1"/>
    <xf numFmtId="43" fontId="0" fillId="0" borderId="0" xfId="1" applyFont="1"/>
    <xf numFmtId="43" fontId="0" fillId="2" borderId="1" xfId="0" applyNumberFormat="1" applyFill="1" applyBorder="1"/>
    <xf numFmtId="165" fontId="0" fillId="2" borderId="1" xfId="2" applyNumberFormat="1" applyFont="1" applyFill="1" applyBorder="1"/>
    <xf numFmtId="0" fontId="0" fillId="3" borderId="1" xfId="0" applyFill="1" applyBorder="1"/>
    <xf numFmtId="164" fontId="0" fillId="3" borderId="1" xfId="1" applyNumberFormat="1" applyFont="1" applyFill="1" applyBorder="1"/>
    <xf numFmtId="0" fontId="0" fillId="3" borderId="2" xfId="0" applyFill="1" applyBorder="1"/>
    <xf numFmtId="14" fontId="0" fillId="0" borderId="1" xfId="0" applyNumberFormat="1" applyBorder="1"/>
    <xf numFmtId="0" fontId="0" fillId="0" borderId="1" xfId="0" applyBorder="1"/>
    <xf numFmtId="43" fontId="0" fillId="0" borderId="1" xfId="1" applyFont="1" applyBorder="1"/>
    <xf numFmtId="43" fontId="0" fillId="0" borderId="1" xfId="0" applyNumberFormat="1" applyBorder="1"/>
    <xf numFmtId="43" fontId="0" fillId="0" borderId="0" xfId="0" applyNumberFormat="1"/>
    <xf numFmtId="14" fontId="0" fillId="4" borderId="1" xfId="0" applyNumberFormat="1" applyFill="1" applyBorder="1"/>
    <xf numFmtId="0" fontId="0" fillId="4" borderId="1" xfId="0" applyFill="1" applyBorder="1"/>
    <xf numFmtId="164" fontId="0" fillId="4" borderId="1" xfId="1" applyNumberFormat="1" applyFont="1" applyFill="1" applyBorder="1"/>
    <xf numFmtId="43" fontId="0" fillId="4" borderId="1" xfId="0" applyNumberFormat="1" applyFill="1" applyBorder="1"/>
    <xf numFmtId="165" fontId="0" fillId="4" borderId="1" xfId="2" applyNumberFormat="1" applyFont="1" applyFill="1" applyBorder="1"/>
    <xf numFmtId="14" fontId="0" fillId="2" borderId="1" xfId="0" applyNumberFormat="1" applyFill="1" applyBorder="1"/>
    <xf numFmtId="0" fontId="0" fillId="2" borderId="1" xfId="0" applyFill="1" applyBorder="1"/>
    <xf numFmtId="43" fontId="0" fillId="2" borderId="1" xfId="1" applyFont="1" applyFill="1" applyBorder="1"/>
    <xf numFmtId="43" fontId="2" fillId="2" borderId="1" xfId="0" applyNumberFormat="1" applyFont="1" applyFill="1" applyBorder="1"/>
    <xf numFmtId="14" fontId="0" fillId="0" borderId="0" xfId="0" applyNumberFormat="1" applyBorder="1"/>
    <xf numFmtId="0" fontId="0" fillId="0" borderId="0" xfId="0" applyBorder="1"/>
    <xf numFmtId="43" fontId="0" fillId="0" borderId="0" xfId="1" applyFont="1" applyBorder="1"/>
    <xf numFmtId="43" fontId="0" fillId="0" borderId="0" xfId="0" applyNumberFormat="1" applyBorder="1"/>
    <xf numFmtId="43" fontId="0" fillId="2" borderId="1" xfId="0" applyNumberFormat="1" applyFill="1" applyBorder="1" applyAlignment="1">
      <alignment wrapText="1"/>
    </xf>
    <xf numFmtId="165" fontId="0" fillId="2" borderId="1" xfId="2" applyNumberFormat="1" applyFont="1" applyFill="1" applyBorder="1" applyAlignment="1">
      <alignment wrapText="1"/>
    </xf>
  </cellXfs>
  <cellStyles count="5">
    <cellStyle name="Normal" xfId="0" builtinId="0"/>
    <cellStyle name="Normal 2" xfId="3"/>
    <cellStyle name="Normal 2 2" xfId="4"/>
    <cellStyle name="Porcentagem" xfId="2" builtinId="5"/>
    <cellStyle name="Separador de milhares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biratan/Desktop/finances/controle/Meus%20Investimento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sumo"/>
      <sheetName val="18-08-2024"/>
      <sheetName val="25-08-2024"/>
      <sheetName val="08-09-2024"/>
      <sheetName val="15-09-2024"/>
      <sheetName val="22-09-2024"/>
      <sheetName val="29-09-2024"/>
      <sheetName val="06-10-2024"/>
      <sheetName val="13-10-2024"/>
      <sheetName val="20-10-2024"/>
      <sheetName val="27-10-2024"/>
      <sheetName val="03-11-2024"/>
      <sheetName val="10-11-2024"/>
      <sheetName val="17-11-2024"/>
      <sheetName val="24-11-2024"/>
      <sheetName val="01-12-2024"/>
      <sheetName val="08-12-2024"/>
      <sheetName val="15-12-2024"/>
      <sheetName val="22-12-2024"/>
      <sheetName val="29-12-2024"/>
      <sheetName val="05-01-2025"/>
      <sheetName val="12-01-2025"/>
      <sheetName val="19-01-2025"/>
      <sheetName val="26-01-2025"/>
      <sheetName val="01-02-2025"/>
      <sheetName val="09-02-2025"/>
      <sheetName val="15-02-2025"/>
      <sheetName val="23-02-2025"/>
      <sheetName val="01-03-2025"/>
      <sheetName val="08-03-2025"/>
      <sheetName val="16-03-2025"/>
      <sheetName val="22-03-2025"/>
      <sheetName val="29-03-2025"/>
      <sheetName val="06-04-2025"/>
      <sheetName val="12-04-2025"/>
      <sheetName val="19-04-2025"/>
      <sheetName val="26-04-2025"/>
      <sheetName val="03-05-2025"/>
      <sheetName val="10-05-2025"/>
      <sheetName val="17-05-2025"/>
      <sheetName val="25-05-2025"/>
      <sheetName val="31-05-2025"/>
      <sheetName val="07-06-2025"/>
      <sheetName val="14-06-2025"/>
      <sheetName val="21-06-2025"/>
      <sheetName val="Consolidado"/>
      <sheetName val="Titulos"/>
      <sheetName val="Ações"/>
      <sheetName val="XPI-PAINEL"/>
      <sheetName val="XPI-REF"/>
      <sheetName val="XPI"/>
      <sheetName val="NC"/>
      <sheetName val="Plan1"/>
      <sheetName val="Plan2"/>
      <sheetName val="tabelas"/>
      <sheetName val="Plan4"/>
      <sheetName val="Plan3"/>
      <sheetName val="Simulcao"/>
      <sheetName val="Plan5"/>
      <sheetName val="Plan7"/>
      <sheetName val="Plan9"/>
      <sheetName val="Rendimentos"/>
      <sheetName val="Transações"/>
      <sheetName val="Titulos-Todos"/>
      <sheetName val="Proventos-B3-CETIP"/>
      <sheetName val="Plan10"/>
      <sheetName val="Plan12"/>
      <sheetName val="simulacao"/>
      <sheetName val="Plan6"/>
      <sheetName val="Plan8"/>
      <sheetName val="Extrato"/>
      <sheetName val="Investimentos"/>
      <sheetName val="Cotacao"/>
      <sheetName val="Plan1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 refreshError="1"/>
      <sheetData sheetId="46">
        <row r="1">
          <cell r="N1">
            <v>0</v>
          </cell>
        </row>
        <row r="5">
          <cell r="AJ5" t="str">
            <v>Ágora</v>
          </cell>
          <cell r="AK5" t="str">
            <v>FUNDOS</v>
          </cell>
          <cell r="AL5" t="str">
            <v>FUNDO DE INVESTIMENTO</v>
          </cell>
          <cell r="AM5" t="str">
            <v>RENDA FIXA PÓS CDI</v>
          </cell>
          <cell r="AN5" t="str">
            <v>Muito Baixo</v>
          </cell>
        </row>
        <row r="6">
          <cell r="AJ6" t="str">
            <v>Banco do Brasil</v>
          </cell>
          <cell r="AK6" t="str">
            <v>TITULOS PRIVADOS</v>
          </cell>
          <cell r="AL6" t="str">
            <v>PREVIDENCIA</v>
          </cell>
          <cell r="AM6" t="str">
            <v>RENDA FIXA INFLAÇÃO</v>
          </cell>
          <cell r="AN6" t="str">
            <v>Baixo</v>
          </cell>
        </row>
        <row r="7">
          <cell r="AJ7" t="str">
            <v>XP Investimentos</v>
          </cell>
          <cell r="AK7" t="str">
            <v>PREVIDENCIA</v>
          </cell>
          <cell r="AL7" t="str">
            <v>RENDA FIXA</v>
          </cell>
          <cell r="AM7" t="str">
            <v>RENDA FIXA PRÉ</v>
          </cell>
          <cell r="AN7" t="str">
            <v>Não Localizado</v>
          </cell>
        </row>
        <row r="8">
          <cell r="AM8" t="str">
            <v>RENDA VARIÁVEL</v>
          </cell>
          <cell r="AN8" t="str">
            <v>Médio</v>
          </cell>
        </row>
        <row r="9">
          <cell r="AM9" t="str">
            <v>INVESTIMENTO EXTERIOR RENDA VARIÁVEL</v>
          </cell>
          <cell r="AN9" t="str">
            <v>Alto</v>
          </cell>
        </row>
      </sheetData>
      <sheetData sheetId="47" refreshError="1"/>
      <sheetData sheetId="48" refreshError="1"/>
      <sheetData sheetId="49">
        <row r="2">
          <cell r="A2" t="str">
            <v>Conta/Referencia</v>
          </cell>
        </row>
        <row r="3">
          <cell r="A3" t="str">
            <v>CDB0176EP6L</v>
          </cell>
        </row>
        <row r="4">
          <cell r="A4" t="str">
            <v>Fundo CA Vitesse FIRF CP</v>
          </cell>
        </row>
        <row r="5">
          <cell r="A5" t="str">
            <v>Fundo Legacy Capital Advisory FIC FIM</v>
          </cell>
        </row>
        <row r="6">
          <cell r="A6" t="str">
            <v>Fundo Moat Capital Advisory FIC FIA</v>
          </cell>
        </row>
        <row r="7">
          <cell r="A7" t="str">
            <v>Fundo Occam Retorno Absoluto Advisory FIC FIM</v>
          </cell>
        </row>
        <row r="8">
          <cell r="A8" t="str">
            <v>MS0119I307Z</v>
          </cell>
        </row>
        <row r="9">
          <cell r="A9" t="str">
            <v>Bolsa NC 17278844</v>
          </cell>
        </row>
        <row r="10">
          <cell r="A10" t="str">
            <v>Fundo Vinci Valorem FI Multimercado</v>
          </cell>
        </row>
        <row r="11">
          <cell r="A11" t="str">
            <v>Fundo Brasil Capital 30 Advisory FIC FIA</v>
          </cell>
        </row>
        <row r="12">
          <cell r="A12" t="str">
            <v>Bolsa NC 19236686</v>
          </cell>
        </row>
        <row r="13">
          <cell r="A13" t="str">
            <v>Fundo Real Investor FIC FIA BDR Nível I</v>
          </cell>
        </row>
        <row r="14">
          <cell r="A14" t="str">
            <v>Fundo XP Macro FIM</v>
          </cell>
        </row>
        <row r="15">
          <cell r="A15" t="str">
            <v>Bolsa NC 28096502</v>
          </cell>
        </row>
        <row r="16">
          <cell r="A16" t="str">
            <v>Fundo Trend DI Simples FIRF</v>
          </cell>
        </row>
        <row r="17">
          <cell r="A17" t="str">
            <v>Fundo Occam Institucional FIC FIM II</v>
          </cell>
        </row>
        <row r="18">
          <cell r="A18" t="str">
            <v>CTA 5911</v>
          </cell>
        </row>
        <row r="19">
          <cell r="A19" t="str">
            <v>CTA 1851314</v>
          </cell>
        </row>
        <row r="20">
          <cell r="A20" t="str">
            <v>CTA 391994.1</v>
          </cell>
        </row>
        <row r="21">
          <cell r="A21" t="str">
            <v>4637022CLA</v>
          </cell>
        </row>
        <row r="22">
          <cell r="A22" t="str">
            <v>4728421XPA</v>
          </cell>
        </row>
        <row r="23">
          <cell r="A23" t="str">
            <v>CRA02300G7D</v>
          </cell>
        </row>
        <row r="24">
          <cell r="A24" t="str">
            <v>CRA02400AYM</v>
          </cell>
        </row>
        <row r="25">
          <cell r="A25" t="str">
            <v>CRA02400AHY</v>
          </cell>
        </row>
        <row r="26">
          <cell r="A26" t="str">
            <v>CRA02400AYL</v>
          </cell>
        </row>
        <row r="27">
          <cell r="A27" t="str">
            <v>CRA02400AYP</v>
          </cell>
        </row>
        <row r="28">
          <cell r="A28" t="str">
            <v>CRA02400AI0</v>
          </cell>
        </row>
        <row r="29">
          <cell r="A29" t="str">
            <v>CRA02400AYO</v>
          </cell>
        </row>
        <row r="30">
          <cell r="A30" t="str">
            <v>CRA02400AHZ</v>
          </cell>
        </row>
        <row r="31">
          <cell r="A31" t="str">
            <v>23K01957265</v>
          </cell>
        </row>
        <row r="32">
          <cell r="A32" t="str">
            <v>LCAMD1</v>
          </cell>
        </row>
        <row r="33">
          <cell r="A33" t="str">
            <v>PLSB1A</v>
          </cell>
        </row>
        <row r="34">
          <cell r="A34" t="str">
            <v>LF002100BU5</v>
          </cell>
        </row>
        <row r="35">
          <cell r="A35" t="str">
            <v>RDOR3</v>
          </cell>
        </row>
        <row r="36">
          <cell r="A36" t="str">
            <v>XPML11</v>
          </cell>
        </row>
        <row r="37">
          <cell r="A37" t="str">
            <v>QAGR11 / PLAG11</v>
          </cell>
        </row>
        <row r="38">
          <cell r="A38" t="str">
            <v>MXRF11</v>
          </cell>
        </row>
        <row r="39">
          <cell r="A39" t="str">
            <v>TEPP11</v>
          </cell>
        </row>
        <row r="40">
          <cell r="A40" t="str">
            <v>BCFF11</v>
          </cell>
        </row>
        <row r="41">
          <cell r="A41" t="str">
            <v>HSAF11</v>
          </cell>
        </row>
        <row r="42">
          <cell r="A42" t="str">
            <v>BTHF11</v>
          </cell>
        </row>
        <row r="43">
          <cell r="A43" t="str">
            <v>SDIP11</v>
          </cell>
        </row>
        <row r="44">
          <cell r="A44" t="str">
            <v>COMPROMISSADA</v>
          </cell>
        </row>
        <row r="45">
          <cell r="A45" t="str">
            <v>CONTA MARGEM</v>
          </cell>
        </row>
        <row r="46">
          <cell r="A46" t="str">
            <v>Fundo AAAAAAAAAA  XP Selection Alterna</v>
          </cell>
        </row>
        <row r="47">
          <cell r="A47" t="str">
            <v>Fundo XP Selection Alterna 3458059</v>
          </cell>
        </row>
        <row r="48">
          <cell r="A48" t="str">
            <v>Fundo XP Selection Alternativo - Trend PE V FIRF Sim</v>
          </cell>
        </row>
        <row r="49">
          <cell r="A49" t="str">
            <v>Fundo XP Selection Alternativo - Trend PE V FIRF Simples</v>
          </cell>
        </row>
        <row r="50">
          <cell r="A50" t="str">
            <v>Fundo XP Selection Alternativo [CTA 4898.4]</v>
          </cell>
        </row>
        <row r="51">
          <cell r="A51" t="str">
            <v>Fundo XP Selection Alternativo Classe A - Trend PE V</v>
          </cell>
        </row>
        <row r="52">
          <cell r="A52" t="str">
            <v>Fundo XP Selection Alternativo Classe A - Trend PE V FIRF Simples</v>
          </cell>
        </row>
        <row r="53">
          <cell r="A53" t="str">
            <v>Verificar</v>
          </cell>
        </row>
      </sheetData>
      <sheetData sheetId="50" refreshError="1"/>
      <sheetData sheetId="51" refreshError="1"/>
      <sheetData sheetId="52" refreshError="1"/>
      <sheetData sheetId="53" refreshError="1"/>
      <sheetData sheetId="54" refreshError="1"/>
      <sheetData sheetId="55">
        <row r="2">
          <cell r="B2">
            <v>0.1115</v>
          </cell>
        </row>
        <row r="3">
          <cell r="B3">
            <v>4.7600000000000003E-2</v>
          </cell>
        </row>
      </sheetData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91"/>
  <sheetViews>
    <sheetView showGridLines="0" tabSelected="1" topLeftCell="M54" workbookViewId="0">
      <selection sqref="A1:AI91"/>
    </sheetView>
  </sheetViews>
  <sheetFormatPr defaultRowHeight="15"/>
  <cols>
    <col min="1" max="1" width="8.7109375" bestFit="1" customWidth="1"/>
    <col min="2" max="2" width="11.28515625" bestFit="1" customWidth="1"/>
    <col min="3" max="3" width="22.85546875" bestFit="1" customWidth="1"/>
    <col min="4" max="4" width="13.28515625" bestFit="1" customWidth="1"/>
    <col min="5" max="6" width="11.5703125" bestFit="1" customWidth="1"/>
    <col min="7" max="7" width="4.28515625" customWidth="1"/>
    <col min="8" max="8" width="14.140625" bestFit="1" customWidth="1"/>
    <col min="9" max="9" width="11.28515625" bestFit="1" customWidth="1"/>
    <col min="10" max="10" width="13.28515625" bestFit="1" customWidth="1"/>
    <col min="11" max="12" width="11.5703125" bestFit="1" customWidth="1"/>
    <col min="13" max="13" width="2.7109375" customWidth="1"/>
    <col min="14" max="14" width="10.7109375" bestFit="1" customWidth="1"/>
    <col min="15" max="15" width="8.7109375" bestFit="1" customWidth="1"/>
    <col min="16" max="16" width="12.5703125" bestFit="1" customWidth="1"/>
    <col min="17" max="17" width="22.85546875" bestFit="1" customWidth="1"/>
    <col min="18" max="18" width="12.28515625" bestFit="1" customWidth="1"/>
    <col min="19" max="19" width="11.5703125" bestFit="1" customWidth="1"/>
    <col min="20" max="20" width="20.42578125" bestFit="1" customWidth="1"/>
    <col min="21" max="21" width="8" style="1" bestFit="1" customWidth="1"/>
    <col min="22" max="22" width="13.28515625" bestFit="1" customWidth="1"/>
    <col min="23" max="23" width="15.5703125" bestFit="1" customWidth="1"/>
    <col min="24" max="24" width="17.42578125" bestFit="1" customWidth="1"/>
    <col min="25" max="25" width="18.140625" bestFit="1" customWidth="1"/>
    <col min="26" max="26" width="9.5703125" bestFit="1" customWidth="1"/>
    <col min="27" max="27" width="10.140625" bestFit="1" customWidth="1"/>
  </cols>
  <sheetData>
    <row r="1" spans="1:27">
      <c r="A1" t="s">
        <v>41</v>
      </c>
      <c r="H1" t="s">
        <v>42</v>
      </c>
      <c r="V1" s="2">
        <f ca="1">SUBTOTAL(9,V2:V138)</f>
        <v>2031905.3394994689</v>
      </c>
      <c r="W1" s="2">
        <f ca="1">SUBTOTAL(9,W2:W138)</f>
        <v>2037861.3439624019</v>
      </c>
      <c r="X1" s="2">
        <f>SUBTOTAL(9,X2:X138)</f>
        <v>0</v>
      </c>
      <c r="Y1" s="2"/>
      <c r="Z1" s="3">
        <f ca="1">V1-W1-X1</f>
        <v>-5956.004462932935</v>
      </c>
      <c r="AA1" s="4">
        <f t="shared" ref="AA1" ca="1" si="0">IFERROR(Z1/(W1-X1),"--ERROR--")</f>
        <v>-2.9226740477603474E-3</v>
      </c>
    </row>
    <row r="2" spans="1:27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H2" s="5" t="s">
        <v>0</v>
      </c>
      <c r="I2" s="5" t="s">
        <v>1</v>
      </c>
      <c r="J2" s="5" t="s">
        <v>3</v>
      </c>
      <c r="K2" s="5" t="s">
        <v>4</v>
      </c>
      <c r="L2" s="5" t="s">
        <v>5</v>
      </c>
      <c r="N2" s="5" t="s">
        <v>6</v>
      </c>
      <c r="O2" s="5" t="s">
        <v>0</v>
      </c>
      <c r="P2" s="5" t="s">
        <v>1</v>
      </c>
      <c r="Q2" s="5" t="s">
        <v>2</v>
      </c>
      <c r="R2" s="5" t="s">
        <v>40</v>
      </c>
      <c r="S2" s="5" t="s">
        <v>39</v>
      </c>
      <c r="T2" s="5" t="s">
        <v>7</v>
      </c>
      <c r="U2" s="6" t="s">
        <v>8</v>
      </c>
      <c r="V2" s="5" t="s">
        <v>3</v>
      </c>
      <c r="W2" s="5" t="s">
        <v>9</v>
      </c>
      <c r="X2" s="7" t="s">
        <v>10</v>
      </c>
      <c r="Y2" s="7" t="s">
        <v>11</v>
      </c>
      <c r="Z2" s="7" t="s">
        <v>12</v>
      </c>
      <c r="AA2" s="7" t="s">
        <v>13</v>
      </c>
    </row>
    <row r="3" spans="1:27" ht="15" customHeight="1">
      <c r="A3" s="8" t="s">
        <v>34</v>
      </c>
      <c r="B3" s="8" t="s">
        <v>36</v>
      </c>
      <c r="C3" s="9" t="s">
        <v>14</v>
      </c>
      <c r="D3" s="10">
        <v>263049.87</v>
      </c>
      <c r="E3" s="10">
        <f ca="1">SUMIFS(V:V,O:O,A3,P:P,B3,Q:Q,C3)</f>
        <v>201592.87842849226</v>
      </c>
      <c r="F3" s="11">
        <f ca="1">D3-E3</f>
        <v>61456.991571507737</v>
      </c>
      <c r="G3" s="12"/>
      <c r="H3" s="8" t="s">
        <v>34</v>
      </c>
      <c r="I3" s="8" t="s">
        <v>36</v>
      </c>
      <c r="J3" s="10">
        <f>SUMIFS(D:D,A:A,H3,B:B,I3)</f>
        <v>287491.49</v>
      </c>
      <c r="K3" s="10">
        <f ca="1">SUMIFS(V:V,O:O,H3,P:P,I3)</f>
        <v>279865.60410014453</v>
      </c>
      <c r="L3" s="11">
        <f ca="1">J3-K3</f>
        <v>7625.8858998554642</v>
      </c>
      <c r="M3" s="12"/>
      <c r="N3" s="13">
        <v>45822</v>
      </c>
      <c r="O3" s="13" t="s">
        <v>34</v>
      </c>
      <c r="P3" s="13" t="s">
        <v>36</v>
      </c>
      <c r="Q3" s="14" t="s">
        <v>14</v>
      </c>
      <c r="R3" s="14" t="s">
        <v>15</v>
      </c>
      <c r="S3" s="14" t="str">
        <f ca="1">"cod_"&amp;INT(RAND()*10000)</f>
        <v>cod_5243</v>
      </c>
      <c r="T3" s="14" t="str">
        <f ca="1">"descricao_titulo_"&amp;MID(S3:S3,5,10)</f>
        <v>descricao_titulo_5243</v>
      </c>
      <c r="U3" s="15">
        <f ca="1">INT(RAND()*100)</f>
        <v>12</v>
      </c>
      <c r="V3" s="16">
        <f ca="1">RAND()*50000</f>
        <v>2152.8659364252967</v>
      </c>
      <c r="W3" s="16">
        <f ca="1">V3*(0.9+RAND()*0.2)</f>
        <v>1991.4935174882889</v>
      </c>
      <c r="X3" s="16"/>
      <c r="Y3" s="16"/>
      <c r="Z3" s="16">
        <f t="shared" ref="Z3:Z14" ca="1" si="1">V3-W3-X3</f>
        <v>161.37241893700775</v>
      </c>
      <c r="AA3" s="17">
        <f ca="1">IFERROR(Z3/(W3-X3),"--ERROR--")</f>
        <v>8.1030853236486469E-2</v>
      </c>
    </row>
    <row r="4" spans="1:27" ht="15" customHeight="1">
      <c r="A4" s="8" t="s">
        <v>34</v>
      </c>
      <c r="B4" s="8" t="s">
        <v>36</v>
      </c>
      <c r="C4" s="9" t="s">
        <v>16</v>
      </c>
      <c r="D4" s="10">
        <v>14040.18</v>
      </c>
      <c r="E4" s="10">
        <f ca="1">SUMIFS(V:V,O:O,A4,P:P,B4,Q:Q,C4)</f>
        <v>32317.519836388321</v>
      </c>
      <c r="F4" s="11">
        <f ca="1">D4-E4</f>
        <v>-18277.339836388321</v>
      </c>
      <c r="G4" s="12"/>
      <c r="J4" s="10">
        <v>287491.49</v>
      </c>
      <c r="L4" s="12"/>
      <c r="M4" s="12"/>
      <c r="N4" s="13">
        <v>45822</v>
      </c>
      <c r="O4" s="13" t="s">
        <v>34</v>
      </c>
      <c r="P4" s="13" t="s">
        <v>36</v>
      </c>
      <c r="Q4" s="14" t="s">
        <v>14</v>
      </c>
      <c r="R4" s="14" t="s">
        <v>15</v>
      </c>
      <c r="S4" s="14" t="str">
        <f t="shared" ref="S4:S67" ca="1" si="2">"cod_"&amp;INT(RAND()*10000)</f>
        <v>cod_2799</v>
      </c>
      <c r="T4" s="14" t="str">
        <f t="shared" ref="T4:T67" ca="1" si="3">"descricao_titulo_"&amp;MID(S4:S4,5,10)</f>
        <v>descricao_titulo_2799</v>
      </c>
      <c r="U4" s="15">
        <f t="shared" ref="U4:U66" ca="1" si="4">INT(RAND()*100)</f>
        <v>37</v>
      </c>
      <c r="V4" s="16">
        <f t="shared" ref="V4:V67" ca="1" si="5">RAND()*50000</f>
        <v>47724.457761450321</v>
      </c>
      <c r="W4" s="16">
        <f t="shared" ref="W4:W67" ca="1" si="6">V4*(0.9+RAND()*0.2)</f>
        <v>51464.23334224696</v>
      </c>
      <c r="X4" s="16"/>
      <c r="Y4" s="16"/>
      <c r="Z4" s="16">
        <f t="shared" ca="1" si="1"/>
        <v>-3739.7755807966387</v>
      </c>
      <c r="AA4" s="17">
        <f t="shared" ref="AA4:AA83" ca="1" si="7">IFERROR(Z4/(W4-X4),"--ERROR--")</f>
        <v>-7.2667468995922246E-2</v>
      </c>
    </row>
    <row r="5" spans="1:27" ht="15" customHeight="1">
      <c r="A5" s="8" t="s">
        <v>34</v>
      </c>
      <c r="B5" s="8" t="s">
        <v>36</v>
      </c>
      <c r="C5" s="9" t="s">
        <v>17</v>
      </c>
      <c r="D5" s="10">
        <v>10168.709999999999</v>
      </c>
      <c r="E5" s="10">
        <f ca="1">SUMIFS(V:V,O:O,A5,P:P,B5,Q:Q,C5)</f>
        <v>6820.5958070585939</v>
      </c>
      <c r="F5" s="11">
        <f ca="1">D5-E5</f>
        <v>3348.1141929414052</v>
      </c>
      <c r="G5" s="12"/>
      <c r="J5" s="12">
        <f>J4-J3</f>
        <v>0</v>
      </c>
      <c r="L5" s="12"/>
      <c r="M5" s="12"/>
      <c r="N5" s="13">
        <v>45822</v>
      </c>
      <c r="O5" s="13" t="s">
        <v>34</v>
      </c>
      <c r="P5" s="13" t="s">
        <v>36</v>
      </c>
      <c r="Q5" s="14" t="s">
        <v>14</v>
      </c>
      <c r="R5" s="14" t="s">
        <v>15</v>
      </c>
      <c r="S5" s="14" t="str">
        <f t="shared" ca="1" si="2"/>
        <v>cod_3075</v>
      </c>
      <c r="T5" s="14" t="str">
        <f t="shared" ca="1" si="3"/>
        <v>descricao_titulo_3075</v>
      </c>
      <c r="U5" s="15">
        <f t="shared" ca="1" si="4"/>
        <v>64</v>
      </c>
      <c r="V5" s="16">
        <f t="shared" ca="1" si="5"/>
        <v>25009.191161313549</v>
      </c>
      <c r="W5" s="16">
        <f t="shared" ca="1" si="6"/>
        <v>23472.27653873738</v>
      </c>
      <c r="X5" s="16"/>
      <c r="Y5" s="16"/>
      <c r="Z5" s="16">
        <f t="shared" ca="1" si="1"/>
        <v>1536.9146225761688</v>
      </c>
      <c r="AA5" s="17">
        <f t="shared" ca="1" si="7"/>
        <v>6.5477867902575523E-2</v>
      </c>
    </row>
    <row r="6" spans="1:27" ht="15" customHeight="1">
      <c r="A6" s="8" t="s">
        <v>34</v>
      </c>
      <c r="B6" s="8" t="s">
        <v>36</v>
      </c>
      <c r="C6" s="9" t="s">
        <v>18</v>
      </c>
      <c r="D6" s="10">
        <v>232.73</v>
      </c>
      <c r="E6" s="10">
        <f ca="1">SUMIFS(V:V,O:O,A6,P:P,B6,Q:Q,C6)</f>
        <v>39134.610028205338</v>
      </c>
      <c r="F6" s="11">
        <f ca="1">D6-E6</f>
        <v>-38901.880028205334</v>
      </c>
      <c r="G6" s="12"/>
      <c r="J6" s="12"/>
      <c r="L6" s="12"/>
      <c r="M6" s="12"/>
      <c r="N6" s="13">
        <v>45822</v>
      </c>
      <c r="O6" s="13" t="s">
        <v>34</v>
      </c>
      <c r="P6" s="13" t="s">
        <v>36</v>
      </c>
      <c r="Q6" s="14" t="s">
        <v>14</v>
      </c>
      <c r="R6" s="14" t="s">
        <v>15</v>
      </c>
      <c r="S6" s="14" t="str">
        <f t="shared" ca="1" si="2"/>
        <v>cod_7052</v>
      </c>
      <c r="T6" s="14" t="str">
        <f t="shared" ca="1" si="3"/>
        <v>descricao_titulo_7052</v>
      </c>
      <c r="U6" s="15">
        <f t="shared" ca="1" si="4"/>
        <v>79</v>
      </c>
      <c r="V6" s="16">
        <f t="shared" ca="1" si="5"/>
        <v>47445.258220170224</v>
      </c>
      <c r="W6" s="16">
        <f t="shared" ca="1" si="6"/>
        <v>49344.775837178182</v>
      </c>
      <c r="X6" s="16"/>
      <c r="Y6" s="16"/>
      <c r="Z6" s="16">
        <f t="shared" ca="1" si="1"/>
        <v>-1899.5176170079576</v>
      </c>
      <c r="AA6" s="17">
        <f t="shared" ca="1" si="7"/>
        <v>-3.849480689254222E-2</v>
      </c>
    </row>
    <row r="7" spans="1:27" ht="15" customHeight="1">
      <c r="G7" s="12"/>
      <c r="J7" s="12"/>
      <c r="L7" s="12"/>
      <c r="M7" s="12"/>
      <c r="N7" s="13">
        <v>45822</v>
      </c>
      <c r="O7" s="13" t="s">
        <v>34</v>
      </c>
      <c r="P7" s="13" t="s">
        <v>36</v>
      </c>
      <c r="Q7" s="14" t="s">
        <v>14</v>
      </c>
      <c r="R7" s="14" t="s">
        <v>15</v>
      </c>
      <c r="S7" s="14" t="str">
        <f t="shared" ca="1" si="2"/>
        <v>cod_7104</v>
      </c>
      <c r="T7" s="14" t="str">
        <f t="shared" ca="1" si="3"/>
        <v>descricao_titulo_7104</v>
      </c>
      <c r="U7" s="15">
        <f t="shared" ca="1" si="4"/>
        <v>51</v>
      </c>
      <c r="V7" s="16">
        <f t="shared" ca="1" si="5"/>
        <v>48515.388243907342</v>
      </c>
      <c r="W7" s="16">
        <f t="shared" ca="1" si="6"/>
        <v>53072.89825038772</v>
      </c>
      <c r="X7" s="16"/>
      <c r="Y7" s="16"/>
      <c r="Z7" s="16">
        <f t="shared" ca="1" si="1"/>
        <v>-4557.5100064803773</v>
      </c>
      <c r="AA7" s="17">
        <f t="shared" ca="1" si="7"/>
        <v>-8.5872642284936504E-2</v>
      </c>
    </row>
    <row r="8" spans="1:27" ht="15" customHeight="1">
      <c r="G8" s="12"/>
      <c r="J8" s="12"/>
      <c r="L8" s="12"/>
      <c r="M8" s="12"/>
      <c r="N8" s="13">
        <v>45822</v>
      </c>
      <c r="O8" s="13" t="s">
        <v>34</v>
      </c>
      <c r="P8" s="13" t="s">
        <v>36</v>
      </c>
      <c r="Q8" s="14" t="s">
        <v>14</v>
      </c>
      <c r="R8" s="14" t="s">
        <v>15</v>
      </c>
      <c r="S8" s="14" t="str">
        <f t="shared" ca="1" si="2"/>
        <v>cod_8100</v>
      </c>
      <c r="T8" s="14" t="str">
        <f t="shared" ca="1" si="3"/>
        <v>descricao_titulo_8100</v>
      </c>
      <c r="U8" s="15">
        <f t="shared" ca="1" si="4"/>
        <v>7</v>
      </c>
      <c r="V8" s="16">
        <f t="shared" ca="1" si="5"/>
        <v>2935.23898205148</v>
      </c>
      <c r="W8" s="16">
        <f t="shared" ca="1" si="6"/>
        <v>2708.8616611441535</v>
      </c>
      <c r="X8" s="16"/>
      <c r="Y8" s="16"/>
      <c r="Z8" s="16">
        <f t="shared" ca="1" si="1"/>
        <v>226.37732090732652</v>
      </c>
      <c r="AA8" s="17">
        <f t="shared" ca="1" si="7"/>
        <v>8.3569170088852215E-2</v>
      </c>
    </row>
    <row r="9" spans="1:27" ht="15" customHeight="1">
      <c r="G9" s="12"/>
      <c r="J9" s="12"/>
      <c r="L9" s="12"/>
      <c r="M9" s="12"/>
      <c r="N9" s="13">
        <v>45822</v>
      </c>
      <c r="O9" s="13" t="s">
        <v>34</v>
      </c>
      <c r="P9" s="13" t="s">
        <v>36</v>
      </c>
      <c r="Q9" s="14" t="s">
        <v>14</v>
      </c>
      <c r="R9" s="14" t="s">
        <v>15</v>
      </c>
      <c r="S9" s="14" t="str">
        <f t="shared" ca="1" si="2"/>
        <v>cod_4626</v>
      </c>
      <c r="T9" s="14" t="str">
        <f t="shared" ca="1" si="3"/>
        <v>descricao_titulo_4626</v>
      </c>
      <c r="U9" s="15">
        <f t="shared" ca="1" si="4"/>
        <v>2</v>
      </c>
      <c r="V9" s="16">
        <f t="shared" ca="1" si="5"/>
        <v>22381.655788764787</v>
      </c>
      <c r="W9" s="16">
        <f t="shared" ca="1" si="6"/>
        <v>24074.403131766481</v>
      </c>
      <c r="X9" s="16"/>
      <c r="Y9" s="16"/>
      <c r="Z9" s="16">
        <f t="shared" ca="1" si="1"/>
        <v>-1692.7473430016944</v>
      </c>
      <c r="AA9" s="17">
        <f t="shared" ca="1" si="7"/>
        <v>-7.031315932265389E-2</v>
      </c>
    </row>
    <row r="10" spans="1:27" ht="15" customHeight="1">
      <c r="G10" s="12"/>
      <c r="J10" s="12"/>
      <c r="L10" s="12"/>
      <c r="M10" s="12"/>
      <c r="N10" s="13">
        <v>45822</v>
      </c>
      <c r="O10" s="13" t="s">
        <v>34</v>
      </c>
      <c r="P10" s="13" t="s">
        <v>36</v>
      </c>
      <c r="Q10" s="14" t="s">
        <v>14</v>
      </c>
      <c r="R10" s="14" t="s">
        <v>15</v>
      </c>
      <c r="S10" s="14" t="str">
        <f t="shared" ca="1" si="2"/>
        <v>cod_9775</v>
      </c>
      <c r="T10" s="14" t="str">
        <f t="shared" ca="1" si="3"/>
        <v>descricao_titulo_9775</v>
      </c>
      <c r="U10" s="15">
        <f t="shared" ca="1" si="4"/>
        <v>18</v>
      </c>
      <c r="V10" s="16">
        <f t="shared" ca="1" si="5"/>
        <v>3087.4358751503682</v>
      </c>
      <c r="W10" s="16">
        <f t="shared" ca="1" si="6"/>
        <v>3094.2424887470984</v>
      </c>
      <c r="X10" s="16"/>
      <c r="Y10" s="16"/>
      <c r="Z10" s="16">
        <f t="shared" ca="1" si="1"/>
        <v>-6.8066135967301307</v>
      </c>
      <c r="AA10" s="17">
        <f t="shared" ca="1" si="7"/>
        <v>-2.1997673490309491E-3</v>
      </c>
    </row>
    <row r="11" spans="1:27" ht="15" customHeight="1">
      <c r="G11" s="12"/>
      <c r="J11" s="12"/>
      <c r="L11" s="12"/>
      <c r="M11" s="12"/>
      <c r="N11" s="13">
        <v>45822</v>
      </c>
      <c r="O11" s="13" t="s">
        <v>34</v>
      </c>
      <c r="P11" s="13" t="s">
        <v>36</v>
      </c>
      <c r="Q11" s="14" t="s">
        <v>14</v>
      </c>
      <c r="R11" s="14" t="s">
        <v>15</v>
      </c>
      <c r="S11" s="14" t="str">
        <f t="shared" ca="1" si="2"/>
        <v>cod_9412</v>
      </c>
      <c r="T11" s="14" t="str">
        <f t="shared" ca="1" si="3"/>
        <v>descricao_titulo_9412</v>
      </c>
      <c r="U11" s="15">
        <f t="shared" ca="1" si="4"/>
        <v>9</v>
      </c>
      <c r="V11" s="16">
        <f t="shared" ca="1" si="5"/>
        <v>2341.3864592589207</v>
      </c>
      <c r="W11" s="16">
        <f t="shared" ca="1" si="6"/>
        <v>2286.0480056153806</v>
      </c>
      <c r="X11" s="16"/>
      <c r="Y11" s="16"/>
      <c r="Z11" s="16">
        <f t="shared" ca="1" si="1"/>
        <v>55.338453643540106</v>
      </c>
      <c r="AA11" s="17">
        <f t="shared" ca="1" si="7"/>
        <v>2.4207039181858108E-2</v>
      </c>
    </row>
    <row r="12" spans="1:27" ht="15" customHeight="1">
      <c r="G12" s="12"/>
      <c r="J12" s="12"/>
      <c r="L12" s="12"/>
      <c r="M12" s="12"/>
      <c r="N12" s="13">
        <v>45822</v>
      </c>
      <c r="O12" s="13" t="s">
        <v>34</v>
      </c>
      <c r="P12" s="13" t="s">
        <v>36</v>
      </c>
      <c r="Q12" s="14" t="s">
        <v>17</v>
      </c>
      <c r="R12" s="14" t="s">
        <v>17</v>
      </c>
      <c r="S12" s="14" t="str">
        <f t="shared" ca="1" si="2"/>
        <v>cod_1711</v>
      </c>
      <c r="T12" s="14" t="str">
        <f t="shared" ca="1" si="3"/>
        <v>descricao_titulo_1711</v>
      </c>
      <c r="U12" s="15">
        <f t="shared" ca="1" si="4"/>
        <v>92</v>
      </c>
      <c r="V12" s="16">
        <f t="shared" ca="1" si="5"/>
        <v>6820.5958070585939</v>
      </c>
      <c r="W12" s="16">
        <f t="shared" ca="1" si="6"/>
        <v>6960.4236862348525</v>
      </c>
      <c r="X12" s="16"/>
      <c r="Y12" s="16"/>
      <c r="Z12" s="16">
        <f t="shared" ca="1" si="1"/>
        <v>-139.82787917625865</v>
      </c>
      <c r="AA12" s="17">
        <f t="shared" ca="1" si="7"/>
        <v>-2.0088989618948994E-2</v>
      </c>
    </row>
    <row r="13" spans="1:27" ht="15" customHeight="1">
      <c r="N13" s="13">
        <v>45822</v>
      </c>
      <c r="O13" s="13" t="s">
        <v>34</v>
      </c>
      <c r="P13" s="13" t="s">
        <v>36</v>
      </c>
      <c r="Q13" s="14" t="s">
        <v>16</v>
      </c>
      <c r="R13" s="14" t="s">
        <v>19</v>
      </c>
      <c r="S13" s="14" t="str">
        <f t="shared" ca="1" si="2"/>
        <v>cod_6030</v>
      </c>
      <c r="T13" s="14" t="str">
        <f t="shared" ca="1" si="3"/>
        <v>descricao_titulo_6030</v>
      </c>
      <c r="U13" s="15">
        <f t="shared" ca="1" si="4"/>
        <v>59</v>
      </c>
      <c r="V13" s="16">
        <f t="shared" ca="1" si="5"/>
        <v>32317.519836388321</v>
      </c>
      <c r="W13" s="16">
        <f t="shared" ca="1" si="6"/>
        <v>34016.045767128337</v>
      </c>
      <c r="X13" s="16"/>
      <c r="Y13" s="16"/>
      <c r="Z13" s="16">
        <f t="shared" ca="1" si="1"/>
        <v>-1698.5259307400156</v>
      </c>
      <c r="AA13" s="17">
        <f t="shared" ca="1" si="7"/>
        <v>-4.9933079887298337E-2</v>
      </c>
    </row>
    <row r="14" spans="1:27" ht="15" customHeight="1">
      <c r="N14" s="13">
        <v>45822</v>
      </c>
      <c r="O14" s="13" t="s">
        <v>34</v>
      </c>
      <c r="P14" s="13" t="s">
        <v>36</v>
      </c>
      <c r="Q14" s="14" t="s">
        <v>18</v>
      </c>
      <c r="R14" s="14" t="s">
        <v>19</v>
      </c>
      <c r="S14" s="14" t="str">
        <f t="shared" ca="1" si="2"/>
        <v>cod_2304</v>
      </c>
      <c r="T14" s="14" t="str">
        <f t="shared" ca="1" si="3"/>
        <v>descricao_titulo_2304</v>
      </c>
      <c r="U14" s="15">
        <f t="shared" ca="1" si="4"/>
        <v>44</v>
      </c>
      <c r="V14" s="16">
        <f t="shared" ca="1" si="5"/>
        <v>39134.610028205338</v>
      </c>
      <c r="W14" s="16">
        <f t="shared" ca="1" si="6"/>
        <v>38835.499338221809</v>
      </c>
      <c r="X14" s="16"/>
      <c r="Y14" s="16"/>
      <c r="Z14" s="16">
        <f t="shared" ca="1" si="1"/>
        <v>299.11068998352857</v>
      </c>
      <c r="AA14" s="17">
        <f t="shared" ca="1" si="7"/>
        <v>7.7019916076924112E-3</v>
      </c>
    </row>
    <row r="15" spans="1:27">
      <c r="A15" s="8" t="s">
        <v>35</v>
      </c>
      <c r="B15" s="8" t="s">
        <v>36</v>
      </c>
      <c r="C15" s="9" t="s">
        <v>14</v>
      </c>
      <c r="D15" s="10">
        <v>1016013.89</v>
      </c>
      <c r="E15" s="10">
        <f ca="1">SUMIFS(V:V,O:O,A15,P:P,B15,Q:Q,C15)</f>
        <v>516955.79240159428</v>
      </c>
      <c r="F15" s="11">
        <f ca="1">D15-E15</f>
        <v>499058.09759840573</v>
      </c>
      <c r="H15" s="8" t="s">
        <v>35</v>
      </c>
      <c r="I15" s="8" t="s">
        <v>36</v>
      </c>
      <c r="J15" s="10">
        <f>SUMIFS(D:D,A:A,H15,B:B,I15)</f>
        <v>1737391.91</v>
      </c>
      <c r="K15" s="10">
        <f ca="1">SUMIFS(V:V,O:O,H15,P:P,I15)</f>
        <v>655719.41423118254</v>
      </c>
      <c r="L15" s="11">
        <f ca="1">J15-K15</f>
        <v>1081672.4957688174</v>
      </c>
      <c r="M15" s="12"/>
      <c r="N15" s="18">
        <v>45822</v>
      </c>
      <c r="O15" s="18" t="s">
        <v>35</v>
      </c>
      <c r="P15" s="18" t="s">
        <v>36</v>
      </c>
      <c r="Q15" s="19" t="s">
        <v>20</v>
      </c>
      <c r="R15" s="19" t="s">
        <v>21</v>
      </c>
      <c r="S15" s="14" t="str">
        <f t="shared" ca="1" si="2"/>
        <v>cod_160</v>
      </c>
      <c r="T15" s="14" t="str">
        <f t="shared" ca="1" si="3"/>
        <v>descricao_titulo_160</v>
      </c>
      <c r="U15" s="15">
        <f t="shared" ca="1" si="4"/>
        <v>0</v>
      </c>
      <c r="V15" s="16">
        <f t="shared" ca="1" si="5"/>
        <v>3324.2612594631682</v>
      </c>
      <c r="W15" s="16">
        <f t="shared" ca="1" si="6"/>
        <v>3352.7945327034008</v>
      </c>
      <c r="X15" s="20"/>
      <c r="Y15" s="20"/>
      <c r="Z15" s="20">
        <f ca="1">V15-W15-X15</f>
        <v>-28.533273240232575</v>
      </c>
      <c r="AA15" s="4">
        <f t="shared" ca="1" si="7"/>
        <v>-8.5102958030732149E-3</v>
      </c>
    </row>
    <row r="16" spans="1:27">
      <c r="A16" s="8" t="s">
        <v>35</v>
      </c>
      <c r="B16" s="8" t="s">
        <v>36</v>
      </c>
      <c r="C16" s="9" t="s">
        <v>20</v>
      </c>
      <c r="D16" s="10">
        <v>678568.72</v>
      </c>
      <c r="E16" s="10">
        <f ca="1">SUMIFS(V:V,O:O,A16,P:P,B16,Q:Q,C16)</f>
        <v>36475.730788550507</v>
      </c>
      <c r="F16" s="11">
        <f ca="1">D16-E16</f>
        <v>642092.98921144952</v>
      </c>
      <c r="J16" s="10">
        <v>1737391.91</v>
      </c>
      <c r="L16" s="12"/>
      <c r="M16" s="12"/>
      <c r="N16" s="18">
        <v>45822</v>
      </c>
      <c r="O16" s="18" t="s">
        <v>35</v>
      </c>
      <c r="P16" s="18" t="s">
        <v>36</v>
      </c>
      <c r="Q16" s="19" t="s">
        <v>20</v>
      </c>
      <c r="R16" s="19" t="s">
        <v>21</v>
      </c>
      <c r="S16" s="14" t="str">
        <f t="shared" ca="1" si="2"/>
        <v>cod_5966</v>
      </c>
      <c r="T16" s="14" t="str">
        <f t="shared" ca="1" si="3"/>
        <v>descricao_titulo_5966</v>
      </c>
      <c r="U16" s="15">
        <f t="shared" ca="1" si="4"/>
        <v>71</v>
      </c>
      <c r="V16" s="16">
        <f t="shared" ca="1" si="5"/>
        <v>1338.5587217945804</v>
      </c>
      <c r="W16" s="16">
        <f t="shared" ca="1" si="6"/>
        <v>1451.8737199748628</v>
      </c>
      <c r="X16" s="20"/>
      <c r="Y16" s="20"/>
      <c r="Z16" s="20">
        <f ca="1">V16-W16-X16</f>
        <v>-113.31499818028237</v>
      </c>
      <c r="AA16" s="4">
        <f t="shared" ca="1" si="7"/>
        <v>-7.804742011739442E-2</v>
      </c>
    </row>
    <row r="17" spans="1:27">
      <c r="A17" s="8" t="s">
        <v>35</v>
      </c>
      <c r="B17" s="8" t="s">
        <v>36</v>
      </c>
      <c r="C17" s="9" t="s">
        <v>16</v>
      </c>
      <c r="D17" s="10">
        <v>32613.37</v>
      </c>
      <c r="E17" s="10">
        <f ca="1">SUMIFS(V:V,O:O,A17,P:P,B17,Q:Q,C17)</f>
        <v>17839.371296585759</v>
      </c>
      <c r="F17" s="11">
        <f t="shared" ref="F17" ca="1" si="8">D17-E17</f>
        <v>14773.99870341424</v>
      </c>
      <c r="J17" s="12">
        <f>J16-J15</f>
        <v>0</v>
      </c>
      <c r="L17" s="12"/>
      <c r="M17" s="12"/>
      <c r="N17" s="18">
        <v>45822</v>
      </c>
      <c r="O17" s="18" t="s">
        <v>35</v>
      </c>
      <c r="P17" s="18" t="s">
        <v>36</v>
      </c>
      <c r="Q17" s="19" t="s">
        <v>20</v>
      </c>
      <c r="R17" s="19" t="s">
        <v>21</v>
      </c>
      <c r="S17" s="14" t="str">
        <f t="shared" ca="1" si="2"/>
        <v>cod_8299</v>
      </c>
      <c r="T17" s="14" t="str">
        <f t="shared" ca="1" si="3"/>
        <v>descricao_titulo_8299</v>
      </c>
      <c r="U17" s="15">
        <f t="shared" ca="1" si="4"/>
        <v>79</v>
      </c>
      <c r="V17" s="16">
        <f t="shared" ca="1" si="5"/>
        <v>17405.971639193816</v>
      </c>
      <c r="W17" s="16">
        <f t="shared" ca="1" si="6"/>
        <v>17451.301716612175</v>
      </c>
      <c r="X17" s="20"/>
      <c r="Y17" s="20"/>
      <c r="Z17" s="20">
        <f ca="1">V17-W17-X17</f>
        <v>-45.330077418358997</v>
      </c>
      <c r="AA17" s="4">
        <f t="shared" ca="1" si="7"/>
        <v>-2.5975184060458116E-3</v>
      </c>
    </row>
    <row r="18" spans="1:27">
      <c r="A18" s="8" t="s">
        <v>35</v>
      </c>
      <c r="B18" s="8" t="s">
        <v>36</v>
      </c>
      <c r="C18" s="9" t="s">
        <v>17</v>
      </c>
      <c r="D18" s="10">
        <v>10195.93</v>
      </c>
      <c r="E18" s="10">
        <f ca="1">SUMIFS(V:V,O:O,A18,P:P,B18,Q:Q,C18)</f>
        <v>34464.173019555492</v>
      </c>
      <c r="F18" s="11">
        <f ca="1">D18-E18</f>
        <v>-24268.243019555492</v>
      </c>
      <c r="M18" s="12"/>
      <c r="N18" s="18">
        <v>45822</v>
      </c>
      <c r="O18" s="18" t="s">
        <v>35</v>
      </c>
      <c r="P18" s="18" t="s">
        <v>36</v>
      </c>
      <c r="Q18" s="19" t="s">
        <v>20</v>
      </c>
      <c r="R18" s="19" t="s">
        <v>22</v>
      </c>
      <c r="S18" s="14" t="str">
        <f t="shared" ca="1" si="2"/>
        <v>cod_556</v>
      </c>
      <c r="T18" s="14" t="str">
        <f t="shared" ca="1" si="3"/>
        <v>descricao_titulo_556</v>
      </c>
      <c r="U18" s="15">
        <f t="shared" ca="1" si="4"/>
        <v>66</v>
      </c>
      <c r="V18" s="16">
        <f t="shared" ca="1" si="5"/>
        <v>14406.939168098943</v>
      </c>
      <c r="W18" s="16">
        <f t="shared" ca="1" si="6"/>
        <v>13285.719343726036</v>
      </c>
      <c r="X18" s="20"/>
      <c r="Y18" s="20"/>
      <c r="Z18" s="3">
        <f t="shared" ref="Z18:Z86" ca="1" si="9">V18-W18-X18</f>
        <v>1121.2198243729072</v>
      </c>
      <c r="AA18" s="4">
        <f t="shared" ca="1" si="7"/>
        <v>8.4392857877310573E-2</v>
      </c>
    </row>
    <row r="19" spans="1:27">
      <c r="A19" s="8" t="s">
        <v>35</v>
      </c>
      <c r="B19" s="8" t="s">
        <v>36</v>
      </c>
      <c r="C19" s="9" t="s">
        <v>18</v>
      </c>
      <c r="D19" s="10">
        <v>0</v>
      </c>
      <c r="E19" s="10">
        <f ca="1">SUMIFS(V:V,O:O,A19,P:P,B19,Q:Q,C19)</f>
        <v>49984.346724896481</v>
      </c>
      <c r="F19" s="11">
        <f ca="1">D19-E19</f>
        <v>-49984.346724896481</v>
      </c>
      <c r="J19" s="12"/>
      <c r="M19" s="12"/>
      <c r="N19" s="18">
        <v>45822</v>
      </c>
      <c r="O19" s="18" t="s">
        <v>35</v>
      </c>
      <c r="P19" s="18" t="s">
        <v>36</v>
      </c>
      <c r="Q19" s="19" t="s">
        <v>14</v>
      </c>
      <c r="R19" s="19" t="s">
        <v>15</v>
      </c>
      <c r="S19" s="14" t="str">
        <f t="shared" ca="1" si="2"/>
        <v>cod_5115</v>
      </c>
      <c r="T19" s="14" t="str">
        <f t="shared" ca="1" si="3"/>
        <v>descricao_titulo_5115</v>
      </c>
      <c r="U19" s="15">
        <f t="shared" ca="1" si="4"/>
        <v>16</v>
      </c>
      <c r="V19" s="16">
        <f t="shared" ca="1" si="5"/>
        <v>34151.767224951633</v>
      </c>
      <c r="W19" s="16">
        <f t="shared" ca="1" si="6"/>
        <v>36515.424260651489</v>
      </c>
      <c r="X19" s="20"/>
      <c r="Y19" s="20"/>
      <c r="Z19" s="3">
        <f t="shared" ca="1" si="9"/>
        <v>-2363.6570356998564</v>
      </c>
      <c r="AA19" s="4">
        <f t="shared" ca="1" si="7"/>
        <v>-6.4730373083653314E-2</v>
      </c>
    </row>
    <row r="20" spans="1:27">
      <c r="M20" s="12"/>
      <c r="N20" s="18">
        <v>45822</v>
      </c>
      <c r="O20" s="18" t="s">
        <v>35</v>
      </c>
      <c r="P20" s="18" t="s">
        <v>36</v>
      </c>
      <c r="Q20" s="19" t="s">
        <v>14</v>
      </c>
      <c r="R20" s="19" t="s">
        <v>15</v>
      </c>
      <c r="S20" s="14" t="str">
        <f t="shared" ca="1" si="2"/>
        <v>cod_5434</v>
      </c>
      <c r="T20" s="14" t="str">
        <f t="shared" ca="1" si="3"/>
        <v>descricao_titulo_5434</v>
      </c>
      <c r="U20" s="15">
        <f t="shared" ca="1" si="4"/>
        <v>44</v>
      </c>
      <c r="V20" s="16">
        <f t="shared" ca="1" si="5"/>
        <v>43010.965337535279</v>
      </c>
      <c r="W20" s="16">
        <f t="shared" ca="1" si="6"/>
        <v>42316.959570239153</v>
      </c>
      <c r="X20" s="20"/>
      <c r="Y20" s="20"/>
      <c r="Z20" s="3">
        <f t="shared" ca="1" si="9"/>
        <v>694.00576729612658</v>
      </c>
      <c r="AA20" s="4">
        <f t="shared" ca="1" si="7"/>
        <v>1.6400180314093498E-2</v>
      </c>
    </row>
    <row r="21" spans="1:27">
      <c r="J21" s="12"/>
      <c r="N21" s="18">
        <v>45822</v>
      </c>
      <c r="O21" s="18" t="s">
        <v>35</v>
      </c>
      <c r="P21" s="18" t="s">
        <v>36</v>
      </c>
      <c r="Q21" s="19" t="s">
        <v>14</v>
      </c>
      <c r="R21" s="19" t="s">
        <v>15</v>
      </c>
      <c r="S21" s="14" t="str">
        <f t="shared" ca="1" si="2"/>
        <v>cod_6804</v>
      </c>
      <c r="T21" s="14" t="str">
        <f t="shared" ca="1" si="3"/>
        <v>descricao_titulo_6804</v>
      </c>
      <c r="U21" s="15">
        <f t="shared" ca="1" si="4"/>
        <v>6</v>
      </c>
      <c r="V21" s="16">
        <f t="shared" ca="1" si="5"/>
        <v>957.58299487078705</v>
      </c>
      <c r="W21" s="16">
        <f t="shared" ca="1" si="6"/>
        <v>872.27320640272546</v>
      </c>
      <c r="X21" s="20"/>
      <c r="Y21" s="20"/>
      <c r="Z21" s="3">
        <f t="shared" ca="1" si="9"/>
        <v>85.309788468061583</v>
      </c>
      <c r="AA21" s="4">
        <f t="shared" ca="1" si="7"/>
        <v>9.7801683969958322E-2</v>
      </c>
    </row>
    <row r="22" spans="1:27">
      <c r="J22" s="12"/>
      <c r="N22" s="18">
        <v>45822</v>
      </c>
      <c r="O22" s="18" t="s">
        <v>35</v>
      </c>
      <c r="P22" s="18" t="s">
        <v>36</v>
      </c>
      <c r="Q22" s="19" t="s">
        <v>14</v>
      </c>
      <c r="R22" s="19" t="s">
        <v>15</v>
      </c>
      <c r="S22" s="14" t="str">
        <f t="shared" ca="1" si="2"/>
        <v>cod_2959</v>
      </c>
      <c r="T22" s="14" t="str">
        <f t="shared" ca="1" si="3"/>
        <v>descricao_titulo_2959</v>
      </c>
      <c r="U22" s="15">
        <f t="shared" ca="1" si="4"/>
        <v>36</v>
      </c>
      <c r="V22" s="16">
        <f t="shared" ca="1" si="5"/>
        <v>4671.9226748805904</v>
      </c>
      <c r="W22" s="16">
        <f t="shared" ca="1" si="6"/>
        <v>4810.9527662943692</v>
      </c>
      <c r="X22" s="20"/>
      <c r="Y22" s="20"/>
      <c r="Z22" s="3">
        <f t="shared" ca="1" si="9"/>
        <v>-139.03009141377879</v>
      </c>
      <c r="AA22" s="4">
        <f t="shared" ca="1" si="7"/>
        <v>-2.8898660653629022E-2</v>
      </c>
    </row>
    <row r="23" spans="1:27">
      <c r="J23" s="12"/>
      <c r="N23" s="18">
        <v>45822</v>
      </c>
      <c r="O23" s="18" t="s">
        <v>35</v>
      </c>
      <c r="P23" s="18" t="s">
        <v>36</v>
      </c>
      <c r="Q23" s="19" t="s">
        <v>14</v>
      </c>
      <c r="R23" s="19" t="s">
        <v>15</v>
      </c>
      <c r="S23" s="14" t="str">
        <f t="shared" ca="1" si="2"/>
        <v>cod_2407</v>
      </c>
      <c r="T23" s="14" t="str">
        <f t="shared" ca="1" si="3"/>
        <v>descricao_titulo_2407</v>
      </c>
      <c r="U23" s="15">
        <f t="shared" ca="1" si="4"/>
        <v>22</v>
      </c>
      <c r="V23" s="16">
        <f t="shared" ca="1" si="5"/>
        <v>30284.640064611402</v>
      </c>
      <c r="W23" s="16">
        <f t="shared" ca="1" si="6"/>
        <v>32655.271449751795</v>
      </c>
      <c r="X23" s="20"/>
      <c r="Y23" s="20"/>
      <c r="Z23" s="3">
        <f t="shared" ca="1" si="9"/>
        <v>-2370.6313851403938</v>
      </c>
      <c r="AA23" s="4">
        <f t="shared" ca="1" si="7"/>
        <v>-7.259567230326644E-2</v>
      </c>
    </row>
    <row r="24" spans="1:27">
      <c r="N24" s="18">
        <v>45822</v>
      </c>
      <c r="O24" s="18" t="s">
        <v>35</v>
      </c>
      <c r="P24" s="18" t="s">
        <v>36</v>
      </c>
      <c r="Q24" s="19" t="s">
        <v>14</v>
      </c>
      <c r="R24" s="19" t="s">
        <v>15</v>
      </c>
      <c r="S24" s="14" t="str">
        <f t="shared" ca="1" si="2"/>
        <v>cod_5497</v>
      </c>
      <c r="T24" s="14" t="str">
        <f t="shared" ca="1" si="3"/>
        <v>descricao_titulo_5497</v>
      </c>
      <c r="U24" s="15">
        <f t="shared" ca="1" si="4"/>
        <v>23</v>
      </c>
      <c r="V24" s="16">
        <f t="shared" ca="1" si="5"/>
        <v>11322.145066722122</v>
      </c>
      <c r="W24" s="16">
        <f t="shared" ca="1" si="6"/>
        <v>12374.067977890994</v>
      </c>
      <c r="X24" s="20"/>
      <c r="Y24" s="20"/>
      <c r="Z24" s="3">
        <f t="shared" ca="1" si="9"/>
        <v>-1051.9229111688728</v>
      </c>
      <c r="AA24" s="4">
        <f t="shared" ca="1" si="7"/>
        <v>-8.5010274151424203E-2</v>
      </c>
    </row>
    <row r="25" spans="1:27">
      <c r="N25" s="18">
        <v>45822</v>
      </c>
      <c r="O25" s="18" t="s">
        <v>35</v>
      </c>
      <c r="P25" s="18" t="s">
        <v>36</v>
      </c>
      <c r="Q25" s="19" t="s">
        <v>14</v>
      </c>
      <c r="R25" s="19" t="s">
        <v>15</v>
      </c>
      <c r="S25" s="14" t="str">
        <f t="shared" ca="1" si="2"/>
        <v>cod_706</v>
      </c>
      <c r="T25" s="14" t="str">
        <f t="shared" ca="1" si="3"/>
        <v>descricao_titulo_706</v>
      </c>
      <c r="U25" s="15">
        <f t="shared" ca="1" si="4"/>
        <v>42</v>
      </c>
      <c r="V25" s="16">
        <f t="shared" ca="1" si="5"/>
        <v>43655.179131608202</v>
      </c>
      <c r="W25" s="16">
        <f t="shared" ca="1" si="6"/>
        <v>40903.797382252233</v>
      </c>
      <c r="X25" s="3"/>
      <c r="Y25" s="3"/>
      <c r="Z25" s="3">
        <f ca="1">V25-W25-X25</f>
        <v>2751.3817493559691</v>
      </c>
      <c r="AA25" s="4">
        <f ca="1">IFERROR(Z25/(W25-X25),"--ERROR--")</f>
        <v>6.726470218996751E-2</v>
      </c>
    </row>
    <row r="26" spans="1:27">
      <c r="N26" s="18">
        <v>45822</v>
      </c>
      <c r="O26" s="18" t="s">
        <v>35</v>
      </c>
      <c r="P26" s="18" t="s">
        <v>36</v>
      </c>
      <c r="Q26" s="19" t="s">
        <v>14</v>
      </c>
      <c r="R26" s="19" t="s">
        <v>15</v>
      </c>
      <c r="S26" s="14" t="str">
        <f t="shared" ca="1" si="2"/>
        <v>cod_8512</v>
      </c>
      <c r="T26" s="14" t="str">
        <f t="shared" ca="1" si="3"/>
        <v>descricao_titulo_8512</v>
      </c>
      <c r="U26" s="15">
        <f t="shared" ca="1" si="4"/>
        <v>51</v>
      </c>
      <c r="V26" s="16">
        <f t="shared" ca="1" si="5"/>
        <v>9756.8119320309725</v>
      </c>
      <c r="W26" s="16">
        <f t="shared" ca="1" si="6"/>
        <v>9805.9857642093248</v>
      </c>
      <c r="X26" s="20"/>
      <c r="Y26" s="20"/>
      <c r="Z26" s="3">
        <f t="shared" ca="1" si="9"/>
        <v>-49.173832178352313</v>
      </c>
      <c r="AA26" s="4">
        <f t="shared" ca="1" si="7"/>
        <v>-5.01467505264294E-3</v>
      </c>
    </row>
    <row r="27" spans="1:27">
      <c r="N27" s="18">
        <v>45822</v>
      </c>
      <c r="O27" s="18" t="s">
        <v>35</v>
      </c>
      <c r="P27" s="18" t="s">
        <v>36</v>
      </c>
      <c r="Q27" s="19" t="s">
        <v>14</v>
      </c>
      <c r="R27" s="19" t="s">
        <v>15</v>
      </c>
      <c r="S27" s="14" t="str">
        <f t="shared" ca="1" si="2"/>
        <v>cod_7671</v>
      </c>
      <c r="T27" s="14" t="str">
        <f t="shared" ca="1" si="3"/>
        <v>descricao_titulo_7671</v>
      </c>
      <c r="U27" s="15">
        <f t="shared" ca="1" si="4"/>
        <v>73</v>
      </c>
      <c r="V27" s="16">
        <f t="shared" ca="1" si="5"/>
        <v>21191.358751026979</v>
      </c>
      <c r="W27" s="16">
        <f t="shared" ca="1" si="6"/>
        <v>19665.084719240465</v>
      </c>
      <c r="X27" s="20"/>
      <c r="Y27" s="20"/>
      <c r="Z27" s="3">
        <f t="shared" ca="1" si="9"/>
        <v>1526.2740317865137</v>
      </c>
      <c r="AA27" s="4">
        <f t="shared" ca="1" si="7"/>
        <v>7.7613397225448813E-2</v>
      </c>
    </row>
    <row r="28" spans="1:27">
      <c r="N28" s="18">
        <v>45822</v>
      </c>
      <c r="O28" s="18" t="s">
        <v>35</v>
      </c>
      <c r="P28" s="18" t="s">
        <v>36</v>
      </c>
      <c r="Q28" s="19" t="s">
        <v>14</v>
      </c>
      <c r="R28" s="19" t="s">
        <v>15</v>
      </c>
      <c r="S28" s="14" t="str">
        <f t="shared" ca="1" si="2"/>
        <v>cod_2892</v>
      </c>
      <c r="T28" s="14" t="str">
        <f t="shared" ca="1" si="3"/>
        <v>descricao_titulo_2892</v>
      </c>
      <c r="U28" s="15">
        <f t="shared" ca="1" si="4"/>
        <v>39</v>
      </c>
      <c r="V28" s="16">
        <f t="shared" ca="1" si="5"/>
        <v>23564.84575165957</v>
      </c>
      <c r="W28" s="16">
        <f t="shared" ca="1" si="6"/>
        <v>23654.916173989495</v>
      </c>
      <c r="X28" s="20"/>
      <c r="Y28" s="20"/>
      <c r="Z28" s="3">
        <f t="shared" ca="1" si="9"/>
        <v>-90.07042232992535</v>
      </c>
      <c r="AA28" s="4">
        <f t="shared" ca="1" si="7"/>
        <v>-3.8076830062481939E-3</v>
      </c>
    </row>
    <row r="29" spans="1:27">
      <c r="N29" s="18">
        <v>45822</v>
      </c>
      <c r="O29" s="18" t="s">
        <v>35</v>
      </c>
      <c r="P29" s="18" t="s">
        <v>36</v>
      </c>
      <c r="Q29" s="19" t="s">
        <v>14</v>
      </c>
      <c r="R29" s="19" t="s">
        <v>15</v>
      </c>
      <c r="S29" s="14" t="str">
        <f t="shared" ca="1" si="2"/>
        <v>cod_3382</v>
      </c>
      <c r="T29" s="14" t="str">
        <f t="shared" ca="1" si="3"/>
        <v>descricao_titulo_3382</v>
      </c>
      <c r="U29" s="15">
        <f t="shared" ca="1" si="4"/>
        <v>30</v>
      </c>
      <c r="V29" s="16">
        <f t="shared" ca="1" si="5"/>
        <v>24750.345587093849</v>
      </c>
      <c r="W29" s="16">
        <f t="shared" ca="1" si="6"/>
        <v>24433.345379734594</v>
      </c>
      <c r="X29" s="3"/>
      <c r="Y29" s="3"/>
      <c r="Z29" s="3">
        <f t="shared" ca="1" si="9"/>
        <v>317.000207359255</v>
      </c>
      <c r="AA29" s="4">
        <f t="shared" ca="1" si="7"/>
        <v>1.2974081216982266E-2</v>
      </c>
    </row>
    <row r="30" spans="1:27">
      <c r="N30" s="18">
        <v>45822</v>
      </c>
      <c r="O30" s="18" t="s">
        <v>35</v>
      </c>
      <c r="P30" s="18" t="s">
        <v>36</v>
      </c>
      <c r="Q30" s="19" t="s">
        <v>14</v>
      </c>
      <c r="R30" s="19" t="s">
        <v>15</v>
      </c>
      <c r="S30" s="14" t="str">
        <f t="shared" ca="1" si="2"/>
        <v>cod_685</v>
      </c>
      <c r="T30" s="14" t="str">
        <f t="shared" ca="1" si="3"/>
        <v>descricao_titulo_685</v>
      </c>
      <c r="U30" s="15">
        <f t="shared" ca="1" si="4"/>
        <v>21</v>
      </c>
      <c r="V30" s="16">
        <f t="shared" ca="1" si="5"/>
        <v>13083.788682778997</v>
      </c>
      <c r="W30" s="16">
        <f t="shared" ca="1" si="6"/>
        <v>14208.694796463869</v>
      </c>
      <c r="X30" s="3"/>
      <c r="Y30" s="3"/>
      <c r="Z30" s="3">
        <f t="shared" ca="1" si="9"/>
        <v>-1124.9061136848723</v>
      </c>
      <c r="AA30" s="4">
        <f t="shared" ca="1" si="7"/>
        <v>-7.9170263687050879E-2</v>
      </c>
    </row>
    <row r="31" spans="1:27">
      <c r="N31" s="18">
        <v>45822</v>
      </c>
      <c r="O31" s="18" t="s">
        <v>35</v>
      </c>
      <c r="P31" s="18" t="s">
        <v>36</v>
      </c>
      <c r="Q31" s="19" t="s">
        <v>14</v>
      </c>
      <c r="R31" s="19" t="s">
        <v>15</v>
      </c>
      <c r="S31" s="14" t="str">
        <f t="shared" ca="1" si="2"/>
        <v>cod_4710</v>
      </c>
      <c r="T31" s="14" t="str">
        <f t="shared" ca="1" si="3"/>
        <v>descricao_titulo_4710</v>
      </c>
      <c r="U31" s="15">
        <f t="shared" ca="1" si="4"/>
        <v>50</v>
      </c>
      <c r="V31" s="16">
        <f t="shared" ca="1" si="5"/>
        <v>21596.970279153738</v>
      </c>
      <c r="W31" s="16">
        <f t="shared" ca="1" si="6"/>
        <v>21200.270394964726</v>
      </c>
      <c r="X31" s="3"/>
      <c r="Y31" s="3"/>
      <c r="Z31" s="3">
        <f t="shared" ca="1" si="9"/>
        <v>396.69988418901266</v>
      </c>
      <c r="AA31" s="4">
        <f t="shared" ca="1" si="7"/>
        <v>1.8712020026085744E-2</v>
      </c>
    </row>
    <row r="32" spans="1:27">
      <c r="N32" s="18">
        <v>45822</v>
      </c>
      <c r="O32" s="18" t="s">
        <v>35</v>
      </c>
      <c r="P32" s="18" t="s">
        <v>36</v>
      </c>
      <c r="Q32" s="19" t="s">
        <v>14</v>
      </c>
      <c r="R32" s="19" t="s">
        <v>15</v>
      </c>
      <c r="S32" s="14" t="str">
        <f t="shared" ca="1" si="2"/>
        <v>cod_3631</v>
      </c>
      <c r="T32" s="14" t="str">
        <f t="shared" ca="1" si="3"/>
        <v>descricao_titulo_3631</v>
      </c>
      <c r="U32" s="15">
        <f t="shared" ca="1" si="4"/>
        <v>43</v>
      </c>
      <c r="V32" s="16">
        <f t="shared" ca="1" si="5"/>
        <v>23290.406716127167</v>
      </c>
      <c r="W32" s="16">
        <f t="shared" ca="1" si="6"/>
        <v>23929.951672710362</v>
      </c>
      <c r="X32" s="3"/>
      <c r="Y32" s="3"/>
      <c r="Z32" s="3">
        <f t="shared" ca="1" si="9"/>
        <v>-639.54495658319502</v>
      </c>
      <c r="AA32" s="4">
        <f t="shared" ca="1" si="7"/>
        <v>-2.6725710328639317E-2</v>
      </c>
    </row>
    <row r="33" spans="1:27">
      <c r="N33" s="18">
        <v>45822</v>
      </c>
      <c r="O33" s="18" t="s">
        <v>35</v>
      </c>
      <c r="P33" s="18" t="s">
        <v>36</v>
      </c>
      <c r="Q33" s="19" t="s">
        <v>14</v>
      </c>
      <c r="R33" s="19" t="s">
        <v>15</v>
      </c>
      <c r="S33" s="14" t="str">
        <f t="shared" ca="1" si="2"/>
        <v>cod_1417</v>
      </c>
      <c r="T33" s="14" t="str">
        <f t="shared" ca="1" si="3"/>
        <v>descricao_titulo_1417</v>
      </c>
      <c r="U33" s="15">
        <f t="shared" ca="1" si="4"/>
        <v>55</v>
      </c>
      <c r="V33" s="16">
        <f t="shared" ca="1" si="5"/>
        <v>9554.9102515050326</v>
      </c>
      <c r="W33" s="16">
        <f t="shared" ca="1" si="6"/>
        <v>9020.6508544081898</v>
      </c>
      <c r="X33" s="3"/>
      <c r="Y33" s="3"/>
      <c r="Z33" s="3">
        <f t="shared" ca="1" si="9"/>
        <v>534.2593970968428</v>
      </c>
      <c r="AA33" s="4">
        <f t="shared" ca="1" si="7"/>
        <v>5.9226258251172885E-2</v>
      </c>
    </row>
    <row r="34" spans="1:27">
      <c r="N34" s="18">
        <v>45822</v>
      </c>
      <c r="O34" s="18" t="s">
        <v>35</v>
      </c>
      <c r="P34" s="18" t="s">
        <v>36</v>
      </c>
      <c r="Q34" s="19" t="s">
        <v>14</v>
      </c>
      <c r="R34" s="19" t="s">
        <v>15</v>
      </c>
      <c r="S34" s="14" t="str">
        <f t="shared" ca="1" si="2"/>
        <v>cod_9280</v>
      </c>
      <c r="T34" s="14" t="str">
        <f t="shared" ca="1" si="3"/>
        <v>descricao_titulo_9280</v>
      </c>
      <c r="U34" s="15">
        <f t="shared" ca="1" si="4"/>
        <v>7</v>
      </c>
      <c r="V34" s="16">
        <f t="shared" ca="1" si="5"/>
        <v>30022.845973063995</v>
      </c>
      <c r="W34" s="16">
        <f t="shared" ca="1" si="6"/>
        <v>28379.51611387571</v>
      </c>
      <c r="X34" s="3"/>
      <c r="Y34" s="3"/>
      <c r="Z34" s="3">
        <f t="shared" ca="1" si="9"/>
        <v>1643.3298591882849</v>
      </c>
      <c r="AA34" s="4">
        <f t="shared" ca="1" si="7"/>
        <v>5.7905492559994887E-2</v>
      </c>
    </row>
    <row r="35" spans="1:27">
      <c r="N35" s="18">
        <v>45822</v>
      </c>
      <c r="O35" s="18" t="s">
        <v>35</v>
      </c>
      <c r="P35" s="18" t="s">
        <v>36</v>
      </c>
      <c r="Q35" s="19" t="s">
        <v>14</v>
      </c>
      <c r="R35" s="19" t="s">
        <v>15</v>
      </c>
      <c r="S35" s="14" t="str">
        <f t="shared" ca="1" si="2"/>
        <v>cod_9653</v>
      </c>
      <c r="T35" s="14" t="str">
        <f t="shared" ca="1" si="3"/>
        <v>descricao_titulo_9653</v>
      </c>
      <c r="U35" s="15">
        <f t="shared" ca="1" si="4"/>
        <v>93</v>
      </c>
      <c r="V35" s="16">
        <f t="shared" ca="1" si="5"/>
        <v>4950.754612191854</v>
      </c>
      <c r="W35" s="16">
        <f t="shared" ca="1" si="6"/>
        <v>5301.5659612611771</v>
      </c>
      <c r="X35" s="3"/>
      <c r="Y35" s="3"/>
      <c r="Z35" s="3">
        <f t="shared" ca="1" si="9"/>
        <v>-350.81134906932311</v>
      </c>
      <c r="AA35" s="4">
        <f t="shared" ca="1" si="7"/>
        <v>-6.6171269325463494E-2</v>
      </c>
    </row>
    <row r="36" spans="1:27">
      <c r="N36" s="18">
        <v>45822</v>
      </c>
      <c r="O36" s="18" t="s">
        <v>35</v>
      </c>
      <c r="P36" s="18" t="s">
        <v>36</v>
      </c>
      <c r="Q36" s="19" t="s">
        <v>14</v>
      </c>
      <c r="R36" s="19" t="s">
        <v>15</v>
      </c>
      <c r="S36" s="14" t="str">
        <f t="shared" ca="1" si="2"/>
        <v>cod_4949</v>
      </c>
      <c r="T36" s="14" t="str">
        <f t="shared" ca="1" si="3"/>
        <v>descricao_titulo_4949</v>
      </c>
      <c r="U36" s="15">
        <f t="shared" ca="1" si="4"/>
        <v>53</v>
      </c>
      <c r="V36" s="16">
        <f t="shared" ca="1" si="5"/>
        <v>22518.571812113354</v>
      </c>
      <c r="W36" s="16">
        <f t="shared" ca="1" si="6"/>
        <v>21048.43130852703</v>
      </c>
      <c r="X36" s="3"/>
      <c r="Y36" s="3"/>
      <c r="Z36" s="3">
        <f t="shared" ca="1" si="9"/>
        <v>1470.1405035863245</v>
      </c>
      <c r="AA36" s="4">
        <f t="shared" ca="1" si="7"/>
        <v>6.9845609016513682E-2</v>
      </c>
    </row>
    <row r="37" spans="1:27">
      <c r="N37" s="18">
        <v>45822</v>
      </c>
      <c r="O37" s="18" t="s">
        <v>35</v>
      </c>
      <c r="P37" s="18" t="s">
        <v>36</v>
      </c>
      <c r="Q37" s="19" t="s">
        <v>14</v>
      </c>
      <c r="R37" s="19" t="s">
        <v>15</v>
      </c>
      <c r="S37" s="14" t="str">
        <f t="shared" ca="1" si="2"/>
        <v>cod_2775</v>
      </c>
      <c r="T37" s="14" t="str">
        <f t="shared" ca="1" si="3"/>
        <v>descricao_titulo_2775</v>
      </c>
      <c r="U37" s="15">
        <f t="shared" ca="1" si="4"/>
        <v>0</v>
      </c>
      <c r="V37" s="16">
        <f t="shared" ca="1" si="5"/>
        <v>7730.3129654378026</v>
      </c>
      <c r="W37" s="16">
        <f t="shared" ca="1" si="6"/>
        <v>7442.7065206141233</v>
      </c>
      <c r="X37" s="3"/>
      <c r="Y37" s="3"/>
      <c r="Z37" s="3">
        <f t="shared" ca="1" si="9"/>
        <v>287.60644482367934</v>
      </c>
      <c r="AA37" s="4">
        <f t="shared" ca="1" si="7"/>
        <v>3.8642722781973664E-2</v>
      </c>
    </row>
    <row r="38" spans="1:27">
      <c r="N38" s="18">
        <v>45822</v>
      </c>
      <c r="O38" s="18" t="s">
        <v>35</v>
      </c>
      <c r="P38" s="18" t="s">
        <v>36</v>
      </c>
      <c r="Q38" s="19" t="s">
        <v>14</v>
      </c>
      <c r="R38" s="19" t="s">
        <v>15</v>
      </c>
      <c r="S38" s="14" t="str">
        <f t="shared" ca="1" si="2"/>
        <v>cod_876</v>
      </c>
      <c r="T38" s="14" t="str">
        <f t="shared" ca="1" si="3"/>
        <v>descricao_titulo_876</v>
      </c>
      <c r="U38" s="15">
        <f t="shared" ca="1" si="4"/>
        <v>77</v>
      </c>
      <c r="V38" s="16">
        <f t="shared" ca="1" si="5"/>
        <v>46581.686409105052</v>
      </c>
      <c r="W38" s="16">
        <f t="shared" ca="1" si="6"/>
        <v>46106.564140882394</v>
      </c>
      <c r="X38" s="3"/>
      <c r="Y38" s="3"/>
      <c r="Z38" s="3">
        <f t="shared" ca="1" si="9"/>
        <v>475.12226822265802</v>
      </c>
      <c r="AA38" s="4">
        <f t="shared" ca="1" si="7"/>
        <v>1.0304872572393009E-2</v>
      </c>
    </row>
    <row r="39" spans="1:27">
      <c r="N39" s="18">
        <v>45822</v>
      </c>
      <c r="O39" s="18" t="s">
        <v>35</v>
      </c>
      <c r="P39" s="18" t="s">
        <v>36</v>
      </c>
      <c r="Q39" s="19" t="s">
        <v>14</v>
      </c>
      <c r="R39" s="19" t="s">
        <v>23</v>
      </c>
      <c r="S39" s="14" t="str">
        <f t="shared" ca="1" si="2"/>
        <v>cod_1724</v>
      </c>
      <c r="T39" s="14" t="str">
        <f t="shared" ca="1" si="3"/>
        <v>descricao_titulo_1724</v>
      </c>
      <c r="U39" s="15">
        <f t="shared" ca="1" si="4"/>
        <v>1</v>
      </c>
      <c r="V39" s="16">
        <f t="shared" ca="1" si="5"/>
        <v>45828.911979998789</v>
      </c>
      <c r="W39" s="16">
        <f t="shared" ca="1" si="6"/>
        <v>43080.117274425786</v>
      </c>
      <c r="X39" s="3"/>
      <c r="Y39" s="3"/>
      <c r="Z39" s="3">
        <f t="shared" ca="1" si="9"/>
        <v>2748.7947055730037</v>
      </c>
      <c r="AA39" s="4">
        <f t="shared" ca="1" si="7"/>
        <v>6.3806574342934921E-2</v>
      </c>
    </row>
    <row r="40" spans="1:27">
      <c r="N40" s="18">
        <v>45822</v>
      </c>
      <c r="O40" s="18" t="s">
        <v>35</v>
      </c>
      <c r="P40" s="18" t="s">
        <v>36</v>
      </c>
      <c r="Q40" s="19" t="s">
        <v>14</v>
      </c>
      <c r="R40" s="19" t="s">
        <v>23</v>
      </c>
      <c r="S40" s="14" t="str">
        <f t="shared" ca="1" si="2"/>
        <v>cod_4723</v>
      </c>
      <c r="T40" s="14" t="str">
        <f t="shared" ca="1" si="3"/>
        <v>descricao_titulo_4723</v>
      </c>
      <c r="U40" s="15">
        <f t="shared" ca="1" si="4"/>
        <v>79</v>
      </c>
      <c r="V40" s="16">
        <f t="shared" ca="1" si="5"/>
        <v>9034.9560667992046</v>
      </c>
      <c r="W40" s="16">
        <f t="shared" ca="1" si="6"/>
        <v>9625.1297214546466</v>
      </c>
      <c r="X40" s="3"/>
      <c r="Y40" s="3"/>
      <c r="Z40" s="3">
        <f t="shared" ca="1" si="9"/>
        <v>-590.17365465544208</v>
      </c>
      <c r="AA40" s="4">
        <f t="shared" ca="1" si="7"/>
        <v>-6.131591695225995E-2</v>
      </c>
    </row>
    <row r="41" spans="1:27">
      <c r="N41" s="18">
        <v>45822</v>
      </c>
      <c r="O41" s="18" t="s">
        <v>35</v>
      </c>
      <c r="P41" s="18" t="s">
        <v>36</v>
      </c>
      <c r="Q41" s="19" t="s">
        <v>14</v>
      </c>
      <c r="R41" s="19" t="s">
        <v>15</v>
      </c>
      <c r="S41" s="14" t="str">
        <f t="shared" ca="1" si="2"/>
        <v>cod_583</v>
      </c>
      <c r="T41" s="14" t="str">
        <f t="shared" ca="1" si="3"/>
        <v>descricao_titulo_583</v>
      </c>
      <c r="U41" s="15">
        <f t="shared" ca="1" si="4"/>
        <v>80</v>
      </c>
      <c r="V41" s="16">
        <f t="shared" ca="1" si="5"/>
        <v>27337.788736309765</v>
      </c>
      <c r="W41" s="16">
        <f t="shared" ca="1" si="6"/>
        <v>26493.200937947164</v>
      </c>
      <c r="X41" s="3"/>
      <c r="Y41" s="3"/>
      <c r="Z41" s="3">
        <f ca="1">V41-W41-X41</f>
        <v>844.58779836260146</v>
      </c>
      <c r="AA41" s="4">
        <f ca="1">IFERROR(Z41/(W41-X41),"--ERROR--")</f>
        <v>3.1879416924395422E-2</v>
      </c>
    </row>
    <row r="42" spans="1:27">
      <c r="N42" s="18">
        <v>45822</v>
      </c>
      <c r="O42" s="18" t="s">
        <v>35</v>
      </c>
      <c r="P42" s="18" t="s">
        <v>36</v>
      </c>
      <c r="Q42" s="19" t="s">
        <v>14</v>
      </c>
      <c r="R42" s="19" t="s">
        <v>23</v>
      </c>
      <c r="S42" s="14" t="str">
        <f t="shared" ca="1" si="2"/>
        <v>cod_6127</v>
      </c>
      <c r="T42" s="14" t="str">
        <f t="shared" ca="1" si="3"/>
        <v>descricao_titulo_6127</v>
      </c>
      <c r="U42" s="15">
        <f t="shared" ca="1" si="4"/>
        <v>93</v>
      </c>
      <c r="V42" s="16">
        <f t="shared" ca="1" si="5"/>
        <v>8106.3234000181228</v>
      </c>
      <c r="W42" s="16">
        <f t="shared" ca="1" si="6"/>
        <v>8674.3539510256323</v>
      </c>
      <c r="X42" s="3"/>
      <c r="Y42" s="3"/>
      <c r="Z42" s="3">
        <f t="shared" ref="Z42" ca="1" si="10">V42-W42-X42</f>
        <v>-568.03055100750953</v>
      </c>
      <c r="AA42" s="4">
        <f t="shared" ref="AA42" ca="1" si="11">IFERROR(Z42/(W42-X42),"--ERROR--")</f>
        <v>-6.5483902802968647E-2</v>
      </c>
    </row>
    <row r="43" spans="1:27">
      <c r="N43" s="18">
        <v>45822</v>
      </c>
      <c r="O43" s="18" t="s">
        <v>35</v>
      </c>
      <c r="P43" s="18" t="s">
        <v>36</v>
      </c>
      <c r="Q43" s="19" t="s">
        <v>17</v>
      </c>
      <c r="R43" s="19" t="s">
        <v>17</v>
      </c>
      <c r="S43" s="14" t="str">
        <f t="shared" ca="1" si="2"/>
        <v>cod_3107</v>
      </c>
      <c r="T43" s="14" t="str">
        <f t="shared" ca="1" si="3"/>
        <v>descricao_titulo_3107</v>
      </c>
      <c r="U43" s="15">
        <f t="shared" ca="1" si="4"/>
        <v>21</v>
      </c>
      <c r="V43" s="16">
        <f t="shared" ca="1" si="5"/>
        <v>34464.173019555492</v>
      </c>
      <c r="W43" s="16">
        <f t="shared" ca="1" si="6"/>
        <v>34874.82129756354</v>
      </c>
      <c r="X43" s="3"/>
      <c r="Y43" s="3"/>
      <c r="Z43" s="3">
        <f t="shared" ca="1" si="9"/>
        <v>-410.64827800804778</v>
      </c>
      <c r="AA43" s="4">
        <f t="shared" ca="1" si="7"/>
        <v>-1.1774921353840367E-2</v>
      </c>
    </row>
    <row r="44" spans="1:27">
      <c r="M44" s="12"/>
      <c r="N44" s="18">
        <v>45822</v>
      </c>
      <c r="O44" s="18" t="s">
        <v>35</v>
      </c>
      <c r="P44" s="18" t="s">
        <v>36</v>
      </c>
      <c r="Q44" s="19" t="s">
        <v>16</v>
      </c>
      <c r="R44" s="19" t="s">
        <v>19</v>
      </c>
      <c r="S44" s="14" t="str">
        <f t="shared" ca="1" si="2"/>
        <v>cod_1993</v>
      </c>
      <c r="T44" s="14" t="str">
        <f t="shared" ca="1" si="3"/>
        <v>descricao_titulo_1993</v>
      </c>
      <c r="U44" s="15">
        <f t="shared" ca="1" si="4"/>
        <v>24</v>
      </c>
      <c r="V44" s="16">
        <f t="shared" ca="1" si="5"/>
        <v>17839.371296585759</v>
      </c>
      <c r="W44" s="16">
        <f t="shared" ca="1" si="6"/>
        <v>19488.373554319631</v>
      </c>
      <c r="X44" s="3"/>
      <c r="Y44" s="20"/>
      <c r="Z44" s="3">
        <f t="shared" ca="1" si="9"/>
        <v>-1649.0022577338714</v>
      </c>
      <c r="AA44" s="4">
        <f t="shared" ca="1" si="7"/>
        <v>-8.4614667978199096E-2</v>
      </c>
    </row>
    <row r="45" spans="1:27">
      <c r="M45" s="12"/>
      <c r="N45" s="18">
        <v>45822</v>
      </c>
      <c r="O45" s="18" t="s">
        <v>35</v>
      </c>
      <c r="P45" s="18" t="s">
        <v>36</v>
      </c>
      <c r="Q45" s="19" t="s">
        <v>18</v>
      </c>
      <c r="R45" s="19" t="s">
        <v>19</v>
      </c>
      <c r="S45" s="14" t="str">
        <f t="shared" ca="1" si="2"/>
        <v>cod_506</v>
      </c>
      <c r="T45" s="14" t="str">
        <f t="shared" ca="1" si="3"/>
        <v>descricao_titulo_506</v>
      </c>
      <c r="U45" s="15">
        <f t="shared" ca="1" si="4"/>
        <v>18</v>
      </c>
      <c r="V45" s="16">
        <f t="shared" ca="1" si="5"/>
        <v>49984.346724896481</v>
      </c>
      <c r="W45" s="16">
        <f t="shared" ca="1" si="6"/>
        <v>47463.401219461273</v>
      </c>
      <c r="X45" s="3"/>
      <c r="Y45" s="3"/>
      <c r="Z45" s="3">
        <f t="shared" ca="1" si="9"/>
        <v>2520.9455054352075</v>
      </c>
      <c r="AA45" s="4">
        <f t="shared" ca="1" si="7"/>
        <v>5.3113460912311353E-2</v>
      </c>
    </row>
    <row r="46" spans="1:27" ht="15" customHeight="1">
      <c r="A46" s="8" t="s">
        <v>35</v>
      </c>
      <c r="B46" s="8" t="s">
        <v>37</v>
      </c>
      <c r="C46" s="9" t="s">
        <v>24</v>
      </c>
      <c r="D46" s="10">
        <v>417702.29</v>
      </c>
      <c r="E46" s="10">
        <f t="shared" ref="E46:E51" ca="1" si="12">SUMIFS(V:V,O:O,A46,P:P,B46,Q:Q,C46)</f>
        <v>90199.497276413487</v>
      </c>
      <c r="F46" s="11">
        <f ca="1">D46-E46</f>
        <v>327502.79272358649</v>
      </c>
      <c r="H46" t="s">
        <v>25</v>
      </c>
      <c r="N46" s="18">
        <v>45822</v>
      </c>
      <c r="O46" s="18" t="s">
        <v>35</v>
      </c>
      <c r="P46" s="18" t="s">
        <v>37</v>
      </c>
      <c r="Q46" s="19" t="s">
        <v>24</v>
      </c>
      <c r="R46" s="19" t="s">
        <v>26</v>
      </c>
      <c r="S46" s="14" t="str">
        <f t="shared" ca="1" si="2"/>
        <v>cod_9676</v>
      </c>
      <c r="T46" s="14" t="str">
        <f t="shared" ca="1" si="3"/>
        <v>descricao_titulo_9676</v>
      </c>
      <c r="U46" s="15">
        <f t="shared" ca="1" si="4"/>
        <v>34</v>
      </c>
      <c r="V46" s="16">
        <f t="shared" ca="1" si="5"/>
        <v>49697.654624208066</v>
      </c>
      <c r="W46" s="16">
        <f t="shared" ca="1" si="6"/>
        <v>50581.000627240086</v>
      </c>
      <c r="X46" s="3"/>
      <c r="Y46" s="3"/>
      <c r="Z46" s="3">
        <f t="shared" ca="1" si="9"/>
        <v>-883.34600303202023</v>
      </c>
      <c r="AA46" s="4">
        <f t="shared" ca="1" si="7"/>
        <v>-1.7463988297540711E-2</v>
      </c>
    </row>
    <row r="47" spans="1:27" ht="15" customHeight="1">
      <c r="A47" s="8" t="s">
        <v>35</v>
      </c>
      <c r="B47" s="8" t="s">
        <v>37</v>
      </c>
      <c r="C47" s="9" t="s">
        <v>16</v>
      </c>
      <c r="D47" s="10">
        <v>179484.76</v>
      </c>
      <c r="E47" s="10">
        <f t="shared" ca="1" si="12"/>
        <v>142537.68335211015</v>
      </c>
      <c r="F47" s="11">
        <f t="shared" ref="F47:F51" ca="1" si="13">D47-E47</f>
        <v>36947.076647889859</v>
      </c>
      <c r="H47" s="8" t="s">
        <v>35</v>
      </c>
      <c r="I47" s="8" t="s">
        <v>37</v>
      </c>
      <c r="J47" s="10">
        <f>SUMIFS(D:D,A:A,H47,B:B,I47)</f>
        <v>713507.11</v>
      </c>
      <c r="K47" s="10">
        <f ca="1">SUMIFS(V:V,O:O,H47,P:P,I47)</f>
        <v>431797.90541740984</v>
      </c>
      <c r="L47" s="11">
        <f ca="1">J47-K47</f>
        <v>281709.20458259014</v>
      </c>
      <c r="N47" s="18">
        <v>45822</v>
      </c>
      <c r="O47" s="18" t="s">
        <v>35</v>
      </c>
      <c r="P47" s="18" t="s">
        <v>37</v>
      </c>
      <c r="Q47" s="19" t="s">
        <v>24</v>
      </c>
      <c r="R47" s="19" t="s">
        <v>26</v>
      </c>
      <c r="S47" s="14" t="str">
        <f t="shared" ca="1" si="2"/>
        <v>cod_4127</v>
      </c>
      <c r="T47" s="14" t="str">
        <f t="shared" ca="1" si="3"/>
        <v>descricao_titulo_4127</v>
      </c>
      <c r="U47" s="15">
        <f t="shared" ca="1" si="4"/>
        <v>4</v>
      </c>
      <c r="V47" s="16">
        <f t="shared" ca="1" si="5"/>
        <v>40501.842652205414</v>
      </c>
      <c r="W47" s="16">
        <f t="shared" ca="1" si="6"/>
        <v>39583.498078565419</v>
      </c>
      <c r="X47" s="3"/>
      <c r="Y47" s="3"/>
      <c r="Z47" s="3">
        <f t="shared" ca="1" si="9"/>
        <v>918.34457363999536</v>
      </c>
      <c r="AA47" s="4">
        <f t="shared" ca="1" si="7"/>
        <v>2.3200187406814399E-2</v>
      </c>
    </row>
    <row r="48" spans="1:27" ht="15" customHeight="1">
      <c r="A48" s="8" t="s">
        <v>35</v>
      </c>
      <c r="B48" s="8" t="s">
        <v>37</v>
      </c>
      <c r="C48" s="9" t="s">
        <v>27</v>
      </c>
      <c r="D48" s="10">
        <v>90322.880000000005</v>
      </c>
      <c r="E48" s="10">
        <f t="shared" ca="1" si="12"/>
        <v>128479.14507767979</v>
      </c>
      <c r="F48" s="11">
        <f t="shared" ca="1" si="13"/>
        <v>-38156.265077679782</v>
      </c>
      <c r="J48" s="10">
        <v>713507.11</v>
      </c>
      <c r="L48" s="12"/>
      <c r="N48" s="18">
        <v>45822</v>
      </c>
      <c r="O48" s="18" t="s">
        <v>35</v>
      </c>
      <c r="P48" s="18" t="s">
        <v>37</v>
      </c>
      <c r="Q48" s="19" t="s">
        <v>16</v>
      </c>
      <c r="R48" s="19" t="s">
        <v>28</v>
      </c>
      <c r="S48" s="14" t="str">
        <f t="shared" ca="1" si="2"/>
        <v>cod_1536</v>
      </c>
      <c r="T48" s="14" t="str">
        <f t="shared" ca="1" si="3"/>
        <v>descricao_titulo_1536</v>
      </c>
      <c r="U48" s="15">
        <f t="shared" ca="1" si="4"/>
        <v>9</v>
      </c>
      <c r="V48" s="16">
        <f t="shared" ca="1" si="5"/>
        <v>40670.937937865136</v>
      </c>
      <c r="W48" s="16">
        <f t="shared" ca="1" si="6"/>
        <v>44038.172471683385</v>
      </c>
      <c r="X48" s="3"/>
      <c r="Y48" s="3"/>
      <c r="Z48" s="3">
        <f t="shared" ca="1" si="9"/>
        <v>-3367.2345338182495</v>
      </c>
      <c r="AA48" s="4">
        <f t="shared" ca="1" si="7"/>
        <v>-7.6461722747086902E-2</v>
      </c>
    </row>
    <row r="49" spans="1:27" ht="15" customHeight="1">
      <c r="A49" s="8" t="s">
        <v>35</v>
      </c>
      <c r="B49" s="8" t="s">
        <v>37</v>
      </c>
      <c r="C49" s="9" t="s">
        <v>29</v>
      </c>
      <c r="D49" s="10">
        <v>24783.360000000001</v>
      </c>
      <c r="E49" s="10">
        <f t="shared" ca="1" si="12"/>
        <v>54514.180810559614</v>
      </c>
      <c r="F49" s="11">
        <f t="shared" ca="1" si="13"/>
        <v>-29730.820810559613</v>
      </c>
      <c r="J49" s="12">
        <f>J48-J47</f>
        <v>0</v>
      </c>
      <c r="L49" s="12"/>
      <c r="N49" s="18">
        <v>45822</v>
      </c>
      <c r="O49" s="18" t="s">
        <v>35</v>
      </c>
      <c r="P49" s="18" t="s">
        <v>37</v>
      </c>
      <c r="Q49" s="19" t="s">
        <v>16</v>
      </c>
      <c r="R49" s="19" t="s">
        <v>28</v>
      </c>
      <c r="S49" s="14" t="str">
        <f t="shared" ca="1" si="2"/>
        <v>cod_314</v>
      </c>
      <c r="T49" s="14" t="str">
        <f t="shared" ca="1" si="3"/>
        <v>descricao_titulo_314</v>
      </c>
      <c r="U49" s="15">
        <f t="shared" ca="1" si="4"/>
        <v>39</v>
      </c>
      <c r="V49" s="16">
        <f t="shared" ca="1" si="5"/>
        <v>21971.399242387037</v>
      </c>
      <c r="W49" s="16">
        <f t="shared" ca="1" si="6"/>
        <v>20579.258724231138</v>
      </c>
      <c r="X49" s="3"/>
      <c r="Y49" s="3"/>
      <c r="Z49" s="3">
        <f t="shared" ca="1" si="9"/>
        <v>1392.1405181558985</v>
      </c>
      <c r="AA49" s="4">
        <f t="shared" ca="1" si="7"/>
        <v>6.7647748483608716E-2</v>
      </c>
    </row>
    <row r="50" spans="1:27" ht="15" customHeight="1">
      <c r="A50" s="8" t="s">
        <v>35</v>
      </c>
      <c r="B50" s="8" t="s">
        <v>37</v>
      </c>
      <c r="C50" s="9" t="s">
        <v>30</v>
      </c>
      <c r="D50" s="10">
        <v>1213.82</v>
      </c>
      <c r="E50" s="10">
        <f t="shared" ca="1" si="12"/>
        <v>4248.368516498902</v>
      </c>
      <c r="F50" s="11">
        <f t="shared" ca="1" si="13"/>
        <v>-3034.5485164989022</v>
      </c>
      <c r="H50" t="s">
        <v>31</v>
      </c>
      <c r="N50" s="18">
        <v>45822</v>
      </c>
      <c r="O50" s="18" t="s">
        <v>35</v>
      </c>
      <c r="P50" s="18" t="s">
        <v>37</v>
      </c>
      <c r="Q50" s="19" t="s">
        <v>16</v>
      </c>
      <c r="R50" s="19" t="s">
        <v>28</v>
      </c>
      <c r="S50" s="14" t="str">
        <f t="shared" ca="1" si="2"/>
        <v>cod_6964</v>
      </c>
      <c r="T50" s="14" t="str">
        <f t="shared" ca="1" si="3"/>
        <v>descricao_titulo_6964</v>
      </c>
      <c r="U50" s="15">
        <f t="shared" ca="1" si="4"/>
        <v>26</v>
      </c>
      <c r="V50" s="16">
        <f t="shared" ca="1" si="5"/>
        <v>33239.746419410651</v>
      </c>
      <c r="W50" s="16">
        <f t="shared" ca="1" si="6"/>
        <v>34605.269303204506</v>
      </c>
      <c r="X50" s="3"/>
      <c r="Y50" s="3"/>
      <c r="Z50" s="21">
        <f t="shared" ca="1" si="9"/>
        <v>-1365.5228837938557</v>
      </c>
      <c r="AA50" s="4">
        <f t="shared" ca="1" si="7"/>
        <v>-3.9459969862664993E-2</v>
      </c>
    </row>
    <row r="51" spans="1:27" ht="15" customHeight="1">
      <c r="A51" s="8" t="s">
        <v>35</v>
      </c>
      <c r="B51" s="8" t="s">
        <v>37</v>
      </c>
      <c r="C51" s="9" t="s">
        <v>32</v>
      </c>
      <c r="D51" s="10">
        <v>0</v>
      </c>
      <c r="E51" s="10">
        <f t="shared" ca="1" si="12"/>
        <v>11819.030384147911</v>
      </c>
      <c r="F51" s="11">
        <f t="shared" ca="1" si="13"/>
        <v>-11819.030384147911</v>
      </c>
      <c r="H51" s="8" t="s">
        <v>35</v>
      </c>
      <c r="I51" s="8" t="s">
        <v>37</v>
      </c>
      <c r="J51" s="10">
        <f>SUMIFS(D:D,A:A,H51,B:B,I51)-D50</f>
        <v>712293.29</v>
      </c>
      <c r="K51" s="10">
        <f ca="1">SUMIFS(V:V,O:O,H51,P:P,I51)-D51</f>
        <v>431797.90541740984</v>
      </c>
      <c r="L51" s="11">
        <f ca="1">J51-K51</f>
        <v>280495.3845825902</v>
      </c>
      <c r="N51" s="18">
        <v>45822</v>
      </c>
      <c r="O51" s="18" t="s">
        <v>35</v>
      </c>
      <c r="P51" s="18" t="s">
        <v>37</v>
      </c>
      <c r="Q51" s="19" t="s">
        <v>16</v>
      </c>
      <c r="R51" s="19" t="s">
        <v>28</v>
      </c>
      <c r="S51" s="14" t="str">
        <f t="shared" ca="1" si="2"/>
        <v>cod_7193</v>
      </c>
      <c r="T51" s="14" t="str">
        <f t="shared" ca="1" si="3"/>
        <v>descricao_titulo_7193</v>
      </c>
      <c r="U51" s="15">
        <f t="shared" ca="1" si="4"/>
        <v>98</v>
      </c>
      <c r="V51" s="16">
        <f t="shared" ca="1" si="5"/>
        <v>46655.599752447342</v>
      </c>
      <c r="W51" s="16">
        <f t="shared" ca="1" si="6"/>
        <v>42584.324813382133</v>
      </c>
      <c r="X51" s="3"/>
      <c r="Y51" s="3"/>
      <c r="Z51" s="21">
        <f t="shared" ca="1" si="9"/>
        <v>4071.2749390652098</v>
      </c>
      <c r="AA51" s="4">
        <f t="shared" ca="1" si="7"/>
        <v>9.5605013274410566E-2</v>
      </c>
    </row>
    <row r="52" spans="1:27" ht="15" customHeight="1">
      <c r="A52" s="22"/>
      <c r="B52" s="22"/>
      <c r="C52" s="23"/>
      <c r="D52" s="24"/>
      <c r="E52" s="24"/>
      <c r="F52" s="25"/>
      <c r="J52" s="10">
        <v>712293.29</v>
      </c>
      <c r="L52" s="12"/>
      <c r="N52" s="18">
        <v>45822</v>
      </c>
      <c r="O52" s="18" t="s">
        <v>35</v>
      </c>
      <c r="P52" s="18" t="s">
        <v>37</v>
      </c>
      <c r="Q52" s="19" t="s">
        <v>27</v>
      </c>
      <c r="R52" s="19" t="s">
        <v>33</v>
      </c>
      <c r="S52" s="14" t="str">
        <f t="shared" ca="1" si="2"/>
        <v>cod_2121</v>
      </c>
      <c r="T52" s="14" t="str">
        <f t="shared" ca="1" si="3"/>
        <v>descricao_titulo_2121</v>
      </c>
      <c r="U52" s="15">
        <f t="shared" ca="1" si="4"/>
        <v>12</v>
      </c>
      <c r="V52" s="16">
        <f t="shared" ca="1" si="5"/>
        <v>25705.135998145277</v>
      </c>
      <c r="W52" s="16">
        <f t="shared" ca="1" si="6"/>
        <v>26117.355052129231</v>
      </c>
      <c r="X52" s="3"/>
      <c r="Y52" s="3"/>
      <c r="Z52" s="3">
        <f t="shared" ca="1" si="9"/>
        <v>-412.21905398395393</v>
      </c>
      <c r="AA52" s="4">
        <f t="shared" ca="1" si="7"/>
        <v>-1.57833384414762E-2</v>
      </c>
    </row>
    <row r="53" spans="1:27" ht="15" customHeight="1">
      <c r="A53" s="22"/>
      <c r="B53" s="22"/>
      <c r="C53" s="23"/>
      <c r="D53" s="24"/>
      <c r="E53" s="24"/>
      <c r="F53" s="25"/>
      <c r="J53" s="12">
        <f>J52-J51</f>
        <v>0</v>
      </c>
      <c r="N53" s="18">
        <v>45822</v>
      </c>
      <c r="O53" s="18" t="s">
        <v>35</v>
      </c>
      <c r="P53" s="18" t="s">
        <v>37</v>
      </c>
      <c r="Q53" s="19" t="s">
        <v>27</v>
      </c>
      <c r="R53" s="19" t="s">
        <v>33</v>
      </c>
      <c r="S53" s="14" t="str">
        <f t="shared" ca="1" si="2"/>
        <v>cod_8636</v>
      </c>
      <c r="T53" s="14" t="str">
        <f t="shared" ca="1" si="3"/>
        <v>descricao_titulo_8636</v>
      </c>
      <c r="U53" s="15">
        <f t="shared" ca="1" si="4"/>
        <v>70</v>
      </c>
      <c r="V53" s="16">
        <f t="shared" ca="1" si="5"/>
        <v>12025.182265645662</v>
      </c>
      <c r="W53" s="16">
        <f t="shared" ca="1" si="6"/>
        <v>12058.706874824153</v>
      </c>
      <c r="X53" s="3"/>
      <c r="Y53" s="3"/>
      <c r="Z53" s="3">
        <f t="shared" ca="1" si="9"/>
        <v>-33.524609178490209</v>
      </c>
      <c r="AA53" s="4">
        <f t="shared" ca="1" si="7"/>
        <v>-2.7801164359075679E-3</v>
      </c>
    </row>
    <row r="54" spans="1:27" ht="15" customHeight="1">
      <c r="A54" s="22"/>
      <c r="B54" s="22"/>
      <c r="C54" s="23"/>
      <c r="D54" s="24"/>
      <c r="E54" s="24"/>
      <c r="F54" s="25"/>
      <c r="J54" s="12"/>
      <c r="N54" s="18">
        <v>45822</v>
      </c>
      <c r="O54" s="18" t="s">
        <v>35</v>
      </c>
      <c r="P54" s="18" t="s">
        <v>37</v>
      </c>
      <c r="Q54" s="19" t="s">
        <v>27</v>
      </c>
      <c r="R54" s="19" t="s">
        <v>33</v>
      </c>
      <c r="S54" s="14" t="str">
        <f t="shared" ca="1" si="2"/>
        <v>cod_1269</v>
      </c>
      <c r="T54" s="14" t="str">
        <f t="shared" ca="1" si="3"/>
        <v>descricao_titulo_1269</v>
      </c>
      <c r="U54" s="15">
        <f t="shared" ca="1" si="4"/>
        <v>6</v>
      </c>
      <c r="V54" s="16">
        <f t="shared" ca="1" si="5"/>
        <v>12171.744206459512</v>
      </c>
      <c r="W54" s="16">
        <f t="shared" ca="1" si="6"/>
        <v>11608.042074245132</v>
      </c>
      <c r="X54" s="3"/>
      <c r="Y54" s="3"/>
      <c r="Z54" s="3">
        <f t="shared" ca="1" si="9"/>
        <v>563.70213221438098</v>
      </c>
      <c r="AA54" s="4">
        <f t="shared" ca="1" si="7"/>
        <v>4.8561344678881894E-2</v>
      </c>
    </row>
    <row r="55" spans="1:27" ht="15" customHeight="1">
      <c r="N55" s="18">
        <v>45822</v>
      </c>
      <c r="O55" s="18" t="s">
        <v>35</v>
      </c>
      <c r="P55" s="18" t="s">
        <v>37</v>
      </c>
      <c r="Q55" s="19" t="s">
        <v>27</v>
      </c>
      <c r="R55" s="19" t="s">
        <v>33</v>
      </c>
      <c r="S55" s="14" t="str">
        <f t="shared" ca="1" si="2"/>
        <v>cod_9895</v>
      </c>
      <c r="T55" s="14" t="str">
        <f t="shared" ca="1" si="3"/>
        <v>descricao_titulo_9895</v>
      </c>
      <c r="U55" s="15">
        <f t="shared" ca="1" si="4"/>
        <v>69</v>
      </c>
      <c r="V55" s="16">
        <f t="shared" ca="1" si="5"/>
        <v>36890.760679357329</v>
      </c>
      <c r="W55" s="16">
        <f t="shared" ca="1" si="6"/>
        <v>37041.286282348905</v>
      </c>
      <c r="X55" s="3"/>
      <c r="Y55" s="3"/>
      <c r="Z55" s="3">
        <f t="shared" ca="1" si="9"/>
        <v>-150.52560299157631</v>
      </c>
      <c r="AA55" s="4">
        <f t="shared" ca="1" si="7"/>
        <v>-4.0637250511277598E-3</v>
      </c>
    </row>
    <row r="56" spans="1:27" ht="15" customHeight="1">
      <c r="N56" s="18">
        <v>45822</v>
      </c>
      <c r="O56" s="18" t="s">
        <v>35</v>
      </c>
      <c r="P56" s="18" t="s">
        <v>37</v>
      </c>
      <c r="Q56" s="19" t="s">
        <v>27</v>
      </c>
      <c r="R56" s="19" t="s">
        <v>33</v>
      </c>
      <c r="S56" s="14" t="str">
        <f t="shared" ca="1" si="2"/>
        <v>cod_3479</v>
      </c>
      <c r="T56" s="14" t="str">
        <f t="shared" ca="1" si="3"/>
        <v>descricao_titulo_3479</v>
      </c>
      <c r="U56" s="15">
        <f t="shared" ca="1" si="4"/>
        <v>97</v>
      </c>
      <c r="V56" s="16">
        <f t="shared" ca="1" si="5"/>
        <v>1017.7646026864106</v>
      </c>
      <c r="W56" s="16">
        <f t="shared" ca="1" si="6"/>
        <v>1003.5442958857824</v>
      </c>
      <c r="X56" s="3"/>
      <c r="Y56" s="3"/>
      <c r="Z56" s="3">
        <f t="shared" ca="1" si="9"/>
        <v>14.220306800628236</v>
      </c>
      <c r="AA56" s="4">
        <f t="shared" ca="1" si="7"/>
        <v>1.4170083830805522E-2</v>
      </c>
    </row>
    <row r="57" spans="1:27" ht="15" customHeight="1">
      <c r="N57" s="18">
        <v>45822</v>
      </c>
      <c r="O57" s="18" t="s">
        <v>35</v>
      </c>
      <c r="P57" s="18" t="s">
        <v>37</v>
      </c>
      <c r="Q57" s="19" t="s">
        <v>27</v>
      </c>
      <c r="R57" s="19" t="s">
        <v>33</v>
      </c>
      <c r="S57" s="14" t="str">
        <f t="shared" ca="1" si="2"/>
        <v>cod_7003</v>
      </c>
      <c r="T57" s="14" t="str">
        <f t="shared" ca="1" si="3"/>
        <v>descricao_titulo_7003</v>
      </c>
      <c r="U57" s="15">
        <f t="shared" ca="1" si="4"/>
        <v>43</v>
      </c>
      <c r="V57" s="16">
        <f t="shared" ca="1" si="5"/>
        <v>40668.557325385598</v>
      </c>
      <c r="W57" s="16">
        <f t="shared" ca="1" si="6"/>
        <v>43816.672701861069</v>
      </c>
      <c r="X57" s="3"/>
      <c r="Y57" s="3"/>
      <c r="Z57" s="3">
        <f t="shared" ca="1" si="9"/>
        <v>-3148.1153764754708</v>
      </c>
      <c r="AA57" s="4">
        <f t="shared" ca="1" si="7"/>
        <v>-7.1847431179815666E-2</v>
      </c>
    </row>
    <row r="58" spans="1:27" ht="15" customHeight="1">
      <c r="N58" s="18">
        <v>45822</v>
      </c>
      <c r="O58" s="18" t="s">
        <v>35</v>
      </c>
      <c r="P58" s="18" t="s">
        <v>37</v>
      </c>
      <c r="Q58" s="19" t="s">
        <v>29</v>
      </c>
      <c r="R58" s="19" t="s">
        <v>29</v>
      </c>
      <c r="S58" s="14" t="str">
        <f t="shared" ca="1" si="2"/>
        <v>cod_9715</v>
      </c>
      <c r="T58" s="14" t="str">
        <f t="shared" ca="1" si="3"/>
        <v>descricao_titulo_9715</v>
      </c>
      <c r="U58" s="15">
        <f t="shared" ca="1" si="4"/>
        <v>70</v>
      </c>
      <c r="V58" s="16">
        <f t="shared" ca="1" si="5"/>
        <v>22324.268869347241</v>
      </c>
      <c r="W58" s="16">
        <f t="shared" ca="1" si="6"/>
        <v>22841.032742681353</v>
      </c>
      <c r="X58" s="3"/>
      <c r="Y58" s="3"/>
      <c r="Z58" s="3">
        <f t="shared" ca="1" si="9"/>
        <v>-516.76387333411185</v>
      </c>
      <c r="AA58" s="4">
        <f t="shared" ca="1" si="7"/>
        <v>-2.2624365507277318E-2</v>
      </c>
    </row>
    <row r="59" spans="1:27" ht="15" customHeight="1">
      <c r="N59" s="18">
        <v>45822</v>
      </c>
      <c r="O59" s="18" t="s">
        <v>35</v>
      </c>
      <c r="P59" s="18" t="s">
        <v>37</v>
      </c>
      <c r="Q59" s="19" t="s">
        <v>29</v>
      </c>
      <c r="R59" s="19" t="s">
        <v>29</v>
      </c>
      <c r="S59" s="14" t="str">
        <f t="shared" ca="1" si="2"/>
        <v>cod_9736</v>
      </c>
      <c r="T59" s="14" t="str">
        <f t="shared" ca="1" si="3"/>
        <v>descricao_titulo_9736</v>
      </c>
      <c r="U59" s="15">
        <f t="shared" ca="1" si="4"/>
        <v>60</v>
      </c>
      <c r="V59" s="16">
        <f t="shared" ca="1" si="5"/>
        <v>32189.911941212369</v>
      </c>
      <c r="W59" s="16">
        <f t="shared" ca="1" si="6"/>
        <v>31722.116618085849</v>
      </c>
      <c r="X59" s="3"/>
      <c r="Y59" s="3"/>
      <c r="Z59" s="3">
        <f t="shared" ca="1" si="9"/>
        <v>467.79532312652009</v>
      </c>
      <c r="AA59" s="4">
        <f t="shared" ca="1" si="7"/>
        <v>1.4746661729999888E-2</v>
      </c>
    </row>
    <row r="60" spans="1:27" ht="15" customHeight="1">
      <c r="N60" s="18">
        <v>45822</v>
      </c>
      <c r="O60" s="18" t="s">
        <v>35</v>
      </c>
      <c r="P60" s="18" t="s">
        <v>37</v>
      </c>
      <c r="Q60" s="19" t="s">
        <v>30</v>
      </c>
      <c r="R60" s="19" t="s">
        <v>19</v>
      </c>
      <c r="S60" s="14" t="str">
        <f t="shared" ca="1" si="2"/>
        <v>cod_5224</v>
      </c>
      <c r="T60" s="14" t="str">
        <f t="shared" ca="1" si="3"/>
        <v>descricao_titulo_5224</v>
      </c>
      <c r="U60" s="15">
        <f t="shared" ca="1" si="4"/>
        <v>98</v>
      </c>
      <c r="V60" s="16">
        <f t="shared" ca="1" si="5"/>
        <v>4248.368516498902</v>
      </c>
      <c r="W60" s="16">
        <f t="shared" ca="1" si="6"/>
        <v>4286.0682024840262</v>
      </c>
      <c r="X60" s="3"/>
      <c r="Y60" s="3"/>
      <c r="Z60" s="3">
        <f t="shared" ca="1" si="9"/>
        <v>-37.699685985124233</v>
      </c>
      <c r="AA60" s="4">
        <f t="shared" ca="1" si="7"/>
        <v>-8.7958670287316167E-3</v>
      </c>
    </row>
    <row r="61" spans="1:27" ht="15" customHeight="1">
      <c r="N61" s="18">
        <v>45822</v>
      </c>
      <c r="O61" s="18" t="s">
        <v>35</v>
      </c>
      <c r="P61" s="18" t="s">
        <v>37</v>
      </c>
      <c r="Q61" s="19" t="s">
        <v>32</v>
      </c>
      <c r="R61" s="19" t="s">
        <v>32</v>
      </c>
      <c r="S61" s="14" t="str">
        <f t="shared" ca="1" si="2"/>
        <v>cod_8751</v>
      </c>
      <c r="T61" s="14" t="str">
        <f t="shared" ca="1" si="3"/>
        <v>descricao_titulo_8751</v>
      </c>
      <c r="U61" s="15">
        <f t="shared" ca="1" si="4"/>
        <v>37</v>
      </c>
      <c r="V61" s="16">
        <f t="shared" ca="1" si="5"/>
        <v>11819.030384147911</v>
      </c>
      <c r="W61" s="16">
        <f t="shared" ca="1" si="6"/>
        <v>12874.83411110813</v>
      </c>
      <c r="X61" s="3"/>
      <c r="Y61" s="3"/>
      <c r="Z61" s="3">
        <f t="shared" ca="1" si="9"/>
        <v>-1055.8037269602191</v>
      </c>
      <c r="AA61" s="4">
        <f t="shared" ca="1" si="7"/>
        <v>-8.2005229570243116E-2</v>
      </c>
    </row>
    <row r="62" spans="1:27" ht="15" customHeight="1">
      <c r="A62" s="8" t="s">
        <v>35</v>
      </c>
      <c r="B62" s="8" t="s">
        <v>38</v>
      </c>
      <c r="C62" s="9" t="s">
        <v>29</v>
      </c>
      <c r="D62" s="10">
        <v>176527.54</v>
      </c>
      <c r="E62" s="10">
        <f ca="1">SUMIFS(V:V,O:O,A62,P:P,B62,Q:Q,C62)</f>
        <v>616531.96548753302</v>
      </c>
      <c r="F62" s="11">
        <f t="shared" ref="F62:F63" ca="1" si="14">D62-E62</f>
        <v>-440004.42548753298</v>
      </c>
      <c r="H62" s="8" t="s">
        <v>35</v>
      </c>
      <c r="I62" s="8" t="s">
        <v>38</v>
      </c>
      <c r="J62" s="10">
        <f>SUMIFS(D:D,A:A,H62,B:B,I62)</f>
        <v>177149.32</v>
      </c>
      <c r="K62" s="10">
        <f ca="1">SUMIFS(V:V,O:O,H62,P:P,I62)</f>
        <v>664522.41575073195</v>
      </c>
      <c r="L62" s="11">
        <f ca="1">J62-K62</f>
        <v>-487373.09575073194</v>
      </c>
      <c r="N62" s="18">
        <v>45822</v>
      </c>
      <c r="O62" s="18" t="s">
        <v>35</v>
      </c>
      <c r="P62" s="18" t="s">
        <v>38</v>
      </c>
      <c r="Q62" s="19" t="s">
        <v>29</v>
      </c>
      <c r="R62" s="19" t="s">
        <v>29</v>
      </c>
      <c r="S62" s="14" t="str">
        <f t="shared" ca="1" si="2"/>
        <v>cod_2314</v>
      </c>
      <c r="T62" s="14" t="str">
        <f t="shared" ca="1" si="3"/>
        <v>descricao_titulo_2314</v>
      </c>
      <c r="U62" s="15">
        <f t="shared" ca="1" si="4"/>
        <v>14</v>
      </c>
      <c r="V62" s="16">
        <f t="shared" ca="1" si="5"/>
        <v>45739.185089337843</v>
      </c>
      <c r="W62" s="16">
        <f t="shared" ca="1" si="6"/>
        <v>45978.653140264032</v>
      </c>
      <c r="X62" s="3"/>
      <c r="Y62" s="3"/>
      <c r="Z62" s="3">
        <f ca="1">V62-W62-X62</f>
        <v>-239.46805092618888</v>
      </c>
      <c r="AA62" s="4">
        <f t="shared" ca="1" si="7"/>
        <v>-5.2082441431170147E-3</v>
      </c>
    </row>
    <row r="63" spans="1:27" ht="15" customHeight="1">
      <c r="A63" s="8" t="s">
        <v>35</v>
      </c>
      <c r="B63" s="8" t="s">
        <v>38</v>
      </c>
      <c r="C63" s="9" t="s">
        <v>30</v>
      </c>
      <c r="D63" s="10">
        <v>621.78</v>
      </c>
      <c r="E63" s="10">
        <f ca="1">SUMIFS(V:V,O:O,A63,P:P,B63,Q:Q,C63)</f>
        <v>47990.450263198967</v>
      </c>
      <c r="F63" s="11">
        <f t="shared" ca="1" si="14"/>
        <v>-47368.670263198968</v>
      </c>
      <c r="J63" s="10">
        <v>177149.32</v>
      </c>
      <c r="N63" s="18">
        <v>45822</v>
      </c>
      <c r="O63" s="18" t="s">
        <v>35</v>
      </c>
      <c r="P63" s="18" t="s">
        <v>38</v>
      </c>
      <c r="Q63" s="19" t="s">
        <v>29</v>
      </c>
      <c r="R63" s="19" t="s">
        <v>29</v>
      </c>
      <c r="S63" s="14" t="str">
        <f t="shared" ca="1" si="2"/>
        <v>cod_400</v>
      </c>
      <c r="T63" s="14" t="str">
        <f t="shared" ca="1" si="3"/>
        <v>descricao_titulo_400</v>
      </c>
      <c r="U63" s="15">
        <f t="shared" ca="1" si="4"/>
        <v>9</v>
      </c>
      <c r="V63" s="16">
        <f t="shared" ca="1" si="5"/>
        <v>31513.682199356062</v>
      </c>
      <c r="W63" s="16">
        <f t="shared" ca="1" si="6"/>
        <v>29603.629214196364</v>
      </c>
      <c r="X63" s="3"/>
      <c r="Y63" s="3"/>
      <c r="Z63" s="3">
        <f t="shared" ca="1" si="9"/>
        <v>1910.0529851596984</v>
      </c>
      <c r="AA63" s="4">
        <f t="shared" ca="1" si="7"/>
        <v>6.4520906249012744E-2</v>
      </c>
    </row>
    <row r="64" spans="1:27" ht="15" customHeight="1">
      <c r="J64" s="12">
        <f>J63-J62</f>
        <v>0</v>
      </c>
      <c r="N64" s="18">
        <v>45822</v>
      </c>
      <c r="O64" s="18" t="s">
        <v>35</v>
      </c>
      <c r="P64" s="18" t="s">
        <v>38</v>
      </c>
      <c r="Q64" s="19" t="s">
        <v>29</v>
      </c>
      <c r="R64" s="19" t="s">
        <v>29</v>
      </c>
      <c r="S64" s="14" t="str">
        <f t="shared" ca="1" si="2"/>
        <v>cod_1488</v>
      </c>
      <c r="T64" s="14" t="str">
        <f t="shared" ca="1" si="3"/>
        <v>descricao_titulo_1488</v>
      </c>
      <c r="U64" s="15">
        <f t="shared" ca="1" si="4"/>
        <v>96</v>
      </c>
      <c r="V64" s="16">
        <f t="shared" ca="1" si="5"/>
        <v>48227.061262247385</v>
      </c>
      <c r="W64" s="16">
        <f t="shared" ca="1" si="6"/>
        <v>46306.1675809226</v>
      </c>
      <c r="X64" s="3"/>
      <c r="Y64" s="3"/>
      <c r="Z64" s="3">
        <f t="shared" ca="1" si="9"/>
        <v>1920.8936813247856</v>
      </c>
      <c r="AA64" s="4">
        <f t="shared" ca="1" si="7"/>
        <v>4.1482458637241294E-2</v>
      </c>
    </row>
    <row r="65" spans="14:27" ht="15" customHeight="1">
      <c r="N65" s="18">
        <v>45822</v>
      </c>
      <c r="O65" s="18" t="s">
        <v>35</v>
      </c>
      <c r="P65" s="18" t="s">
        <v>38</v>
      </c>
      <c r="Q65" s="19" t="s">
        <v>29</v>
      </c>
      <c r="R65" s="19" t="s">
        <v>29</v>
      </c>
      <c r="S65" s="14" t="str">
        <f t="shared" ca="1" si="2"/>
        <v>cod_7485</v>
      </c>
      <c r="T65" s="14" t="str">
        <f t="shared" ca="1" si="3"/>
        <v>descricao_titulo_7485</v>
      </c>
      <c r="U65" s="15">
        <f t="shared" ca="1" si="4"/>
        <v>52</v>
      </c>
      <c r="V65" s="16">
        <f t="shared" ca="1" si="5"/>
        <v>45650.662737413782</v>
      </c>
      <c r="W65" s="16">
        <f t="shared" ca="1" si="6"/>
        <v>45461.504641219886</v>
      </c>
      <c r="X65" s="3"/>
      <c r="Y65" s="3"/>
      <c r="Z65" s="3">
        <f ca="1">V65-W65-X65</f>
        <v>189.1580961938962</v>
      </c>
      <c r="AA65" s="4">
        <f t="shared" ca="1" si="7"/>
        <v>4.1608410827297347E-3</v>
      </c>
    </row>
    <row r="66" spans="14:27" ht="15" customHeight="1">
      <c r="N66" s="18">
        <v>45822</v>
      </c>
      <c r="O66" s="18" t="s">
        <v>35</v>
      </c>
      <c r="P66" s="18" t="s">
        <v>38</v>
      </c>
      <c r="Q66" s="19" t="s">
        <v>29</v>
      </c>
      <c r="R66" s="19" t="s">
        <v>29</v>
      </c>
      <c r="S66" s="14" t="str">
        <f t="shared" ca="1" si="2"/>
        <v>cod_5421</v>
      </c>
      <c r="T66" s="14" t="str">
        <f t="shared" ca="1" si="3"/>
        <v>descricao_titulo_5421</v>
      </c>
      <c r="U66" s="15">
        <f t="shared" ca="1" si="4"/>
        <v>40</v>
      </c>
      <c r="V66" s="16">
        <f t="shared" ca="1" si="5"/>
        <v>6571.6248402532428</v>
      </c>
      <c r="W66" s="16">
        <f t="shared" ca="1" si="6"/>
        <v>6534.3502113650256</v>
      </c>
      <c r="X66" s="3"/>
      <c r="Y66" s="3"/>
      <c r="Z66" s="3">
        <f t="shared" ca="1" si="9"/>
        <v>37.274628888217194</v>
      </c>
      <c r="AA66" s="4">
        <f t="shared" ca="1" si="7"/>
        <v>5.7044124790536022E-3</v>
      </c>
    </row>
    <row r="67" spans="14:27" ht="15" customHeight="1">
      <c r="N67" s="18">
        <v>45822</v>
      </c>
      <c r="O67" s="18" t="s">
        <v>35</v>
      </c>
      <c r="P67" s="18" t="s">
        <v>38</v>
      </c>
      <c r="Q67" s="19" t="s">
        <v>29</v>
      </c>
      <c r="R67" s="19" t="s">
        <v>29</v>
      </c>
      <c r="S67" s="14" t="str">
        <f t="shared" ca="1" si="2"/>
        <v>cod_5524</v>
      </c>
      <c r="T67" s="14" t="str">
        <f t="shared" ca="1" si="3"/>
        <v>descricao_titulo_5524</v>
      </c>
      <c r="U67" s="15">
        <f t="shared" ref="U67:U86" ca="1" si="15">INT(RAND()*100)</f>
        <v>1</v>
      </c>
      <c r="V67" s="16">
        <f t="shared" ca="1" si="5"/>
        <v>6471.5847943676354</v>
      </c>
      <c r="W67" s="16">
        <f t="shared" ca="1" si="6"/>
        <v>6586.4537551801095</v>
      </c>
      <c r="X67" s="3"/>
      <c r="Y67" s="3"/>
      <c r="Z67" s="3">
        <f t="shared" ca="1" si="9"/>
        <v>-114.86896081247414</v>
      </c>
      <c r="AA67" s="4">
        <f t="shared" ca="1" si="7"/>
        <v>-1.7440183303819919E-2</v>
      </c>
    </row>
    <row r="68" spans="14:27" ht="15" customHeight="1">
      <c r="N68" s="18">
        <v>45822</v>
      </c>
      <c r="O68" s="18" t="s">
        <v>35</v>
      </c>
      <c r="P68" s="18" t="s">
        <v>38</v>
      </c>
      <c r="Q68" s="19" t="s">
        <v>29</v>
      </c>
      <c r="R68" s="19" t="s">
        <v>29</v>
      </c>
      <c r="S68" s="14" t="str">
        <f t="shared" ref="S68:S86" ca="1" si="16">"cod_"&amp;INT(RAND()*10000)</f>
        <v>cod_3364</v>
      </c>
      <c r="T68" s="14" t="str">
        <f t="shared" ref="T68:T86" ca="1" si="17">"descricao_titulo_"&amp;MID(S68:S68,5,10)</f>
        <v>descricao_titulo_3364</v>
      </c>
      <c r="U68" s="15">
        <f t="shared" ca="1" si="15"/>
        <v>68</v>
      </c>
      <c r="V68" s="16">
        <f t="shared" ref="V68:V86" ca="1" si="18">RAND()*50000</f>
        <v>44852.705535584428</v>
      </c>
      <c r="W68" s="16">
        <f t="shared" ref="W68:W86" ca="1" si="19">V68*(0.9+RAND()*0.2)</f>
        <v>42048.86783912887</v>
      </c>
      <c r="X68" s="3"/>
      <c r="Y68" s="3"/>
      <c r="Z68" s="3">
        <f t="shared" ca="1" si="9"/>
        <v>2803.8376964555573</v>
      </c>
      <c r="AA68" s="4">
        <f t="shared" ca="1" si="7"/>
        <v>6.6680456348611278E-2</v>
      </c>
    </row>
    <row r="69" spans="14:27" ht="15" customHeight="1">
      <c r="N69" s="18">
        <v>45822</v>
      </c>
      <c r="O69" s="18" t="s">
        <v>35</v>
      </c>
      <c r="P69" s="18" t="s">
        <v>38</v>
      </c>
      <c r="Q69" s="19" t="s">
        <v>29</v>
      </c>
      <c r="R69" s="19" t="s">
        <v>29</v>
      </c>
      <c r="S69" s="14" t="str">
        <f t="shared" ca="1" si="16"/>
        <v>cod_5409</v>
      </c>
      <c r="T69" s="14" t="str">
        <f t="shared" ca="1" si="17"/>
        <v>descricao_titulo_5409</v>
      </c>
      <c r="U69" s="15">
        <f t="shared" ca="1" si="15"/>
        <v>15</v>
      </c>
      <c r="V69" s="16">
        <f t="shared" ca="1" si="18"/>
        <v>29758.225123102711</v>
      </c>
      <c r="W69" s="16">
        <f t="shared" ca="1" si="19"/>
        <v>28469.289258762426</v>
      </c>
      <c r="X69" s="3"/>
      <c r="Y69" s="3"/>
      <c r="Z69" s="3">
        <f t="shared" ca="1" si="9"/>
        <v>1288.9358643402848</v>
      </c>
      <c r="AA69" s="4">
        <f t="shared" ca="1" si="7"/>
        <v>4.5274606353004385E-2</v>
      </c>
    </row>
    <row r="70" spans="14:27" ht="15" customHeight="1">
      <c r="N70" s="18">
        <v>45822</v>
      </c>
      <c r="O70" s="18" t="s">
        <v>35</v>
      </c>
      <c r="P70" s="18" t="s">
        <v>38</v>
      </c>
      <c r="Q70" s="19" t="s">
        <v>29</v>
      </c>
      <c r="R70" s="19" t="s">
        <v>29</v>
      </c>
      <c r="S70" s="14" t="str">
        <f t="shared" ca="1" si="16"/>
        <v>cod_5603</v>
      </c>
      <c r="T70" s="14" t="str">
        <f t="shared" ca="1" si="17"/>
        <v>descricao_titulo_5603</v>
      </c>
      <c r="U70" s="15">
        <f t="shared" ca="1" si="15"/>
        <v>41</v>
      </c>
      <c r="V70" s="16">
        <f t="shared" ca="1" si="18"/>
        <v>31458.752708503511</v>
      </c>
      <c r="W70" s="16">
        <f t="shared" ca="1" si="19"/>
        <v>30177.413847273972</v>
      </c>
      <c r="X70" s="3"/>
      <c r="Y70" s="3"/>
      <c r="Z70" s="3">
        <f t="shared" ca="1" si="9"/>
        <v>1281.3388612295385</v>
      </c>
      <c r="AA70" s="4">
        <f t="shared" ca="1" si="7"/>
        <v>4.2460194492288682E-2</v>
      </c>
    </row>
    <row r="71" spans="14:27" ht="15" customHeight="1">
      <c r="N71" s="18">
        <v>45822</v>
      </c>
      <c r="O71" s="18" t="s">
        <v>35</v>
      </c>
      <c r="P71" s="18" t="s">
        <v>38</v>
      </c>
      <c r="Q71" s="19" t="s">
        <v>29</v>
      </c>
      <c r="R71" s="19" t="s">
        <v>29</v>
      </c>
      <c r="S71" s="14" t="str">
        <f t="shared" ca="1" si="16"/>
        <v>cod_8523</v>
      </c>
      <c r="T71" s="14" t="str">
        <f t="shared" ca="1" si="17"/>
        <v>descricao_titulo_8523</v>
      </c>
      <c r="U71" s="15">
        <f t="shared" ca="1" si="15"/>
        <v>75</v>
      </c>
      <c r="V71" s="16">
        <f t="shared" ca="1" si="18"/>
        <v>24455.818220058511</v>
      </c>
      <c r="W71" s="16">
        <f t="shared" ca="1" si="19"/>
        <v>25977.799192662835</v>
      </c>
      <c r="X71" s="3"/>
      <c r="Y71" s="3"/>
      <c r="Z71" s="3">
        <f t="shared" ca="1" si="9"/>
        <v>-1521.9809726043241</v>
      </c>
      <c r="AA71" s="4">
        <f t="shared" ca="1" si="7"/>
        <v>-5.858775646530489E-2</v>
      </c>
    </row>
    <row r="72" spans="14:27" ht="15" customHeight="1">
      <c r="N72" s="18">
        <v>45822</v>
      </c>
      <c r="O72" s="18" t="s">
        <v>35</v>
      </c>
      <c r="P72" s="18" t="s">
        <v>38</v>
      </c>
      <c r="Q72" s="19" t="s">
        <v>29</v>
      </c>
      <c r="R72" s="19" t="s">
        <v>29</v>
      </c>
      <c r="S72" s="14" t="str">
        <f t="shared" ca="1" si="16"/>
        <v>cod_4473</v>
      </c>
      <c r="T72" s="14" t="str">
        <f t="shared" ca="1" si="17"/>
        <v>descricao_titulo_4473</v>
      </c>
      <c r="U72" s="15">
        <f t="shared" ca="1" si="15"/>
        <v>92</v>
      </c>
      <c r="V72" s="16">
        <f t="shared" ca="1" si="18"/>
        <v>8711.7751857004878</v>
      </c>
      <c r="W72" s="16">
        <f t="shared" ca="1" si="19"/>
        <v>9040.510537332817</v>
      </c>
      <c r="X72" s="3"/>
      <c r="Y72" s="3"/>
      <c r="Z72" s="3">
        <f t="shared" ca="1" si="9"/>
        <v>-328.73535163232918</v>
      </c>
      <c r="AA72" s="4">
        <f t="shared" ca="1" si="7"/>
        <v>-3.6362476463559827E-2</v>
      </c>
    </row>
    <row r="73" spans="14:27" ht="15" customHeight="1">
      <c r="N73" s="18">
        <v>45822</v>
      </c>
      <c r="O73" s="18" t="s">
        <v>35</v>
      </c>
      <c r="P73" s="18" t="s">
        <v>38</v>
      </c>
      <c r="Q73" s="19" t="s">
        <v>29</v>
      </c>
      <c r="R73" s="19" t="s">
        <v>29</v>
      </c>
      <c r="S73" s="14" t="str">
        <f t="shared" ca="1" si="16"/>
        <v>cod_7724</v>
      </c>
      <c r="T73" s="14" t="str">
        <f t="shared" ca="1" si="17"/>
        <v>descricao_titulo_7724</v>
      </c>
      <c r="U73" s="15">
        <f t="shared" ca="1" si="15"/>
        <v>95</v>
      </c>
      <c r="V73" s="16">
        <f t="shared" ca="1" si="18"/>
        <v>27434.7376958895</v>
      </c>
      <c r="W73" s="16">
        <f t="shared" ca="1" si="19"/>
        <v>30033.255735295876</v>
      </c>
      <c r="X73" s="3"/>
      <c r="Y73" s="3"/>
      <c r="Z73" s="3">
        <f t="shared" ca="1" si="9"/>
        <v>-2598.5180394063755</v>
      </c>
      <c r="AA73" s="4">
        <f t="shared" ca="1" si="7"/>
        <v>-8.6521356935423038E-2</v>
      </c>
    </row>
    <row r="74" spans="14:27" ht="15" customHeight="1">
      <c r="N74" s="18">
        <v>45822</v>
      </c>
      <c r="O74" s="18" t="s">
        <v>35</v>
      </c>
      <c r="P74" s="18" t="s">
        <v>38</v>
      </c>
      <c r="Q74" s="19" t="s">
        <v>29</v>
      </c>
      <c r="R74" s="19" t="s">
        <v>29</v>
      </c>
      <c r="S74" s="14" t="str">
        <f t="shared" ca="1" si="16"/>
        <v>cod_4136</v>
      </c>
      <c r="T74" s="14" t="str">
        <f t="shared" ca="1" si="17"/>
        <v>descricao_titulo_4136</v>
      </c>
      <c r="U74" s="15">
        <f t="shared" ca="1" si="15"/>
        <v>96</v>
      </c>
      <c r="V74" s="16">
        <f t="shared" ca="1" si="18"/>
        <v>4395.0997499072828</v>
      </c>
      <c r="W74" s="16">
        <f t="shared" ca="1" si="19"/>
        <v>4500.2798306356572</v>
      </c>
      <c r="X74" s="3"/>
      <c r="Y74" s="3"/>
      <c r="Z74" s="3">
        <f t="shared" ca="1" si="9"/>
        <v>-105.18008072837438</v>
      </c>
      <c r="AA74" s="4">
        <f t="shared" ca="1" si="7"/>
        <v>-2.337189790118404E-2</v>
      </c>
    </row>
    <row r="75" spans="14:27" ht="15" customHeight="1">
      <c r="N75" s="18">
        <v>45822</v>
      </c>
      <c r="O75" s="18" t="s">
        <v>35</v>
      </c>
      <c r="P75" s="18" t="s">
        <v>38</v>
      </c>
      <c r="Q75" s="19" t="s">
        <v>29</v>
      </c>
      <c r="R75" s="19" t="s">
        <v>29</v>
      </c>
      <c r="S75" s="14" t="str">
        <f t="shared" ca="1" si="16"/>
        <v>cod_8310</v>
      </c>
      <c r="T75" s="14" t="str">
        <f t="shared" ca="1" si="17"/>
        <v>descricao_titulo_8310</v>
      </c>
      <c r="U75" s="15">
        <f t="shared" ca="1" si="15"/>
        <v>40</v>
      </c>
      <c r="V75" s="16">
        <f t="shared" ca="1" si="18"/>
        <v>17805.930678611392</v>
      </c>
      <c r="W75" s="16">
        <f t="shared" ca="1" si="19"/>
        <v>18456.802895691311</v>
      </c>
      <c r="X75" s="3"/>
      <c r="Y75" s="3"/>
      <c r="Z75" s="3">
        <f t="shared" ca="1" si="9"/>
        <v>-650.87221707991921</v>
      </c>
      <c r="AA75" s="4">
        <f t="shared" ca="1" si="7"/>
        <v>-3.5264624147439069E-2</v>
      </c>
    </row>
    <row r="76" spans="14:27" ht="15" customHeight="1">
      <c r="N76" s="18">
        <v>45822</v>
      </c>
      <c r="O76" s="18" t="s">
        <v>35</v>
      </c>
      <c r="P76" s="18" t="s">
        <v>38</v>
      </c>
      <c r="Q76" s="19" t="s">
        <v>29</v>
      </c>
      <c r="R76" s="19" t="s">
        <v>29</v>
      </c>
      <c r="S76" s="14" t="str">
        <f t="shared" ca="1" si="16"/>
        <v>cod_2594</v>
      </c>
      <c r="T76" s="14" t="str">
        <f t="shared" ca="1" si="17"/>
        <v>descricao_titulo_2594</v>
      </c>
      <c r="U76" s="15">
        <f t="shared" ca="1" si="15"/>
        <v>65</v>
      </c>
      <c r="V76" s="16">
        <f t="shared" ca="1" si="18"/>
        <v>2424.9562393708234</v>
      </c>
      <c r="W76" s="16">
        <f t="shared" ca="1" si="19"/>
        <v>2437.3212780934336</v>
      </c>
      <c r="X76" s="3"/>
      <c r="Y76" s="3"/>
      <c r="Z76" s="3">
        <f t="shared" ca="1" si="9"/>
        <v>-12.365038722610279</v>
      </c>
      <c r="AA76" s="4">
        <f t="shared" ca="1" si="7"/>
        <v>-5.073208375829176E-3</v>
      </c>
    </row>
    <row r="77" spans="14:27" ht="15" customHeight="1">
      <c r="N77" s="18">
        <v>45822</v>
      </c>
      <c r="O77" s="18" t="s">
        <v>35</v>
      </c>
      <c r="P77" s="18" t="s">
        <v>38</v>
      </c>
      <c r="Q77" s="19" t="s">
        <v>29</v>
      </c>
      <c r="R77" s="19" t="s">
        <v>29</v>
      </c>
      <c r="S77" s="14" t="str">
        <f t="shared" ca="1" si="16"/>
        <v>cod_7843</v>
      </c>
      <c r="T77" s="14" t="str">
        <f t="shared" ca="1" si="17"/>
        <v>descricao_titulo_7843</v>
      </c>
      <c r="U77" s="15">
        <f t="shared" ca="1" si="15"/>
        <v>48</v>
      </c>
      <c r="V77" s="16">
        <f t="shared" ca="1" si="18"/>
        <v>7257.0278515272867</v>
      </c>
      <c r="W77" s="16">
        <f t="shared" ca="1" si="19"/>
        <v>6992.7424984311983</v>
      </c>
      <c r="X77" s="3"/>
      <c r="Y77" s="3"/>
      <c r="Z77" s="3">
        <f t="shared" ca="1" si="9"/>
        <v>264.28535309608833</v>
      </c>
      <c r="AA77" s="4">
        <f t="shared" ca="1" si="7"/>
        <v>3.7794234973671632E-2</v>
      </c>
    </row>
    <row r="78" spans="14:27" ht="15" customHeight="1">
      <c r="N78" s="18">
        <v>45822</v>
      </c>
      <c r="O78" s="18" t="s">
        <v>35</v>
      </c>
      <c r="P78" s="18" t="s">
        <v>38</v>
      </c>
      <c r="Q78" s="19" t="s">
        <v>29</v>
      </c>
      <c r="R78" s="19" t="s">
        <v>29</v>
      </c>
      <c r="S78" s="14" t="str">
        <f t="shared" ca="1" si="16"/>
        <v>cod_5350</v>
      </c>
      <c r="T78" s="14" t="str">
        <f t="shared" ca="1" si="17"/>
        <v>descricao_titulo_5350</v>
      </c>
      <c r="U78" s="15">
        <f t="shared" ca="1" si="15"/>
        <v>16</v>
      </c>
      <c r="V78" s="16">
        <f t="shared" ca="1" si="18"/>
        <v>38598.359419227512</v>
      </c>
      <c r="W78" s="16">
        <f t="shared" ca="1" si="19"/>
        <v>41429.440527192754</v>
      </c>
      <c r="X78" s="3"/>
      <c r="Y78" s="3"/>
      <c r="Z78" s="3">
        <f t="shared" ca="1" si="9"/>
        <v>-2831.0811079652412</v>
      </c>
      <c r="AA78" s="4">
        <f t="shared" ca="1" si="7"/>
        <v>-6.8335006988738456E-2</v>
      </c>
    </row>
    <row r="79" spans="14:27" ht="15" customHeight="1">
      <c r="N79" s="18">
        <v>45822</v>
      </c>
      <c r="O79" s="18" t="s">
        <v>35</v>
      </c>
      <c r="P79" s="18" t="s">
        <v>38</v>
      </c>
      <c r="Q79" s="19" t="s">
        <v>29</v>
      </c>
      <c r="R79" s="19" t="s">
        <v>29</v>
      </c>
      <c r="S79" s="14" t="str">
        <f t="shared" ca="1" si="16"/>
        <v>cod_1806</v>
      </c>
      <c r="T79" s="14" t="str">
        <f t="shared" ca="1" si="17"/>
        <v>descricao_titulo_1806</v>
      </c>
      <c r="U79" s="15">
        <f t="shared" ca="1" si="15"/>
        <v>27</v>
      </c>
      <c r="V79" s="16">
        <f t="shared" ca="1" si="18"/>
        <v>36382.658596505702</v>
      </c>
      <c r="W79" s="16">
        <f t="shared" ca="1" si="19"/>
        <v>33157.50322737384</v>
      </c>
      <c r="X79" s="3"/>
      <c r="Y79" s="3"/>
      <c r="Z79" s="3">
        <f t="shared" ca="1" si="9"/>
        <v>3225.1553691318622</v>
      </c>
      <c r="AA79" s="4">
        <f t="shared" ca="1" si="7"/>
        <v>9.7267738979491994E-2</v>
      </c>
    </row>
    <row r="80" spans="14:27" ht="15" customHeight="1">
      <c r="N80" s="18">
        <v>45822</v>
      </c>
      <c r="O80" s="18" t="s">
        <v>35</v>
      </c>
      <c r="P80" s="18" t="s">
        <v>38</v>
      </c>
      <c r="Q80" s="19" t="s">
        <v>29</v>
      </c>
      <c r="R80" s="19" t="s">
        <v>29</v>
      </c>
      <c r="S80" s="14" t="str">
        <f t="shared" ca="1" si="16"/>
        <v>cod_3984</v>
      </c>
      <c r="T80" s="14" t="str">
        <f t="shared" ca="1" si="17"/>
        <v>descricao_titulo_3984</v>
      </c>
      <c r="U80" s="15">
        <f t="shared" ca="1" si="15"/>
        <v>24</v>
      </c>
      <c r="V80" s="16">
        <f t="shared" ca="1" si="18"/>
        <v>20260.980677012376</v>
      </c>
      <c r="W80" s="16">
        <f t="shared" ca="1" si="19"/>
        <v>21471.602555730158</v>
      </c>
      <c r="X80" s="3"/>
      <c r="Y80" s="3"/>
      <c r="Z80" s="3">
        <f t="shared" ca="1" si="9"/>
        <v>-1210.6218787177822</v>
      </c>
      <c r="AA80" s="4">
        <f t="shared" ca="1" si="7"/>
        <v>-5.6382464959267874E-2</v>
      </c>
    </row>
    <row r="81" spans="14:27" ht="15" customHeight="1">
      <c r="N81" s="18">
        <v>45822</v>
      </c>
      <c r="O81" s="18" t="s">
        <v>35</v>
      </c>
      <c r="P81" s="18" t="s">
        <v>38</v>
      </c>
      <c r="Q81" s="19" t="s">
        <v>29</v>
      </c>
      <c r="R81" s="19" t="s">
        <v>29</v>
      </c>
      <c r="S81" s="14" t="str">
        <f t="shared" ca="1" si="16"/>
        <v>cod_5241</v>
      </c>
      <c r="T81" s="14" t="str">
        <f t="shared" ca="1" si="17"/>
        <v>descricao_titulo_5241</v>
      </c>
      <c r="U81" s="15">
        <f t="shared" ca="1" si="15"/>
        <v>62</v>
      </c>
      <c r="V81" s="16">
        <f t="shared" ca="1" si="18"/>
        <v>10756.858905673373</v>
      </c>
      <c r="W81" s="16">
        <f t="shared" ca="1" si="19"/>
        <v>11595.861369511962</v>
      </c>
      <c r="X81" s="3"/>
      <c r="Y81" s="3"/>
      <c r="Z81" s="3">
        <f t="shared" ca="1" si="9"/>
        <v>-839.00246383858939</v>
      </c>
      <c r="AA81" s="4">
        <f t="shared" ca="1" si="7"/>
        <v>-7.2353612819527929E-2</v>
      </c>
    </row>
    <row r="82" spans="14:27" ht="15" customHeight="1">
      <c r="N82" s="18">
        <v>45822</v>
      </c>
      <c r="O82" s="18" t="s">
        <v>35</v>
      </c>
      <c r="P82" s="18" t="s">
        <v>38</v>
      </c>
      <c r="Q82" s="19" t="s">
        <v>29</v>
      </c>
      <c r="R82" s="19" t="s">
        <v>29</v>
      </c>
      <c r="S82" s="14" t="str">
        <f t="shared" ca="1" si="16"/>
        <v>cod_7282</v>
      </c>
      <c r="T82" s="14" t="str">
        <f t="shared" ca="1" si="17"/>
        <v>descricao_titulo_7282</v>
      </c>
      <c r="U82" s="15">
        <f t="shared" ca="1" si="15"/>
        <v>29</v>
      </c>
      <c r="V82" s="16">
        <f t="shared" ca="1" si="18"/>
        <v>33677.233848093289</v>
      </c>
      <c r="W82" s="16">
        <f t="shared" ca="1" si="19"/>
        <v>31148.418311936664</v>
      </c>
      <c r="X82" s="3"/>
      <c r="Y82" s="3"/>
      <c r="Z82" s="3">
        <f t="shared" ca="1" si="9"/>
        <v>2528.8155361566241</v>
      </c>
      <c r="AA82" s="4">
        <f t="shared" ca="1" si="7"/>
        <v>8.1186001511593095E-2</v>
      </c>
    </row>
    <row r="83" spans="14:27" ht="15" customHeight="1">
      <c r="N83" s="18">
        <v>45822</v>
      </c>
      <c r="O83" s="18" t="s">
        <v>35</v>
      </c>
      <c r="P83" s="18" t="s">
        <v>38</v>
      </c>
      <c r="Q83" s="19" t="s">
        <v>29</v>
      </c>
      <c r="R83" s="19" t="s">
        <v>29</v>
      </c>
      <c r="S83" s="14" t="str">
        <f t="shared" ca="1" si="16"/>
        <v>cod_9330</v>
      </c>
      <c r="T83" s="14" t="str">
        <f t="shared" ca="1" si="17"/>
        <v>descricao_titulo_9330</v>
      </c>
      <c r="U83" s="15">
        <f t="shared" ca="1" si="15"/>
        <v>41</v>
      </c>
      <c r="V83" s="16">
        <f t="shared" ca="1" si="18"/>
        <v>23336.623708761461</v>
      </c>
      <c r="W83" s="16">
        <f t="shared" ca="1" si="19"/>
        <v>22587.651273846328</v>
      </c>
      <c r="X83" s="3"/>
      <c r="Y83" s="3"/>
      <c r="Z83" s="3">
        <f t="shared" ca="1" si="9"/>
        <v>748.97243491513291</v>
      </c>
      <c r="AA83" s="4">
        <f t="shared" ca="1" si="7"/>
        <v>3.3158491152302731E-2</v>
      </c>
    </row>
    <row r="84" spans="14:27" ht="15" customHeight="1">
      <c r="N84" s="18">
        <v>45822</v>
      </c>
      <c r="O84" s="18" t="s">
        <v>35</v>
      </c>
      <c r="P84" s="18" t="s">
        <v>38</v>
      </c>
      <c r="Q84" s="19" t="s">
        <v>29</v>
      </c>
      <c r="R84" s="19" t="s">
        <v>29</v>
      </c>
      <c r="S84" s="14" t="str">
        <f t="shared" ca="1" si="16"/>
        <v>cod_9460</v>
      </c>
      <c r="T84" s="14" t="str">
        <f t="shared" ca="1" si="17"/>
        <v>descricao_titulo_9460</v>
      </c>
      <c r="U84" s="15">
        <f t="shared" ca="1" si="15"/>
        <v>1</v>
      </c>
      <c r="V84" s="16">
        <f t="shared" ca="1" si="18"/>
        <v>32748.566087543397</v>
      </c>
      <c r="W84" s="16">
        <f t="shared" ca="1" si="19"/>
        <v>33712.703033578917</v>
      </c>
      <c r="X84" s="3"/>
      <c r="Y84" s="3"/>
      <c r="Z84" s="3">
        <f t="shared" ca="1" si="9"/>
        <v>-964.13694603551994</v>
      </c>
      <c r="AA84" s="4">
        <f t="shared" ref="AA84:AA86" ca="1" si="20">IFERROR(Z84/(W84-X84),"--ERROR--")</f>
        <v>-2.8598624829198924E-2</v>
      </c>
    </row>
    <row r="85" spans="14:27" ht="15" customHeight="1">
      <c r="N85" s="18">
        <v>45822</v>
      </c>
      <c r="O85" s="18" t="s">
        <v>35</v>
      </c>
      <c r="P85" s="18" t="s">
        <v>38</v>
      </c>
      <c r="Q85" s="19" t="s">
        <v>29</v>
      </c>
      <c r="R85" s="19" t="s">
        <v>29</v>
      </c>
      <c r="S85" s="14" t="str">
        <f t="shared" ca="1" si="16"/>
        <v>cod_6246</v>
      </c>
      <c r="T85" s="14" t="str">
        <f t="shared" ca="1" si="17"/>
        <v>descricao_titulo_6246</v>
      </c>
      <c r="U85" s="15">
        <f t="shared" ca="1" si="15"/>
        <v>94</v>
      </c>
      <c r="V85" s="16">
        <f t="shared" ca="1" si="18"/>
        <v>38041.854333484029</v>
      </c>
      <c r="W85" s="16">
        <f t="shared" ca="1" si="19"/>
        <v>39129.018191825613</v>
      </c>
      <c r="X85" s="3"/>
      <c r="Y85" s="3"/>
      <c r="Z85" s="3">
        <f t="shared" ca="1" si="9"/>
        <v>-1087.1638583415843</v>
      </c>
      <c r="AA85" s="4">
        <f t="shared" ca="1" si="20"/>
        <v>-2.778408221264039E-2</v>
      </c>
    </row>
    <row r="86" spans="14:27" ht="15" customHeight="1">
      <c r="N86" s="18">
        <v>45822</v>
      </c>
      <c r="O86" s="18" t="s">
        <v>35</v>
      </c>
      <c r="P86" s="18" t="s">
        <v>38</v>
      </c>
      <c r="Q86" s="19" t="s">
        <v>30</v>
      </c>
      <c r="R86" s="19" t="s">
        <v>19</v>
      </c>
      <c r="S86" s="14" t="str">
        <f t="shared" ca="1" si="16"/>
        <v>cod_9577</v>
      </c>
      <c r="T86" s="14" t="str">
        <f t="shared" ca="1" si="17"/>
        <v>descricao_titulo_9577</v>
      </c>
      <c r="U86" s="15">
        <f t="shared" ca="1" si="15"/>
        <v>24</v>
      </c>
      <c r="V86" s="16">
        <f t="shared" ca="1" si="18"/>
        <v>47990.450263198967</v>
      </c>
      <c r="W86" s="16">
        <f t="shared" ca="1" si="19"/>
        <v>48474.201792513668</v>
      </c>
      <c r="X86" s="26"/>
      <c r="Y86" s="26"/>
      <c r="Z86" s="26">
        <f t="shared" ca="1" si="9"/>
        <v>-483.75152931470075</v>
      </c>
      <c r="AA86" s="27">
        <f t="shared" ca="1" si="20"/>
        <v>-9.9795666854984935E-3</v>
      </c>
    </row>
    <row r="90" spans="14:27">
      <c r="W90" s="12"/>
    </row>
    <row r="91" spans="14:27">
      <c r="W91" s="12"/>
    </row>
  </sheetData>
  <autoFilter ref="N2:Z86">
    <filterColumn colId="1"/>
    <filterColumn colId="2"/>
    <filterColumn colId="3"/>
    <filterColumn colId="5"/>
    <filterColumn colId="8"/>
    <filterColumn colId="11"/>
  </autoFilter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21-06-2025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Ubiratan</dc:creator>
  <cp:lastModifiedBy>Ubiratan</cp:lastModifiedBy>
  <dcterms:created xsi:type="dcterms:W3CDTF">2025-06-21T19:26:19Z</dcterms:created>
  <dcterms:modified xsi:type="dcterms:W3CDTF">2025-06-21T21:41:03Z</dcterms:modified>
</cp:coreProperties>
</file>