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0" documentId="8_{80EC77E6-C33D-40D9-9BDF-EEBE8B6C5D37}" xr6:coauthVersionLast="47" xr6:coauthVersionMax="47" xr10:uidLastSave="{00000000-0000-0000-0000-000000000000}"/>
  <bookViews>
    <workbookView xWindow="-120" yWindow="-120" windowWidth="20730" windowHeight="11040" xr2:uid="{9DBDCF40-D924-43A8-A168-250D56C8B778}"/>
  </bookViews>
  <sheets>
    <sheet name="Problema" sheetId="2" r:id="rId1"/>
    <sheet name="Inversion Inicial" sheetId="3" r:id="rId2"/>
    <sheet name="Det.Plusvalias" sheetId="4" r:id="rId3"/>
    <sheet name="Flujo de caja terminal" sheetId="5" r:id="rId4"/>
    <sheet name="Solucio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2" l="1"/>
  <c r="D40" i="2"/>
  <c r="E39" i="2"/>
  <c r="E40" i="2" s="1"/>
  <c r="C52" i="2"/>
  <c r="C33" i="2"/>
  <c r="C18" i="2"/>
  <c r="C20" i="2" s="1"/>
  <c r="C22" i="2" s="1"/>
  <c r="C11" i="2"/>
  <c r="C6" i="5"/>
  <c r="C4" i="5"/>
  <c r="C17" i="1"/>
  <c r="H41" i="2" l="1"/>
  <c r="H48" i="2" s="1"/>
  <c r="G41" i="2"/>
  <c r="G48" i="2" s="1"/>
  <c r="D41" i="2"/>
  <c r="F41" i="2"/>
  <c r="F48" i="2" s="1"/>
  <c r="E41" i="2"/>
  <c r="F39" i="2"/>
  <c r="C7" i="5"/>
  <c r="E17" i="1"/>
  <c r="G17" i="1"/>
  <c r="D17" i="1"/>
  <c r="F17" i="1"/>
  <c r="H17" i="1"/>
  <c r="D48" i="2" l="1"/>
  <c r="D44" i="2"/>
  <c r="E48" i="2"/>
  <c r="E44" i="2"/>
  <c r="G39" i="2"/>
  <c r="F40" i="2"/>
  <c r="F44" i="2" s="1"/>
  <c r="F46" i="2" l="1"/>
  <c r="F47" i="2" s="1"/>
  <c r="F52" i="2" s="1"/>
  <c r="D46" i="2"/>
  <c r="D47" i="2"/>
  <c r="D52" i="2" s="1"/>
  <c r="E47" i="2"/>
  <c r="E52" i="2" s="1"/>
  <c r="E46" i="2"/>
  <c r="G40" i="2"/>
  <c r="G44" i="2" s="1"/>
  <c r="H39" i="2"/>
  <c r="G46" i="2" l="1"/>
  <c r="G47" i="2"/>
  <c r="G52" i="2" s="1"/>
  <c r="H40" i="2"/>
  <c r="H44" i="2"/>
  <c r="H46" i="2" l="1"/>
  <c r="H47" i="2"/>
  <c r="H52" i="2" s="1"/>
  <c r="C60" i="2" l="1"/>
  <c r="C61" i="2" l="1"/>
  <c r="C58" i="2"/>
</calcChain>
</file>

<file path=xl/sharedStrings.xml><?xml version="1.0" encoding="utf-8"?>
<sst xmlns="http://schemas.openxmlformats.org/spreadsheetml/2006/main" count="86" uniqueCount="80">
  <si>
    <t>Determinacion del flujo de caja neto</t>
  </si>
  <si>
    <t>Año</t>
  </si>
  <si>
    <t>Ingreso</t>
  </si>
  <si>
    <t>Menos costo</t>
  </si>
  <si>
    <t>Menos Depreciacion</t>
  </si>
  <si>
    <t>Utilidad Ante de Impuesto</t>
  </si>
  <si>
    <t>Menos Impuesto</t>
  </si>
  <si>
    <t>Utilidad despues de Impuesto</t>
  </si>
  <si>
    <t>Mas depreciacion</t>
  </si>
  <si>
    <t>Inversion</t>
  </si>
  <si>
    <t>Flujo de caja operativo</t>
  </si>
  <si>
    <t>Flujo de caja no operativo</t>
  </si>
  <si>
    <t>Flujo neto de caja</t>
  </si>
  <si>
    <t>VPN</t>
  </si>
  <si>
    <t>VP de los ingresos</t>
  </si>
  <si>
    <t>TIR</t>
  </si>
  <si>
    <t>IR</t>
  </si>
  <si>
    <t xml:space="preserve">Cálculo de la inversión inicial </t>
  </si>
  <si>
    <t xml:space="preserve">Precio de adquisición de la maquinaria </t>
  </si>
  <si>
    <t xml:space="preserve">Más: Costos de instalación </t>
  </si>
  <si>
    <t xml:space="preserve">Menos: Precio de venta de la maquinaria antigua </t>
  </si>
  <si>
    <t xml:space="preserve">Más: Inversión de capital de trabajo </t>
  </si>
  <si>
    <t xml:space="preserve">Más: Impuesto por ganancia en venta maquinaria antigua </t>
  </si>
  <si>
    <t>Inversión inicial neta (incremental)</t>
  </si>
  <si>
    <t xml:space="preserve"> </t>
  </si>
  <si>
    <t xml:space="preserve">Determinación del impuesto por Plusvalías/ Minusvalías por venta de activos </t>
  </si>
  <si>
    <t xml:space="preserve">Valor adquisición </t>
  </si>
  <si>
    <t xml:space="preserve">Costo instalación </t>
  </si>
  <si>
    <t xml:space="preserve">Costo Histórico maquinaria </t>
  </si>
  <si>
    <t>Valor residual  (VR</t>
  </si>
  <si>
    <t xml:space="preserve">Valor a Depreciar </t>
  </si>
  <si>
    <t>vida útil maquinaria</t>
  </si>
  <si>
    <t>Depreciacion</t>
  </si>
  <si>
    <t>Valor neto contable (VNC)</t>
  </si>
  <si>
    <t xml:space="preserve">Plusvalías/Minusvalías </t>
  </si>
  <si>
    <t xml:space="preserve">Impuestos por plusvalías/ minusvalías </t>
  </si>
  <si>
    <t>Calculo del flujo de caja terminal (Flujo de caja no operativo)</t>
  </si>
  <si>
    <t xml:space="preserve">(-) impuesto por plusvalías </t>
  </si>
  <si>
    <t>Valor residual (VR)</t>
  </si>
  <si>
    <t xml:space="preserve">Recuperación KT </t>
  </si>
  <si>
    <t xml:space="preserve">Flujo de caja terminal </t>
  </si>
  <si>
    <t xml:space="preserve">Cálculo de los índices de bondad (VPN, TIR e IR) </t>
  </si>
  <si>
    <t>Una empresa debe decidir si compra una nueva maquinaria por la suma de $ 200 millones de pesos. La instalación costará $ 40 millones. El capital de trabajo necesario alcanza la suma de $ 8 millones. La nueva maquinaria incrementará los ingresos en $ 130 millones por año. El costo de las operaciones será para cada año del 38% sobre las ventas. Se utiliza el método de depreciación lineal, se considera que la vida útil de la maquinaria es de 5 años. El horizonte de planeación del proyecto es de 5 años. El valor de recuperación es de $ 80 millones. El costo de capital de la empresa es del 18%. La tasa impositiva es de 27%.</t>
  </si>
  <si>
    <t>Tasa de descuento es un 18%</t>
  </si>
  <si>
    <t>Calculo de la inversion inicial</t>
  </si>
  <si>
    <t>Precio de adquisicion de la maquinaria</t>
  </si>
  <si>
    <t>Menos:precio de venta de la maquina antigua</t>
  </si>
  <si>
    <t>Mas: costos de instalacion</t>
  </si>
  <si>
    <t>Mas:inversion de capital de trabajo</t>
  </si>
  <si>
    <t>Mas: impuestos por ganancias en ventas de maquinaria antigua</t>
  </si>
  <si>
    <t>Inversion inicial neta (incremental)</t>
  </si>
  <si>
    <t>Determinacion del impuesto por plusvalia/minusvalia por venta de activos</t>
  </si>
  <si>
    <t>Valor de adquisicion</t>
  </si>
  <si>
    <t>Mas costo de instalacion</t>
  </si>
  <si>
    <t>Costo historico de maquinaria</t>
  </si>
  <si>
    <t>Menos valor residual (VR)</t>
  </si>
  <si>
    <t>Valor a depreciar</t>
  </si>
  <si>
    <t>Vida util maquinaria</t>
  </si>
  <si>
    <t>Depresiacion</t>
  </si>
  <si>
    <t>Plusvalia/Minusvalia</t>
  </si>
  <si>
    <t>Impuesto por plusvalia /minusvalia</t>
  </si>
  <si>
    <t>Calculo del flujo de caja terminal(flujo de caja no operativo)</t>
  </si>
  <si>
    <t>(-) impuesto por plusvalia</t>
  </si>
  <si>
    <t>Recuperacion o capital de trabajo</t>
  </si>
  <si>
    <t>flujo de caja terminal</t>
  </si>
  <si>
    <t>Menos depreciacion</t>
  </si>
  <si>
    <t>Utilidad antes de impuesto</t>
  </si>
  <si>
    <t>Menos impuesto</t>
  </si>
  <si>
    <t>Utilidad despues de impuesto</t>
  </si>
  <si>
    <t>Mas depresiacion</t>
  </si>
  <si>
    <t>flujo de caja operativo</t>
  </si>
  <si>
    <t>Flujo  neto de caja</t>
  </si>
  <si>
    <t>Menos costos</t>
  </si>
  <si>
    <t>(VPN) valor presente neto</t>
  </si>
  <si>
    <t>(TIR) tasa interna de retorn</t>
  </si>
  <si>
    <t>Indice de rentabilidad</t>
  </si>
  <si>
    <t>Tasa de descuento 18%</t>
  </si>
  <si>
    <t>VP  valor presente de lo ingresos</t>
  </si>
  <si>
    <t>año</t>
  </si>
  <si>
    <t>Calculo de los indices de bondad (VPN, TIR e 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</si>
</sst>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\ &quot;€&quot;;[Red]\-#,##0.00\ &quot;€&quot;"/>
    <numFmt numFmtId="165" formatCode="_-* #,##0.00_-;\-* #,##0.00_-;_-* &quot;-&quot;??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165" fontId="0" fillId="0" borderId="0" xfId="1" applyFont="1"/>
    <xf numFmtId="165" fontId="2" fillId="0" borderId="0" xfId="1" applyFont="1"/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justify" vertical="center"/>
    </xf>
    <xf numFmtId="0" fontId="2" fillId="0" borderId="0" xfId="0" applyFont="1"/>
    <xf numFmtId="165" fontId="2" fillId="2" borderId="0" xfId="1" applyFont="1" applyFill="1"/>
    <xf numFmtId="165" fontId="0" fillId="0" borderId="0" xfId="0" applyNumberFormat="1"/>
    <xf numFmtId="43" fontId="0" fillId="0" borderId="0" xfId="0" applyNumberFormat="1"/>
    <xf numFmtId="43" fontId="0" fillId="2" borderId="0" xfId="0" applyNumberFormat="1" applyFill="1"/>
    <xf numFmtId="0" fontId="0" fillId="2" borderId="0" xfId="0" applyFill="1"/>
    <xf numFmtId="43" fontId="0" fillId="3" borderId="0" xfId="0" applyNumberFormat="1" applyFill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0" fillId="0" borderId="5" xfId="0" applyNumberFormat="1" applyBorder="1"/>
    <xf numFmtId="9" fontId="0" fillId="3" borderId="6" xfId="0" applyNumberFormat="1" applyFill="1" applyBorder="1"/>
    <xf numFmtId="165" fontId="0" fillId="0" borderId="6" xfId="1" applyFont="1" applyBorder="1"/>
    <xf numFmtId="43" fontId="0" fillId="0" borderId="7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24C6-CD68-4232-9191-BB9B2630A6C6}">
  <dimension ref="A2:H63"/>
  <sheetViews>
    <sheetView tabSelected="1" topLeftCell="A47" zoomScaleNormal="100" workbookViewId="0">
      <selection activeCell="B65" sqref="B65"/>
    </sheetView>
  </sheetViews>
  <sheetFormatPr baseColWidth="10" defaultRowHeight="15" x14ac:dyDescent="0.25"/>
  <cols>
    <col min="1" max="1" width="133.5703125" customWidth="1"/>
    <col min="2" max="2" width="71.42578125" customWidth="1"/>
    <col min="3" max="3" width="15.42578125" bestFit="1" customWidth="1"/>
    <col min="4" max="8" width="15.140625" bestFit="1" customWidth="1"/>
  </cols>
  <sheetData>
    <row r="2" spans="1:3" ht="75" x14ac:dyDescent="0.25">
      <c r="A2" s="7" t="s">
        <v>42</v>
      </c>
    </row>
    <row r="3" spans="1:3" x14ac:dyDescent="0.25">
      <c r="B3" s="8" t="s">
        <v>44</v>
      </c>
    </row>
    <row r="5" spans="1:3" x14ac:dyDescent="0.25">
      <c r="B5" t="s">
        <v>45</v>
      </c>
      <c r="C5" s="2">
        <v>200000000</v>
      </c>
    </row>
    <row r="6" spans="1:3" x14ac:dyDescent="0.25">
      <c r="B6" t="s">
        <v>47</v>
      </c>
      <c r="C6" s="2">
        <v>40000000</v>
      </c>
    </row>
    <row r="7" spans="1:3" x14ac:dyDescent="0.25">
      <c r="B7" t="s">
        <v>46</v>
      </c>
    </row>
    <row r="8" spans="1:3" x14ac:dyDescent="0.25">
      <c r="B8" t="s">
        <v>48</v>
      </c>
      <c r="C8" s="2">
        <v>8000000</v>
      </c>
    </row>
    <row r="9" spans="1:3" x14ac:dyDescent="0.25">
      <c r="B9" t="s">
        <v>49</v>
      </c>
    </row>
    <row r="11" spans="1:3" x14ac:dyDescent="0.25">
      <c r="B11" t="s">
        <v>50</v>
      </c>
      <c r="C11" s="12">
        <f>+C5+C6+C8</f>
        <v>248000000</v>
      </c>
    </row>
    <row r="14" spans="1:3" x14ac:dyDescent="0.25">
      <c r="B14" s="8" t="s">
        <v>51</v>
      </c>
    </row>
    <row r="15" spans="1:3" x14ac:dyDescent="0.25">
      <c r="C15" s="10"/>
    </row>
    <row r="16" spans="1:3" x14ac:dyDescent="0.25">
      <c r="B16" t="s">
        <v>52</v>
      </c>
      <c r="C16" s="2">
        <v>200000000</v>
      </c>
    </row>
    <row r="17" spans="2:3" x14ac:dyDescent="0.25">
      <c r="B17" t="s">
        <v>53</v>
      </c>
      <c r="C17" s="11">
        <v>40000000</v>
      </c>
    </row>
    <row r="18" spans="2:3" x14ac:dyDescent="0.25">
      <c r="B18" t="s">
        <v>54</v>
      </c>
      <c r="C18" s="11">
        <f>+C16+C17</f>
        <v>240000000</v>
      </c>
    </row>
    <row r="19" spans="2:3" x14ac:dyDescent="0.25">
      <c r="B19" t="s">
        <v>55</v>
      </c>
      <c r="C19" s="2">
        <v>80000000</v>
      </c>
    </row>
    <row r="20" spans="2:3" x14ac:dyDescent="0.25">
      <c r="B20" t="s">
        <v>56</v>
      </c>
      <c r="C20" s="11">
        <f>+C18-C19</f>
        <v>160000000</v>
      </c>
    </row>
    <row r="21" spans="2:3" x14ac:dyDescent="0.25">
      <c r="B21" t="s">
        <v>57</v>
      </c>
      <c r="C21" s="11">
        <v>5</v>
      </c>
    </row>
    <row r="22" spans="2:3" x14ac:dyDescent="0.25">
      <c r="B22" s="13" t="s">
        <v>58</v>
      </c>
      <c r="C22" s="14">
        <f>+C20/C21</f>
        <v>32000000</v>
      </c>
    </row>
    <row r="23" spans="2:3" x14ac:dyDescent="0.25">
      <c r="B23" t="s">
        <v>33</v>
      </c>
    </row>
    <row r="24" spans="2:3" x14ac:dyDescent="0.25">
      <c r="B24" t="s">
        <v>59</v>
      </c>
    </row>
    <row r="25" spans="2:3" x14ac:dyDescent="0.25">
      <c r="B25" t="s">
        <v>60</v>
      </c>
    </row>
    <row r="28" spans="2:3" x14ac:dyDescent="0.25">
      <c r="B28" s="8" t="s">
        <v>61</v>
      </c>
    </row>
    <row r="30" spans="2:3" x14ac:dyDescent="0.25">
      <c r="B30" t="s">
        <v>38</v>
      </c>
      <c r="C30" s="2">
        <v>80000000</v>
      </c>
    </row>
    <row r="31" spans="2:3" x14ac:dyDescent="0.25">
      <c r="B31" t="s">
        <v>62</v>
      </c>
    </row>
    <row r="32" spans="2:3" x14ac:dyDescent="0.25">
      <c r="B32" t="s">
        <v>63</v>
      </c>
      <c r="C32" s="2">
        <v>8000000</v>
      </c>
    </row>
    <row r="33" spans="2:8" x14ac:dyDescent="0.25">
      <c r="B33" t="s">
        <v>64</v>
      </c>
      <c r="C33" s="12">
        <f>+C30+C32</f>
        <v>88000000</v>
      </c>
    </row>
    <row r="36" spans="2:8" ht="18.75" x14ac:dyDescent="0.3">
      <c r="B36" s="15" t="s">
        <v>0</v>
      </c>
    </row>
    <row r="38" spans="2:8" ht="15.75" x14ac:dyDescent="0.25">
      <c r="B38" s="17" t="s">
        <v>78</v>
      </c>
      <c r="C38" s="17">
        <v>0</v>
      </c>
      <c r="D38" s="17">
        <v>1</v>
      </c>
      <c r="E38" s="17">
        <v>2</v>
      </c>
      <c r="F38" s="17">
        <v>3</v>
      </c>
      <c r="G38" s="17">
        <v>4</v>
      </c>
      <c r="H38" s="17">
        <v>5</v>
      </c>
    </row>
    <row r="39" spans="2:8" x14ac:dyDescent="0.25">
      <c r="B39" t="s">
        <v>2</v>
      </c>
      <c r="D39" s="2">
        <v>130000000</v>
      </c>
      <c r="E39" s="10">
        <f>+D39</f>
        <v>130000000</v>
      </c>
      <c r="F39" s="10">
        <f>+E39</f>
        <v>130000000</v>
      </c>
      <c r="G39" s="10">
        <f>+F39</f>
        <v>130000000</v>
      </c>
      <c r="H39" s="10">
        <f>+G39</f>
        <v>130000000</v>
      </c>
    </row>
    <row r="40" spans="2:8" x14ac:dyDescent="0.25">
      <c r="B40" t="s">
        <v>72</v>
      </c>
      <c r="D40" s="2">
        <f>+D39*38%</f>
        <v>49400000</v>
      </c>
      <c r="E40" s="2">
        <f>+E39*38%</f>
        <v>49400000</v>
      </c>
      <c r="F40" s="2">
        <f>+F39*38%</f>
        <v>49400000</v>
      </c>
      <c r="G40" s="2">
        <f>+G39*38%</f>
        <v>49400000</v>
      </c>
      <c r="H40" s="2">
        <f>+H39*38%</f>
        <v>49400000</v>
      </c>
    </row>
    <row r="41" spans="2:8" x14ac:dyDescent="0.25">
      <c r="B41" t="s">
        <v>65</v>
      </c>
      <c r="D41" s="11">
        <f>+C22</f>
        <v>32000000</v>
      </c>
      <c r="E41" s="11">
        <f>+C22</f>
        <v>32000000</v>
      </c>
      <c r="F41" s="11">
        <f>+C22</f>
        <v>32000000</v>
      </c>
      <c r="G41" s="11">
        <f>+C22</f>
        <v>32000000</v>
      </c>
      <c r="H41" s="11">
        <f>+C22</f>
        <v>32000000</v>
      </c>
    </row>
    <row r="44" spans="2:8" x14ac:dyDescent="0.25">
      <c r="B44" t="s">
        <v>66</v>
      </c>
      <c r="D44" s="11">
        <f>+D39-D40-D41</f>
        <v>48600000</v>
      </c>
      <c r="E44" s="11">
        <f>+E39-E40-E41</f>
        <v>48600000</v>
      </c>
      <c r="F44" s="11">
        <f>+F39-F40-F41</f>
        <v>48600000</v>
      </c>
      <c r="G44" s="11">
        <f>+G39-G40-G41</f>
        <v>48600000</v>
      </c>
      <c r="H44" s="11">
        <f>+H39-H40-H41</f>
        <v>48600000</v>
      </c>
    </row>
    <row r="46" spans="2:8" x14ac:dyDescent="0.25">
      <c r="B46" t="s">
        <v>67</v>
      </c>
      <c r="D46" s="2">
        <f>+D44*27%</f>
        <v>13122000</v>
      </c>
      <c r="E46" s="2">
        <f>+E44*27%</f>
        <v>13122000</v>
      </c>
      <c r="F46" s="2">
        <f>+F44*27%</f>
        <v>13122000</v>
      </c>
      <c r="G46" s="2">
        <f>+G44*27%</f>
        <v>13122000</v>
      </c>
      <c r="H46" s="2">
        <f>+H44*27%</f>
        <v>13122000</v>
      </c>
    </row>
    <row r="47" spans="2:8" x14ac:dyDescent="0.25">
      <c r="B47" t="s">
        <v>68</v>
      </c>
      <c r="D47" s="11">
        <f>+D44-D46</f>
        <v>35478000</v>
      </c>
      <c r="E47" s="11">
        <f>+E44-E46</f>
        <v>35478000</v>
      </c>
      <c r="F47" s="11">
        <f>+F44-F46</f>
        <v>35478000</v>
      </c>
      <c r="G47" s="11">
        <f>+G44-G46</f>
        <v>35478000</v>
      </c>
      <c r="H47" s="11">
        <f>+H44-H46</f>
        <v>35478000</v>
      </c>
    </row>
    <row r="48" spans="2:8" x14ac:dyDescent="0.25">
      <c r="B48" t="s">
        <v>69</v>
      </c>
      <c r="D48" s="11">
        <f>+D41</f>
        <v>32000000</v>
      </c>
      <c r="E48" s="11">
        <f>+E41</f>
        <v>32000000</v>
      </c>
      <c r="F48" s="11">
        <f>+F41</f>
        <v>32000000</v>
      </c>
      <c r="G48" s="11">
        <f>+G41</f>
        <v>32000000</v>
      </c>
      <c r="H48" s="11">
        <f>+H41</f>
        <v>32000000</v>
      </c>
    </row>
    <row r="49" spans="2:8" x14ac:dyDescent="0.25">
      <c r="B49" t="s">
        <v>9</v>
      </c>
      <c r="C49" s="2">
        <v>248000000</v>
      </c>
    </row>
    <row r="50" spans="2:8" x14ac:dyDescent="0.25">
      <c r="B50" t="s">
        <v>70</v>
      </c>
    </row>
    <row r="51" spans="2:8" x14ac:dyDescent="0.25">
      <c r="B51" t="s">
        <v>11</v>
      </c>
      <c r="C51" s="2"/>
      <c r="H51" s="2">
        <v>88000000</v>
      </c>
    </row>
    <row r="52" spans="2:8" x14ac:dyDescent="0.25">
      <c r="B52" t="s">
        <v>71</v>
      </c>
      <c r="C52" s="10">
        <f>-C49</f>
        <v>-248000000</v>
      </c>
      <c r="D52" s="11">
        <f>+D47+D48</f>
        <v>67478000</v>
      </c>
      <c r="E52" s="11">
        <f>+E47+E48</f>
        <v>67478000</v>
      </c>
      <c r="F52" s="11">
        <f>+F47+F48</f>
        <v>67478000</v>
      </c>
      <c r="G52" s="11">
        <f>+G47+G48</f>
        <v>67478000</v>
      </c>
      <c r="H52" s="11">
        <f>+H47+H48+H51</f>
        <v>155478000</v>
      </c>
    </row>
    <row r="54" spans="2:8" ht="15.75" x14ac:dyDescent="0.25">
      <c r="B54" s="16" t="s">
        <v>79</v>
      </c>
    </row>
    <row r="56" spans="2:8" x14ac:dyDescent="0.25">
      <c r="B56" s="13" t="s">
        <v>76</v>
      </c>
    </row>
    <row r="57" spans="2:8" ht="15.75" thickBot="1" x14ac:dyDescent="0.3"/>
    <row r="58" spans="2:8" x14ac:dyDescent="0.25">
      <c r="B58" s="18" t="s">
        <v>73</v>
      </c>
      <c r="C58" s="21">
        <f>+C60+C52</f>
        <v>1480857.1793977022</v>
      </c>
    </row>
    <row r="59" spans="2:8" x14ac:dyDescent="0.25">
      <c r="B59" s="19" t="s">
        <v>74</v>
      </c>
      <c r="C59" s="22">
        <f>IRR(C52:H52)</f>
        <v>0.18232128179662732</v>
      </c>
    </row>
    <row r="60" spans="2:8" x14ac:dyDescent="0.25">
      <c r="B60" s="19" t="s">
        <v>77</v>
      </c>
      <c r="C60" s="23">
        <f>NPV(18%,D52,E52,F52,G52,H52)</f>
        <v>249480857.1793977</v>
      </c>
    </row>
    <row r="61" spans="2:8" ht="15.75" thickBot="1" x14ac:dyDescent="0.3">
      <c r="B61" s="20" t="s">
        <v>75</v>
      </c>
      <c r="C61" s="24">
        <f>+C60/C49</f>
        <v>1.0059711983040229</v>
      </c>
    </row>
    <row r="63" spans="2:8" x14ac:dyDescent="0.25">
      <c r="C6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B96E-6827-4A87-9223-566410E95B21}">
  <dimension ref="A2:B10"/>
  <sheetViews>
    <sheetView workbookViewId="0">
      <selection activeCell="B4" sqref="B4:B9"/>
    </sheetView>
  </sheetViews>
  <sheetFormatPr baseColWidth="10" defaultRowHeight="15" x14ac:dyDescent="0.25"/>
  <cols>
    <col min="1" max="1" width="51.85546875" customWidth="1"/>
    <col min="2" max="2" width="15.140625" style="2" bestFit="1" customWidth="1"/>
  </cols>
  <sheetData>
    <row r="2" spans="1:2" x14ac:dyDescent="0.25">
      <c r="A2" s="8" t="s">
        <v>17</v>
      </c>
    </row>
    <row r="4" spans="1:2" x14ac:dyDescent="0.25">
      <c r="A4" t="s">
        <v>18</v>
      </c>
    </row>
    <row r="5" spans="1:2" x14ac:dyDescent="0.25">
      <c r="A5" t="s">
        <v>19</v>
      </c>
    </row>
    <row r="6" spans="1:2" x14ac:dyDescent="0.25">
      <c r="A6" t="s">
        <v>20</v>
      </c>
    </row>
    <row r="7" spans="1:2" x14ac:dyDescent="0.25">
      <c r="A7" t="s">
        <v>21</v>
      </c>
    </row>
    <row r="8" spans="1:2" x14ac:dyDescent="0.25">
      <c r="A8" t="s">
        <v>22</v>
      </c>
    </row>
    <row r="9" spans="1:2" x14ac:dyDescent="0.25">
      <c r="A9" t="s">
        <v>23</v>
      </c>
      <c r="B9" s="9"/>
    </row>
    <row r="10" spans="1:2" x14ac:dyDescent="0.25">
      <c r="A10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E4D5-16F5-4F2E-9A02-19F77191C6B7}">
  <dimension ref="A2:B13"/>
  <sheetViews>
    <sheetView workbookViewId="0">
      <selection activeCell="B12" sqref="B12:B14"/>
    </sheetView>
  </sheetViews>
  <sheetFormatPr baseColWidth="10" defaultRowHeight="15" x14ac:dyDescent="0.25"/>
  <cols>
    <col min="1" max="1" width="70.42578125" bestFit="1" customWidth="1"/>
    <col min="2" max="2" width="17.140625" style="2" bestFit="1" customWidth="1"/>
  </cols>
  <sheetData>
    <row r="2" spans="1:2" x14ac:dyDescent="0.25">
      <c r="A2" t="s">
        <v>25</v>
      </c>
    </row>
    <row r="4" spans="1:2" x14ac:dyDescent="0.25">
      <c r="A4" t="s">
        <v>26</v>
      </c>
    </row>
    <row r="5" spans="1:2" x14ac:dyDescent="0.25">
      <c r="A5" t="s">
        <v>27</v>
      </c>
    </row>
    <row r="6" spans="1:2" x14ac:dyDescent="0.25">
      <c r="A6" t="s">
        <v>28</v>
      </c>
      <c r="B6" s="3"/>
    </row>
    <row r="7" spans="1:2" x14ac:dyDescent="0.25">
      <c r="A7" t="s">
        <v>29</v>
      </c>
    </row>
    <row r="8" spans="1:2" x14ac:dyDescent="0.25">
      <c r="A8" t="s">
        <v>30</v>
      </c>
    </row>
    <row r="9" spans="1:2" x14ac:dyDescent="0.25">
      <c r="A9" t="s">
        <v>31</v>
      </c>
    </row>
    <row r="10" spans="1:2" x14ac:dyDescent="0.25">
      <c r="A10" t="s">
        <v>32</v>
      </c>
    </row>
    <row r="11" spans="1:2" x14ac:dyDescent="0.25">
      <c r="A11" t="s">
        <v>33</v>
      </c>
    </row>
    <row r="12" spans="1:2" x14ac:dyDescent="0.25">
      <c r="A12" t="s">
        <v>34</v>
      </c>
    </row>
    <row r="13" spans="1:2" x14ac:dyDescent="0.25">
      <c r="A13" s="8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C96C-0998-47CB-B9DC-6F76E045B678}">
  <dimension ref="B2:C7"/>
  <sheetViews>
    <sheetView workbookViewId="0">
      <selection activeCell="C23" sqref="C23"/>
    </sheetView>
  </sheetViews>
  <sheetFormatPr baseColWidth="10" defaultRowHeight="15" x14ac:dyDescent="0.25"/>
  <cols>
    <col min="2" max="2" width="55.5703125" bestFit="1" customWidth="1"/>
    <col min="3" max="3" width="16.140625" bestFit="1" customWidth="1"/>
  </cols>
  <sheetData>
    <row r="2" spans="2:3" x14ac:dyDescent="0.25">
      <c r="B2" t="s">
        <v>36</v>
      </c>
    </row>
    <row r="4" spans="2:3" x14ac:dyDescent="0.25">
      <c r="B4" t="s">
        <v>38</v>
      </c>
      <c r="C4" s="10">
        <f>+Det.Plusvalias!B7</f>
        <v>0</v>
      </c>
    </row>
    <row r="5" spans="2:3" x14ac:dyDescent="0.25">
      <c r="B5" t="s">
        <v>37</v>
      </c>
      <c r="C5" s="10">
        <v>0</v>
      </c>
    </row>
    <row r="6" spans="2:3" x14ac:dyDescent="0.25">
      <c r="B6" t="s">
        <v>39</v>
      </c>
      <c r="C6" s="10">
        <f>+'Inversion Inicial'!B7</f>
        <v>0</v>
      </c>
    </row>
    <row r="7" spans="2:3" x14ac:dyDescent="0.25">
      <c r="B7" t="s">
        <v>40</v>
      </c>
      <c r="C7" s="10">
        <f>+C4-C5+C6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1F1D-8263-47DF-B4AA-1647875BF4C9}">
  <dimension ref="B3:H25"/>
  <sheetViews>
    <sheetView workbookViewId="0">
      <selection activeCell="D22" sqref="D22"/>
    </sheetView>
  </sheetViews>
  <sheetFormatPr baseColWidth="10" defaultRowHeight="15" x14ac:dyDescent="0.25"/>
  <cols>
    <col min="2" max="2" width="46.7109375" bestFit="1" customWidth="1"/>
    <col min="3" max="3" width="12.28515625" bestFit="1" customWidth="1"/>
  </cols>
  <sheetData>
    <row r="3" spans="2:8" ht="18.75" x14ac:dyDescent="0.25">
      <c r="B3" s="1" t="s">
        <v>0</v>
      </c>
    </row>
    <row r="5" spans="2:8" ht="15.75" thickBot="1" x14ac:dyDescent="0.3">
      <c r="B5" s="4" t="s">
        <v>1</v>
      </c>
      <c r="C5" s="4">
        <v>0</v>
      </c>
      <c r="D5" s="4">
        <v>1</v>
      </c>
      <c r="E5" s="4">
        <v>2</v>
      </c>
      <c r="F5" s="4">
        <v>3</v>
      </c>
      <c r="G5" s="4">
        <v>4</v>
      </c>
      <c r="H5" s="4">
        <v>5</v>
      </c>
    </row>
    <row r="7" spans="2:8" x14ac:dyDescent="0.25">
      <c r="B7" t="s">
        <v>2</v>
      </c>
      <c r="D7" s="2"/>
      <c r="E7" s="2"/>
      <c r="F7" s="2"/>
      <c r="G7" s="2"/>
      <c r="H7" s="2"/>
    </row>
    <row r="8" spans="2:8" x14ac:dyDescent="0.25">
      <c r="B8" t="s">
        <v>3</v>
      </c>
      <c r="D8" s="2"/>
      <c r="E8" s="2"/>
      <c r="F8" s="2"/>
      <c r="G8" s="2"/>
      <c r="H8" s="2"/>
    </row>
    <row r="9" spans="2:8" x14ac:dyDescent="0.25">
      <c r="B9" t="s">
        <v>4</v>
      </c>
      <c r="D9" s="2"/>
      <c r="E9" s="2"/>
      <c r="F9" s="2"/>
      <c r="G9" s="2"/>
      <c r="H9" s="2"/>
    </row>
    <row r="10" spans="2:8" x14ac:dyDescent="0.25">
      <c r="B10" t="s">
        <v>5</v>
      </c>
      <c r="D10" s="2"/>
      <c r="E10" s="2"/>
      <c r="F10" s="2"/>
      <c r="G10" s="2"/>
      <c r="H10" s="2"/>
    </row>
    <row r="11" spans="2:8" x14ac:dyDescent="0.25">
      <c r="B11" t="s">
        <v>6</v>
      </c>
      <c r="D11" s="2"/>
      <c r="E11" s="2"/>
      <c r="F11" s="2"/>
      <c r="G11" s="2"/>
      <c r="H11" s="2"/>
    </row>
    <row r="12" spans="2:8" x14ac:dyDescent="0.25">
      <c r="B12" t="s">
        <v>7</v>
      </c>
      <c r="D12" s="2"/>
      <c r="E12" s="2"/>
      <c r="F12" s="2"/>
      <c r="G12" s="2"/>
      <c r="H12" s="2"/>
    </row>
    <row r="13" spans="2:8" x14ac:dyDescent="0.25">
      <c r="B13" t="s">
        <v>8</v>
      </c>
      <c r="D13" s="2"/>
      <c r="E13" s="2"/>
      <c r="F13" s="2"/>
      <c r="G13" s="2"/>
      <c r="H13" s="2"/>
    </row>
    <row r="14" spans="2:8" x14ac:dyDescent="0.25">
      <c r="B14" t="s">
        <v>9</v>
      </c>
      <c r="C14" s="2"/>
      <c r="D14" s="2"/>
      <c r="E14" s="2"/>
      <c r="F14" s="2"/>
      <c r="G14" s="2"/>
      <c r="H14" s="2"/>
    </row>
    <row r="15" spans="2:8" x14ac:dyDescent="0.25">
      <c r="B15" t="s">
        <v>10</v>
      </c>
      <c r="C15" s="2"/>
      <c r="D15" s="2"/>
      <c r="E15" s="2"/>
      <c r="F15" s="2"/>
      <c r="G15" s="2"/>
      <c r="H15" s="2"/>
    </row>
    <row r="16" spans="2:8" x14ac:dyDescent="0.25">
      <c r="B16" t="s">
        <v>11</v>
      </c>
      <c r="C16" s="2"/>
      <c r="D16" s="2"/>
      <c r="E16" s="2"/>
      <c r="F16" s="2"/>
      <c r="G16" s="2"/>
      <c r="H16" s="2"/>
    </row>
    <row r="17" spans="2:8" x14ac:dyDescent="0.25">
      <c r="B17" t="s">
        <v>12</v>
      </c>
      <c r="C17" s="3">
        <f>+C15</f>
        <v>0</v>
      </c>
      <c r="D17" s="3">
        <f>+D14+D15</f>
        <v>0</v>
      </c>
      <c r="E17" s="3">
        <f t="shared" ref="E17:G17" si="0">+E14+E15</f>
        <v>0</v>
      </c>
      <c r="F17" s="3">
        <f t="shared" si="0"/>
        <v>0</v>
      </c>
      <c r="G17" s="3">
        <f t="shared" si="0"/>
        <v>0</v>
      </c>
      <c r="H17" s="3">
        <f>+H15+H16</f>
        <v>0</v>
      </c>
    </row>
    <row r="18" spans="2:8" x14ac:dyDescent="0.25">
      <c r="D18" s="2"/>
      <c r="E18" s="2"/>
      <c r="F18" s="2"/>
      <c r="G18" s="2"/>
      <c r="H18" s="2"/>
    </row>
    <row r="19" spans="2:8" x14ac:dyDescent="0.25">
      <c r="B19" s="8" t="s">
        <v>41</v>
      </c>
      <c r="D19" s="2"/>
      <c r="E19" s="2"/>
      <c r="F19" s="2"/>
      <c r="G19" s="2"/>
      <c r="H19" s="2"/>
    </row>
    <row r="20" spans="2:8" x14ac:dyDescent="0.25">
      <c r="D20" s="2"/>
      <c r="E20" s="2"/>
      <c r="F20" s="2"/>
      <c r="G20" s="2"/>
      <c r="H20" s="2"/>
    </row>
    <row r="21" spans="2:8" x14ac:dyDescent="0.25">
      <c r="B21" t="s">
        <v>43</v>
      </c>
    </row>
    <row r="22" spans="2:8" x14ac:dyDescent="0.25">
      <c r="B22" t="s">
        <v>13</v>
      </c>
      <c r="C22" s="5"/>
    </row>
    <row r="23" spans="2:8" x14ac:dyDescent="0.25">
      <c r="B23" t="s">
        <v>15</v>
      </c>
      <c r="C23" s="6"/>
    </row>
    <row r="24" spans="2:8" x14ac:dyDescent="0.25">
      <c r="B24" t="s">
        <v>14</v>
      </c>
      <c r="C24" s="5"/>
    </row>
    <row r="25" spans="2:8" x14ac:dyDescent="0.25">
      <c r="B25" t="s">
        <v>16</v>
      </c>
      <c r="C2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Problema</vt:lpstr>
      <vt:lpstr>Inversion Inicial</vt:lpstr>
      <vt:lpstr>Det.Plusvalias</vt:lpstr>
      <vt:lpstr>Flujo de caja terminal</vt:lpstr>
      <vt:lpstr>Solucion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D20A7178 educacion</dc:creator>
  <cp:lastModifiedBy>pamela Blanco</cp:lastModifiedBy>
  <dcterms:created xsi:type="dcterms:W3CDTF">2021-07-30T02:29:47Z</dcterms:created>
  <dcterms:modified xsi:type="dcterms:W3CDTF">2024-04-04T17:26:07Z</dcterms:modified>
</cp:coreProperties>
</file>