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codeName="ThisWorkbook" defaultThemeVersion="124226"/>
  <mc:AlternateContent xmlns:mc="http://schemas.openxmlformats.org/markup-compatibility/2006">
    <mc:Choice Requires="x15">
      <x15ac:absPath xmlns:x15ac="http://schemas.microsoft.com/office/spreadsheetml/2010/11/ac" url="/Users/pampatterson/Carbon-Market/"/>
    </mc:Choice>
  </mc:AlternateContent>
  <xr:revisionPtr revIDLastSave="0" documentId="13_ncr:1_{8BA94328-BB1D-4446-9393-72F2C2AE280B}" xr6:coauthVersionLast="38" xr6:coauthVersionMax="38" xr10:uidLastSave="{00000000-0000-0000-0000-000000000000}"/>
  <bookViews>
    <workbookView xWindow="-460" yWindow="460" windowWidth="20780" windowHeight="13280" tabRatio="928" firstSheet="79" activeTab="87" xr2:uid="{00000000-000D-0000-FFFF-FFFF00000000}"/>
  </bookViews>
  <sheets>
    <sheet name="Guide" sheetId="47" r:id="rId1"/>
    <sheet name="Albania" sheetId="80" r:id="rId2"/>
    <sheet name="Algeria" sheetId="90" r:id="rId3"/>
    <sheet name="Angola" sheetId="89" r:id="rId4"/>
    <sheet name="Argentina" sheetId="20" r:id="rId5"/>
    <sheet name="Armenia" sheetId="34" r:id="rId6"/>
    <sheet name="Azerbaijan" sheetId="48" r:id="rId7"/>
    <sheet name="Bahamas" sheetId="87" r:id="rId8"/>
    <sheet name="Bangladesh" sheetId="27" r:id="rId9"/>
    <sheet name="Belize" sheetId="86" r:id="rId10"/>
    <sheet name="Bhutan" sheetId="49" r:id="rId11"/>
    <sheet name="Bolivia" sheetId="26" r:id="rId12"/>
    <sheet name="Bosnia and herzegovina" sheetId="109" r:id="rId13"/>
    <sheet name="Brazil" sheetId="4" r:id="rId14"/>
    <sheet name="Burundi" sheetId="88" r:id="rId15"/>
    <sheet name="Cambodia" sheetId="50" r:id="rId16"/>
    <sheet name="Cameroon" sheetId="78" r:id="rId17"/>
    <sheet name="Cape Verde" sheetId="91" r:id="rId18"/>
    <sheet name="Chile" sheetId="11" r:id="rId19"/>
    <sheet name="China" sheetId="1" r:id="rId20"/>
    <sheet name="Colombia" sheetId="14" r:id="rId21"/>
    <sheet name="Congo DR" sheetId="51" r:id="rId22"/>
    <sheet name="Costa Rica" sheetId="36" r:id="rId23"/>
    <sheet name="Cuba" sheetId="35" r:id="rId24"/>
    <sheet name="Cyprus" sheetId="25" r:id="rId25"/>
    <sheet name="Dominican Republic" sheetId="37" r:id="rId26"/>
    <sheet name="Ecuador" sheetId="24" r:id="rId27"/>
    <sheet name="Egypt" sheetId="29" r:id="rId28"/>
    <sheet name="El Salvador" sheetId="38" r:id="rId29"/>
    <sheet name="Ethiopia" sheetId="68" r:id="rId30"/>
    <sheet name="Fiji" sheetId="52" r:id="rId31"/>
    <sheet name="Gambia" sheetId="92" r:id="rId32"/>
    <sheet name="Georgia" sheetId="53" r:id="rId33"/>
    <sheet name="Ghana" sheetId="82" r:id="rId34"/>
    <sheet name="Guatemala" sheetId="23" r:id="rId35"/>
    <sheet name="Guyana" sheetId="54" r:id="rId36"/>
    <sheet name="Haiti" sheetId="105" r:id="rId37"/>
    <sheet name="Honduras" sheetId="15" r:id="rId38"/>
    <sheet name="India" sheetId="2" r:id="rId39"/>
    <sheet name="Indonesia" sheetId="9" r:id="rId40"/>
    <sheet name="Iran" sheetId="76" r:id="rId41"/>
    <sheet name="Iraq" sheetId="101" r:id="rId42"/>
    <sheet name="Israel" sheetId="39" r:id="rId43"/>
    <sheet name="Ivory Coast" sheetId="40" r:id="rId44"/>
    <sheet name="Jamaica" sheetId="44" r:id="rId45"/>
    <sheet name="Jordan" sheetId="55" r:id="rId46"/>
    <sheet name="Kenya" sheetId="22" r:id="rId47"/>
    <sheet name="Kuwait" sheetId="102" r:id="rId48"/>
    <sheet name="Kyrgyzstan" sheetId="41" r:id="rId49"/>
    <sheet name="Lao PDR" sheetId="45" r:id="rId50"/>
    <sheet name="Lebanon" sheetId="83" r:id="rId51"/>
    <sheet name="Lesotho" sheetId="94" r:id="rId52"/>
    <sheet name="Liberia" sheetId="93" r:id="rId53"/>
    <sheet name="Libya" sheetId="95" r:id="rId54"/>
    <sheet name="Macedonia" sheetId="56" r:id="rId55"/>
    <sheet name="Madagascar" sheetId="61" r:id="rId56"/>
    <sheet name="Malaysia" sheetId="7" r:id="rId57"/>
    <sheet name="Malawi" sheetId="96" r:id="rId58"/>
    <sheet name="Mali" sheetId="62" r:id="rId59"/>
    <sheet name="Mauritius" sheetId="42" r:id="rId60"/>
    <sheet name="Mexico" sheetId="5" r:id="rId61"/>
    <sheet name="Moldova" sheetId="33" r:id="rId62"/>
    <sheet name="Mongolia" sheetId="32" r:id="rId63"/>
    <sheet name="Montenegro" sheetId="111" r:id="rId64"/>
    <sheet name="Morocco" sheetId="31" r:id="rId65"/>
    <sheet name="Mozambique" sheetId="69" r:id="rId66"/>
    <sheet name="Myanmar" sheetId="107" r:id="rId67"/>
    <sheet name="Namibia" sheetId="97" r:id="rId68"/>
    <sheet name="Nepal" sheetId="46" r:id="rId69"/>
    <sheet name="Nicaragua" sheetId="57" r:id="rId70"/>
    <sheet name="Niger" sheetId="85" r:id="rId71"/>
    <sheet name="Nigeria" sheetId="64" r:id="rId72"/>
    <sheet name="North Korea" sheetId="108" r:id="rId73"/>
    <sheet name="Oman" sheetId="103" r:id="rId74"/>
    <sheet name="Pakistan" sheetId="30" r:id="rId75"/>
    <sheet name="Panama" sheetId="28" r:id="rId76"/>
    <sheet name="Papua New Guinea" sheetId="58" r:id="rId77"/>
    <sheet name="Paraguay" sheetId="59" r:id="rId78"/>
    <sheet name="Peru" sheetId="17" r:id="rId79"/>
    <sheet name="Philippines" sheetId="10" r:id="rId80"/>
    <sheet name="Qatar" sheetId="75" r:id="rId81"/>
    <sheet name="Rwanda" sheetId="65" r:id="rId82"/>
    <sheet name="Saudi Arabia" sheetId="104" r:id="rId83"/>
    <sheet name="Senegal" sheetId="63" r:id="rId84"/>
    <sheet name="Serbia" sheetId="84" r:id="rId85"/>
    <sheet name="Sierra Leone" sheetId="98" r:id="rId86"/>
    <sheet name="Singapore" sheetId="81" r:id="rId87"/>
    <sheet name="South Africa" sheetId="16" r:id="rId88"/>
    <sheet name="South Korea" sheetId="18" r:id="rId89"/>
    <sheet name="Sri Lanka" sheetId="60" r:id="rId90"/>
    <sheet name="Sudan" sheetId="99" r:id="rId91"/>
    <sheet name="Swaziland" sheetId="67" r:id="rId92"/>
    <sheet name="Syria" sheetId="74" r:id="rId93"/>
    <sheet name="Tajikistan" sheetId="43" r:id="rId94"/>
    <sheet name="Tanzania" sheetId="70" r:id="rId95"/>
    <sheet name="Thailand" sheetId="19" r:id="rId96"/>
    <sheet name="Trinidad and Tobago" sheetId="106" r:id="rId97"/>
    <sheet name="Tunisia" sheetId="71" r:id="rId98"/>
    <sheet name="Turkmenistan" sheetId="112" r:id="rId99"/>
    <sheet name="Uganda" sheetId="66" r:id="rId100"/>
    <sheet name="UAE" sheetId="73" r:id="rId101"/>
    <sheet name="Uruguay" sheetId="77" r:id="rId102"/>
    <sheet name="Uzbekistan" sheetId="113" r:id="rId103"/>
    <sheet name="Vietnam" sheetId="21" r:id="rId104"/>
    <sheet name="Zambia" sheetId="72" r:id="rId105"/>
    <sheet name="Zimbabwe" sheetId="100" r:id="rId106"/>
  </sheets>
  <definedNames>
    <definedName name="AboveAlbaniaRegions">Albania!$A$3</definedName>
    <definedName name="AboveAlgeriaRegions">Algeria!$A$3</definedName>
    <definedName name="AboveAngolaRegions">Angola!$A$3</definedName>
    <definedName name="AboveArgentinaRegions">Argentina!$A$3</definedName>
    <definedName name="AboveArmeniaRegions">Armenia!$A$3</definedName>
    <definedName name="AboveAzerbaijanRegions">Azerbaijan!$A$3</definedName>
    <definedName name="AboveBahamasRegions">Bahamas!$A$3</definedName>
    <definedName name="AboveBangladeshRegions">Bangladesh!$A$3</definedName>
    <definedName name="AboveBelizeRegions">Belize!$A$3</definedName>
    <definedName name="AboveBhutanRegions">Bhutan!$A$3</definedName>
    <definedName name="AboveBoliviaRegions">Bolivia!$A$3</definedName>
    <definedName name="AboveBosniaRegions">'Bosnia and herzegovina'!$A$3</definedName>
    <definedName name="AboveBrazilRegions">Brazil!$A$3</definedName>
    <definedName name="AboveBurundiRegions">Burundi!$A$3</definedName>
    <definedName name="AboveCambodiaRegions">Cambodia!$A$3</definedName>
    <definedName name="AboveCameroonRegions">Cameroon!$A$3</definedName>
    <definedName name="AboveCapeVerdeRegions">'Cape Verde'!$A$3</definedName>
    <definedName name="AboveChileRegions">Chile!$A$2</definedName>
    <definedName name="AboveChinaRegions">China!$A$3</definedName>
    <definedName name="AboveColombiaRegions">Colombia!$A$3</definedName>
    <definedName name="AboveCongoRegions">'Congo DR'!$A$3</definedName>
    <definedName name="AboveCostaRicaRegions">'Costa Rica'!$A$3</definedName>
    <definedName name="AboveCubaRegions">Cuba!$A$3</definedName>
    <definedName name="AboveCyprusRegions">Cyprus!$A$3</definedName>
    <definedName name="AboveDominicanRepublicRegions">'Dominican Republic'!$A$3</definedName>
    <definedName name="AboveEcuadorRegions">Ecuador!$A$3</definedName>
    <definedName name="AboveEgyptRegions">Egypt!$A$3</definedName>
    <definedName name="AboveElSalvadorRegions">'El Salvador'!$A$3</definedName>
    <definedName name="AboveEthiopiaRegions">Ethiopia!$A$3</definedName>
    <definedName name="AboveFijiRegions">Fiji!$A$3</definedName>
    <definedName name="AboveGambiaRegions">Gambia!$A$3</definedName>
    <definedName name="AboveGeorgiaRegions">Georgia!$A$3</definedName>
    <definedName name="AboveGhanaRegions">Ghana!$A$3</definedName>
    <definedName name="AboveGuatemalaRegions">Guatemala!$A$3</definedName>
    <definedName name="AboveGuyanaRegions">Guyana!$A$3</definedName>
    <definedName name="AbovehaitiRegions">Haiti!$A$3</definedName>
    <definedName name="AboveHondurasRegions">Honduras!$A$3</definedName>
    <definedName name="AboveIndiaRegions">India!$A$3</definedName>
    <definedName name="AboveIndonesiaRegions">Indonesia!$A$3</definedName>
    <definedName name="AboveIranRegions">Iran!$A$3</definedName>
    <definedName name="AboveIraqRegions">Iraq!$A$3</definedName>
    <definedName name="AboveIsraelRegions">Israel!$A$3</definedName>
    <definedName name="AboveIvoryCoastRegions">'Ivory Coast'!$A$3</definedName>
    <definedName name="AboveJamaicaRegions">Jamaica!$A$3</definedName>
    <definedName name="AboveJordanRegions">Jordan!$A$3</definedName>
    <definedName name="AboveKenyaRegions">Kenya!$A$3</definedName>
    <definedName name="AboveKuwaitRegions">Kuwait!$A$3</definedName>
    <definedName name="AboveKyrgyzstanRegions">Kyrgyzstan!$A$3</definedName>
    <definedName name="AboveLaoPDRRegions">'Lao PDR'!$A$3</definedName>
    <definedName name="AboveLebanonRegions">Lebanon!$A$3</definedName>
    <definedName name="AboveLesothoRegions">Lesotho!$A$3</definedName>
    <definedName name="AboveLiberiaRegions">Liberia!$A$3</definedName>
    <definedName name="AboveLibyaRegions">Libya!$A$3</definedName>
    <definedName name="AboveMacedoniaRegions">Macedonia!$A$3</definedName>
    <definedName name="AboveMadagascarRegions">Madagascar!$A$3</definedName>
    <definedName name="AboveMalawiRegions">Malawi!$A$3</definedName>
    <definedName name="AboveMalaysiaRegions">Malaysia!$A$3</definedName>
    <definedName name="AboveMaliRegions">Mali!$A$3</definedName>
    <definedName name="AboveMauritiusRegions">Mauritius!$A$3</definedName>
    <definedName name="AboveMexicoRegions">Mexico!$A$3</definedName>
    <definedName name="AboveMoldovaRegions">Moldova!$A$3</definedName>
    <definedName name="AboveMongoliaRegions">Mongolia!$A$3</definedName>
    <definedName name="AboveMontenegroRegions">Montenegro!$A$3</definedName>
    <definedName name="AboveMoroccoRegions">Morocco!$A$3</definedName>
    <definedName name="AboveMozambiqueRegions">Mozambique!$A$3</definedName>
    <definedName name="AboveMyanmarRegions">Myanmar!$A$3</definedName>
    <definedName name="AboveNamibiaRegions">Namibia!$A$3</definedName>
    <definedName name="AboveNepalRegions">Nepal!$A$3</definedName>
    <definedName name="AboveNicaraguaRegions">Nicaragua!$A$3</definedName>
    <definedName name="AboveNigeriaRegions">Nigeria!$A$3</definedName>
    <definedName name="AboveNigerRegions">Niger!$A$3</definedName>
    <definedName name="AboveNorthKoreaRegions">'North Korea'!$A$3</definedName>
    <definedName name="AboveOmanRegions">Oman!$A$3</definedName>
    <definedName name="AbovePakistanRegions">Pakistan!$A$3</definedName>
    <definedName name="AbovePanamaRegions">Panama!$A$3</definedName>
    <definedName name="AbovePapuaNewGuineaRegions">'Papua New Guinea'!$A$3</definedName>
    <definedName name="AboveParaguayRegions">Paraguay!$A$3</definedName>
    <definedName name="AbovePeruRegions">Peru!$A$3</definedName>
    <definedName name="AbovePhilippinesRegions">Philippines!$A$3</definedName>
    <definedName name="AboveQatarRegions">Qatar!$A$3</definedName>
    <definedName name="AboveRwandaRegions">Rwanda!$A$3</definedName>
    <definedName name="AboveSaudiArabiaRegions">'Saudi Arabia'!$A$3</definedName>
    <definedName name="AboveSenegalRegions">Senegal!$A$3</definedName>
    <definedName name="AboveSerbiaRegions">Serbia!$A$3</definedName>
    <definedName name="AboveSierraLeoneRegions">'Sierra Leone'!$A$3</definedName>
    <definedName name="AboveSingaporeRegions">Singapore!$A$3</definedName>
    <definedName name="AboveSouthAfricaRegions">'South Africa'!$A$3</definedName>
    <definedName name="AboveSouthKoreaRegions">'South Korea'!$A$3</definedName>
    <definedName name="AboveSriLankaRegions">'Sri Lanka'!$A$3</definedName>
    <definedName name="AboveSudanRegions">Sudan!$A$3</definedName>
    <definedName name="AboveSwazilandRegions">Swaziland!$A$3</definedName>
    <definedName name="AboveSyriaRegions">Syria!$A$3</definedName>
    <definedName name="AboveTajikistanRegions">Tajikistan!$A$3</definedName>
    <definedName name="AboveTanzaniaRegions">Tanzania!$A$3</definedName>
    <definedName name="AboveThailandRegions">Thailand!$A$3</definedName>
    <definedName name="AboveTrinidadandTobagoRegions">'Trinidad and Tobago'!$A$3</definedName>
    <definedName name="AboveTunisiaRegions">Tunisia!$A$3</definedName>
    <definedName name="AboveTurkmenistanRegions">Turkmenistan!$A$3</definedName>
    <definedName name="AboveUAERegions">UAE!$A$3</definedName>
    <definedName name="AboveUgandaRegions">Uganda!$A$3</definedName>
    <definedName name="AboveUruguayRegions">Uruguay!$A$3</definedName>
    <definedName name="AboveUzbekistanRegions">Uzbekistan!$A$3</definedName>
    <definedName name="AboveVietnamRegions">Vietnam!$A$3</definedName>
    <definedName name="AboveZambiaRegions">Zambia!$A$3</definedName>
    <definedName name="AboveZimbabweRegions">Zimbabwe!$A$3</definedName>
    <definedName name="AboweOmanRegions">Oman!$A$3</definedName>
    <definedName name="BelowAlbaniaRegions">Albania!$A$18</definedName>
    <definedName name="BelowAlgeriaRegions">Algeria!$A$54</definedName>
    <definedName name="BelowAngolaRegions">Angola!$A$24</definedName>
    <definedName name="BelowArgentinaRegions">Argentina!$A$30</definedName>
    <definedName name="BelowArmeniaRegions">Armenia!$A$17</definedName>
    <definedName name="BelowAzerbaijanRegions">Azerbaijan!$A$77</definedName>
    <definedName name="BelowBahamasRegions">Bahamas!$A$39</definedName>
    <definedName name="BelowBangladeshRegions">Bangladesh!$A$12</definedName>
    <definedName name="BelowBelizeRegions">Belize!$A$12</definedName>
    <definedName name="BelowBhutanRegions">Bhutan!$A$26</definedName>
    <definedName name="BelowBoliviaRegions">Bolivia!$A$15</definedName>
    <definedName name="BelowBosniaRegions">'Bosnia and herzegovina'!$A$9</definedName>
    <definedName name="BelowBrazilRegions">Brazil!$A$32</definedName>
    <definedName name="BelowBurundiRegions">Burundi!$A$23</definedName>
    <definedName name="BelowCambodiaRegions">Cambodia!$A$30</definedName>
    <definedName name="BelowCameroonRegions">Cameroon!$A$16</definedName>
    <definedName name="BelowCapeVerdeRegions">'Cape Verde'!$A$16</definedName>
    <definedName name="BelowChileRegions">Chile!$A$19</definedName>
    <definedName name="BelowChinaRegions">China!$A$36</definedName>
    <definedName name="BelowColombiaRegions">Colombia!$A$39</definedName>
    <definedName name="BelowCongoRegions">'Congo DR'!$A$18</definedName>
    <definedName name="BelowCostaRicaRegions">'Costa Rica'!$A$13</definedName>
    <definedName name="BelowCubaRegions">Cuba!$A$21</definedName>
    <definedName name="BelowCyprusRegions">Cyprus!$A$12</definedName>
    <definedName name="BelowDominicanRepublicRegions">'Dominican Republic'!$A$37</definedName>
    <definedName name="BelowEcuadorRegions">Ecuador!$A$28</definedName>
    <definedName name="BelowEgyptRegions">Egypt!$A$34</definedName>
    <definedName name="BelowElSalvadorRegions">'El Salvador'!$A$20</definedName>
    <definedName name="BelowEthiopiaRegions">Ethiopia!$A$16</definedName>
    <definedName name="BelowFijiRegions">Fiji!$A$12</definedName>
    <definedName name="BelowGambiaRegions">Gambia!$A$18</definedName>
    <definedName name="BelowGeorgiaRegions">Georgia!$A$18</definedName>
    <definedName name="BelowGhanaRegions">Ghana!$A$16</definedName>
    <definedName name="BelowGuatemalaRegions">Guatemala!$A$29</definedName>
    <definedName name="BelowGuyanaRegions">Guyana!$A$16</definedName>
    <definedName name="BelowHaitiRegions">Haiti!$A$16</definedName>
    <definedName name="BelowHondurasRegions">Honduras!$A$24</definedName>
    <definedName name="BelowIndiaRegions">India!$A$37</definedName>
    <definedName name="BelowIndonesiaRegions">Indonesia!$A$40</definedName>
    <definedName name="BelowIranRegions">Iran!$A$36</definedName>
    <definedName name="BelowIraqRegions">Iraq!$A$24</definedName>
    <definedName name="BelowIsraelRegions">Israel!$A$12</definedName>
    <definedName name="BelowIvoryCoastRegions">'Ivory Coast'!$A$25</definedName>
    <definedName name="BelowJamaicaRegions">Jamaica!$A$20</definedName>
    <definedName name="BelowJordanRegions">Jordan!$A$18</definedName>
    <definedName name="BelowKenyaRegions">Kenya!$A$14</definedName>
    <definedName name="BelowKuwaitRegions">Kuwait!$A$12</definedName>
    <definedName name="BelowKyrgyzstanRegions">Kyrgyzstan!$A$15</definedName>
    <definedName name="BelowLaoPDRRegions">'Lao PDR'!$A$24</definedName>
    <definedName name="BelowLebanonRegions">Lebanon!$A$12</definedName>
    <definedName name="BelowLesothoRegions">Lesotho!$A$23</definedName>
    <definedName name="BelowLiberiaRegions">Liberia!$A$21</definedName>
    <definedName name="BelowLibyaRegions">Libya!$A$28</definedName>
    <definedName name="BelowMacedoniaRegions">Macedonia!$A$14</definedName>
    <definedName name="BelowMadagascarRegions">Madagascar!$A$26</definedName>
    <definedName name="BelowMalawiRegions">Malawi!$A$34</definedName>
    <definedName name="BelowMalaysiaRegions">Malaysia!$A$22</definedName>
    <definedName name="BelowMaliRegions">Mali!$A$15</definedName>
    <definedName name="BelowMauritiusRegions">Mauritius!$A$22</definedName>
    <definedName name="BelowMexicoRegions">Mexico!$A$37</definedName>
    <definedName name="BelowMoldovaRegions">Moldova!$B$40</definedName>
    <definedName name="BelowMongoliaRegions">Mongolia!$A$28</definedName>
    <definedName name="BelowMontenegroRegions">Montenegro!$A$29</definedName>
    <definedName name="BelowMoroccoRegions">Morocco!$A$21</definedName>
    <definedName name="BelowMozambiqueRegions">Mozambique!$A$17</definedName>
    <definedName name="BelowMyanmarRegions">Myanmar!$A$20</definedName>
    <definedName name="BelowNamibiaRegions">Namibia!$A$19</definedName>
    <definedName name="BelowNepalRegions">Nepal!$A$20</definedName>
    <definedName name="BelowNicaraguaRegions">Nicaragua!$A$23</definedName>
    <definedName name="BelowNigeriaRegions">Nigeria!$A$42</definedName>
    <definedName name="BelowNigerRegions">Niger!$A$13</definedName>
    <definedName name="BelowNorthKoreaRegions">'North Korea'!$A$17</definedName>
    <definedName name="BelowOmanRegions">Oman!$A$15</definedName>
    <definedName name="BelowPakistanRegions">Pakistan!$A$14</definedName>
    <definedName name="BelowPanamaRegions">Panama!$A$18</definedName>
    <definedName name="BelowPapuaNewGuineaRegions">'Papua New Guinea'!$A$26</definedName>
    <definedName name="BelowParaguayRegions">Paraguay!$A$24</definedName>
    <definedName name="BelowPeruRegions">Peru!$A$32</definedName>
    <definedName name="BelowPhilippinesRegions">Philippines!$A$22</definedName>
    <definedName name="BelowQatarRegions">Qatar!$A$16</definedName>
    <definedName name="BelowRwandaRegions">Rwanda!$A$11</definedName>
    <definedName name="BelowSaudiArabiaRegions">'Saudi Arabia'!$A$20</definedName>
    <definedName name="BelowSenegalRegions">Senegal!$A$17</definedName>
    <definedName name="BelowSerbiaRegions">Serbia!$A$10</definedName>
    <definedName name="BelowSierraLeoneRegions">'Sierra Leone'!$A$10</definedName>
    <definedName name="BelowSingaporeRegions">Singapore!$A$17</definedName>
    <definedName name="BelowSouthAfricaRegions">'South Africa'!$A$22</definedName>
    <definedName name="BelowSouthKoreaRegions">'South Korea'!$A$22</definedName>
    <definedName name="BelowSriLankaRegions">'Sri Lanka'!$A$15</definedName>
    <definedName name="BelowSudanRegions">Sudan!$A$24</definedName>
    <definedName name="BelowSwazilandRegions">Swaziland!$A$10</definedName>
    <definedName name="BelowSyriaRegions">Syria!$A$19</definedName>
    <definedName name="BelowTajikistanRegions">Tajikistan!$A$10</definedName>
    <definedName name="BelowTanzaniaRegions">Tanzania!$A$32</definedName>
    <definedName name="BelowThailandRegions">Thailand!$A$82</definedName>
    <definedName name="BelowTrinidadandTobagoRegions">'Trinidad and Tobago'!$A$20</definedName>
    <definedName name="BelowTunisiaRegions">Tunisia!$A$30</definedName>
    <definedName name="BelowTurkmenistanRegions">Turkmenistan!$A$12</definedName>
    <definedName name="BelowUAERegions">UAE!$A$13</definedName>
    <definedName name="BelowUgandaRegions">Uganda!$A$10</definedName>
    <definedName name="BelowUruguayRegions">Uruguay!$A$25</definedName>
    <definedName name="BelowUzbekistanRegions">Uzbekistan!$A$20</definedName>
    <definedName name="BelowVietnamRegions">Vietnam!$A$70</definedName>
    <definedName name="BelowZambiaRegions">Zambia!$A$15</definedName>
    <definedName name="BelowZimbabweRegions">Zimbabwe!$A$16</definedName>
  </definedNames>
  <calcPr calcId="179021"/>
</workbook>
</file>

<file path=xl/calcChain.xml><?xml version="1.0" encoding="utf-8"?>
<calcChain xmlns="http://schemas.openxmlformats.org/spreadsheetml/2006/main">
  <c r="C15" i="16" l="1"/>
  <c r="D15" i="16"/>
  <c r="E15" i="16"/>
  <c r="F15" i="16"/>
  <c r="G15" i="16"/>
  <c r="H15" i="16"/>
  <c r="I15" i="16"/>
  <c r="J15" i="16"/>
  <c r="K15" i="16"/>
  <c r="L15" i="16"/>
  <c r="M15" i="16"/>
  <c r="N15" i="16"/>
  <c r="O15" i="16"/>
  <c r="P15" i="16"/>
  <c r="Q15" i="16"/>
  <c r="R15" i="16"/>
  <c r="S15" i="16"/>
  <c r="T15" i="16"/>
  <c r="U15" i="16"/>
  <c r="V15" i="16"/>
  <c r="W15" i="16"/>
  <c r="X15" i="16"/>
  <c r="Y15" i="16"/>
  <c r="Z15" i="16"/>
  <c r="AA15" i="16"/>
  <c r="AB15" i="16"/>
  <c r="B15" i="16"/>
  <c r="B1" i="11" l="1"/>
  <c r="AD19" i="18" l="1"/>
  <c r="AD18" i="18"/>
  <c r="AD17" i="18"/>
  <c r="AD16" i="18"/>
  <c r="AD15" i="18"/>
  <c r="AD14" i="18"/>
  <c r="AD13" i="18"/>
  <c r="AD12" i="18"/>
  <c r="AD11" i="18"/>
  <c r="AD10" i="18"/>
  <c r="AD9" i="18"/>
  <c r="AD8" i="18"/>
  <c r="AD7" i="18"/>
  <c r="AD6" i="18"/>
  <c r="AD5" i="18"/>
  <c r="AD4" i="18"/>
  <c r="AF22" i="18"/>
  <c r="AE22" i="18" l="1"/>
  <c r="AD22" i="18" s="1"/>
  <c r="AE20" i="2" l="1"/>
  <c r="AC21" i="2"/>
  <c r="AE20" i="113" l="1"/>
  <c r="AB20" i="113"/>
  <c r="AA20" i="113"/>
  <c r="Z20" i="113"/>
  <c r="Y20" i="113"/>
  <c r="X20" i="113"/>
  <c r="W20" i="113"/>
  <c r="V20" i="113"/>
  <c r="U20" i="113"/>
  <c r="T20" i="113"/>
  <c r="S20" i="113"/>
  <c r="R20" i="113"/>
  <c r="Q20" i="113"/>
  <c r="P20" i="113"/>
  <c r="O20" i="113"/>
  <c r="N20" i="113"/>
  <c r="M20" i="113"/>
  <c r="L20" i="113"/>
  <c r="K20" i="113"/>
  <c r="J20" i="113"/>
  <c r="I20" i="113"/>
  <c r="H20" i="113"/>
  <c r="G20" i="113"/>
  <c r="F20" i="113"/>
  <c r="E20" i="113"/>
  <c r="D20" i="113"/>
  <c r="C20" i="113"/>
  <c r="B20" i="113"/>
  <c r="AC19" i="113"/>
  <c r="AC18" i="113"/>
  <c r="AC17" i="113"/>
  <c r="AC16" i="113"/>
  <c r="AC15" i="113"/>
  <c r="AC14" i="113"/>
  <c r="AC13" i="113"/>
  <c r="AC12" i="113"/>
  <c r="AC11" i="113"/>
  <c r="AC10" i="113"/>
  <c r="AC9" i="113"/>
  <c r="AC8" i="113"/>
  <c r="AC7" i="113"/>
  <c r="AC6" i="113"/>
  <c r="AC5" i="113"/>
  <c r="AC4" i="113"/>
  <c r="AB12" i="112"/>
  <c r="AA12" i="112"/>
  <c r="Z12" i="112"/>
  <c r="Y12" i="112"/>
  <c r="X12" i="112"/>
  <c r="W12" i="112"/>
  <c r="V12" i="112"/>
  <c r="U12" i="112"/>
  <c r="T12" i="112"/>
  <c r="S12" i="112"/>
  <c r="R12" i="112"/>
  <c r="Q12" i="112"/>
  <c r="P12" i="112"/>
  <c r="O12" i="112"/>
  <c r="N12" i="112"/>
  <c r="M12" i="112"/>
  <c r="L12" i="112"/>
  <c r="K12" i="112"/>
  <c r="J12" i="112"/>
  <c r="I12" i="112"/>
  <c r="H12" i="112"/>
  <c r="G12" i="112"/>
  <c r="F12" i="112"/>
  <c r="E12" i="112"/>
  <c r="D12" i="112"/>
  <c r="C12" i="112"/>
  <c r="B12" i="112"/>
  <c r="AC11" i="112"/>
  <c r="AC10" i="112"/>
  <c r="AC9" i="112"/>
  <c r="AC8" i="112"/>
  <c r="AC7" i="112"/>
  <c r="AC6" i="112"/>
  <c r="AC5" i="112"/>
  <c r="AC4" i="112"/>
  <c r="AC25" i="111"/>
  <c r="AC24" i="111"/>
  <c r="AC23" i="111"/>
  <c r="AC22" i="111"/>
  <c r="AC16" i="111"/>
  <c r="AC15" i="111"/>
  <c r="AC14" i="111"/>
  <c r="AC13" i="111"/>
  <c r="AC12" i="111"/>
  <c r="AC11" i="111"/>
  <c r="AB29" i="111"/>
  <c r="AA29" i="111"/>
  <c r="Z29" i="111"/>
  <c r="Y29" i="111"/>
  <c r="X29" i="111"/>
  <c r="W29" i="111"/>
  <c r="V29" i="111"/>
  <c r="U29" i="111"/>
  <c r="T29" i="111"/>
  <c r="S29" i="111"/>
  <c r="R29" i="111"/>
  <c r="Q29" i="111"/>
  <c r="P29" i="111"/>
  <c r="O29" i="111"/>
  <c r="N29" i="111"/>
  <c r="M29" i="111"/>
  <c r="L29" i="111"/>
  <c r="K29" i="111"/>
  <c r="J29" i="111"/>
  <c r="I29" i="111"/>
  <c r="H29" i="111"/>
  <c r="G29" i="111"/>
  <c r="F29" i="111"/>
  <c r="E29" i="111"/>
  <c r="D29" i="111"/>
  <c r="C29" i="111"/>
  <c r="B29" i="111"/>
  <c r="AC28" i="111"/>
  <c r="AC27" i="111"/>
  <c r="AC26" i="111"/>
  <c r="AC21" i="111"/>
  <c r="AC20" i="111"/>
  <c r="AC19" i="111"/>
  <c r="AC18" i="111"/>
  <c r="AC17" i="111"/>
  <c r="AC10" i="111"/>
  <c r="AC9" i="111"/>
  <c r="AC8" i="111"/>
  <c r="AC7" i="111"/>
  <c r="AC6" i="111"/>
  <c r="AC5" i="111"/>
  <c r="AC4" i="111"/>
  <c r="AB9" i="109"/>
  <c r="AA9" i="109"/>
  <c r="Z9" i="109"/>
  <c r="Y9" i="109"/>
  <c r="X9" i="109"/>
  <c r="W9" i="109"/>
  <c r="V9" i="109"/>
  <c r="U9" i="109"/>
  <c r="T9" i="109"/>
  <c r="S9" i="109"/>
  <c r="R9" i="109"/>
  <c r="Q9" i="109"/>
  <c r="P9" i="109"/>
  <c r="O9" i="109"/>
  <c r="N9" i="109"/>
  <c r="M9" i="109"/>
  <c r="L9" i="109"/>
  <c r="K9" i="109"/>
  <c r="J9" i="109"/>
  <c r="I9" i="109"/>
  <c r="H9" i="109"/>
  <c r="G9" i="109"/>
  <c r="F9" i="109"/>
  <c r="E9" i="109"/>
  <c r="D9" i="109"/>
  <c r="C9" i="109"/>
  <c r="B9" i="109"/>
  <c r="AC8" i="109"/>
  <c r="AC7" i="109"/>
  <c r="AC6" i="109"/>
  <c r="AC5" i="109"/>
  <c r="AC4" i="109"/>
  <c r="B1" i="109"/>
  <c r="AC12" i="108"/>
  <c r="AC11" i="108"/>
  <c r="AC10" i="108"/>
  <c r="AC9" i="108"/>
  <c r="AB17" i="108"/>
  <c r="AA17" i="108"/>
  <c r="Z17" i="108"/>
  <c r="Y17" i="108"/>
  <c r="X17" i="108"/>
  <c r="W17" i="108"/>
  <c r="V17" i="108"/>
  <c r="U17" i="108"/>
  <c r="T17" i="108"/>
  <c r="S17" i="108"/>
  <c r="R17" i="108"/>
  <c r="Q17" i="108"/>
  <c r="P17" i="108"/>
  <c r="O17" i="108"/>
  <c r="N17" i="108"/>
  <c r="M17" i="108"/>
  <c r="L17" i="108"/>
  <c r="K17" i="108"/>
  <c r="J17" i="108"/>
  <c r="I17" i="108"/>
  <c r="H17" i="108"/>
  <c r="G17" i="108"/>
  <c r="F17" i="108"/>
  <c r="E17" i="108"/>
  <c r="D17" i="108"/>
  <c r="C17" i="108"/>
  <c r="B17" i="108"/>
  <c r="AC16" i="108"/>
  <c r="AC15" i="108"/>
  <c r="AC14" i="108"/>
  <c r="AC13" i="108"/>
  <c r="AC8" i="108"/>
  <c r="AC7" i="108"/>
  <c r="AC6" i="108"/>
  <c r="AC5" i="108"/>
  <c r="AC4" i="108"/>
  <c r="AC15" i="107"/>
  <c r="AC14" i="107"/>
  <c r="AC13" i="107"/>
  <c r="AC12" i="107"/>
  <c r="AB20" i="107"/>
  <c r="AA20" i="107"/>
  <c r="Z20" i="107"/>
  <c r="Y20" i="107"/>
  <c r="X20" i="107"/>
  <c r="W20" i="107"/>
  <c r="V20" i="107"/>
  <c r="U20" i="107"/>
  <c r="T20" i="107"/>
  <c r="S20" i="107"/>
  <c r="R20" i="107"/>
  <c r="Q20" i="107"/>
  <c r="P20" i="107"/>
  <c r="O20" i="107"/>
  <c r="N20" i="107"/>
  <c r="M20" i="107"/>
  <c r="L20" i="107"/>
  <c r="K20" i="107"/>
  <c r="J20" i="107"/>
  <c r="I20" i="107"/>
  <c r="H20" i="107"/>
  <c r="G20" i="107"/>
  <c r="F20" i="107"/>
  <c r="E20" i="107"/>
  <c r="D20" i="107"/>
  <c r="C20" i="107"/>
  <c r="B20" i="107"/>
  <c r="AC19" i="107"/>
  <c r="AC18" i="107"/>
  <c r="AC17" i="107"/>
  <c r="AC16" i="107"/>
  <c r="AC11" i="107"/>
  <c r="AC10" i="107"/>
  <c r="AC9" i="107"/>
  <c r="AC8" i="107"/>
  <c r="AC7" i="107"/>
  <c r="AC6" i="107"/>
  <c r="AC5" i="107"/>
  <c r="AC4" i="107"/>
  <c r="AC20" i="107" l="1"/>
  <c r="AC20" i="113"/>
  <c r="AC12" i="112"/>
  <c r="AC29" i="111"/>
  <c r="AC9" i="109"/>
  <c r="AC17" i="108"/>
  <c r="AC51" i="90"/>
  <c r="AC50" i="90"/>
  <c r="AC49" i="90"/>
  <c r="AC48" i="90"/>
  <c r="AC47" i="90"/>
  <c r="AC46" i="90"/>
  <c r="AC45" i="90"/>
  <c r="AC44" i="90"/>
  <c r="AC43" i="90"/>
  <c r="AC42" i="90"/>
  <c r="AC41" i="90"/>
  <c r="AC40" i="90"/>
  <c r="AC39" i="90"/>
  <c r="AC38" i="90"/>
  <c r="AC37" i="90"/>
  <c r="AC36" i="90"/>
  <c r="AB20" i="106" l="1"/>
  <c r="AA20" i="106"/>
  <c r="Z20" i="106"/>
  <c r="Y20" i="106"/>
  <c r="X20" i="106"/>
  <c r="W20" i="106"/>
  <c r="V20" i="106"/>
  <c r="U20" i="106"/>
  <c r="T20" i="106"/>
  <c r="S20" i="106"/>
  <c r="R20" i="106"/>
  <c r="Q20" i="106"/>
  <c r="P20" i="106"/>
  <c r="O20" i="106"/>
  <c r="N20" i="106"/>
  <c r="M20" i="106"/>
  <c r="L20" i="106"/>
  <c r="K20" i="106"/>
  <c r="J20" i="106"/>
  <c r="I20" i="106"/>
  <c r="H20" i="106"/>
  <c r="G20" i="106"/>
  <c r="F20" i="106"/>
  <c r="E20" i="106"/>
  <c r="D20" i="106"/>
  <c r="C20" i="106"/>
  <c r="B20" i="106"/>
  <c r="AC19" i="106"/>
  <c r="AC18" i="106"/>
  <c r="AC17" i="106"/>
  <c r="AC16" i="106"/>
  <c r="AC15" i="106"/>
  <c r="AC14" i="106"/>
  <c r="AC13" i="106"/>
  <c r="AC12" i="106"/>
  <c r="AC11" i="106"/>
  <c r="AC10" i="106"/>
  <c r="AC9" i="106"/>
  <c r="AC8" i="106"/>
  <c r="AC7" i="106"/>
  <c r="AC6" i="106"/>
  <c r="AC5" i="106"/>
  <c r="AC4" i="106"/>
  <c r="AB16" i="105"/>
  <c r="AA16" i="105"/>
  <c r="Z16" i="105"/>
  <c r="Y16" i="105"/>
  <c r="X16" i="105"/>
  <c r="W16" i="105"/>
  <c r="V16" i="105"/>
  <c r="U16" i="105"/>
  <c r="T16" i="105"/>
  <c r="S16" i="105"/>
  <c r="R16" i="105"/>
  <c r="Q16" i="105"/>
  <c r="P16" i="105"/>
  <c r="O16" i="105"/>
  <c r="N16" i="105"/>
  <c r="M16" i="105"/>
  <c r="L16" i="105"/>
  <c r="K16" i="105"/>
  <c r="J16" i="105"/>
  <c r="I16" i="105"/>
  <c r="H16" i="105"/>
  <c r="G16" i="105"/>
  <c r="F16" i="105"/>
  <c r="E16" i="105"/>
  <c r="D16" i="105"/>
  <c r="C16" i="105"/>
  <c r="B16" i="105"/>
  <c r="AC15" i="105"/>
  <c r="AC14" i="105"/>
  <c r="AE13" i="105"/>
  <c r="AC13" i="105"/>
  <c r="AE12" i="105"/>
  <c r="AC12" i="105"/>
  <c r="AE11" i="105"/>
  <c r="AC11" i="105"/>
  <c r="AE10" i="105"/>
  <c r="AC10" i="105"/>
  <c r="AE9" i="105"/>
  <c r="AC9" i="105"/>
  <c r="AE8" i="105"/>
  <c r="AC8" i="105"/>
  <c r="AE7" i="105"/>
  <c r="AC7" i="105"/>
  <c r="AE6" i="105"/>
  <c r="AC6" i="105"/>
  <c r="AE5" i="105"/>
  <c r="AC5" i="105"/>
  <c r="AE4" i="105"/>
  <c r="AE16" i="105" s="1"/>
  <c r="AC4" i="105"/>
  <c r="AC17" i="104"/>
  <c r="AC16" i="104"/>
  <c r="AC15" i="104"/>
  <c r="AC14" i="104"/>
  <c r="AC13" i="104"/>
  <c r="AC12" i="104"/>
  <c r="AB20" i="104"/>
  <c r="AA20" i="104"/>
  <c r="Z20" i="104"/>
  <c r="Y20" i="104"/>
  <c r="X20" i="104"/>
  <c r="W20" i="104"/>
  <c r="V20" i="104"/>
  <c r="U20" i="104"/>
  <c r="T20" i="104"/>
  <c r="S20" i="104"/>
  <c r="R20" i="104"/>
  <c r="Q20" i="104"/>
  <c r="P20" i="104"/>
  <c r="O20" i="104"/>
  <c r="N20" i="104"/>
  <c r="M20" i="104"/>
  <c r="L20" i="104"/>
  <c r="K20" i="104"/>
  <c r="J20" i="104"/>
  <c r="I20" i="104"/>
  <c r="H20" i="104"/>
  <c r="G20" i="104"/>
  <c r="F20" i="104"/>
  <c r="E20" i="104"/>
  <c r="D20" i="104"/>
  <c r="C20" i="104"/>
  <c r="B20" i="104"/>
  <c r="AC19" i="104"/>
  <c r="AC18" i="104"/>
  <c r="AC11" i="104"/>
  <c r="AC10" i="104"/>
  <c r="AC9" i="104"/>
  <c r="AC8" i="104"/>
  <c r="AC7" i="104"/>
  <c r="AC6" i="104"/>
  <c r="AC5" i="104"/>
  <c r="AC4" i="104"/>
  <c r="AC20" i="106" l="1"/>
  <c r="AC16" i="105"/>
  <c r="AC20" i="104"/>
  <c r="AB15" i="103"/>
  <c r="AA15" i="103"/>
  <c r="Z15" i="103"/>
  <c r="Y15" i="103"/>
  <c r="X15" i="103"/>
  <c r="W15" i="103"/>
  <c r="V15" i="103"/>
  <c r="U15" i="103"/>
  <c r="T15" i="103"/>
  <c r="S15" i="103"/>
  <c r="R15" i="103"/>
  <c r="Q15" i="103"/>
  <c r="P15" i="103"/>
  <c r="O15" i="103"/>
  <c r="N15" i="103"/>
  <c r="M15" i="103"/>
  <c r="L15" i="103"/>
  <c r="K15" i="103"/>
  <c r="J15" i="103"/>
  <c r="I15" i="103"/>
  <c r="H15" i="103"/>
  <c r="G15" i="103"/>
  <c r="F15" i="103"/>
  <c r="E15" i="103"/>
  <c r="D15" i="103"/>
  <c r="C15" i="103"/>
  <c r="B15" i="103"/>
  <c r="AC14" i="103"/>
  <c r="AC13" i="103"/>
  <c r="AC12" i="103"/>
  <c r="AC11" i="103"/>
  <c r="AC10" i="103"/>
  <c r="AC9" i="103"/>
  <c r="AC8" i="103"/>
  <c r="AC7" i="103"/>
  <c r="AC6" i="103"/>
  <c r="AC5" i="103"/>
  <c r="AC4" i="103"/>
  <c r="AB12" i="102"/>
  <c r="AA12" i="102"/>
  <c r="Z12" i="102"/>
  <c r="Y12" i="102"/>
  <c r="X12" i="102"/>
  <c r="W12" i="102"/>
  <c r="V12" i="102"/>
  <c r="U12" i="102"/>
  <c r="T12" i="102"/>
  <c r="S12" i="102"/>
  <c r="R12" i="102"/>
  <c r="Q12" i="102"/>
  <c r="P12" i="102"/>
  <c r="O12" i="102"/>
  <c r="N12" i="102"/>
  <c r="M12" i="102"/>
  <c r="L12" i="102"/>
  <c r="K12" i="102"/>
  <c r="J12" i="102"/>
  <c r="I12" i="102"/>
  <c r="H12" i="102"/>
  <c r="G12" i="102"/>
  <c r="F12" i="102"/>
  <c r="E12" i="102"/>
  <c r="D12" i="102"/>
  <c r="C12" i="102"/>
  <c r="B12" i="102"/>
  <c r="AC11" i="102"/>
  <c r="AC10" i="102"/>
  <c r="AC9" i="102"/>
  <c r="AC8" i="102"/>
  <c r="AC7" i="102"/>
  <c r="AC6" i="102"/>
  <c r="AC5" i="102"/>
  <c r="AC4" i="102"/>
  <c r="AB24" i="101"/>
  <c r="AA24" i="101"/>
  <c r="Z24" i="101"/>
  <c r="Y24" i="101"/>
  <c r="X24" i="101"/>
  <c r="W24" i="101"/>
  <c r="V24" i="101"/>
  <c r="U24" i="101"/>
  <c r="T24" i="101"/>
  <c r="S24" i="101"/>
  <c r="R24" i="101"/>
  <c r="Q24" i="101"/>
  <c r="P24" i="101"/>
  <c r="O24" i="101"/>
  <c r="N24" i="101"/>
  <c r="M24" i="101"/>
  <c r="L24" i="101"/>
  <c r="K24" i="101"/>
  <c r="J24" i="101"/>
  <c r="I24" i="101"/>
  <c r="H24" i="101"/>
  <c r="G24" i="101"/>
  <c r="F24" i="101"/>
  <c r="E24" i="101"/>
  <c r="D24" i="101"/>
  <c r="C24" i="101"/>
  <c r="B24" i="101"/>
  <c r="AC23" i="101"/>
  <c r="AC22" i="101"/>
  <c r="AC21" i="101"/>
  <c r="AC20" i="101"/>
  <c r="AC19" i="101"/>
  <c r="AC18" i="101"/>
  <c r="AC17" i="101"/>
  <c r="AC16" i="101"/>
  <c r="AC15" i="101"/>
  <c r="AC14" i="101"/>
  <c r="AC13" i="101"/>
  <c r="AC12" i="101"/>
  <c r="AC11" i="101"/>
  <c r="AC10" i="101"/>
  <c r="AC9" i="101"/>
  <c r="AC8" i="101"/>
  <c r="AC7" i="101"/>
  <c r="AC6" i="101"/>
  <c r="AC5" i="101"/>
  <c r="AC4" i="101"/>
  <c r="AC11" i="100"/>
  <c r="AC10" i="100"/>
  <c r="AC9" i="100"/>
  <c r="AC8" i="100"/>
  <c r="AC7" i="100"/>
  <c r="AB16" i="100"/>
  <c r="AA16" i="100"/>
  <c r="Z16" i="100"/>
  <c r="Y16" i="100"/>
  <c r="X16" i="100"/>
  <c r="W16" i="100"/>
  <c r="V16" i="100"/>
  <c r="U16" i="100"/>
  <c r="T16" i="100"/>
  <c r="S16" i="100"/>
  <c r="R16" i="100"/>
  <c r="Q16" i="100"/>
  <c r="P16" i="100"/>
  <c r="O16" i="100"/>
  <c r="N16" i="100"/>
  <c r="M16" i="100"/>
  <c r="L16" i="100"/>
  <c r="K16" i="100"/>
  <c r="J16" i="100"/>
  <c r="I16" i="100"/>
  <c r="H16" i="100"/>
  <c r="G16" i="100"/>
  <c r="F16" i="100"/>
  <c r="E16" i="100"/>
  <c r="D16" i="100"/>
  <c r="C16" i="100"/>
  <c r="B16" i="100"/>
  <c r="AC15" i="100"/>
  <c r="AC14" i="100"/>
  <c r="AC13" i="100"/>
  <c r="AC12" i="100"/>
  <c r="AC6" i="100"/>
  <c r="AC5" i="100"/>
  <c r="AC4" i="100"/>
  <c r="AC21" i="99"/>
  <c r="AC20" i="99"/>
  <c r="AC19" i="99"/>
  <c r="AC18" i="99"/>
  <c r="AC17" i="99"/>
  <c r="AC16" i="99"/>
  <c r="AB24" i="99"/>
  <c r="AA24" i="99"/>
  <c r="Z24" i="99"/>
  <c r="Y24" i="99"/>
  <c r="X24" i="99"/>
  <c r="W24" i="99"/>
  <c r="V24" i="99"/>
  <c r="U24" i="99"/>
  <c r="T24" i="99"/>
  <c r="S24" i="99"/>
  <c r="R24" i="99"/>
  <c r="Q24" i="99"/>
  <c r="P24" i="99"/>
  <c r="O24" i="99"/>
  <c r="N24" i="99"/>
  <c r="M24" i="99"/>
  <c r="L24" i="99"/>
  <c r="K24" i="99"/>
  <c r="J24" i="99"/>
  <c r="I24" i="99"/>
  <c r="H24" i="99"/>
  <c r="G24" i="99"/>
  <c r="F24" i="99"/>
  <c r="E24" i="99"/>
  <c r="D24" i="99"/>
  <c r="C24" i="99"/>
  <c r="B24" i="99"/>
  <c r="AC23" i="99"/>
  <c r="AC22" i="99"/>
  <c r="AC15" i="99"/>
  <c r="AC14" i="99"/>
  <c r="AC13" i="99"/>
  <c r="AC12" i="99"/>
  <c r="AC11" i="99"/>
  <c r="AC10" i="99"/>
  <c r="AC9" i="99"/>
  <c r="AC8" i="99"/>
  <c r="AC7" i="99"/>
  <c r="AC6" i="99"/>
  <c r="AC5" i="99"/>
  <c r="AC4" i="99"/>
  <c r="AB10" i="98"/>
  <c r="AA10" i="98"/>
  <c r="Z10" i="98"/>
  <c r="Y10" i="98"/>
  <c r="X10" i="98"/>
  <c r="W10" i="98"/>
  <c r="V10" i="98"/>
  <c r="U10" i="98"/>
  <c r="T10" i="98"/>
  <c r="S10" i="98"/>
  <c r="R10" i="98"/>
  <c r="Q10" i="98"/>
  <c r="P10" i="98"/>
  <c r="O10" i="98"/>
  <c r="N10" i="98"/>
  <c r="M10" i="98"/>
  <c r="L10" i="98"/>
  <c r="K10" i="98"/>
  <c r="J10" i="98"/>
  <c r="I10" i="98"/>
  <c r="H10" i="98"/>
  <c r="G10" i="98"/>
  <c r="F10" i="98"/>
  <c r="E10" i="98"/>
  <c r="D10" i="98"/>
  <c r="C10" i="98"/>
  <c r="B10" i="98"/>
  <c r="AC9" i="98"/>
  <c r="AC8" i="98"/>
  <c r="AC7" i="98"/>
  <c r="AC6" i="98"/>
  <c r="AC5" i="98"/>
  <c r="AC4" i="98"/>
  <c r="AB19" i="97"/>
  <c r="AA19" i="97"/>
  <c r="Z19" i="97"/>
  <c r="Y19" i="97"/>
  <c r="X19" i="97"/>
  <c r="W19" i="97"/>
  <c r="V19" i="97"/>
  <c r="U19" i="97"/>
  <c r="T19" i="97"/>
  <c r="S19" i="97"/>
  <c r="R19" i="97"/>
  <c r="Q19" i="97"/>
  <c r="P19" i="97"/>
  <c r="O19" i="97"/>
  <c r="N19" i="97"/>
  <c r="M19" i="97"/>
  <c r="L19" i="97"/>
  <c r="K19" i="97"/>
  <c r="J19" i="97"/>
  <c r="I19" i="97"/>
  <c r="H19" i="97"/>
  <c r="G19" i="97"/>
  <c r="F19" i="97"/>
  <c r="E19" i="97"/>
  <c r="D19" i="97"/>
  <c r="C19" i="97"/>
  <c r="B19" i="97"/>
  <c r="AC18" i="97"/>
  <c r="AC17" i="97"/>
  <c r="AC16" i="97"/>
  <c r="AC15" i="97"/>
  <c r="AC14" i="97"/>
  <c r="AC13" i="97"/>
  <c r="AC12" i="97"/>
  <c r="AC11" i="97"/>
  <c r="AC10" i="97"/>
  <c r="AC9" i="97"/>
  <c r="AC8" i="97"/>
  <c r="AC7" i="97"/>
  <c r="AC6" i="97"/>
  <c r="AC5" i="97"/>
  <c r="AC4" i="97"/>
  <c r="AC26" i="96"/>
  <c r="AC25" i="96"/>
  <c r="AC24" i="96"/>
  <c r="AC23" i="96"/>
  <c r="AC22" i="96"/>
  <c r="AC21" i="96"/>
  <c r="AC20" i="96"/>
  <c r="AC19" i="96"/>
  <c r="AC18" i="96"/>
  <c r="AC17" i="96"/>
  <c r="AC16" i="96"/>
  <c r="AC15" i="96"/>
  <c r="AC14" i="96"/>
  <c r="AC13" i="96"/>
  <c r="AC12" i="96"/>
  <c r="AC11" i="96"/>
  <c r="AC10" i="96"/>
  <c r="AC9" i="96"/>
  <c r="AC8" i="96"/>
  <c r="AC7" i="96"/>
  <c r="AC6" i="96"/>
  <c r="AC25" i="95"/>
  <c r="AC24" i="95"/>
  <c r="AC23" i="95"/>
  <c r="AC22" i="95"/>
  <c r="AC21" i="95"/>
  <c r="AC20" i="95"/>
  <c r="AC19" i="95"/>
  <c r="AC18" i="95"/>
  <c r="AC17" i="95"/>
  <c r="AB34" i="96"/>
  <c r="AA34" i="96"/>
  <c r="Z34" i="96"/>
  <c r="Y34" i="96"/>
  <c r="X34" i="96"/>
  <c r="W34" i="96"/>
  <c r="V34" i="96"/>
  <c r="U34" i="96"/>
  <c r="T34" i="96"/>
  <c r="S34" i="96"/>
  <c r="R34" i="96"/>
  <c r="Q34" i="96"/>
  <c r="P34" i="96"/>
  <c r="O34" i="96"/>
  <c r="N34" i="96"/>
  <c r="M34" i="96"/>
  <c r="L34" i="96"/>
  <c r="K34" i="96"/>
  <c r="J34" i="96"/>
  <c r="I34" i="96"/>
  <c r="H34" i="96"/>
  <c r="G34" i="96"/>
  <c r="F34" i="96"/>
  <c r="E34" i="96"/>
  <c r="D34" i="96"/>
  <c r="C34" i="96"/>
  <c r="B34" i="96"/>
  <c r="AC33" i="96"/>
  <c r="AC32" i="96"/>
  <c r="AC31" i="96"/>
  <c r="AC30" i="96"/>
  <c r="AC29" i="96"/>
  <c r="AC28" i="96"/>
  <c r="AC27" i="96"/>
  <c r="AC5" i="96"/>
  <c r="AC4" i="96"/>
  <c r="AB28" i="95"/>
  <c r="AA28" i="95"/>
  <c r="Z28" i="95"/>
  <c r="Y28" i="95"/>
  <c r="X28" i="95"/>
  <c r="W28" i="95"/>
  <c r="V28" i="95"/>
  <c r="U28" i="95"/>
  <c r="T28" i="95"/>
  <c r="S28" i="95"/>
  <c r="R28" i="95"/>
  <c r="Q28" i="95"/>
  <c r="P28" i="95"/>
  <c r="O28" i="95"/>
  <c r="N28" i="95"/>
  <c r="M28" i="95"/>
  <c r="L28" i="95"/>
  <c r="K28" i="95"/>
  <c r="J28" i="95"/>
  <c r="I28" i="95"/>
  <c r="H28" i="95"/>
  <c r="G28" i="95"/>
  <c r="F28" i="95"/>
  <c r="E28" i="95"/>
  <c r="D28" i="95"/>
  <c r="C28" i="95"/>
  <c r="B28" i="95"/>
  <c r="AC27" i="95"/>
  <c r="AC26" i="95"/>
  <c r="AC16" i="95"/>
  <c r="AC15" i="95"/>
  <c r="AC14" i="95"/>
  <c r="AC13" i="95"/>
  <c r="AC12" i="95"/>
  <c r="AC11" i="95"/>
  <c r="AC10" i="95"/>
  <c r="AC9" i="95"/>
  <c r="AC8" i="95"/>
  <c r="AC7" i="95"/>
  <c r="AC6" i="95"/>
  <c r="AC5" i="95"/>
  <c r="AC4" i="95"/>
  <c r="AB23" i="94"/>
  <c r="AA23" i="94"/>
  <c r="Z23" i="94"/>
  <c r="Y23" i="94"/>
  <c r="X23" i="94"/>
  <c r="W23" i="94"/>
  <c r="V23" i="94"/>
  <c r="U23" i="94"/>
  <c r="T23" i="94"/>
  <c r="S23" i="94"/>
  <c r="R23" i="94"/>
  <c r="Q23" i="94"/>
  <c r="P23" i="94"/>
  <c r="O23" i="94"/>
  <c r="N23" i="94"/>
  <c r="M23" i="94"/>
  <c r="L23" i="94"/>
  <c r="K23" i="94"/>
  <c r="J23" i="94"/>
  <c r="I23" i="94"/>
  <c r="H23" i="94"/>
  <c r="G23" i="94"/>
  <c r="F23" i="94"/>
  <c r="E23" i="94"/>
  <c r="D23" i="94"/>
  <c r="C23" i="94"/>
  <c r="B23" i="94"/>
  <c r="AC22" i="94"/>
  <c r="AC21" i="94"/>
  <c r="AC20" i="94"/>
  <c r="AC19" i="94"/>
  <c r="AC18" i="94"/>
  <c r="AC17" i="94"/>
  <c r="AC16" i="94"/>
  <c r="AC15" i="94"/>
  <c r="AC14" i="94"/>
  <c r="AC13" i="94"/>
  <c r="AC12" i="94"/>
  <c r="AC11" i="94"/>
  <c r="AC10" i="94"/>
  <c r="AC9" i="94"/>
  <c r="AC8" i="94"/>
  <c r="AC7" i="94"/>
  <c r="AC6" i="94"/>
  <c r="AC5" i="94"/>
  <c r="AC4" i="94"/>
  <c r="AB21" i="93"/>
  <c r="AA21" i="93"/>
  <c r="Z21" i="93"/>
  <c r="Y21" i="93"/>
  <c r="X21" i="93"/>
  <c r="W21" i="93"/>
  <c r="V21" i="93"/>
  <c r="U21" i="93"/>
  <c r="T21" i="93"/>
  <c r="S21" i="93"/>
  <c r="R21" i="93"/>
  <c r="Q21" i="93"/>
  <c r="P21" i="93"/>
  <c r="O21" i="93"/>
  <c r="N21" i="93"/>
  <c r="M21" i="93"/>
  <c r="L21" i="93"/>
  <c r="K21" i="93"/>
  <c r="J21" i="93"/>
  <c r="I21" i="93"/>
  <c r="H21" i="93"/>
  <c r="G21" i="93"/>
  <c r="F21" i="93"/>
  <c r="E21" i="93"/>
  <c r="D21" i="93"/>
  <c r="C21" i="93"/>
  <c r="B21" i="93"/>
  <c r="AC20" i="93"/>
  <c r="AC19" i="93"/>
  <c r="AC18" i="93"/>
  <c r="AC17" i="93"/>
  <c r="AC16" i="93"/>
  <c r="AC15" i="93"/>
  <c r="AC14" i="93"/>
  <c r="AC13" i="93"/>
  <c r="AC12" i="93"/>
  <c r="AC11" i="93"/>
  <c r="AC10" i="93"/>
  <c r="AC9" i="93"/>
  <c r="AC8" i="93"/>
  <c r="AC7" i="93"/>
  <c r="AC6" i="93"/>
  <c r="AC5" i="93"/>
  <c r="AC4" i="93"/>
  <c r="AC10" i="98" l="1"/>
  <c r="AC15" i="103"/>
  <c r="AC12" i="102"/>
  <c r="AC24" i="101"/>
  <c r="AC16" i="100"/>
  <c r="AC24" i="99"/>
  <c r="AC19" i="97"/>
  <c r="AC34" i="96"/>
  <c r="AC28" i="95"/>
  <c r="AC23" i="94"/>
  <c r="AC21" i="93"/>
  <c r="AB18" i="92" l="1"/>
  <c r="AA18" i="92"/>
  <c r="Z18" i="92"/>
  <c r="Y18" i="92"/>
  <c r="X18" i="92"/>
  <c r="W18" i="92"/>
  <c r="V18" i="92"/>
  <c r="U18" i="92"/>
  <c r="T18" i="92"/>
  <c r="S18" i="92"/>
  <c r="R18" i="92"/>
  <c r="Q18" i="92"/>
  <c r="P18" i="92"/>
  <c r="O18" i="92"/>
  <c r="N18" i="92"/>
  <c r="M18" i="92"/>
  <c r="L18" i="92"/>
  <c r="K18" i="92"/>
  <c r="J18" i="92"/>
  <c r="I18" i="92"/>
  <c r="H18" i="92"/>
  <c r="G18" i="92"/>
  <c r="F18" i="92"/>
  <c r="E18" i="92"/>
  <c r="D18" i="92"/>
  <c r="C18" i="92"/>
  <c r="B18" i="92"/>
  <c r="AC17" i="92"/>
  <c r="AC16" i="92"/>
  <c r="AC15" i="92"/>
  <c r="AC14" i="92"/>
  <c r="AC13" i="92"/>
  <c r="AC12" i="92"/>
  <c r="AC11" i="92"/>
  <c r="AC10" i="92"/>
  <c r="AC9" i="92"/>
  <c r="AC8" i="92"/>
  <c r="AC7" i="92"/>
  <c r="AC6" i="92"/>
  <c r="AC5" i="92"/>
  <c r="AC4" i="92"/>
  <c r="AC18" i="92" l="1"/>
  <c r="AC10" i="91"/>
  <c r="AC9" i="91"/>
  <c r="AC8" i="91"/>
  <c r="AC7" i="91"/>
  <c r="AC6" i="91"/>
  <c r="AE16" i="91"/>
  <c r="AB16" i="91"/>
  <c r="AA16" i="91"/>
  <c r="Z16" i="91"/>
  <c r="Y16" i="91"/>
  <c r="X16" i="91"/>
  <c r="W16" i="91"/>
  <c r="V16" i="91"/>
  <c r="U16" i="91"/>
  <c r="T16" i="91"/>
  <c r="S16" i="91"/>
  <c r="R16" i="91"/>
  <c r="Q16" i="91"/>
  <c r="P16" i="91"/>
  <c r="O16" i="91"/>
  <c r="N16" i="91"/>
  <c r="M16" i="91"/>
  <c r="L16" i="91"/>
  <c r="K16" i="91"/>
  <c r="J16" i="91"/>
  <c r="I16" i="91"/>
  <c r="H16" i="91"/>
  <c r="G16" i="91"/>
  <c r="F16" i="91"/>
  <c r="E16" i="91"/>
  <c r="D16" i="91"/>
  <c r="C16" i="91"/>
  <c r="B16" i="91"/>
  <c r="AC15" i="91"/>
  <c r="AC14" i="91"/>
  <c r="AC13" i="91"/>
  <c r="AC12" i="91"/>
  <c r="AC11" i="91"/>
  <c r="AC5" i="91"/>
  <c r="AC4" i="91"/>
  <c r="AG54" i="90"/>
  <c r="AF54" i="90"/>
  <c r="AB54" i="90"/>
  <c r="AA54" i="90"/>
  <c r="Z54" i="90"/>
  <c r="Y54" i="90"/>
  <c r="X54" i="90"/>
  <c r="W54" i="90"/>
  <c r="V54" i="90"/>
  <c r="U54" i="90"/>
  <c r="T54" i="90"/>
  <c r="S54" i="90"/>
  <c r="R54" i="90"/>
  <c r="Q54" i="90"/>
  <c r="P54" i="90"/>
  <c r="O54" i="90"/>
  <c r="N54" i="90"/>
  <c r="M54" i="90"/>
  <c r="L54" i="90"/>
  <c r="K54" i="90"/>
  <c r="J54" i="90"/>
  <c r="I54" i="90"/>
  <c r="H54" i="90"/>
  <c r="G54" i="90"/>
  <c r="F54" i="90"/>
  <c r="E54" i="90"/>
  <c r="D54" i="90"/>
  <c r="C54" i="90"/>
  <c r="B54" i="90"/>
  <c r="AC53" i="90"/>
  <c r="AC52" i="90"/>
  <c r="AC35" i="90"/>
  <c r="AC34" i="90"/>
  <c r="AC33" i="90"/>
  <c r="AC32" i="90"/>
  <c r="AC31" i="90"/>
  <c r="AC30" i="90"/>
  <c r="AC29" i="90"/>
  <c r="AC28" i="90"/>
  <c r="AC27" i="90"/>
  <c r="AC26" i="90"/>
  <c r="AC25" i="90"/>
  <c r="AC24" i="90"/>
  <c r="AC23" i="90"/>
  <c r="AC22" i="90"/>
  <c r="AC21" i="90"/>
  <c r="AC4" i="90"/>
  <c r="B1" i="90"/>
  <c r="AG24" i="89"/>
  <c r="AF24" i="89"/>
  <c r="AB24" i="89"/>
  <c r="AA24" i="89"/>
  <c r="Z24" i="89"/>
  <c r="Y24" i="89"/>
  <c r="X24" i="89"/>
  <c r="W24" i="89"/>
  <c r="V24" i="89"/>
  <c r="U24" i="89"/>
  <c r="T24" i="89"/>
  <c r="S24" i="89"/>
  <c r="R24" i="89"/>
  <c r="Q24" i="89"/>
  <c r="P24" i="89"/>
  <c r="O24" i="89"/>
  <c r="N24" i="89"/>
  <c r="M24" i="89"/>
  <c r="L24" i="89"/>
  <c r="K24" i="89"/>
  <c r="J24" i="89"/>
  <c r="I24" i="89"/>
  <c r="H24" i="89"/>
  <c r="G24" i="89"/>
  <c r="F24" i="89"/>
  <c r="E24" i="89"/>
  <c r="D24" i="89"/>
  <c r="C24" i="89"/>
  <c r="B24" i="89"/>
  <c r="AC23" i="89"/>
  <c r="AC22" i="89"/>
  <c r="AE21" i="89"/>
  <c r="AC21" i="89"/>
  <c r="AD21" i="89" s="1"/>
  <c r="AE20" i="89"/>
  <c r="AC20" i="89"/>
  <c r="AD20" i="89" s="1"/>
  <c r="AE19" i="89"/>
  <c r="AC19" i="89"/>
  <c r="AD19" i="89" s="1"/>
  <c r="AE18" i="89"/>
  <c r="AC18" i="89"/>
  <c r="AD18" i="89" s="1"/>
  <c r="AE17" i="89"/>
  <c r="AC17" i="89"/>
  <c r="AD17" i="89" s="1"/>
  <c r="AE16" i="89"/>
  <c r="AC16" i="89"/>
  <c r="AD16" i="89" s="1"/>
  <c r="AE15" i="89"/>
  <c r="AC15" i="89"/>
  <c r="AD15" i="89" s="1"/>
  <c r="AE14" i="89"/>
  <c r="AC14" i="89"/>
  <c r="AD14" i="89" s="1"/>
  <c r="AE13" i="89"/>
  <c r="AC13" i="89"/>
  <c r="AD13" i="89" s="1"/>
  <c r="AE12" i="89"/>
  <c r="AC12" i="89"/>
  <c r="AD12" i="89" s="1"/>
  <c r="AE11" i="89"/>
  <c r="AC11" i="89"/>
  <c r="AD11" i="89" s="1"/>
  <c r="AE10" i="89"/>
  <c r="AC10" i="89"/>
  <c r="AD10" i="89" s="1"/>
  <c r="AE9" i="89"/>
  <c r="AC9" i="89"/>
  <c r="AD9" i="89" s="1"/>
  <c r="AE8" i="89"/>
  <c r="AC8" i="89"/>
  <c r="AD8" i="89" s="1"/>
  <c r="AE7" i="89"/>
  <c r="AC7" i="89"/>
  <c r="AD7" i="89" s="1"/>
  <c r="AE6" i="89"/>
  <c r="AC6" i="89"/>
  <c r="AD6" i="89" s="1"/>
  <c r="AE5" i="89"/>
  <c r="AC5" i="89"/>
  <c r="AD5" i="89" s="1"/>
  <c r="AE4" i="89"/>
  <c r="AC4" i="89"/>
  <c r="B1" i="89"/>
  <c r="AB23" i="88"/>
  <c r="AA23" i="88"/>
  <c r="Z23" i="88"/>
  <c r="Y23" i="88"/>
  <c r="X23" i="88"/>
  <c r="W23" i="88"/>
  <c r="V23" i="88"/>
  <c r="U23" i="88"/>
  <c r="T23" i="88"/>
  <c r="S23" i="88"/>
  <c r="R23" i="88"/>
  <c r="Q23" i="88"/>
  <c r="P23" i="88"/>
  <c r="O23" i="88"/>
  <c r="N23" i="88"/>
  <c r="M23" i="88"/>
  <c r="L23" i="88"/>
  <c r="K23" i="88"/>
  <c r="J23" i="88"/>
  <c r="I23" i="88"/>
  <c r="H23" i="88"/>
  <c r="G23" i="88"/>
  <c r="F23" i="88"/>
  <c r="E23" i="88"/>
  <c r="D23" i="88"/>
  <c r="C23" i="88"/>
  <c r="B23" i="88"/>
  <c r="AC22" i="88"/>
  <c r="AC21" i="88"/>
  <c r="AC20" i="88"/>
  <c r="AC19" i="88"/>
  <c r="AC18" i="88"/>
  <c r="AC17" i="88"/>
  <c r="AC16" i="88"/>
  <c r="AC15" i="88"/>
  <c r="AC14" i="88"/>
  <c r="AC13" i="88"/>
  <c r="AC12" i="88"/>
  <c r="AC11" i="88"/>
  <c r="AC10" i="88"/>
  <c r="AC9" i="88"/>
  <c r="AC8" i="88"/>
  <c r="AC7" i="88"/>
  <c r="AC6" i="88"/>
  <c r="AC5" i="88"/>
  <c r="AC4" i="88"/>
  <c r="B1" i="88"/>
  <c r="AC35" i="87"/>
  <c r="AC34" i="87"/>
  <c r="AC33" i="87"/>
  <c r="AC32" i="87"/>
  <c r="AC31" i="87"/>
  <c r="AC30" i="87"/>
  <c r="AC29" i="87"/>
  <c r="AC28" i="87"/>
  <c r="AC27" i="87"/>
  <c r="AC26" i="87"/>
  <c r="AC25" i="87"/>
  <c r="AC24" i="87"/>
  <c r="AC23" i="87"/>
  <c r="AB39" i="87"/>
  <c r="AA39" i="87"/>
  <c r="Z39" i="87"/>
  <c r="Y39" i="87"/>
  <c r="X39" i="87"/>
  <c r="W39" i="87"/>
  <c r="V39" i="87"/>
  <c r="U39" i="87"/>
  <c r="T39" i="87"/>
  <c r="S39" i="87"/>
  <c r="R39" i="87"/>
  <c r="Q39" i="87"/>
  <c r="P39" i="87"/>
  <c r="O39" i="87"/>
  <c r="N39" i="87"/>
  <c r="M39" i="87"/>
  <c r="L39" i="87"/>
  <c r="K39" i="87"/>
  <c r="J39" i="87"/>
  <c r="I39" i="87"/>
  <c r="H39" i="87"/>
  <c r="G39" i="87"/>
  <c r="F39" i="87"/>
  <c r="E39" i="87"/>
  <c r="D39" i="87"/>
  <c r="C39" i="87"/>
  <c r="B39" i="87"/>
  <c r="AC38" i="87"/>
  <c r="AC37" i="87"/>
  <c r="AC36" i="87"/>
  <c r="AC22" i="87"/>
  <c r="AC21" i="87"/>
  <c r="AC20" i="87"/>
  <c r="AC19" i="87"/>
  <c r="AC18" i="87"/>
  <c r="AC17" i="87"/>
  <c r="AC16" i="87"/>
  <c r="AC15" i="87"/>
  <c r="AC14" i="87"/>
  <c r="AC13" i="87"/>
  <c r="AC12" i="87"/>
  <c r="AC11" i="87"/>
  <c r="AC10" i="87"/>
  <c r="AC9" i="87"/>
  <c r="AC8" i="87"/>
  <c r="AC7" i="87"/>
  <c r="AC6" i="87"/>
  <c r="AC5" i="87"/>
  <c r="AC4" i="87"/>
  <c r="B1" i="87"/>
  <c r="AB12" i="86"/>
  <c r="AA12" i="86"/>
  <c r="Z12" i="86"/>
  <c r="Y12" i="86"/>
  <c r="X12" i="86"/>
  <c r="W12" i="86"/>
  <c r="V12" i="86"/>
  <c r="U12" i="86"/>
  <c r="T12" i="86"/>
  <c r="S12" i="86"/>
  <c r="R12" i="86"/>
  <c r="Q12" i="86"/>
  <c r="P12" i="86"/>
  <c r="O12" i="86"/>
  <c r="N12" i="86"/>
  <c r="M12" i="86"/>
  <c r="L12" i="86"/>
  <c r="K12" i="86"/>
  <c r="J12" i="86"/>
  <c r="I12" i="86"/>
  <c r="H12" i="86"/>
  <c r="G12" i="86"/>
  <c r="F12" i="86"/>
  <c r="E12" i="86"/>
  <c r="D12" i="86"/>
  <c r="C12" i="86"/>
  <c r="B12" i="86"/>
  <c r="AC11" i="86"/>
  <c r="AC10" i="86"/>
  <c r="AC9" i="86"/>
  <c r="AC8" i="86"/>
  <c r="AC7" i="86"/>
  <c r="AC6" i="86"/>
  <c r="AC5" i="86"/>
  <c r="AC4" i="86"/>
  <c r="B1" i="86"/>
  <c r="AC16" i="91" l="1"/>
  <c r="AC54" i="90"/>
  <c r="AD54" i="90" s="1"/>
  <c r="AC24" i="89"/>
  <c r="AD24" i="89" s="1"/>
  <c r="AD4" i="89"/>
  <c r="AC23" i="88"/>
  <c r="AC39" i="87"/>
  <c r="AC12" i="86"/>
  <c r="AB13" i="85"/>
  <c r="AA13" i="85"/>
  <c r="Z13" i="85"/>
  <c r="Y13" i="85"/>
  <c r="X13" i="85"/>
  <c r="W13" i="85"/>
  <c r="V13" i="85"/>
  <c r="U13" i="85"/>
  <c r="T13" i="85"/>
  <c r="S13" i="85"/>
  <c r="R13" i="85"/>
  <c r="Q13" i="85"/>
  <c r="P13" i="85"/>
  <c r="O13" i="85"/>
  <c r="N13" i="85"/>
  <c r="M13" i="85"/>
  <c r="L13" i="85"/>
  <c r="K13" i="85"/>
  <c r="J13" i="85"/>
  <c r="I13" i="85"/>
  <c r="H13" i="85"/>
  <c r="G13" i="85"/>
  <c r="F13" i="85"/>
  <c r="E13" i="85"/>
  <c r="D13" i="85"/>
  <c r="C13" i="85"/>
  <c r="B13" i="85"/>
  <c r="AC12" i="85"/>
  <c r="AC11" i="85"/>
  <c r="AC10" i="85"/>
  <c r="AC9" i="85"/>
  <c r="AC8" i="85"/>
  <c r="AC7" i="85"/>
  <c r="AC6" i="85"/>
  <c r="AC5" i="85"/>
  <c r="AC4" i="85"/>
  <c r="AB10" i="84"/>
  <c r="AA10" i="84"/>
  <c r="Z10" i="84"/>
  <c r="Y10" i="84"/>
  <c r="X10" i="84"/>
  <c r="W10" i="84"/>
  <c r="V10" i="84"/>
  <c r="U10" i="84"/>
  <c r="T10" i="84"/>
  <c r="S10" i="84"/>
  <c r="R10" i="84"/>
  <c r="Q10" i="84"/>
  <c r="P10" i="84"/>
  <c r="O10" i="84"/>
  <c r="N10" i="84"/>
  <c r="M10" i="84"/>
  <c r="L10" i="84"/>
  <c r="K10" i="84"/>
  <c r="J10" i="84"/>
  <c r="I10" i="84"/>
  <c r="H10" i="84"/>
  <c r="G10" i="84"/>
  <c r="F10" i="84"/>
  <c r="E10" i="84"/>
  <c r="D10" i="84"/>
  <c r="C10" i="84"/>
  <c r="B10" i="84"/>
  <c r="AC9" i="84"/>
  <c r="AC8" i="84"/>
  <c r="AC7" i="84"/>
  <c r="AC6" i="84"/>
  <c r="AC5" i="84"/>
  <c r="AC4" i="84"/>
  <c r="AB12" i="83"/>
  <c r="AA12" i="83"/>
  <c r="Z12" i="83"/>
  <c r="Y12" i="83"/>
  <c r="X12" i="83"/>
  <c r="W12" i="83"/>
  <c r="V12" i="83"/>
  <c r="U12" i="83"/>
  <c r="T12" i="83"/>
  <c r="S12" i="83"/>
  <c r="R12" i="83"/>
  <c r="Q12" i="83"/>
  <c r="P12" i="83"/>
  <c r="O12" i="83"/>
  <c r="N12" i="83"/>
  <c r="M12" i="83"/>
  <c r="L12" i="83"/>
  <c r="K12" i="83"/>
  <c r="J12" i="83"/>
  <c r="I12" i="83"/>
  <c r="H12" i="83"/>
  <c r="G12" i="83"/>
  <c r="F12" i="83"/>
  <c r="E12" i="83"/>
  <c r="D12" i="83"/>
  <c r="C12" i="83"/>
  <c r="B12" i="83"/>
  <c r="AC11" i="83"/>
  <c r="AC10" i="83"/>
  <c r="AC9" i="83"/>
  <c r="AC8" i="83"/>
  <c r="AC7" i="83"/>
  <c r="AC6" i="83"/>
  <c r="AC5" i="83"/>
  <c r="AC4" i="83"/>
  <c r="AC12" i="83" l="1"/>
  <c r="AC13" i="85"/>
  <c r="AC10" i="84"/>
  <c r="AC5" i="2" l="1"/>
  <c r="AE18" i="1"/>
  <c r="AE23" i="1"/>
  <c r="AE15" i="1"/>
  <c r="AE16" i="1"/>
  <c r="AE14" i="1"/>
  <c r="AE21" i="1"/>
  <c r="AE11" i="1"/>
  <c r="AE20" i="1"/>
  <c r="AE19" i="1"/>
  <c r="AE13" i="1"/>
  <c r="AE17" i="1"/>
  <c r="AE12" i="1"/>
  <c r="AE9" i="1"/>
  <c r="AE10" i="1"/>
  <c r="AE8" i="1"/>
  <c r="AE7" i="1"/>
  <c r="AE5" i="1"/>
  <c r="AE6" i="1"/>
  <c r="AE4" i="1"/>
  <c r="AE22" i="1"/>
  <c r="AE28" i="1"/>
  <c r="AE24" i="1"/>
  <c r="AE26" i="1"/>
  <c r="AE25" i="1"/>
  <c r="AE27" i="1"/>
  <c r="AE30" i="1"/>
  <c r="AE29" i="1"/>
  <c r="AE31" i="1"/>
  <c r="AE32" i="1"/>
  <c r="AE33" i="1"/>
  <c r="AG36" i="1"/>
  <c r="U15" i="72"/>
  <c r="U70" i="21"/>
  <c r="U25" i="77"/>
  <c r="U13" i="73"/>
  <c r="U10" i="66"/>
  <c r="AB30" i="71"/>
  <c r="AA30" i="71"/>
  <c r="Z30" i="71"/>
  <c r="Y30" i="71"/>
  <c r="X30" i="71"/>
  <c r="W30" i="71"/>
  <c r="V30" i="71"/>
  <c r="U30" i="71"/>
  <c r="T30" i="71"/>
  <c r="S30" i="71"/>
  <c r="R30" i="71"/>
  <c r="Q30" i="71"/>
  <c r="P30" i="71"/>
  <c r="O30" i="71"/>
  <c r="N30" i="71"/>
  <c r="M30" i="71"/>
  <c r="L30" i="71"/>
  <c r="K30" i="71"/>
  <c r="J30" i="71"/>
  <c r="I30" i="71"/>
  <c r="H30" i="71"/>
  <c r="G30" i="71"/>
  <c r="F30" i="71"/>
  <c r="E30" i="71"/>
  <c r="D30" i="71"/>
  <c r="C30" i="71"/>
  <c r="B30" i="71"/>
  <c r="U82" i="19"/>
  <c r="U32" i="70"/>
  <c r="U10" i="43"/>
  <c r="U10" i="67"/>
  <c r="U19" i="74"/>
  <c r="U15" i="60"/>
  <c r="U22" i="18"/>
  <c r="U17" i="81"/>
  <c r="U17" i="63"/>
  <c r="U11" i="65"/>
  <c r="U16" i="75"/>
  <c r="U22" i="10"/>
  <c r="U32" i="17"/>
  <c r="U24" i="59"/>
  <c r="U26" i="58"/>
  <c r="U18" i="28"/>
  <c r="U14" i="30"/>
  <c r="U42" i="64"/>
  <c r="U23" i="57"/>
  <c r="U20" i="46"/>
  <c r="U17" i="69"/>
  <c r="U21" i="31"/>
  <c r="U28" i="32"/>
  <c r="U40" i="33"/>
  <c r="U37" i="5"/>
  <c r="U22" i="42"/>
  <c r="U15" i="62"/>
  <c r="U22" i="7"/>
  <c r="U26" i="61"/>
  <c r="U14" i="56"/>
  <c r="U24" i="45"/>
  <c r="U15" i="41"/>
  <c r="U14" i="22"/>
  <c r="U18" i="55"/>
  <c r="U20" i="44"/>
  <c r="U25" i="40"/>
  <c r="U12" i="39"/>
  <c r="U40" i="9"/>
  <c r="U37" i="2"/>
  <c r="U24" i="15"/>
  <c r="U16" i="54"/>
  <c r="U29" i="23"/>
  <c r="U16" i="82"/>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B18" i="53"/>
  <c r="U12" i="52"/>
  <c r="U16" i="68"/>
  <c r="U20" i="38"/>
  <c r="U34" i="29"/>
  <c r="U28" i="24"/>
  <c r="U37" i="37"/>
  <c r="U12" i="25"/>
  <c r="U21" i="35"/>
  <c r="U13" i="36"/>
  <c r="U18" i="51"/>
  <c r="U39" i="14"/>
  <c r="U36" i="1"/>
  <c r="U19" i="11"/>
  <c r="U16" i="78"/>
  <c r="U30" i="50"/>
  <c r="AB32" i="4"/>
  <c r="AA32" i="4"/>
  <c r="Z32" i="4"/>
  <c r="Y32" i="4"/>
  <c r="X32" i="4"/>
  <c r="W32" i="4"/>
  <c r="V32" i="4"/>
  <c r="U32" i="4"/>
  <c r="T32" i="4"/>
  <c r="S32" i="4"/>
  <c r="R32" i="4"/>
  <c r="Q32" i="4"/>
  <c r="P32" i="4"/>
  <c r="O32" i="4"/>
  <c r="N32" i="4"/>
  <c r="M32" i="4"/>
  <c r="L32" i="4"/>
  <c r="K32" i="4"/>
  <c r="J32" i="4"/>
  <c r="I32" i="4"/>
  <c r="H32" i="4"/>
  <c r="G32" i="4"/>
  <c r="F32" i="4"/>
  <c r="E32" i="4"/>
  <c r="D32" i="4"/>
  <c r="C32" i="4"/>
  <c r="B32" i="4"/>
  <c r="U15" i="26"/>
  <c r="U26" i="49"/>
  <c r="U12" i="27"/>
  <c r="U77" i="48"/>
  <c r="U17" i="34"/>
  <c r="U30" i="20"/>
  <c r="U18" i="80"/>
  <c r="U36" i="76"/>
  <c r="AE4" i="20"/>
  <c r="AE25" i="20"/>
  <c r="AE11" i="20"/>
  <c r="AE21" i="20"/>
  <c r="AE24" i="20"/>
  <c r="AE19" i="20"/>
  <c r="AE13" i="20"/>
  <c r="AE5" i="20"/>
  <c r="AE16" i="20"/>
  <c r="AE26" i="20"/>
  <c r="AE9" i="20"/>
  <c r="AE18" i="20"/>
  <c r="AE17" i="20"/>
  <c r="AE14" i="20"/>
  <c r="AE7" i="20"/>
  <c r="AE6" i="20"/>
  <c r="AE12" i="20"/>
  <c r="AE10" i="20"/>
  <c r="AE20" i="20"/>
  <c r="AE22" i="20"/>
  <c r="AE8" i="20"/>
  <c r="AE23" i="20"/>
  <c r="AE27" i="20"/>
  <c r="AE15" i="20"/>
  <c r="AG30" i="20"/>
  <c r="AF30" i="20"/>
  <c r="AC12" i="30"/>
  <c r="AE19" i="11" l="1"/>
  <c r="AB37" i="2"/>
  <c r="AA37" i="2"/>
  <c r="Z37" i="2"/>
  <c r="Y37" i="2"/>
  <c r="X37" i="2"/>
  <c r="W37" i="2"/>
  <c r="V37" i="2"/>
  <c r="T37" i="2"/>
  <c r="S37" i="2"/>
  <c r="R37" i="2"/>
  <c r="Q37" i="2"/>
  <c r="P37" i="2"/>
  <c r="O37" i="2"/>
  <c r="N37" i="2"/>
  <c r="M37" i="2"/>
  <c r="L37" i="2"/>
  <c r="K37" i="2"/>
  <c r="J37" i="2"/>
  <c r="I37" i="2"/>
  <c r="H37" i="2"/>
  <c r="G37" i="2"/>
  <c r="F37" i="2"/>
  <c r="E37" i="2"/>
  <c r="D37" i="2"/>
  <c r="C37" i="2"/>
  <c r="B37" i="2"/>
  <c r="AE32" i="4"/>
  <c r="B1" i="82"/>
  <c r="AC4" i="82"/>
  <c r="AC5" i="82"/>
  <c r="AC6" i="82"/>
  <c r="AC7" i="82"/>
  <c r="AC8" i="82"/>
  <c r="AC9" i="82"/>
  <c r="AC10" i="82"/>
  <c r="AC11" i="82"/>
  <c r="AC12" i="82"/>
  <c r="AC13" i="82"/>
  <c r="AC14" i="82"/>
  <c r="AC15" i="82"/>
  <c r="B16" i="82"/>
  <c r="C16" i="82"/>
  <c r="D16" i="82"/>
  <c r="E16" i="82"/>
  <c r="F16" i="82"/>
  <c r="G16" i="82"/>
  <c r="H16" i="82"/>
  <c r="I16" i="82"/>
  <c r="J16" i="82"/>
  <c r="K16" i="82"/>
  <c r="L16" i="82"/>
  <c r="M16" i="82"/>
  <c r="N16" i="82"/>
  <c r="O16" i="82"/>
  <c r="P16" i="82"/>
  <c r="Q16" i="82"/>
  <c r="R16" i="82"/>
  <c r="S16" i="82"/>
  <c r="T16" i="82"/>
  <c r="V16" i="82"/>
  <c r="W16" i="82"/>
  <c r="X16" i="82"/>
  <c r="Y16" i="82"/>
  <c r="Z16" i="82"/>
  <c r="AA16" i="82"/>
  <c r="AB16" i="82"/>
  <c r="B1" i="1"/>
  <c r="AC4" i="81"/>
  <c r="AC5" i="81"/>
  <c r="AC6" i="81"/>
  <c r="AC7" i="81"/>
  <c r="AC8" i="81"/>
  <c r="AC9" i="81"/>
  <c r="AC10" i="81"/>
  <c r="AC15" i="81"/>
  <c r="AC16" i="81"/>
  <c r="B17" i="81"/>
  <c r="C17" i="81"/>
  <c r="D17" i="81"/>
  <c r="E17" i="81"/>
  <c r="F17" i="81"/>
  <c r="G17" i="81"/>
  <c r="H17" i="81"/>
  <c r="I17" i="81"/>
  <c r="J17" i="81"/>
  <c r="K17" i="81"/>
  <c r="L17" i="81"/>
  <c r="M17" i="81"/>
  <c r="N17" i="81"/>
  <c r="O17" i="81"/>
  <c r="P17" i="81"/>
  <c r="Q17" i="81"/>
  <c r="R17" i="81"/>
  <c r="S17" i="81"/>
  <c r="T17" i="81"/>
  <c r="V17" i="81"/>
  <c r="W17" i="81"/>
  <c r="X17" i="81"/>
  <c r="Y17" i="81"/>
  <c r="Z17" i="81"/>
  <c r="AA17" i="81"/>
  <c r="AB17" i="81"/>
  <c r="B1" i="80"/>
  <c r="AC4" i="80"/>
  <c r="AC5" i="80"/>
  <c r="AC6" i="80"/>
  <c r="AC7" i="80"/>
  <c r="AC8" i="80"/>
  <c r="AC9" i="80"/>
  <c r="AC10" i="80"/>
  <c r="AC11" i="80"/>
  <c r="AC12" i="80"/>
  <c r="AC13" i="80"/>
  <c r="AC14" i="80"/>
  <c r="AC15" i="80"/>
  <c r="AC16" i="80"/>
  <c r="AC17" i="80"/>
  <c r="B18" i="80"/>
  <c r="C18" i="80"/>
  <c r="D18" i="80"/>
  <c r="E18" i="80"/>
  <c r="F18" i="80"/>
  <c r="G18" i="80"/>
  <c r="H18" i="80"/>
  <c r="I18" i="80"/>
  <c r="J18" i="80"/>
  <c r="K18" i="80"/>
  <c r="L18" i="80"/>
  <c r="M18" i="80"/>
  <c r="N18" i="80"/>
  <c r="O18" i="80"/>
  <c r="P18" i="80"/>
  <c r="Q18" i="80"/>
  <c r="R18" i="80"/>
  <c r="S18" i="80"/>
  <c r="T18" i="80"/>
  <c r="V18" i="80"/>
  <c r="W18" i="80"/>
  <c r="X18" i="80"/>
  <c r="Y18" i="80"/>
  <c r="Z18" i="80"/>
  <c r="AA18" i="80"/>
  <c r="AB18" i="80"/>
  <c r="AC4" i="78"/>
  <c r="AC5" i="78"/>
  <c r="AC6" i="78"/>
  <c r="AC7" i="78"/>
  <c r="AC8" i="78"/>
  <c r="AC9" i="78"/>
  <c r="AC10" i="78"/>
  <c r="AC11" i="78"/>
  <c r="AC12" i="78"/>
  <c r="AC13" i="78"/>
  <c r="AC14" i="78"/>
  <c r="AC15" i="78"/>
  <c r="B16" i="78"/>
  <c r="C16" i="78"/>
  <c r="D16" i="78"/>
  <c r="E16" i="78"/>
  <c r="F16" i="78"/>
  <c r="G16" i="78"/>
  <c r="H16" i="78"/>
  <c r="I16" i="78"/>
  <c r="J16" i="78"/>
  <c r="K16" i="78"/>
  <c r="L16" i="78"/>
  <c r="M16" i="78"/>
  <c r="N16" i="78"/>
  <c r="O16" i="78"/>
  <c r="P16" i="78"/>
  <c r="Q16" i="78"/>
  <c r="R16" i="78"/>
  <c r="S16" i="78"/>
  <c r="T16" i="78"/>
  <c r="V16" i="78"/>
  <c r="W16" i="78"/>
  <c r="X16" i="78"/>
  <c r="Y16" i="78"/>
  <c r="Z16" i="78"/>
  <c r="AA16" i="78"/>
  <c r="AB16" i="78"/>
  <c r="AE16" i="78"/>
  <c r="AB25" i="77"/>
  <c r="AA25" i="77"/>
  <c r="Z25" i="77"/>
  <c r="Y25" i="77"/>
  <c r="X25" i="77"/>
  <c r="W25" i="77"/>
  <c r="V25" i="77"/>
  <c r="T25" i="77"/>
  <c r="S25" i="77"/>
  <c r="R25" i="77"/>
  <c r="Q25" i="77"/>
  <c r="P25" i="77"/>
  <c r="O25" i="77"/>
  <c r="N25" i="77"/>
  <c r="M25" i="77"/>
  <c r="L25" i="77"/>
  <c r="K25" i="77"/>
  <c r="J25" i="77"/>
  <c r="I25" i="77"/>
  <c r="H25" i="77"/>
  <c r="G25" i="77"/>
  <c r="F25" i="77"/>
  <c r="E25" i="77"/>
  <c r="D25" i="77"/>
  <c r="C25" i="77"/>
  <c r="B25" i="77"/>
  <c r="AE25" i="77"/>
  <c r="AC4" i="77"/>
  <c r="AC5" i="77"/>
  <c r="AC6" i="77"/>
  <c r="AC7" i="77"/>
  <c r="AC8" i="77"/>
  <c r="AC9" i="77"/>
  <c r="AC10" i="77"/>
  <c r="AC11" i="77"/>
  <c r="AC12" i="77"/>
  <c r="AC13" i="77"/>
  <c r="AC14" i="77"/>
  <c r="AC15" i="77"/>
  <c r="AC16" i="77"/>
  <c r="AC17" i="77"/>
  <c r="AC18" i="77"/>
  <c r="AC19" i="77"/>
  <c r="AC20" i="77"/>
  <c r="AC21" i="77"/>
  <c r="AC22" i="77"/>
  <c r="AC23" i="77"/>
  <c r="AC24" i="77"/>
  <c r="AC4" i="76"/>
  <c r="AC5" i="76"/>
  <c r="AC6" i="76"/>
  <c r="AC7" i="76"/>
  <c r="AC8" i="76"/>
  <c r="AC9" i="76"/>
  <c r="AC10" i="76"/>
  <c r="AC11" i="76"/>
  <c r="AC12" i="76"/>
  <c r="AC13" i="76"/>
  <c r="AC14" i="76"/>
  <c r="AC15" i="76"/>
  <c r="AC16" i="76"/>
  <c r="AC17" i="76"/>
  <c r="AC18" i="76"/>
  <c r="AC19" i="76"/>
  <c r="AC20" i="76"/>
  <c r="AC21" i="76"/>
  <c r="AC22" i="76"/>
  <c r="AC23" i="76"/>
  <c r="AC24" i="76"/>
  <c r="AC25" i="76"/>
  <c r="AC26" i="76"/>
  <c r="AC27" i="76"/>
  <c r="AC28" i="76"/>
  <c r="AC29" i="76"/>
  <c r="AC30" i="76"/>
  <c r="AC31" i="76"/>
  <c r="AC32" i="76"/>
  <c r="AC33" i="76"/>
  <c r="AC34" i="76"/>
  <c r="AC35" i="76"/>
  <c r="B36" i="76"/>
  <c r="C36" i="76"/>
  <c r="D36" i="76"/>
  <c r="E36" i="76"/>
  <c r="F36" i="76"/>
  <c r="G36" i="76"/>
  <c r="H36" i="76"/>
  <c r="I36" i="76"/>
  <c r="J36" i="76"/>
  <c r="K36" i="76"/>
  <c r="L36" i="76"/>
  <c r="M36" i="76"/>
  <c r="N36" i="76"/>
  <c r="O36" i="76"/>
  <c r="P36" i="76"/>
  <c r="Q36" i="76"/>
  <c r="R36" i="76"/>
  <c r="S36" i="76"/>
  <c r="T36" i="76"/>
  <c r="V36" i="76"/>
  <c r="W36" i="76"/>
  <c r="X36" i="76"/>
  <c r="Y36" i="76"/>
  <c r="Z36" i="76"/>
  <c r="AA36" i="76"/>
  <c r="AB36" i="76"/>
  <c r="AC4" i="75"/>
  <c r="AC5" i="75"/>
  <c r="AC6" i="75"/>
  <c r="AC7" i="75"/>
  <c r="AC8" i="75"/>
  <c r="AC9" i="75"/>
  <c r="AC10" i="75"/>
  <c r="AC11" i="75"/>
  <c r="AC12" i="75"/>
  <c r="AC13" i="75"/>
  <c r="AC14" i="75"/>
  <c r="AC15" i="75"/>
  <c r="B16" i="75"/>
  <c r="C16" i="75"/>
  <c r="D16" i="75"/>
  <c r="E16" i="75"/>
  <c r="F16" i="75"/>
  <c r="G16" i="75"/>
  <c r="H16" i="75"/>
  <c r="I16" i="75"/>
  <c r="J16" i="75"/>
  <c r="K16" i="75"/>
  <c r="L16" i="75"/>
  <c r="M16" i="75"/>
  <c r="N16" i="75"/>
  <c r="O16" i="75"/>
  <c r="P16" i="75"/>
  <c r="Q16" i="75"/>
  <c r="R16" i="75"/>
  <c r="S16" i="75"/>
  <c r="T16" i="75"/>
  <c r="V16" i="75"/>
  <c r="W16" i="75"/>
  <c r="X16" i="75"/>
  <c r="Y16" i="75"/>
  <c r="Z16" i="75"/>
  <c r="AA16" i="75"/>
  <c r="AB16" i="75"/>
  <c r="AC4" i="74"/>
  <c r="AC5" i="74"/>
  <c r="AC6" i="74"/>
  <c r="AC7" i="74"/>
  <c r="AC8" i="74"/>
  <c r="AC9" i="74"/>
  <c r="AC10" i="74"/>
  <c r="AC11" i="74"/>
  <c r="AC12" i="74"/>
  <c r="AC13" i="74"/>
  <c r="AC14" i="74"/>
  <c r="AC15" i="74"/>
  <c r="AC16" i="74"/>
  <c r="AC17" i="74"/>
  <c r="AC18" i="74"/>
  <c r="B19" i="74"/>
  <c r="C19" i="74"/>
  <c r="D19" i="74"/>
  <c r="E19" i="74"/>
  <c r="F19" i="74"/>
  <c r="G19" i="74"/>
  <c r="H19" i="74"/>
  <c r="I19" i="74"/>
  <c r="J19" i="74"/>
  <c r="K19" i="74"/>
  <c r="L19" i="74"/>
  <c r="M19" i="74"/>
  <c r="N19" i="74"/>
  <c r="O19" i="74"/>
  <c r="P19" i="74"/>
  <c r="Q19" i="74"/>
  <c r="R19" i="74"/>
  <c r="S19" i="74"/>
  <c r="T19" i="74"/>
  <c r="V19" i="74"/>
  <c r="W19" i="74"/>
  <c r="X19" i="74"/>
  <c r="Y19" i="74"/>
  <c r="Z19" i="74"/>
  <c r="AA19" i="74"/>
  <c r="AB19" i="74"/>
  <c r="AC4" i="73"/>
  <c r="AC5" i="73"/>
  <c r="AC6" i="73"/>
  <c r="AC7" i="73"/>
  <c r="AC8" i="73"/>
  <c r="AC9" i="73"/>
  <c r="AC10" i="73"/>
  <c r="AC11" i="73"/>
  <c r="AC12" i="73"/>
  <c r="B13" i="73"/>
  <c r="C13" i="73"/>
  <c r="D13" i="73"/>
  <c r="E13" i="73"/>
  <c r="F13" i="73"/>
  <c r="G13" i="73"/>
  <c r="H13" i="73"/>
  <c r="I13" i="73"/>
  <c r="J13" i="73"/>
  <c r="K13" i="73"/>
  <c r="L13" i="73"/>
  <c r="M13" i="73"/>
  <c r="N13" i="73"/>
  <c r="O13" i="73"/>
  <c r="P13" i="73"/>
  <c r="Q13" i="73"/>
  <c r="R13" i="73"/>
  <c r="S13" i="73"/>
  <c r="T13" i="73"/>
  <c r="V13" i="73"/>
  <c r="W13" i="73"/>
  <c r="X13" i="73"/>
  <c r="Y13" i="73"/>
  <c r="Z13" i="73"/>
  <c r="AA13" i="73"/>
  <c r="AB13" i="73"/>
  <c r="AC4" i="72"/>
  <c r="AC5" i="72"/>
  <c r="AC6" i="72"/>
  <c r="AC7" i="72"/>
  <c r="AC8" i="72"/>
  <c r="AC9" i="72"/>
  <c r="AC10" i="72"/>
  <c r="AC11" i="72"/>
  <c r="AC12" i="72"/>
  <c r="AC13" i="72"/>
  <c r="AC14" i="72"/>
  <c r="B15" i="72"/>
  <c r="C15" i="72"/>
  <c r="D15" i="72"/>
  <c r="E15" i="72"/>
  <c r="F15" i="72"/>
  <c r="G15" i="72"/>
  <c r="H15" i="72"/>
  <c r="I15" i="72"/>
  <c r="J15" i="72"/>
  <c r="K15" i="72"/>
  <c r="L15" i="72"/>
  <c r="M15" i="72"/>
  <c r="N15" i="72"/>
  <c r="O15" i="72"/>
  <c r="P15" i="72"/>
  <c r="Q15" i="72"/>
  <c r="R15" i="72"/>
  <c r="S15" i="72"/>
  <c r="T15" i="72"/>
  <c r="V15" i="72"/>
  <c r="W15" i="72"/>
  <c r="X15" i="72"/>
  <c r="Y15" i="72"/>
  <c r="Z15" i="72"/>
  <c r="AA15" i="72"/>
  <c r="AB15" i="72"/>
  <c r="AC29" i="70"/>
  <c r="AC28" i="70"/>
  <c r="AC27" i="70"/>
  <c r="AC26" i="70"/>
  <c r="AC25" i="70"/>
  <c r="AC24" i="70"/>
  <c r="AC23" i="70"/>
  <c r="AC22" i="70"/>
  <c r="AC21" i="70"/>
  <c r="AC20" i="70"/>
  <c r="AC19" i="70"/>
  <c r="AC18" i="70"/>
  <c r="AC27" i="71"/>
  <c r="AC26" i="71"/>
  <c r="AC25" i="71"/>
  <c r="AC24" i="71"/>
  <c r="AC23" i="71"/>
  <c r="AC22" i="71"/>
  <c r="AC21" i="71"/>
  <c r="AC20" i="71"/>
  <c r="AC19" i="71"/>
  <c r="AC18" i="71"/>
  <c r="AC4" i="71"/>
  <c r="AC5" i="71"/>
  <c r="AC6" i="71"/>
  <c r="AC7" i="71"/>
  <c r="AC8" i="71"/>
  <c r="AC9" i="71"/>
  <c r="AC10" i="71"/>
  <c r="AC11" i="71"/>
  <c r="AC12" i="71"/>
  <c r="AC13" i="71"/>
  <c r="AC14" i="71"/>
  <c r="AC15" i="71"/>
  <c r="AC16" i="71"/>
  <c r="AC17" i="71"/>
  <c r="AC28" i="71"/>
  <c r="AC29" i="71"/>
  <c r="AC4" i="70"/>
  <c r="AC5" i="70"/>
  <c r="AC6" i="70"/>
  <c r="AC7" i="70"/>
  <c r="AC8" i="70"/>
  <c r="AC9" i="70"/>
  <c r="AC10" i="70"/>
  <c r="AC11" i="70"/>
  <c r="AC12" i="70"/>
  <c r="AC13" i="70"/>
  <c r="AC14" i="70"/>
  <c r="AC15" i="70"/>
  <c r="AC16" i="70"/>
  <c r="AC17" i="70"/>
  <c r="AC30" i="70"/>
  <c r="AC31" i="70"/>
  <c r="B32" i="70"/>
  <c r="C32" i="70"/>
  <c r="D32" i="70"/>
  <c r="E32" i="70"/>
  <c r="F32" i="70"/>
  <c r="G32" i="70"/>
  <c r="H32" i="70"/>
  <c r="I32" i="70"/>
  <c r="J32" i="70"/>
  <c r="K32" i="70"/>
  <c r="L32" i="70"/>
  <c r="M32" i="70"/>
  <c r="N32" i="70"/>
  <c r="O32" i="70"/>
  <c r="P32" i="70"/>
  <c r="Q32" i="70"/>
  <c r="R32" i="70"/>
  <c r="S32" i="70"/>
  <c r="T32" i="70"/>
  <c r="V32" i="70"/>
  <c r="W32" i="70"/>
  <c r="X32" i="70"/>
  <c r="Y32" i="70"/>
  <c r="Z32" i="70"/>
  <c r="AA32" i="70"/>
  <c r="AB32" i="70"/>
  <c r="AC4" i="69"/>
  <c r="AC5" i="69"/>
  <c r="AC6" i="69"/>
  <c r="AC7" i="69"/>
  <c r="AC8" i="69"/>
  <c r="AC9" i="69"/>
  <c r="AC10" i="69"/>
  <c r="AC11" i="69"/>
  <c r="AC12" i="69"/>
  <c r="AC13" i="69"/>
  <c r="AC14" i="69"/>
  <c r="AC15" i="69"/>
  <c r="AC16" i="69"/>
  <c r="B17" i="69"/>
  <c r="C17" i="69"/>
  <c r="D17" i="69"/>
  <c r="E17" i="69"/>
  <c r="F17" i="69"/>
  <c r="G17" i="69"/>
  <c r="H17" i="69"/>
  <c r="I17" i="69"/>
  <c r="J17" i="69"/>
  <c r="K17" i="69"/>
  <c r="L17" i="69"/>
  <c r="M17" i="69"/>
  <c r="N17" i="69"/>
  <c r="O17" i="69"/>
  <c r="P17" i="69"/>
  <c r="Q17" i="69"/>
  <c r="R17" i="69"/>
  <c r="S17" i="69"/>
  <c r="T17" i="69"/>
  <c r="V17" i="69"/>
  <c r="W17" i="69"/>
  <c r="X17" i="69"/>
  <c r="Y17" i="69"/>
  <c r="Z17" i="69"/>
  <c r="AA17" i="69"/>
  <c r="AB17" i="69"/>
  <c r="AC4" i="68"/>
  <c r="AC5" i="68"/>
  <c r="AC6" i="68"/>
  <c r="AC7" i="68"/>
  <c r="AC8" i="68"/>
  <c r="AC9" i="68"/>
  <c r="AC10" i="68"/>
  <c r="AC11" i="68"/>
  <c r="AC12" i="68"/>
  <c r="AC13" i="68"/>
  <c r="AC14" i="68"/>
  <c r="AC15" i="68"/>
  <c r="B16" i="68"/>
  <c r="C16" i="68"/>
  <c r="D16" i="68"/>
  <c r="E16" i="68"/>
  <c r="F16" i="68"/>
  <c r="G16" i="68"/>
  <c r="H16" i="68"/>
  <c r="I16" i="68"/>
  <c r="J16" i="68"/>
  <c r="K16" i="68"/>
  <c r="L16" i="68"/>
  <c r="M16" i="68"/>
  <c r="N16" i="68"/>
  <c r="O16" i="68"/>
  <c r="P16" i="68"/>
  <c r="Q16" i="68"/>
  <c r="R16" i="68"/>
  <c r="S16" i="68"/>
  <c r="T16" i="68"/>
  <c r="V16" i="68"/>
  <c r="W16" i="68"/>
  <c r="X16" i="68"/>
  <c r="Y16" i="68"/>
  <c r="Z16" i="68"/>
  <c r="AA16" i="68"/>
  <c r="AB16" i="68"/>
  <c r="AC4" i="67"/>
  <c r="AC5" i="67"/>
  <c r="AC6" i="67"/>
  <c r="AC7" i="67"/>
  <c r="AC8" i="67"/>
  <c r="AC9" i="67"/>
  <c r="B10" i="67"/>
  <c r="C10" i="67"/>
  <c r="D10" i="67"/>
  <c r="E10" i="67"/>
  <c r="F10" i="67"/>
  <c r="G10" i="67"/>
  <c r="H10" i="67"/>
  <c r="I10" i="67"/>
  <c r="J10" i="67"/>
  <c r="K10" i="67"/>
  <c r="L10" i="67"/>
  <c r="M10" i="67"/>
  <c r="N10" i="67"/>
  <c r="O10" i="67"/>
  <c r="P10" i="67"/>
  <c r="Q10" i="67"/>
  <c r="R10" i="67"/>
  <c r="S10" i="67"/>
  <c r="T10" i="67"/>
  <c r="V10" i="67"/>
  <c r="W10" i="67"/>
  <c r="X10" i="67"/>
  <c r="Y10" i="67"/>
  <c r="Z10" i="67"/>
  <c r="AA10" i="67"/>
  <c r="AB10" i="67"/>
  <c r="AC4" i="66"/>
  <c r="AC5" i="66"/>
  <c r="AC6" i="66"/>
  <c r="AC7" i="66"/>
  <c r="AC8" i="66"/>
  <c r="AC9" i="66"/>
  <c r="B10" i="66"/>
  <c r="C10" i="66"/>
  <c r="D10" i="66"/>
  <c r="E10" i="66"/>
  <c r="F10" i="66"/>
  <c r="G10" i="66"/>
  <c r="H10" i="66"/>
  <c r="I10" i="66"/>
  <c r="J10" i="66"/>
  <c r="K10" i="66"/>
  <c r="L10" i="66"/>
  <c r="M10" i="66"/>
  <c r="N10" i="66"/>
  <c r="O10" i="66"/>
  <c r="P10" i="66"/>
  <c r="Q10" i="66"/>
  <c r="R10" i="66"/>
  <c r="S10" i="66"/>
  <c r="T10" i="66"/>
  <c r="V10" i="66"/>
  <c r="W10" i="66"/>
  <c r="X10" i="66"/>
  <c r="Y10" i="66"/>
  <c r="Z10" i="66"/>
  <c r="AA10" i="66"/>
  <c r="AB10" i="66"/>
  <c r="AC4" i="65"/>
  <c r="AC5" i="65"/>
  <c r="AC6" i="65"/>
  <c r="AC7" i="65"/>
  <c r="AC8" i="65"/>
  <c r="AC9" i="65"/>
  <c r="AC10" i="65"/>
  <c r="B11" i="65"/>
  <c r="C11" i="65"/>
  <c r="D11" i="65"/>
  <c r="E11" i="65"/>
  <c r="F11" i="65"/>
  <c r="G11" i="65"/>
  <c r="H11" i="65"/>
  <c r="I11" i="65"/>
  <c r="J11" i="65"/>
  <c r="K11" i="65"/>
  <c r="L11" i="65"/>
  <c r="M11" i="65"/>
  <c r="N11" i="65"/>
  <c r="O11" i="65"/>
  <c r="P11" i="65"/>
  <c r="Q11" i="65"/>
  <c r="R11" i="65"/>
  <c r="S11" i="65"/>
  <c r="T11" i="65"/>
  <c r="V11" i="65"/>
  <c r="W11" i="65"/>
  <c r="X11" i="65"/>
  <c r="Y11" i="65"/>
  <c r="Z11" i="65"/>
  <c r="AA11" i="65"/>
  <c r="AB11" i="65"/>
  <c r="AC10" i="31"/>
  <c r="AC37" i="64"/>
  <c r="AC36" i="64"/>
  <c r="AC35" i="64"/>
  <c r="AC34" i="64"/>
  <c r="AC33" i="64"/>
  <c r="AC32" i="64"/>
  <c r="AC31" i="64"/>
  <c r="AC30" i="64"/>
  <c r="AC29" i="64"/>
  <c r="AC28" i="64"/>
  <c r="AC27" i="64"/>
  <c r="AC26" i="64"/>
  <c r="AC25" i="64"/>
  <c r="AC24" i="64"/>
  <c r="AC23" i="64"/>
  <c r="AC22" i="64"/>
  <c r="AC21" i="64"/>
  <c r="AC20" i="64"/>
  <c r="AC19" i="64"/>
  <c r="AC18" i="64"/>
  <c r="AC17" i="64"/>
  <c r="AC16" i="64"/>
  <c r="AC15" i="64"/>
  <c r="AC14" i="64"/>
  <c r="AC13" i="64"/>
  <c r="AC12" i="64"/>
  <c r="AC11" i="64"/>
  <c r="AC10" i="64"/>
  <c r="AC9" i="64"/>
  <c r="AC13" i="63"/>
  <c r="AC12" i="63"/>
  <c r="AC4" i="64"/>
  <c r="AC5" i="64"/>
  <c r="AC6" i="64"/>
  <c r="AC7" i="64"/>
  <c r="AC8" i="64"/>
  <c r="AC38" i="64"/>
  <c r="AC39" i="64"/>
  <c r="AC40" i="64"/>
  <c r="AC41" i="64"/>
  <c r="B42" i="64"/>
  <c r="C42" i="64"/>
  <c r="D42" i="64"/>
  <c r="E42" i="64"/>
  <c r="F42" i="64"/>
  <c r="G42" i="64"/>
  <c r="H42" i="64"/>
  <c r="I42" i="64"/>
  <c r="J42" i="64"/>
  <c r="K42" i="64"/>
  <c r="L42" i="64"/>
  <c r="M42" i="64"/>
  <c r="N42" i="64"/>
  <c r="O42" i="64"/>
  <c r="P42" i="64"/>
  <c r="Q42" i="64"/>
  <c r="R42" i="64"/>
  <c r="S42" i="64"/>
  <c r="T42" i="64"/>
  <c r="V42" i="64"/>
  <c r="W42" i="64"/>
  <c r="X42" i="64"/>
  <c r="Y42" i="64"/>
  <c r="Z42" i="64"/>
  <c r="AA42" i="64"/>
  <c r="AB42" i="64"/>
  <c r="AC4" i="63"/>
  <c r="AC5" i="63"/>
  <c r="AC6" i="63"/>
  <c r="AC7" i="63"/>
  <c r="AC8" i="63"/>
  <c r="AC9" i="63"/>
  <c r="AC10" i="63"/>
  <c r="AC11" i="63"/>
  <c r="AC14" i="63"/>
  <c r="AC15" i="63"/>
  <c r="AC16" i="63"/>
  <c r="B17" i="63"/>
  <c r="C17" i="63"/>
  <c r="D17" i="63"/>
  <c r="E17" i="63"/>
  <c r="F17" i="63"/>
  <c r="G17" i="63"/>
  <c r="H17" i="63"/>
  <c r="I17" i="63"/>
  <c r="J17" i="63"/>
  <c r="K17" i="63"/>
  <c r="L17" i="63"/>
  <c r="M17" i="63"/>
  <c r="N17" i="63"/>
  <c r="O17" i="63"/>
  <c r="P17" i="63"/>
  <c r="Q17" i="63"/>
  <c r="R17" i="63"/>
  <c r="S17" i="63"/>
  <c r="T17" i="63"/>
  <c r="V17" i="63"/>
  <c r="W17" i="63"/>
  <c r="X17" i="63"/>
  <c r="Y17" i="63"/>
  <c r="Z17" i="63"/>
  <c r="AA17" i="63"/>
  <c r="AB17" i="63"/>
  <c r="AC4" i="62"/>
  <c r="AC5" i="62"/>
  <c r="AC6" i="62"/>
  <c r="AC7" i="62"/>
  <c r="AC8" i="62"/>
  <c r="AC9" i="62"/>
  <c r="AC10" i="62"/>
  <c r="AC11" i="62"/>
  <c r="AC12" i="62"/>
  <c r="AC13" i="62"/>
  <c r="AC14" i="62"/>
  <c r="B15" i="62"/>
  <c r="C15" i="62"/>
  <c r="D15" i="62"/>
  <c r="E15" i="62"/>
  <c r="F15" i="62"/>
  <c r="G15" i="62"/>
  <c r="H15" i="62"/>
  <c r="I15" i="62"/>
  <c r="J15" i="62"/>
  <c r="K15" i="62"/>
  <c r="L15" i="62"/>
  <c r="M15" i="62"/>
  <c r="N15" i="62"/>
  <c r="O15" i="62"/>
  <c r="P15" i="62"/>
  <c r="Q15" i="62"/>
  <c r="R15" i="62"/>
  <c r="S15" i="62"/>
  <c r="T15" i="62"/>
  <c r="V15" i="62"/>
  <c r="W15" i="62"/>
  <c r="X15" i="62"/>
  <c r="Y15" i="62"/>
  <c r="Z15" i="62"/>
  <c r="AA15" i="62"/>
  <c r="AB15" i="62"/>
  <c r="AE12" i="27"/>
  <c r="B1" i="25"/>
  <c r="B1" i="36"/>
  <c r="B1" i="51"/>
  <c r="B1" i="14"/>
  <c r="B1" i="50"/>
  <c r="B1" i="4"/>
  <c r="B1" i="26"/>
  <c r="B1" i="49"/>
  <c r="B1" i="27"/>
  <c r="B1" i="48"/>
  <c r="B1" i="34"/>
  <c r="B1" i="20"/>
  <c r="AC4" i="1"/>
  <c r="AD4" i="1" s="1"/>
  <c r="AC6" i="1"/>
  <c r="AD6" i="1" s="1"/>
  <c r="AC5" i="1"/>
  <c r="AD5" i="1" s="1"/>
  <c r="AC7" i="1"/>
  <c r="AD7" i="1" s="1"/>
  <c r="AC8" i="1"/>
  <c r="AD8" i="1" s="1"/>
  <c r="AC10" i="1"/>
  <c r="AD10" i="1" s="1"/>
  <c r="AC9" i="1"/>
  <c r="AD9" i="1" s="1"/>
  <c r="AC12" i="1"/>
  <c r="AD12" i="1" s="1"/>
  <c r="AC17" i="1"/>
  <c r="AD17" i="1" s="1"/>
  <c r="AC13" i="1"/>
  <c r="AD13" i="1" s="1"/>
  <c r="AC19" i="1"/>
  <c r="AD19" i="1" s="1"/>
  <c r="AC20" i="1"/>
  <c r="AD20" i="1" s="1"/>
  <c r="AC11" i="1"/>
  <c r="AD11" i="1" s="1"/>
  <c r="AC21" i="1"/>
  <c r="AD21" i="1" s="1"/>
  <c r="AC14" i="1"/>
  <c r="AD14" i="1" s="1"/>
  <c r="AC16" i="1"/>
  <c r="AD16" i="1" s="1"/>
  <c r="AC15" i="1"/>
  <c r="AD15" i="1" s="1"/>
  <c r="AC23" i="1"/>
  <c r="AD23" i="1" s="1"/>
  <c r="AC18" i="1"/>
  <c r="AD18" i="1" s="1"/>
  <c r="AC22" i="1"/>
  <c r="AD22" i="1" s="1"/>
  <c r="AC28" i="1"/>
  <c r="AD28" i="1" s="1"/>
  <c r="AC24" i="1"/>
  <c r="AD24" i="1" s="1"/>
  <c r="AC26" i="1"/>
  <c r="AD26" i="1" s="1"/>
  <c r="AC25" i="1"/>
  <c r="AD25" i="1" s="1"/>
  <c r="AC27" i="1"/>
  <c r="AD27" i="1" s="1"/>
  <c r="AC30" i="1"/>
  <c r="AD30" i="1" s="1"/>
  <c r="AC29" i="1"/>
  <c r="AD29" i="1" s="1"/>
  <c r="AC31" i="1"/>
  <c r="AD31" i="1" s="1"/>
  <c r="AC32" i="1"/>
  <c r="AD32" i="1" s="1"/>
  <c r="AC33" i="1"/>
  <c r="AD33" i="1" s="1"/>
  <c r="AC34" i="1"/>
  <c r="AC35" i="1"/>
  <c r="AB36" i="1"/>
  <c r="AA36" i="1"/>
  <c r="Z36" i="1"/>
  <c r="Y36" i="1"/>
  <c r="X36" i="1"/>
  <c r="W36" i="1"/>
  <c r="V36" i="1"/>
  <c r="T36" i="1"/>
  <c r="S36" i="1"/>
  <c r="R36" i="1"/>
  <c r="Q36" i="1"/>
  <c r="P36" i="1"/>
  <c r="O36" i="1"/>
  <c r="N36" i="1"/>
  <c r="M36" i="1"/>
  <c r="L36" i="1"/>
  <c r="K36" i="1"/>
  <c r="J36" i="1"/>
  <c r="I36" i="1"/>
  <c r="H36" i="1"/>
  <c r="G36" i="1"/>
  <c r="F36" i="1"/>
  <c r="E36" i="1"/>
  <c r="D36" i="1"/>
  <c r="C36" i="1"/>
  <c r="B36" i="1"/>
  <c r="AC4" i="2"/>
  <c r="AC6" i="2"/>
  <c r="AC7" i="2"/>
  <c r="AC8" i="2"/>
  <c r="AC9" i="2"/>
  <c r="AC10" i="2"/>
  <c r="AC11" i="2"/>
  <c r="AC12" i="2"/>
  <c r="AC13" i="2"/>
  <c r="AC14" i="2"/>
  <c r="AC15" i="2"/>
  <c r="AC16" i="2"/>
  <c r="AC17" i="2"/>
  <c r="AC18" i="2"/>
  <c r="AC19" i="2"/>
  <c r="AC20" i="2"/>
  <c r="AC22" i="2"/>
  <c r="AC23" i="2"/>
  <c r="AC24" i="2"/>
  <c r="AC25" i="2"/>
  <c r="AC26" i="2"/>
  <c r="AC27" i="2"/>
  <c r="AC28" i="2"/>
  <c r="AC29" i="2"/>
  <c r="AC30" i="2"/>
  <c r="AC31" i="2"/>
  <c r="AC32" i="2"/>
  <c r="AC33" i="2"/>
  <c r="AC34" i="2"/>
  <c r="AC35" i="2"/>
  <c r="AC36" i="2"/>
  <c r="AE37" i="2"/>
  <c r="AF36" i="1"/>
  <c r="AC4" i="61"/>
  <c r="AC5" i="61"/>
  <c r="AC6" i="61"/>
  <c r="AC7" i="61"/>
  <c r="AC8" i="61"/>
  <c r="AC9" i="61"/>
  <c r="AC10" i="61"/>
  <c r="AC11" i="61"/>
  <c r="AC12" i="61"/>
  <c r="AC13" i="61"/>
  <c r="AC14" i="61"/>
  <c r="AC15" i="61"/>
  <c r="AC16" i="61"/>
  <c r="AC17" i="61"/>
  <c r="AC18" i="61"/>
  <c r="AC19" i="61"/>
  <c r="AC20" i="61"/>
  <c r="AC21" i="61"/>
  <c r="AC22" i="61"/>
  <c r="AC23" i="61"/>
  <c r="AC24" i="61"/>
  <c r="AC25" i="61"/>
  <c r="B26" i="61"/>
  <c r="C26" i="61"/>
  <c r="D26" i="61"/>
  <c r="E26" i="61"/>
  <c r="F26" i="61"/>
  <c r="G26" i="61"/>
  <c r="H26" i="61"/>
  <c r="I26" i="61"/>
  <c r="J26" i="61"/>
  <c r="K26" i="61"/>
  <c r="L26" i="61"/>
  <c r="M26" i="61"/>
  <c r="N26" i="61"/>
  <c r="O26" i="61"/>
  <c r="P26" i="61"/>
  <c r="Q26" i="61"/>
  <c r="R26" i="61"/>
  <c r="S26" i="61"/>
  <c r="T26" i="61"/>
  <c r="V26" i="61"/>
  <c r="W26" i="61"/>
  <c r="X26" i="61"/>
  <c r="Y26" i="61"/>
  <c r="Z26" i="61"/>
  <c r="AA26" i="61"/>
  <c r="AB26" i="61"/>
  <c r="AC11" i="23"/>
  <c r="AC27" i="50"/>
  <c r="AC26" i="50"/>
  <c r="AC25" i="50"/>
  <c r="AC24" i="50"/>
  <c r="AC23" i="50"/>
  <c r="AC22" i="50"/>
  <c r="AC4" i="60"/>
  <c r="AC5" i="60"/>
  <c r="AC6" i="60"/>
  <c r="AC7" i="60"/>
  <c r="AC8" i="60"/>
  <c r="AC9" i="60"/>
  <c r="AC10" i="60"/>
  <c r="AC11" i="60"/>
  <c r="AC12" i="60"/>
  <c r="AC13" i="60"/>
  <c r="AC14" i="60"/>
  <c r="B15" i="60"/>
  <c r="C15" i="60"/>
  <c r="D15" i="60"/>
  <c r="E15" i="60"/>
  <c r="F15" i="60"/>
  <c r="G15" i="60"/>
  <c r="H15" i="60"/>
  <c r="I15" i="60"/>
  <c r="J15" i="60"/>
  <c r="K15" i="60"/>
  <c r="L15" i="60"/>
  <c r="M15" i="60"/>
  <c r="N15" i="60"/>
  <c r="O15" i="60"/>
  <c r="P15" i="60"/>
  <c r="Q15" i="60"/>
  <c r="R15" i="60"/>
  <c r="S15" i="60"/>
  <c r="T15" i="60"/>
  <c r="V15" i="60"/>
  <c r="W15" i="60"/>
  <c r="X15" i="60"/>
  <c r="Y15" i="60"/>
  <c r="Z15" i="60"/>
  <c r="AA15" i="60"/>
  <c r="AB15" i="60"/>
  <c r="AC4" i="59"/>
  <c r="AC5" i="59"/>
  <c r="AC6" i="59"/>
  <c r="AC7" i="59"/>
  <c r="AC8" i="59"/>
  <c r="AC9" i="59"/>
  <c r="AC10" i="59"/>
  <c r="AC11" i="59"/>
  <c r="AC12" i="59"/>
  <c r="AC13" i="59"/>
  <c r="AC14" i="59"/>
  <c r="AC15" i="59"/>
  <c r="AC16" i="59"/>
  <c r="AC17" i="59"/>
  <c r="AC18" i="59"/>
  <c r="AC19" i="59"/>
  <c r="AC20" i="59"/>
  <c r="AC21" i="59"/>
  <c r="AC22" i="59"/>
  <c r="AC23" i="59"/>
  <c r="B24" i="59"/>
  <c r="C24" i="59"/>
  <c r="D24" i="59"/>
  <c r="E24" i="59"/>
  <c r="F24" i="59"/>
  <c r="G24" i="59"/>
  <c r="H24" i="59"/>
  <c r="I24" i="59"/>
  <c r="J24" i="59"/>
  <c r="K24" i="59"/>
  <c r="L24" i="59"/>
  <c r="M24" i="59"/>
  <c r="N24" i="59"/>
  <c r="O24" i="59"/>
  <c r="P24" i="59"/>
  <c r="Q24" i="59"/>
  <c r="R24" i="59"/>
  <c r="S24" i="59"/>
  <c r="T24" i="59"/>
  <c r="V24" i="59"/>
  <c r="W24" i="59"/>
  <c r="X24" i="59"/>
  <c r="Y24" i="59"/>
  <c r="Z24" i="59"/>
  <c r="AA24" i="59"/>
  <c r="AB24" i="59"/>
  <c r="AC4" i="58"/>
  <c r="AC5" i="58"/>
  <c r="AC6" i="58"/>
  <c r="AC7" i="58"/>
  <c r="AC8" i="58"/>
  <c r="AC9" i="58"/>
  <c r="AC10" i="58"/>
  <c r="AC11" i="58"/>
  <c r="AC12" i="58"/>
  <c r="AC13" i="58"/>
  <c r="AC14" i="58"/>
  <c r="AC15" i="58"/>
  <c r="AC16" i="58"/>
  <c r="AC17" i="58"/>
  <c r="AC18" i="58"/>
  <c r="AC19" i="58"/>
  <c r="AC20" i="58"/>
  <c r="AC21" i="58"/>
  <c r="AC22" i="58"/>
  <c r="AC23" i="58"/>
  <c r="AC24" i="58"/>
  <c r="AC25" i="58"/>
  <c r="B26" i="58"/>
  <c r="C26" i="58"/>
  <c r="D26" i="58"/>
  <c r="E26" i="58"/>
  <c r="F26" i="58"/>
  <c r="G26" i="58"/>
  <c r="H26" i="58"/>
  <c r="I26" i="58"/>
  <c r="J26" i="58"/>
  <c r="K26" i="58"/>
  <c r="L26" i="58"/>
  <c r="M26" i="58"/>
  <c r="N26" i="58"/>
  <c r="O26" i="58"/>
  <c r="P26" i="58"/>
  <c r="Q26" i="58"/>
  <c r="R26" i="58"/>
  <c r="S26" i="58"/>
  <c r="T26" i="58"/>
  <c r="V26" i="58"/>
  <c r="W26" i="58"/>
  <c r="X26" i="58"/>
  <c r="Y26" i="58"/>
  <c r="Z26" i="58"/>
  <c r="AA26" i="58"/>
  <c r="AB26" i="58"/>
  <c r="AC23" i="32"/>
  <c r="AC4" i="57"/>
  <c r="AC5" i="57"/>
  <c r="AC6" i="57"/>
  <c r="AC7" i="57"/>
  <c r="AC8" i="57"/>
  <c r="AC9" i="57"/>
  <c r="AC10" i="57"/>
  <c r="AC11" i="57"/>
  <c r="AC12" i="57"/>
  <c r="AC13" i="57"/>
  <c r="AC14" i="57"/>
  <c r="AC15" i="57"/>
  <c r="AC16" i="57"/>
  <c r="AC17" i="57"/>
  <c r="AC18" i="57"/>
  <c r="AC19" i="57"/>
  <c r="AC20" i="57"/>
  <c r="AC21" i="57"/>
  <c r="AC22" i="57"/>
  <c r="B23" i="57"/>
  <c r="C23" i="57"/>
  <c r="D23" i="57"/>
  <c r="E23" i="57"/>
  <c r="F23" i="57"/>
  <c r="G23" i="57"/>
  <c r="H23" i="57"/>
  <c r="I23" i="57"/>
  <c r="J23" i="57"/>
  <c r="K23" i="57"/>
  <c r="L23" i="57"/>
  <c r="M23" i="57"/>
  <c r="N23" i="57"/>
  <c r="O23" i="57"/>
  <c r="P23" i="57"/>
  <c r="Q23" i="57"/>
  <c r="R23" i="57"/>
  <c r="S23" i="57"/>
  <c r="T23" i="57"/>
  <c r="V23" i="57"/>
  <c r="W23" i="57"/>
  <c r="X23" i="57"/>
  <c r="Y23" i="57"/>
  <c r="Z23" i="57"/>
  <c r="AA23" i="57"/>
  <c r="AB23" i="57"/>
  <c r="AC4" i="56"/>
  <c r="AC5" i="56"/>
  <c r="AC6" i="56"/>
  <c r="AC7" i="56"/>
  <c r="AC8" i="56"/>
  <c r="AC9" i="56"/>
  <c r="AC10" i="56"/>
  <c r="AC11" i="56"/>
  <c r="AC12" i="56"/>
  <c r="AC13" i="56"/>
  <c r="B14" i="56"/>
  <c r="C14" i="56"/>
  <c r="D14" i="56"/>
  <c r="E14" i="56"/>
  <c r="F14" i="56"/>
  <c r="G14" i="56"/>
  <c r="H14" i="56"/>
  <c r="I14" i="56"/>
  <c r="J14" i="56"/>
  <c r="K14" i="56"/>
  <c r="L14" i="56"/>
  <c r="M14" i="56"/>
  <c r="N14" i="56"/>
  <c r="O14" i="56"/>
  <c r="P14" i="56"/>
  <c r="Q14" i="56"/>
  <c r="R14" i="56"/>
  <c r="S14" i="56"/>
  <c r="T14" i="56"/>
  <c r="V14" i="56"/>
  <c r="W14" i="56"/>
  <c r="X14" i="56"/>
  <c r="Y14" i="56"/>
  <c r="Z14" i="56"/>
  <c r="AA14" i="56"/>
  <c r="AB14" i="56"/>
  <c r="AC4" i="55"/>
  <c r="AC5" i="55"/>
  <c r="AC6" i="55"/>
  <c r="AC7" i="55"/>
  <c r="AC8" i="55"/>
  <c r="AC9" i="55"/>
  <c r="AC10" i="55"/>
  <c r="AC11" i="55"/>
  <c r="AC12" i="55"/>
  <c r="AC13" i="55"/>
  <c r="AC14" i="55"/>
  <c r="AC15" i="55"/>
  <c r="AC16" i="55"/>
  <c r="AC17" i="55"/>
  <c r="B18" i="55"/>
  <c r="C18" i="55"/>
  <c r="D18" i="55"/>
  <c r="E18" i="55"/>
  <c r="F18" i="55"/>
  <c r="G18" i="55"/>
  <c r="H18" i="55"/>
  <c r="I18" i="55"/>
  <c r="J18" i="55"/>
  <c r="K18" i="55"/>
  <c r="L18" i="55"/>
  <c r="M18" i="55"/>
  <c r="N18" i="55"/>
  <c r="O18" i="55"/>
  <c r="P18" i="55"/>
  <c r="Q18" i="55"/>
  <c r="R18" i="55"/>
  <c r="S18" i="55"/>
  <c r="T18" i="55"/>
  <c r="V18" i="55"/>
  <c r="W18" i="55"/>
  <c r="X18" i="55"/>
  <c r="Y18" i="55"/>
  <c r="Z18" i="55"/>
  <c r="AA18" i="55"/>
  <c r="AB18" i="55"/>
  <c r="AC4" i="54"/>
  <c r="AC5" i="54"/>
  <c r="AC6" i="54"/>
  <c r="AC7" i="54"/>
  <c r="AC8" i="54"/>
  <c r="AC9" i="54"/>
  <c r="AC10" i="54"/>
  <c r="AC11" i="54"/>
  <c r="AC12" i="54"/>
  <c r="AC13" i="54"/>
  <c r="AC14" i="54"/>
  <c r="AC15" i="54"/>
  <c r="B16" i="54"/>
  <c r="C16" i="54"/>
  <c r="D16" i="54"/>
  <c r="E16" i="54"/>
  <c r="F16" i="54"/>
  <c r="G16" i="54"/>
  <c r="H16" i="54"/>
  <c r="I16" i="54"/>
  <c r="J16" i="54"/>
  <c r="K16" i="54"/>
  <c r="L16" i="54"/>
  <c r="M16" i="54"/>
  <c r="N16" i="54"/>
  <c r="O16" i="54"/>
  <c r="P16" i="54"/>
  <c r="Q16" i="54"/>
  <c r="R16" i="54"/>
  <c r="S16" i="54"/>
  <c r="T16" i="54"/>
  <c r="V16" i="54"/>
  <c r="W16" i="54"/>
  <c r="X16" i="54"/>
  <c r="Y16" i="54"/>
  <c r="Z16" i="54"/>
  <c r="AA16" i="54"/>
  <c r="AB16" i="54"/>
  <c r="AE16" i="54"/>
  <c r="AC7" i="53"/>
  <c r="AC15" i="53"/>
  <c r="AC4" i="53"/>
  <c r="AC5" i="53"/>
  <c r="AC6" i="53"/>
  <c r="AC8" i="53"/>
  <c r="AC9" i="53"/>
  <c r="AC10" i="53"/>
  <c r="AC11" i="53"/>
  <c r="AC12" i="53"/>
  <c r="AC13" i="53"/>
  <c r="AC14" i="53"/>
  <c r="AC16" i="53"/>
  <c r="AC17" i="53"/>
  <c r="AC4" i="52"/>
  <c r="AC5" i="52"/>
  <c r="AC6" i="52"/>
  <c r="AC7" i="52"/>
  <c r="AC8" i="52"/>
  <c r="AC9" i="52"/>
  <c r="AC10" i="52"/>
  <c r="AC11" i="52"/>
  <c r="B12" i="52"/>
  <c r="C12" i="52"/>
  <c r="D12" i="52"/>
  <c r="E12" i="52"/>
  <c r="F12" i="52"/>
  <c r="G12" i="52"/>
  <c r="H12" i="52"/>
  <c r="I12" i="52"/>
  <c r="J12" i="52"/>
  <c r="K12" i="52"/>
  <c r="L12" i="52"/>
  <c r="M12" i="52"/>
  <c r="N12" i="52"/>
  <c r="O12" i="52"/>
  <c r="P12" i="52"/>
  <c r="Q12" i="52"/>
  <c r="R12" i="52"/>
  <c r="S12" i="52"/>
  <c r="T12" i="52"/>
  <c r="V12" i="52"/>
  <c r="W12" i="52"/>
  <c r="X12" i="52"/>
  <c r="Y12" i="52"/>
  <c r="Z12" i="52"/>
  <c r="AA12" i="52"/>
  <c r="AB12" i="52"/>
  <c r="AC14" i="51"/>
  <c r="AC13" i="51"/>
  <c r="AC12" i="51"/>
  <c r="AC4" i="51"/>
  <c r="AC5" i="51"/>
  <c r="AC6" i="51"/>
  <c r="AC7" i="51"/>
  <c r="AC8" i="51"/>
  <c r="AC9" i="51"/>
  <c r="AC10" i="51"/>
  <c r="AC11" i="51"/>
  <c r="AC15" i="51"/>
  <c r="AC16" i="51"/>
  <c r="AC17" i="51"/>
  <c r="B18" i="51"/>
  <c r="C18" i="51"/>
  <c r="D18" i="51"/>
  <c r="E18" i="51"/>
  <c r="F18" i="51"/>
  <c r="G18" i="51"/>
  <c r="H18" i="51"/>
  <c r="I18" i="51"/>
  <c r="J18" i="51"/>
  <c r="K18" i="51"/>
  <c r="L18" i="51"/>
  <c r="M18" i="51"/>
  <c r="N18" i="51"/>
  <c r="O18" i="51"/>
  <c r="P18" i="51"/>
  <c r="Q18" i="51"/>
  <c r="R18" i="51"/>
  <c r="S18" i="51"/>
  <c r="T18" i="51"/>
  <c r="V18" i="51"/>
  <c r="W18" i="51"/>
  <c r="X18" i="51"/>
  <c r="Y18" i="51"/>
  <c r="Z18" i="51"/>
  <c r="AA18" i="51"/>
  <c r="AB18" i="51"/>
  <c r="AC4" i="50"/>
  <c r="AC5" i="50"/>
  <c r="AC6" i="50"/>
  <c r="AC7" i="50"/>
  <c r="AC8" i="50"/>
  <c r="AC9" i="50"/>
  <c r="AC10" i="50"/>
  <c r="AC11" i="50"/>
  <c r="AC12" i="50"/>
  <c r="AC13" i="50"/>
  <c r="AC14" i="50"/>
  <c r="AC15" i="50"/>
  <c r="AC16" i="50"/>
  <c r="AC17" i="50"/>
  <c r="AC18" i="50"/>
  <c r="AC19" i="50"/>
  <c r="AC20" i="50"/>
  <c r="AC21" i="50"/>
  <c r="AC28" i="50"/>
  <c r="AC29" i="50"/>
  <c r="B30" i="50"/>
  <c r="C30" i="50"/>
  <c r="D30" i="50"/>
  <c r="E30" i="50"/>
  <c r="F30" i="50"/>
  <c r="G30" i="50"/>
  <c r="H30" i="50"/>
  <c r="I30" i="50"/>
  <c r="J30" i="50"/>
  <c r="K30" i="50"/>
  <c r="L30" i="50"/>
  <c r="M30" i="50"/>
  <c r="N30" i="50"/>
  <c r="O30" i="50"/>
  <c r="P30" i="50"/>
  <c r="Q30" i="50"/>
  <c r="R30" i="50"/>
  <c r="S30" i="50"/>
  <c r="T30" i="50"/>
  <c r="V30" i="50"/>
  <c r="W30" i="50"/>
  <c r="X30" i="50"/>
  <c r="Y30" i="50"/>
  <c r="Z30" i="50"/>
  <c r="AA30" i="50"/>
  <c r="AB30" i="50"/>
  <c r="AC23" i="49"/>
  <c r="AC22" i="49"/>
  <c r="AC21" i="49"/>
  <c r="AC20" i="49"/>
  <c r="AC19" i="49"/>
  <c r="AC18" i="49"/>
  <c r="AC17" i="49"/>
  <c r="AC16" i="49"/>
  <c r="AC15" i="49"/>
  <c r="AC14" i="49"/>
  <c r="AC4" i="49"/>
  <c r="AC5" i="49"/>
  <c r="AC6" i="49"/>
  <c r="AC7" i="49"/>
  <c r="AC8" i="49"/>
  <c r="AC9" i="49"/>
  <c r="AC10" i="49"/>
  <c r="AC11" i="49"/>
  <c r="AC12" i="49"/>
  <c r="AC13" i="49"/>
  <c r="AC24" i="49"/>
  <c r="AC25" i="49"/>
  <c r="B26" i="49"/>
  <c r="C26" i="49"/>
  <c r="D26" i="49"/>
  <c r="E26" i="49"/>
  <c r="F26" i="49"/>
  <c r="G26" i="49"/>
  <c r="H26" i="49"/>
  <c r="I26" i="49"/>
  <c r="J26" i="49"/>
  <c r="K26" i="49"/>
  <c r="L26" i="49"/>
  <c r="M26" i="49"/>
  <c r="N26" i="49"/>
  <c r="O26" i="49"/>
  <c r="P26" i="49"/>
  <c r="Q26" i="49"/>
  <c r="R26" i="49"/>
  <c r="S26" i="49"/>
  <c r="T26" i="49"/>
  <c r="V26" i="49"/>
  <c r="W26" i="49"/>
  <c r="X26" i="49"/>
  <c r="Y26" i="49"/>
  <c r="Z26" i="49"/>
  <c r="AA26" i="49"/>
  <c r="AB26" i="49"/>
  <c r="AC74" i="48"/>
  <c r="AC73" i="48"/>
  <c r="AC72" i="48"/>
  <c r="AC71" i="48"/>
  <c r="AC70" i="48"/>
  <c r="AC69" i="48"/>
  <c r="AC68" i="48"/>
  <c r="AC67" i="48"/>
  <c r="AC66" i="48"/>
  <c r="AC65" i="48"/>
  <c r="AC64" i="48"/>
  <c r="AC63" i="48"/>
  <c r="AC62" i="48"/>
  <c r="AC61" i="48"/>
  <c r="AC60" i="48"/>
  <c r="AC59" i="48"/>
  <c r="AC58" i="48"/>
  <c r="AC57" i="48"/>
  <c r="AC56" i="48"/>
  <c r="AC55" i="48"/>
  <c r="AC54" i="48"/>
  <c r="AC53" i="48"/>
  <c r="AC52" i="48"/>
  <c r="AC51" i="48"/>
  <c r="AC50" i="48"/>
  <c r="AC49" i="48"/>
  <c r="AC48" i="48"/>
  <c r="AC47" i="48"/>
  <c r="AC46" i="48"/>
  <c r="AC45" i="48"/>
  <c r="AC44" i="48"/>
  <c r="AC43" i="48"/>
  <c r="AC42" i="48"/>
  <c r="AC41" i="48"/>
  <c r="AC40" i="48"/>
  <c r="AC39" i="48"/>
  <c r="AC38" i="48"/>
  <c r="AC37" i="48"/>
  <c r="AC36" i="48"/>
  <c r="AC35" i="48"/>
  <c r="AC34" i="48"/>
  <c r="AC33" i="48"/>
  <c r="AC32" i="48"/>
  <c r="AC31" i="48"/>
  <c r="AC30" i="48"/>
  <c r="AC29" i="48"/>
  <c r="AC28" i="48"/>
  <c r="AC27" i="48"/>
  <c r="AC26" i="48"/>
  <c r="AC25" i="48"/>
  <c r="AC24" i="48"/>
  <c r="AC23" i="48"/>
  <c r="AC22" i="48"/>
  <c r="AC21" i="48"/>
  <c r="AC20" i="48"/>
  <c r="AC19" i="48"/>
  <c r="AC18" i="48"/>
  <c r="AC17" i="48"/>
  <c r="AC16" i="48"/>
  <c r="AC15" i="48"/>
  <c r="AC14" i="48"/>
  <c r="AC13" i="48"/>
  <c r="AC12" i="48"/>
  <c r="AC11" i="48"/>
  <c r="AC10" i="48"/>
  <c r="AC9" i="48"/>
  <c r="AC8" i="48"/>
  <c r="AC7" i="48"/>
  <c r="AC6" i="48"/>
  <c r="AC5" i="48"/>
  <c r="AC4" i="48"/>
  <c r="AC75" i="48"/>
  <c r="AC76" i="48"/>
  <c r="B77" i="48"/>
  <c r="C77" i="48"/>
  <c r="D77" i="48"/>
  <c r="E77" i="48"/>
  <c r="F77" i="48"/>
  <c r="G77" i="48"/>
  <c r="H77" i="48"/>
  <c r="I77" i="48"/>
  <c r="J77" i="48"/>
  <c r="K77" i="48"/>
  <c r="L77" i="48"/>
  <c r="M77" i="48"/>
  <c r="N77" i="48"/>
  <c r="O77" i="48"/>
  <c r="P77" i="48"/>
  <c r="Q77" i="48"/>
  <c r="R77" i="48"/>
  <c r="S77" i="48"/>
  <c r="T77" i="48"/>
  <c r="V77" i="48"/>
  <c r="W77" i="48"/>
  <c r="X77" i="48"/>
  <c r="Y77" i="48"/>
  <c r="Z77" i="48"/>
  <c r="AA77" i="48"/>
  <c r="AB77" i="48"/>
  <c r="AC11" i="33"/>
  <c r="AC79" i="19"/>
  <c r="AC78" i="19"/>
  <c r="AC77" i="19"/>
  <c r="AC76" i="19"/>
  <c r="AC75" i="19"/>
  <c r="AC74" i="19"/>
  <c r="AC73" i="19"/>
  <c r="AC72" i="19"/>
  <c r="AC71" i="19"/>
  <c r="AC70" i="19"/>
  <c r="AC69" i="19"/>
  <c r="AC68" i="19"/>
  <c r="AC67" i="19"/>
  <c r="AC66" i="19"/>
  <c r="AC65" i="19"/>
  <c r="AC64" i="19"/>
  <c r="AC63" i="19"/>
  <c r="AC62" i="19"/>
  <c r="AC61" i="19"/>
  <c r="AC60" i="19"/>
  <c r="AC59" i="19"/>
  <c r="AC58" i="19"/>
  <c r="AC57" i="19"/>
  <c r="AC56" i="19"/>
  <c r="AC55" i="19"/>
  <c r="AC54" i="19"/>
  <c r="AC53" i="19"/>
  <c r="AC41" i="19"/>
  <c r="AC52" i="19"/>
  <c r="AC51" i="19"/>
  <c r="AC50" i="19"/>
  <c r="AC49" i="19"/>
  <c r="AC48" i="19"/>
  <c r="AC47" i="19"/>
  <c r="AC46" i="19"/>
  <c r="AC45" i="19"/>
  <c r="AC44" i="19"/>
  <c r="AC43" i="19"/>
  <c r="AC42" i="19"/>
  <c r="AC40" i="19"/>
  <c r="AC39" i="19"/>
  <c r="AC38" i="19"/>
  <c r="AC37" i="19"/>
  <c r="AC4" i="46"/>
  <c r="AC5" i="46"/>
  <c r="AC6" i="46"/>
  <c r="AC7" i="46"/>
  <c r="AC8" i="46"/>
  <c r="AC9" i="46"/>
  <c r="AC10" i="46"/>
  <c r="AC11" i="46"/>
  <c r="AC12" i="46"/>
  <c r="AC13" i="46"/>
  <c r="AC14" i="46"/>
  <c r="AC15" i="46"/>
  <c r="AC16" i="46"/>
  <c r="AC17" i="46"/>
  <c r="AC18" i="46"/>
  <c r="AC19" i="46"/>
  <c r="B20" i="46"/>
  <c r="C20" i="46"/>
  <c r="D20" i="46"/>
  <c r="E20" i="46"/>
  <c r="F20" i="46"/>
  <c r="G20" i="46"/>
  <c r="H20" i="46"/>
  <c r="I20" i="46"/>
  <c r="J20" i="46"/>
  <c r="K20" i="46"/>
  <c r="L20" i="46"/>
  <c r="M20" i="46"/>
  <c r="N20" i="46"/>
  <c r="O20" i="46"/>
  <c r="P20" i="46"/>
  <c r="Q20" i="46"/>
  <c r="R20" i="46"/>
  <c r="S20" i="46"/>
  <c r="T20" i="46"/>
  <c r="V20" i="46"/>
  <c r="W20" i="46"/>
  <c r="X20" i="46"/>
  <c r="Y20" i="46"/>
  <c r="Z20" i="46"/>
  <c r="AA20" i="46"/>
  <c r="AB20" i="46"/>
  <c r="AC19" i="45"/>
  <c r="AC18" i="45"/>
  <c r="AC17" i="45"/>
  <c r="AC16" i="45"/>
  <c r="AC4" i="45"/>
  <c r="AC5" i="45"/>
  <c r="AC6" i="45"/>
  <c r="AC7" i="45"/>
  <c r="AC8" i="45"/>
  <c r="AC9" i="45"/>
  <c r="AC10" i="45"/>
  <c r="AC11" i="45"/>
  <c r="AC12" i="45"/>
  <c r="AC13" i="45"/>
  <c r="AC14" i="45"/>
  <c r="AC15" i="45"/>
  <c r="AC20" i="45"/>
  <c r="AC22" i="45"/>
  <c r="AC23" i="45"/>
  <c r="B24" i="45"/>
  <c r="C24" i="45"/>
  <c r="D24" i="45"/>
  <c r="E24" i="45"/>
  <c r="F24" i="45"/>
  <c r="G24" i="45"/>
  <c r="H24" i="45"/>
  <c r="I24" i="45"/>
  <c r="J24" i="45"/>
  <c r="K24" i="45"/>
  <c r="L24" i="45"/>
  <c r="M24" i="45"/>
  <c r="N24" i="45"/>
  <c r="O24" i="45"/>
  <c r="P24" i="45"/>
  <c r="Q24" i="45"/>
  <c r="R24" i="45"/>
  <c r="S24" i="45"/>
  <c r="T24" i="45"/>
  <c r="V24" i="45"/>
  <c r="W24" i="45"/>
  <c r="X24" i="45"/>
  <c r="Y24" i="45"/>
  <c r="Z24" i="45"/>
  <c r="AA24" i="45"/>
  <c r="AB24" i="45"/>
  <c r="AC4" i="44"/>
  <c r="AC5" i="44"/>
  <c r="AC6" i="44"/>
  <c r="AC7" i="44"/>
  <c r="AC8" i="44"/>
  <c r="AC9" i="44"/>
  <c r="AC10" i="44"/>
  <c r="AC11" i="44"/>
  <c r="AC12" i="44"/>
  <c r="AC13" i="44"/>
  <c r="AC14" i="44"/>
  <c r="AC15" i="44"/>
  <c r="AC16" i="44"/>
  <c r="AC17" i="44"/>
  <c r="AC18" i="44"/>
  <c r="AC19" i="44"/>
  <c r="B20" i="44"/>
  <c r="C20" i="44"/>
  <c r="D20" i="44"/>
  <c r="E20" i="44"/>
  <c r="F20" i="44"/>
  <c r="G20" i="44"/>
  <c r="H20" i="44"/>
  <c r="I20" i="44"/>
  <c r="J20" i="44"/>
  <c r="K20" i="44"/>
  <c r="L20" i="44"/>
  <c r="M20" i="44"/>
  <c r="N20" i="44"/>
  <c r="O20" i="44"/>
  <c r="P20" i="44"/>
  <c r="Q20" i="44"/>
  <c r="R20" i="44"/>
  <c r="S20" i="44"/>
  <c r="T20" i="44"/>
  <c r="V20" i="44"/>
  <c r="W20" i="44"/>
  <c r="X20" i="44"/>
  <c r="Y20" i="44"/>
  <c r="Z20" i="44"/>
  <c r="AA20" i="44"/>
  <c r="AB20" i="44"/>
  <c r="AC4" i="43"/>
  <c r="AC5" i="43"/>
  <c r="AC6" i="43"/>
  <c r="AC7" i="43"/>
  <c r="AC8" i="43"/>
  <c r="AC9" i="43"/>
  <c r="B10" i="43"/>
  <c r="C10" i="43"/>
  <c r="D10" i="43"/>
  <c r="E10" i="43"/>
  <c r="F10" i="43"/>
  <c r="G10" i="43"/>
  <c r="H10" i="43"/>
  <c r="I10" i="43"/>
  <c r="J10" i="43"/>
  <c r="K10" i="43"/>
  <c r="L10" i="43"/>
  <c r="M10" i="43"/>
  <c r="N10" i="43"/>
  <c r="O10" i="43"/>
  <c r="P10" i="43"/>
  <c r="Q10" i="43"/>
  <c r="R10" i="43"/>
  <c r="S10" i="43"/>
  <c r="T10" i="43"/>
  <c r="V10" i="43"/>
  <c r="W10" i="43"/>
  <c r="X10" i="43"/>
  <c r="Y10" i="43"/>
  <c r="Z10" i="43"/>
  <c r="AA10" i="43"/>
  <c r="AB10" i="43"/>
  <c r="AC4" i="42"/>
  <c r="AC5" i="42"/>
  <c r="AC6" i="42"/>
  <c r="AC7" i="42"/>
  <c r="AC8" i="42"/>
  <c r="AC9" i="42"/>
  <c r="AC10" i="42"/>
  <c r="AC11" i="42"/>
  <c r="AC12" i="42"/>
  <c r="AC13" i="42"/>
  <c r="AC14" i="42"/>
  <c r="AC15" i="42"/>
  <c r="AC16" i="42"/>
  <c r="AC17" i="42"/>
  <c r="AC18" i="42"/>
  <c r="AC19" i="42"/>
  <c r="AC20" i="42"/>
  <c r="AC21" i="42"/>
  <c r="B22" i="42"/>
  <c r="C22" i="42"/>
  <c r="D22" i="42"/>
  <c r="E22" i="42"/>
  <c r="F22" i="42"/>
  <c r="G22" i="42"/>
  <c r="H22" i="42"/>
  <c r="I22" i="42"/>
  <c r="J22" i="42"/>
  <c r="K22" i="42"/>
  <c r="L22" i="42"/>
  <c r="M22" i="42"/>
  <c r="N22" i="42"/>
  <c r="O22" i="42"/>
  <c r="P22" i="42"/>
  <c r="Q22" i="42"/>
  <c r="R22" i="42"/>
  <c r="S22" i="42"/>
  <c r="T22" i="42"/>
  <c r="V22" i="42"/>
  <c r="W22" i="42"/>
  <c r="X22" i="42"/>
  <c r="Y22" i="42"/>
  <c r="Z22" i="42"/>
  <c r="AA22" i="42"/>
  <c r="AB22" i="42"/>
  <c r="AC4" i="41"/>
  <c r="AC5" i="41"/>
  <c r="AC6" i="41"/>
  <c r="AC7" i="41"/>
  <c r="AC8" i="41"/>
  <c r="AC9" i="41"/>
  <c r="AC10" i="41"/>
  <c r="AC11" i="41"/>
  <c r="AC12" i="41"/>
  <c r="AC13" i="41"/>
  <c r="AC14" i="41"/>
  <c r="B15" i="41"/>
  <c r="C15" i="41"/>
  <c r="D15" i="41"/>
  <c r="E15" i="41"/>
  <c r="F15" i="41"/>
  <c r="G15" i="41"/>
  <c r="H15" i="41"/>
  <c r="I15" i="41"/>
  <c r="J15" i="41"/>
  <c r="K15" i="41"/>
  <c r="L15" i="41"/>
  <c r="M15" i="41"/>
  <c r="N15" i="41"/>
  <c r="O15" i="41"/>
  <c r="P15" i="41"/>
  <c r="Q15" i="41"/>
  <c r="R15" i="41"/>
  <c r="S15" i="41"/>
  <c r="T15" i="41"/>
  <c r="V15" i="41"/>
  <c r="W15" i="41"/>
  <c r="X15" i="41"/>
  <c r="Y15" i="41"/>
  <c r="Z15" i="41"/>
  <c r="AA15" i="41"/>
  <c r="AB15" i="41"/>
  <c r="AC4" i="40"/>
  <c r="AC5" i="40"/>
  <c r="AC6" i="40"/>
  <c r="AC7" i="40"/>
  <c r="AC8" i="40"/>
  <c r="AC9" i="40"/>
  <c r="AC10" i="40"/>
  <c r="AC11" i="40"/>
  <c r="AC12" i="40"/>
  <c r="AC13" i="40"/>
  <c r="AC14" i="40"/>
  <c r="AC15" i="40"/>
  <c r="AC16" i="40"/>
  <c r="AC17" i="40"/>
  <c r="AC18" i="40"/>
  <c r="AC19" i="40"/>
  <c r="AC20" i="40"/>
  <c r="AC21" i="40"/>
  <c r="AC22" i="40"/>
  <c r="AC23" i="40"/>
  <c r="AC24" i="40"/>
  <c r="B25" i="40"/>
  <c r="C25" i="40"/>
  <c r="D25" i="40"/>
  <c r="E25" i="40"/>
  <c r="F25" i="40"/>
  <c r="G25" i="40"/>
  <c r="H25" i="40"/>
  <c r="I25" i="40"/>
  <c r="J25" i="40"/>
  <c r="K25" i="40"/>
  <c r="L25" i="40"/>
  <c r="M25" i="40"/>
  <c r="N25" i="40"/>
  <c r="O25" i="40"/>
  <c r="P25" i="40"/>
  <c r="Q25" i="40"/>
  <c r="R25" i="40"/>
  <c r="S25" i="40"/>
  <c r="T25" i="40"/>
  <c r="V25" i="40"/>
  <c r="W25" i="40"/>
  <c r="X25" i="40"/>
  <c r="Y25" i="40"/>
  <c r="Z25" i="40"/>
  <c r="AA25" i="40"/>
  <c r="AB25" i="40"/>
  <c r="AC4" i="39"/>
  <c r="AC5" i="39"/>
  <c r="AC6" i="39"/>
  <c r="AC7" i="39"/>
  <c r="AC8" i="39"/>
  <c r="AC9" i="39"/>
  <c r="AC10" i="39"/>
  <c r="AC11" i="39"/>
  <c r="B12" i="39"/>
  <c r="C12" i="39"/>
  <c r="D12" i="39"/>
  <c r="E12" i="39"/>
  <c r="F12" i="39"/>
  <c r="G12" i="39"/>
  <c r="H12" i="39"/>
  <c r="I12" i="39"/>
  <c r="J12" i="39"/>
  <c r="K12" i="39"/>
  <c r="L12" i="39"/>
  <c r="M12" i="39"/>
  <c r="N12" i="39"/>
  <c r="O12" i="39"/>
  <c r="P12" i="39"/>
  <c r="Q12" i="39"/>
  <c r="R12" i="39"/>
  <c r="S12" i="39"/>
  <c r="T12" i="39"/>
  <c r="V12" i="39"/>
  <c r="W12" i="39"/>
  <c r="X12" i="39"/>
  <c r="Y12" i="39"/>
  <c r="Z12" i="39"/>
  <c r="AA12" i="39"/>
  <c r="AB12" i="39"/>
  <c r="AC4" i="38"/>
  <c r="AC5" i="38"/>
  <c r="AC6" i="38"/>
  <c r="AC7" i="38"/>
  <c r="AC8" i="38"/>
  <c r="AC9" i="38"/>
  <c r="AC10" i="38"/>
  <c r="AC11" i="38"/>
  <c r="AC12" i="38"/>
  <c r="AC13" i="38"/>
  <c r="AC14" i="38"/>
  <c r="AC15" i="38"/>
  <c r="AC16" i="38"/>
  <c r="AC17" i="38"/>
  <c r="AC18" i="38"/>
  <c r="AC19" i="38"/>
  <c r="B20" i="38"/>
  <c r="C20" i="38"/>
  <c r="D20" i="38"/>
  <c r="E20" i="38"/>
  <c r="F20" i="38"/>
  <c r="G20" i="38"/>
  <c r="H20" i="38"/>
  <c r="I20" i="38"/>
  <c r="J20" i="38"/>
  <c r="K20" i="38"/>
  <c r="L20" i="38"/>
  <c r="M20" i="38"/>
  <c r="N20" i="38"/>
  <c r="O20" i="38"/>
  <c r="P20" i="38"/>
  <c r="Q20" i="38"/>
  <c r="R20" i="38"/>
  <c r="S20" i="38"/>
  <c r="T20" i="38"/>
  <c r="V20" i="38"/>
  <c r="W20" i="38"/>
  <c r="X20" i="38"/>
  <c r="Y20" i="38"/>
  <c r="Z20" i="38"/>
  <c r="AA20" i="38"/>
  <c r="AB20" i="38"/>
  <c r="AC34" i="37"/>
  <c r="AC33" i="37"/>
  <c r="AC32" i="37"/>
  <c r="AC31" i="37"/>
  <c r="AC30" i="37"/>
  <c r="AC29" i="37"/>
  <c r="AC28" i="37"/>
  <c r="AC27" i="37"/>
  <c r="AC26" i="37"/>
  <c r="AC25" i="37"/>
  <c r="AC24" i="37"/>
  <c r="AC23" i="37"/>
  <c r="AC22" i="37"/>
  <c r="AC21" i="37"/>
  <c r="AC20" i="37"/>
  <c r="AC19" i="37"/>
  <c r="AC18" i="37"/>
  <c r="AC17" i="37"/>
  <c r="AC16" i="37"/>
  <c r="AC15" i="37"/>
  <c r="AC4" i="37"/>
  <c r="AC5" i="37"/>
  <c r="AC6" i="37"/>
  <c r="AC7" i="37"/>
  <c r="AC8" i="37"/>
  <c r="AC9" i="37"/>
  <c r="AC10" i="37"/>
  <c r="AC11" i="37"/>
  <c r="AC12" i="37"/>
  <c r="AC13" i="37"/>
  <c r="AC14" i="37"/>
  <c r="AC35" i="37"/>
  <c r="AC36" i="37"/>
  <c r="B37" i="37"/>
  <c r="C37" i="37"/>
  <c r="D37" i="37"/>
  <c r="E37" i="37"/>
  <c r="F37" i="37"/>
  <c r="G37" i="37"/>
  <c r="H37" i="37"/>
  <c r="I37" i="37"/>
  <c r="J37" i="37"/>
  <c r="K37" i="37"/>
  <c r="L37" i="37"/>
  <c r="M37" i="37"/>
  <c r="N37" i="37"/>
  <c r="O37" i="37"/>
  <c r="P37" i="37"/>
  <c r="Q37" i="37"/>
  <c r="R37" i="37"/>
  <c r="S37" i="37"/>
  <c r="T37" i="37"/>
  <c r="V37" i="37"/>
  <c r="W37" i="37"/>
  <c r="X37" i="37"/>
  <c r="Y37" i="37"/>
  <c r="Z37" i="37"/>
  <c r="AA37" i="37"/>
  <c r="AB37" i="37"/>
  <c r="AC18" i="35"/>
  <c r="AC17" i="35"/>
  <c r="AC16" i="35"/>
  <c r="AC15" i="35"/>
  <c r="AC14" i="35"/>
  <c r="AC13" i="35"/>
  <c r="AC12" i="35"/>
  <c r="AC4" i="36"/>
  <c r="AC5" i="36"/>
  <c r="AC6" i="36"/>
  <c r="AC7" i="36"/>
  <c r="AC8" i="36"/>
  <c r="AC9" i="36"/>
  <c r="AC10" i="36"/>
  <c r="AC11" i="36"/>
  <c r="AC12" i="36"/>
  <c r="B13" i="36"/>
  <c r="C13" i="36"/>
  <c r="D13" i="36"/>
  <c r="E13" i="36"/>
  <c r="F13" i="36"/>
  <c r="G13" i="36"/>
  <c r="H13" i="36"/>
  <c r="I13" i="36"/>
  <c r="J13" i="36"/>
  <c r="K13" i="36"/>
  <c r="L13" i="36"/>
  <c r="M13" i="36"/>
  <c r="N13" i="36"/>
  <c r="O13" i="36"/>
  <c r="P13" i="36"/>
  <c r="Q13" i="36"/>
  <c r="R13" i="36"/>
  <c r="S13" i="36"/>
  <c r="T13" i="36"/>
  <c r="V13" i="36"/>
  <c r="W13" i="36"/>
  <c r="X13" i="36"/>
  <c r="Y13" i="36"/>
  <c r="Z13" i="36"/>
  <c r="AA13" i="36"/>
  <c r="AB13" i="36"/>
  <c r="AC4" i="35"/>
  <c r="AC5" i="35"/>
  <c r="AC6" i="35"/>
  <c r="AC7" i="35"/>
  <c r="AC8" i="35"/>
  <c r="AC9" i="35"/>
  <c r="AC10" i="35"/>
  <c r="AC11" i="35"/>
  <c r="AC19" i="35"/>
  <c r="AC20" i="35"/>
  <c r="B21" i="35"/>
  <c r="C21" i="35"/>
  <c r="D21" i="35"/>
  <c r="E21" i="35"/>
  <c r="F21" i="35"/>
  <c r="G21" i="35"/>
  <c r="H21" i="35"/>
  <c r="I21" i="35"/>
  <c r="J21" i="35"/>
  <c r="K21" i="35"/>
  <c r="L21" i="35"/>
  <c r="M21" i="35"/>
  <c r="N21" i="35"/>
  <c r="O21" i="35"/>
  <c r="P21" i="35"/>
  <c r="Q21" i="35"/>
  <c r="R21" i="35"/>
  <c r="S21" i="35"/>
  <c r="T21" i="35"/>
  <c r="V21" i="35"/>
  <c r="W21" i="35"/>
  <c r="X21" i="35"/>
  <c r="Y21" i="35"/>
  <c r="Z21" i="35"/>
  <c r="AA21" i="35"/>
  <c r="AB21" i="35"/>
  <c r="AE11" i="34"/>
  <c r="AE10" i="34"/>
  <c r="AC4" i="34"/>
  <c r="AC5" i="34"/>
  <c r="AC6" i="34"/>
  <c r="AC7" i="34"/>
  <c r="AC8" i="34"/>
  <c r="AC9" i="34"/>
  <c r="AC10" i="34"/>
  <c r="AC11" i="34"/>
  <c r="AC12" i="34"/>
  <c r="AC13" i="34"/>
  <c r="AC14" i="34"/>
  <c r="AC15" i="34"/>
  <c r="AC16" i="34"/>
  <c r="B17" i="34"/>
  <c r="C17" i="34"/>
  <c r="D17" i="34"/>
  <c r="E17" i="34"/>
  <c r="F17" i="34"/>
  <c r="G17" i="34"/>
  <c r="H17" i="34"/>
  <c r="I17" i="34"/>
  <c r="J17" i="34"/>
  <c r="K17" i="34"/>
  <c r="L17" i="34"/>
  <c r="M17" i="34"/>
  <c r="N17" i="34"/>
  <c r="O17" i="34"/>
  <c r="P17" i="34"/>
  <c r="Q17" i="34"/>
  <c r="R17" i="34"/>
  <c r="S17" i="34"/>
  <c r="T17" i="34"/>
  <c r="V17" i="34"/>
  <c r="W17" i="34"/>
  <c r="X17" i="34"/>
  <c r="Y17" i="34"/>
  <c r="Z17" i="34"/>
  <c r="AA17" i="34"/>
  <c r="AB17" i="34"/>
  <c r="AC37" i="33"/>
  <c r="AC36" i="33"/>
  <c r="AC35" i="33"/>
  <c r="AC34" i="33"/>
  <c r="AC33" i="33"/>
  <c r="AC32" i="33"/>
  <c r="AC31" i="33"/>
  <c r="AC30" i="33"/>
  <c r="AC29" i="33"/>
  <c r="AC28" i="33"/>
  <c r="AC26" i="33"/>
  <c r="AC25" i="33"/>
  <c r="AC4" i="33"/>
  <c r="AC5" i="33"/>
  <c r="AC6" i="33"/>
  <c r="AC7" i="33"/>
  <c r="AC8" i="33"/>
  <c r="AC9" i="33"/>
  <c r="AC10" i="33"/>
  <c r="AC12" i="33"/>
  <c r="AC13" i="33"/>
  <c r="AC14" i="33"/>
  <c r="AC15" i="33"/>
  <c r="AC16" i="33"/>
  <c r="AC17" i="33"/>
  <c r="AC18" i="33"/>
  <c r="AC19" i="33"/>
  <c r="AC20" i="33"/>
  <c r="AC21" i="33"/>
  <c r="AC22" i="33"/>
  <c r="AC23" i="33"/>
  <c r="AC24" i="33"/>
  <c r="AC38" i="33"/>
  <c r="AC39" i="33"/>
  <c r="B40" i="33"/>
  <c r="C40" i="33"/>
  <c r="D40" i="33"/>
  <c r="E40" i="33"/>
  <c r="F40" i="33"/>
  <c r="G40" i="33"/>
  <c r="H40" i="33"/>
  <c r="I40" i="33"/>
  <c r="J40" i="33"/>
  <c r="K40" i="33"/>
  <c r="L40" i="33"/>
  <c r="M40" i="33"/>
  <c r="N40" i="33"/>
  <c r="O40" i="33"/>
  <c r="P40" i="33"/>
  <c r="Q40" i="33"/>
  <c r="R40" i="33"/>
  <c r="S40" i="33"/>
  <c r="T40" i="33"/>
  <c r="V40" i="33"/>
  <c r="W40" i="33"/>
  <c r="X40" i="33"/>
  <c r="Y40" i="33"/>
  <c r="Z40" i="33"/>
  <c r="AA40" i="33"/>
  <c r="AB40" i="33"/>
  <c r="AC4" i="32"/>
  <c r="AC5" i="32"/>
  <c r="AC6" i="32"/>
  <c r="AC7" i="32"/>
  <c r="AC8" i="32"/>
  <c r="AC9" i="32"/>
  <c r="AC10" i="32"/>
  <c r="AC11" i="32"/>
  <c r="AC12" i="32"/>
  <c r="AC13" i="32"/>
  <c r="AC14" i="32"/>
  <c r="AC15" i="32"/>
  <c r="AC16" i="32"/>
  <c r="AC17" i="32"/>
  <c r="AC18" i="32"/>
  <c r="AC19" i="32"/>
  <c r="AC20" i="32"/>
  <c r="AC21" i="32"/>
  <c r="AC22" i="32"/>
  <c r="AC24" i="32"/>
  <c r="AC25" i="32"/>
  <c r="AC26" i="32"/>
  <c r="AC27" i="32"/>
  <c r="B28" i="32"/>
  <c r="C28" i="32"/>
  <c r="D28" i="32"/>
  <c r="E28" i="32"/>
  <c r="F28" i="32"/>
  <c r="G28" i="32"/>
  <c r="H28" i="32"/>
  <c r="I28" i="32"/>
  <c r="J28" i="32"/>
  <c r="K28" i="32"/>
  <c r="L28" i="32"/>
  <c r="M28" i="32"/>
  <c r="N28" i="32"/>
  <c r="O28" i="32"/>
  <c r="P28" i="32"/>
  <c r="Q28" i="32"/>
  <c r="R28" i="32"/>
  <c r="S28" i="32"/>
  <c r="T28" i="32"/>
  <c r="V28" i="32"/>
  <c r="W28" i="32"/>
  <c r="X28" i="32"/>
  <c r="Y28" i="32"/>
  <c r="Z28" i="32"/>
  <c r="AA28" i="32"/>
  <c r="AB28" i="32"/>
  <c r="AC4" i="31"/>
  <c r="AC5" i="31"/>
  <c r="AC6" i="31"/>
  <c r="AC7" i="31"/>
  <c r="AC8" i="31"/>
  <c r="AC9" i="31"/>
  <c r="AC11" i="31"/>
  <c r="AC12" i="31"/>
  <c r="AC13" i="31"/>
  <c r="AC14" i="31"/>
  <c r="AC15" i="31"/>
  <c r="AC16" i="31"/>
  <c r="AC17" i="31"/>
  <c r="AC18" i="31"/>
  <c r="AC19" i="31"/>
  <c r="AC20" i="31"/>
  <c r="B21" i="31"/>
  <c r="C21" i="31"/>
  <c r="D21" i="31"/>
  <c r="E21" i="31"/>
  <c r="F21" i="31"/>
  <c r="G21" i="31"/>
  <c r="H21" i="31"/>
  <c r="I21" i="31"/>
  <c r="J21" i="31"/>
  <c r="K21" i="31"/>
  <c r="L21" i="31"/>
  <c r="M21" i="31"/>
  <c r="N21" i="31"/>
  <c r="O21" i="31"/>
  <c r="P21" i="31"/>
  <c r="Q21" i="31"/>
  <c r="R21" i="31"/>
  <c r="S21" i="31"/>
  <c r="T21" i="31"/>
  <c r="V21" i="31"/>
  <c r="W21" i="31"/>
  <c r="X21" i="31"/>
  <c r="Y21" i="31"/>
  <c r="Z21" i="31"/>
  <c r="AA21" i="31"/>
  <c r="AB21" i="31"/>
  <c r="AC4" i="30"/>
  <c r="AC5" i="30"/>
  <c r="AC6" i="30"/>
  <c r="AC7" i="30"/>
  <c r="AC8" i="30"/>
  <c r="AC9" i="30"/>
  <c r="AC10" i="30"/>
  <c r="AC11" i="30"/>
  <c r="AC13" i="30"/>
  <c r="B14" i="30"/>
  <c r="C14" i="30"/>
  <c r="D14" i="30"/>
  <c r="E14" i="30"/>
  <c r="F14" i="30"/>
  <c r="G14" i="30"/>
  <c r="H14" i="30"/>
  <c r="I14" i="30"/>
  <c r="J14" i="30"/>
  <c r="K14" i="30"/>
  <c r="L14" i="30"/>
  <c r="M14" i="30"/>
  <c r="N14" i="30"/>
  <c r="O14" i="30"/>
  <c r="P14" i="30"/>
  <c r="Q14" i="30"/>
  <c r="R14" i="30"/>
  <c r="S14" i="30"/>
  <c r="T14" i="30"/>
  <c r="V14" i="30"/>
  <c r="W14" i="30"/>
  <c r="X14" i="30"/>
  <c r="Y14" i="30"/>
  <c r="Z14" i="30"/>
  <c r="AA14" i="30"/>
  <c r="AB14" i="30"/>
  <c r="AC31" i="29"/>
  <c r="AC30" i="29"/>
  <c r="AC29" i="29"/>
  <c r="AC28" i="29"/>
  <c r="AC27" i="29"/>
  <c r="AC26" i="29"/>
  <c r="AC4" i="29"/>
  <c r="AC5" i="29"/>
  <c r="AC6" i="29"/>
  <c r="AC7" i="29"/>
  <c r="AC8" i="29"/>
  <c r="AC9" i="29"/>
  <c r="AC10" i="29"/>
  <c r="AC11" i="29"/>
  <c r="AC12" i="29"/>
  <c r="AC13" i="29"/>
  <c r="AC14" i="29"/>
  <c r="AC15" i="29"/>
  <c r="AC16" i="29"/>
  <c r="AC17" i="29"/>
  <c r="AC18" i="29"/>
  <c r="AC19" i="29"/>
  <c r="AC20" i="29"/>
  <c r="AC21" i="29"/>
  <c r="AC22" i="29"/>
  <c r="AC23" i="29"/>
  <c r="AC24" i="29"/>
  <c r="AC25" i="29"/>
  <c r="AC32" i="29"/>
  <c r="AC33" i="29"/>
  <c r="B34" i="29"/>
  <c r="C34" i="29"/>
  <c r="D34" i="29"/>
  <c r="E34" i="29"/>
  <c r="F34" i="29"/>
  <c r="G34" i="29"/>
  <c r="H34" i="29"/>
  <c r="I34" i="29"/>
  <c r="J34" i="29"/>
  <c r="K34" i="29"/>
  <c r="L34" i="29"/>
  <c r="M34" i="29"/>
  <c r="N34" i="29"/>
  <c r="O34" i="29"/>
  <c r="P34" i="29"/>
  <c r="Q34" i="29"/>
  <c r="R34" i="29"/>
  <c r="S34" i="29"/>
  <c r="T34" i="29"/>
  <c r="V34" i="29"/>
  <c r="W34" i="29"/>
  <c r="X34" i="29"/>
  <c r="Y34" i="29"/>
  <c r="Z34" i="29"/>
  <c r="AA34" i="29"/>
  <c r="AB34" i="29"/>
  <c r="AC15" i="28"/>
  <c r="AC14" i="28"/>
  <c r="AC13" i="28"/>
  <c r="AC12" i="28"/>
  <c r="AC11" i="28"/>
  <c r="AC4" i="28"/>
  <c r="AC5" i="28"/>
  <c r="AC6" i="28"/>
  <c r="AC7" i="28"/>
  <c r="AC8" i="28"/>
  <c r="AC9" i="28"/>
  <c r="AC10" i="28"/>
  <c r="AC16" i="28"/>
  <c r="AC17" i="28"/>
  <c r="B18" i="28"/>
  <c r="C18" i="28"/>
  <c r="D18" i="28"/>
  <c r="E18" i="28"/>
  <c r="F18" i="28"/>
  <c r="G18" i="28"/>
  <c r="H18" i="28"/>
  <c r="I18" i="28"/>
  <c r="J18" i="28"/>
  <c r="K18" i="28"/>
  <c r="L18" i="28"/>
  <c r="M18" i="28"/>
  <c r="N18" i="28"/>
  <c r="O18" i="28"/>
  <c r="P18" i="28"/>
  <c r="Q18" i="28"/>
  <c r="R18" i="28"/>
  <c r="S18" i="28"/>
  <c r="T18" i="28"/>
  <c r="V18" i="28"/>
  <c r="W18" i="28"/>
  <c r="X18" i="28"/>
  <c r="Y18" i="28"/>
  <c r="Z18" i="28"/>
  <c r="AA18" i="28"/>
  <c r="AB18" i="28"/>
  <c r="AC56" i="21"/>
  <c r="AC39" i="21"/>
  <c r="AC34" i="21"/>
  <c r="AC20" i="21"/>
  <c r="AC67" i="21"/>
  <c r="AC64" i="21"/>
  <c r="AC59" i="21"/>
  <c r="AC53" i="21"/>
  <c r="AC48" i="21"/>
  <c r="AC42" i="21"/>
  <c r="AC41" i="21"/>
  <c r="AC25" i="21"/>
  <c r="AC16" i="21"/>
  <c r="AC7" i="21"/>
  <c r="AC6" i="21"/>
  <c r="AC61" i="21"/>
  <c r="AC60" i="21"/>
  <c r="AC54" i="21"/>
  <c r="AC50" i="21"/>
  <c r="AC45" i="21"/>
  <c r="AC29" i="21"/>
  <c r="AC31" i="21"/>
  <c r="AC27" i="21"/>
  <c r="AC66" i="21"/>
  <c r="AC58" i="21"/>
  <c r="AC46" i="21"/>
  <c r="AC44" i="21"/>
  <c r="AC35" i="21"/>
  <c r="AC30" i="21"/>
  <c r="AC28" i="21"/>
  <c r="AC26" i="21"/>
  <c r="AC4" i="27"/>
  <c r="AC5" i="27"/>
  <c r="AC6" i="27"/>
  <c r="AC7" i="27"/>
  <c r="AC8" i="27"/>
  <c r="AC9" i="27"/>
  <c r="AC10" i="27"/>
  <c r="AC11" i="27"/>
  <c r="B12" i="27"/>
  <c r="C12" i="27"/>
  <c r="D12" i="27"/>
  <c r="E12" i="27"/>
  <c r="F12" i="27"/>
  <c r="G12" i="27"/>
  <c r="H12" i="27"/>
  <c r="I12" i="27"/>
  <c r="J12" i="27"/>
  <c r="K12" i="27"/>
  <c r="L12" i="27"/>
  <c r="M12" i="27"/>
  <c r="N12" i="27"/>
  <c r="O12" i="27"/>
  <c r="P12" i="27"/>
  <c r="Q12" i="27"/>
  <c r="R12" i="27"/>
  <c r="S12" i="27"/>
  <c r="T12" i="27"/>
  <c r="V12" i="27"/>
  <c r="W12" i="27"/>
  <c r="X12" i="27"/>
  <c r="Y12" i="27"/>
  <c r="Z12" i="27"/>
  <c r="AA12" i="27"/>
  <c r="AB12" i="27"/>
  <c r="AC4" i="26"/>
  <c r="AC5" i="26"/>
  <c r="AC6" i="26"/>
  <c r="AC7" i="26"/>
  <c r="AC8" i="26"/>
  <c r="AC9" i="26"/>
  <c r="AC10" i="26"/>
  <c r="AC11" i="26"/>
  <c r="AC12" i="26"/>
  <c r="AC13" i="26"/>
  <c r="AC14" i="26"/>
  <c r="B15" i="26"/>
  <c r="C15" i="26"/>
  <c r="D15" i="26"/>
  <c r="E15" i="26"/>
  <c r="F15" i="26"/>
  <c r="G15" i="26"/>
  <c r="H15" i="26"/>
  <c r="I15" i="26"/>
  <c r="J15" i="26"/>
  <c r="K15" i="26"/>
  <c r="L15" i="26"/>
  <c r="M15" i="26"/>
  <c r="N15" i="26"/>
  <c r="O15" i="26"/>
  <c r="P15" i="26"/>
  <c r="Q15" i="26"/>
  <c r="R15" i="26"/>
  <c r="S15" i="26"/>
  <c r="T15" i="26"/>
  <c r="V15" i="26"/>
  <c r="W15" i="26"/>
  <c r="X15" i="26"/>
  <c r="Y15" i="26"/>
  <c r="Z15" i="26"/>
  <c r="AA15" i="26"/>
  <c r="AB15" i="26"/>
  <c r="AC4" i="25"/>
  <c r="AC5" i="25"/>
  <c r="AC6" i="25"/>
  <c r="AC7" i="25"/>
  <c r="AC8" i="25"/>
  <c r="AC9" i="25"/>
  <c r="AC10" i="25"/>
  <c r="AC11" i="25"/>
  <c r="B12" i="25"/>
  <c r="C12" i="25"/>
  <c r="D12" i="25"/>
  <c r="E12" i="25"/>
  <c r="F12" i="25"/>
  <c r="G12" i="25"/>
  <c r="H12" i="25"/>
  <c r="I12" i="25"/>
  <c r="J12" i="25"/>
  <c r="K12" i="25"/>
  <c r="L12" i="25"/>
  <c r="M12" i="25"/>
  <c r="N12" i="25"/>
  <c r="O12" i="25"/>
  <c r="P12" i="25"/>
  <c r="Q12" i="25"/>
  <c r="R12" i="25"/>
  <c r="S12" i="25"/>
  <c r="T12" i="25"/>
  <c r="V12" i="25"/>
  <c r="W12" i="25"/>
  <c r="X12" i="25"/>
  <c r="Y12" i="25"/>
  <c r="Z12" i="25"/>
  <c r="AA12" i="25"/>
  <c r="AB12" i="25"/>
  <c r="AC4" i="24"/>
  <c r="AC5" i="24"/>
  <c r="AC6" i="24"/>
  <c r="AC7" i="24"/>
  <c r="AC8" i="24"/>
  <c r="AC9" i="24"/>
  <c r="AC10" i="24"/>
  <c r="AC11" i="24"/>
  <c r="AC12" i="24"/>
  <c r="AC13" i="24"/>
  <c r="AC14" i="24"/>
  <c r="AC15" i="24"/>
  <c r="AC16" i="24"/>
  <c r="AC17" i="24"/>
  <c r="AC18" i="24"/>
  <c r="AC19" i="24"/>
  <c r="AC20" i="24"/>
  <c r="AC21" i="24"/>
  <c r="AC22" i="24"/>
  <c r="AC23" i="24"/>
  <c r="AC24" i="24"/>
  <c r="AC25" i="24"/>
  <c r="AC26" i="24"/>
  <c r="AC27" i="24"/>
  <c r="B28" i="24"/>
  <c r="C28" i="24"/>
  <c r="D28" i="24"/>
  <c r="E28" i="24"/>
  <c r="F28" i="24"/>
  <c r="G28" i="24"/>
  <c r="H28" i="24"/>
  <c r="I28" i="24"/>
  <c r="J28" i="24"/>
  <c r="K28" i="24"/>
  <c r="L28" i="24"/>
  <c r="M28" i="24"/>
  <c r="N28" i="24"/>
  <c r="O28" i="24"/>
  <c r="P28" i="24"/>
  <c r="Q28" i="24"/>
  <c r="R28" i="24"/>
  <c r="S28" i="24"/>
  <c r="T28" i="24"/>
  <c r="V28" i="24"/>
  <c r="W28" i="24"/>
  <c r="X28" i="24"/>
  <c r="Y28" i="24"/>
  <c r="Z28" i="24"/>
  <c r="AA28" i="24"/>
  <c r="AB28" i="24"/>
  <c r="AC4" i="23"/>
  <c r="AC5" i="23"/>
  <c r="AC6" i="23"/>
  <c r="AC7" i="23"/>
  <c r="AC8" i="23"/>
  <c r="AC9" i="23"/>
  <c r="AC10" i="23"/>
  <c r="AC12" i="23"/>
  <c r="AC13" i="23"/>
  <c r="AC14" i="23"/>
  <c r="AC15" i="23"/>
  <c r="AC16" i="23"/>
  <c r="AC17" i="23"/>
  <c r="AC18" i="23"/>
  <c r="AC19" i="23"/>
  <c r="AC20" i="23"/>
  <c r="AC21" i="23"/>
  <c r="AC22" i="23"/>
  <c r="AC23" i="23"/>
  <c r="AC24" i="23"/>
  <c r="AC25" i="23"/>
  <c r="AC26" i="23"/>
  <c r="AC27" i="23"/>
  <c r="AC28" i="23"/>
  <c r="B29" i="23"/>
  <c r="C29" i="23"/>
  <c r="D29" i="23"/>
  <c r="E29" i="23"/>
  <c r="F29" i="23"/>
  <c r="G29" i="23"/>
  <c r="H29" i="23"/>
  <c r="I29" i="23"/>
  <c r="J29" i="23"/>
  <c r="K29" i="23"/>
  <c r="L29" i="23"/>
  <c r="M29" i="23"/>
  <c r="N29" i="23"/>
  <c r="O29" i="23"/>
  <c r="P29" i="23"/>
  <c r="Q29" i="23"/>
  <c r="R29" i="23"/>
  <c r="S29" i="23"/>
  <c r="T29" i="23"/>
  <c r="V29" i="23"/>
  <c r="W29" i="23"/>
  <c r="X29" i="23"/>
  <c r="Y29" i="23"/>
  <c r="Z29" i="23"/>
  <c r="AA29" i="23"/>
  <c r="AB29" i="23"/>
  <c r="AC4" i="22"/>
  <c r="AC5" i="22"/>
  <c r="AC6" i="22"/>
  <c r="AC7" i="22"/>
  <c r="AC8" i="22"/>
  <c r="AC9" i="22"/>
  <c r="AC10" i="22"/>
  <c r="AC11" i="22"/>
  <c r="AC12" i="22"/>
  <c r="AC13" i="22"/>
  <c r="B14" i="22"/>
  <c r="C14" i="22"/>
  <c r="D14" i="22"/>
  <c r="E14" i="22"/>
  <c r="F14" i="22"/>
  <c r="G14" i="22"/>
  <c r="H14" i="22"/>
  <c r="I14" i="22"/>
  <c r="J14" i="22"/>
  <c r="K14" i="22"/>
  <c r="L14" i="22"/>
  <c r="M14" i="22"/>
  <c r="N14" i="22"/>
  <c r="O14" i="22"/>
  <c r="P14" i="22"/>
  <c r="Q14" i="22"/>
  <c r="R14" i="22"/>
  <c r="S14" i="22"/>
  <c r="T14" i="22"/>
  <c r="V14" i="22"/>
  <c r="W14" i="22"/>
  <c r="X14" i="22"/>
  <c r="Y14" i="22"/>
  <c r="Z14" i="22"/>
  <c r="AA14" i="22"/>
  <c r="AB14" i="22"/>
  <c r="AC9" i="21"/>
  <c r="AC18" i="21"/>
  <c r="AC19" i="21"/>
  <c r="AC24" i="21"/>
  <c r="AC38" i="21"/>
  <c r="AC40" i="21"/>
  <c r="AC10" i="21"/>
  <c r="AC36" i="21"/>
  <c r="AC49" i="21"/>
  <c r="AC51" i="21"/>
  <c r="AC52" i="21"/>
  <c r="AC17" i="21"/>
  <c r="AC5" i="21"/>
  <c r="AC11" i="21"/>
  <c r="AC12" i="21"/>
  <c r="AC13" i="21"/>
  <c r="AC21" i="21"/>
  <c r="AC47" i="21"/>
  <c r="AC57" i="21"/>
  <c r="AC33" i="21"/>
  <c r="AC4" i="21"/>
  <c r="AC8" i="21"/>
  <c r="AC23" i="21"/>
  <c r="AC14" i="21"/>
  <c r="AC22" i="21"/>
  <c r="AC32" i="21"/>
  <c r="AC37" i="21"/>
  <c r="AC43" i="21"/>
  <c r="AC55" i="21"/>
  <c r="AC62" i="21"/>
  <c r="AC63" i="21"/>
  <c r="AC65" i="21"/>
  <c r="AC15" i="21"/>
  <c r="AC68" i="21"/>
  <c r="AC69" i="21"/>
  <c r="B70" i="21"/>
  <c r="C70" i="21"/>
  <c r="D70" i="21"/>
  <c r="E70" i="21"/>
  <c r="F70" i="21"/>
  <c r="G70" i="21"/>
  <c r="H70" i="21"/>
  <c r="I70" i="21"/>
  <c r="J70" i="21"/>
  <c r="K70" i="21"/>
  <c r="L70" i="21"/>
  <c r="M70" i="21"/>
  <c r="N70" i="21"/>
  <c r="O70" i="21"/>
  <c r="P70" i="21"/>
  <c r="Q70" i="21"/>
  <c r="R70" i="21"/>
  <c r="S70" i="21"/>
  <c r="T70" i="21"/>
  <c r="V70" i="21"/>
  <c r="W70" i="21"/>
  <c r="X70" i="21"/>
  <c r="Y70" i="21"/>
  <c r="Z70" i="21"/>
  <c r="AA70" i="21"/>
  <c r="AB70" i="21"/>
  <c r="AE4" i="16"/>
  <c r="AE5" i="16"/>
  <c r="AE6" i="16"/>
  <c r="AE7" i="16"/>
  <c r="AE8" i="16"/>
  <c r="AE9" i="16"/>
  <c r="AE10" i="16"/>
  <c r="AE11" i="16"/>
  <c r="AE12" i="16"/>
  <c r="AE15" i="16"/>
  <c r="AC30" i="17"/>
  <c r="AC29" i="17"/>
  <c r="AE4" i="15"/>
  <c r="AE5" i="15"/>
  <c r="AE6" i="15"/>
  <c r="AE7" i="15"/>
  <c r="AE8" i="15"/>
  <c r="AE9" i="15"/>
  <c r="AE10" i="15"/>
  <c r="AE11" i="15"/>
  <c r="AE12" i="15"/>
  <c r="AE13" i="15"/>
  <c r="AE14" i="15"/>
  <c r="AE15" i="15"/>
  <c r="AE16" i="15"/>
  <c r="AE17" i="15"/>
  <c r="AE18" i="15"/>
  <c r="AE19" i="15"/>
  <c r="AE20" i="15"/>
  <c r="AE21" i="15"/>
  <c r="AE4" i="14"/>
  <c r="AE5" i="14"/>
  <c r="AE6" i="14"/>
  <c r="AE7" i="14"/>
  <c r="AE8" i="14"/>
  <c r="AE9" i="14"/>
  <c r="AE10" i="14"/>
  <c r="AE11" i="14"/>
  <c r="AE12" i="14"/>
  <c r="AE13" i="14"/>
  <c r="AE14" i="14"/>
  <c r="AE15" i="14"/>
  <c r="AE16" i="14"/>
  <c r="AE17" i="14"/>
  <c r="AE18" i="14"/>
  <c r="AE19" i="14"/>
  <c r="AE20" i="14"/>
  <c r="AE21" i="14"/>
  <c r="AE22" i="14"/>
  <c r="AE23" i="14"/>
  <c r="AE24" i="14"/>
  <c r="AE25" i="14"/>
  <c r="AE26" i="14"/>
  <c r="AE27" i="14"/>
  <c r="AE28" i="14"/>
  <c r="AE29" i="14"/>
  <c r="AE30" i="14"/>
  <c r="AE31" i="14"/>
  <c r="AE32" i="14"/>
  <c r="AE33" i="14"/>
  <c r="AE34" i="14"/>
  <c r="AE35" i="14"/>
  <c r="AE36" i="14"/>
  <c r="AC20" i="10"/>
  <c r="AC26" i="17"/>
  <c r="AC25" i="17"/>
  <c r="AC24" i="17"/>
  <c r="AC23" i="17"/>
  <c r="AC22" i="17"/>
  <c r="AC21" i="17"/>
  <c r="AC20" i="17"/>
  <c r="AC19" i="17"/>
  <c r="AC18" i="17"/>
  <c r="AC15" i="20"/>
  <c r="AD15" i="20" s="1"/>
  <c r="AC27" i="20"/>
  <c r="AD27" i="20" s="1"/>
  <c r="AC23" i="20"/>
  <c r="AD23" i="20" s="1"/>
  <c r="AC8" i="20"/>
  <c r="AD8" i="20" s="1"/>
  <c r="AC22" i="20"/>
  <c r="AD22" i="20" s="1"/>
  <c r="AC20" i="20"/>
  <c r="AD20" i="20" s="1"/>
  <c r="AC10" i="20"/>
  <c r="AD10" i="20" s="1"/>
  <c r="AC12" i="20"/>
  <c r="AD12" i="20" s="1"/>
  <c r="AC6" i="20"/>
  <c r="AD6" i="20" s="1"/>
  <c r="AC7" i="20"/>
  <c r="AD7" i="20" s="1"/>
  <c r="AC14" i="20"/>
  <c r="AD14" i="20" s="1"/>
  <c r="AC17" i="20"/>
  <c r="AD17" i="20" s="1"/>
  <c r="AC18" i="20"/>
  <c r="AD18" i="20" s="1"/>
  <c r="AC9" i="20"/>
  <c r="AD9" i="20" s="1"/>
  <c r="AC26" i="20"/>
  <c r="AD26" i="20" s="1"/>
  <c r="AC16" i="20"/>
  <c r="AD16" i="20" s="1"/>
  <c r="AC5" i="20"/>
  <c r="AD5" i="20" s="1"/>
  <c r="AC13" i="20"/>
  <c r="AD13" i="20" s="1"/>
  <c r="AC19" i="20"/>
  <c r="AD19" i="20" s="1"/>
  <c r="AC24" i="20"/>
  <c r="AD24" i="20" s="1"/>
  <c r="AC21" i="20"/>
  <c r="AD21" i="20" s="1"/>
  <c r="AC11" i="20"/>
  <c r="AD11" i="20" s="1"/>
  <c r="AC25" i="20"/>
  <c r="AD25" i="20" s="1"/>
  <c r="AC4" i="20"/>
  <c r="AD4" i="20" s="1"/>
  <c r="AC28" i="20"/>
  <c r="AC29" i="20"/>
  <c r="B30" i="20"/>
  <c r="C30" i="20"/>
  <c r="D30" i="20"/>
  <c r="E30" i="20"/>
  <c r="F30" i="20"/>
  <c r="G30" i="20"/>
  <c r="H30" i="20"/>
  <c r="I30" i="20"/>
  <c r="J30" i="20"/>
  <c r="K30" i="20"/>
  <c r="L30" i="20"/>
  <c r="M30" i="20"/>
  <c r="N30" i="20"/>
  <c r="O30" i="20"/>
  <c r="P30" i="20"/>
  <c r="Q30" i="20"/>
  <c r="R30" i="20"/>
  <c r="S30" i="20"/>
  <c r="T30" i="20"/>
  <c r="V30" i="20"/>
  <c r="W30" i="20"/>
  <c r="X30" i="20"/>
  <c r="Y30" i="20"/>
  <c r="Z30" i="20"/>
  <c r="AA30" i="20"/>
  <c r="AB30" i="20"/>
  <c r="AC4" i="19"/>
  <c r="AC5" i="19"/>
  <c r="AC6" i="19"/>
  <c r="AC7" i="19"/>
  <c r="AC8" i="19"/>
  <c r="AC9" i="19"/>
  <c r="AC10" i="19"/>
  <c r="AC11" i="19"/>
  <c r="AC12" i="19"/>
  <c r="AC13" i="19"/>
  <c r="AC14" i="19"/>
  <c r="AC15" i="19"/>
  <c r="AC16" i="19"/>
  <c r="AC17" i="19"/>
  <c r="AC18" i="19"/>
  <c r="AC19" i="19"/>
  <c r="AC20" i="19"/>
  <c r="AC21" i="19"/>
  <c r="AC22" i="19"/>
  <c r="AC23" i="19"/>
  <c r="AC24" i="19"/>
  <c r="AC25" i="19"/>
  <c r="AC26" i="19"/>
  <c r="AC27" i="19"/>
  <c r="AC28" i="19"/>
  <c r="AC29" i="19"/>
  <c r="AC30" i="19"/>
  <c r="AC31" i="19"/>
  <c r="AC32" i="19"/>
  <c r="AC33" i="19"/>
  <c r="AC34" i="19"/>
  <c r="AC35" i="19"/>
  <c r="AC36" i="19"/>
  <c r="AC80" i="19"/>
  <c r="AC81" i="19"/>
  <c r="B82" i="19"/>
  <c r="C82" i="19"/>
  <c r="D82" i="19"/>
  <c r="E82" i="19"/>
  <c r="F82" i="19"/>
  <c r="G82" i="19"/>
  <c r="H82" i="19"/>
  <c r="I82" i="19"/>
  <c r="J82" i="19"/>
  <c r="K82" i="19"/>
  <c r="L82" i="19"/>
  <c r="M82" i="19"/>
  <c r="N82" i="19"/>
  <c r="O82" i="19"/>
  <c r="P82" i="19"/>
  <c r="Q82" i="19"/>
  <c r="R82" i="19"/>
  <c r="S82" i="19"/>
  <c r="T82" i="19"/>
  <c r="V82" i="19"/>
  <c r="W82" i="19"/>
  <c r="X82" i="19"/>
  <c r="Y82" i="19"/>
  <c r="Z82" i="19"/>
  <c r="AA82" i="19"/>
  <c r="AB82" i="19"/>
  <c r="AC4" i="18"/>
  <c r="AC5" i="18"/>
  <c r="AC6" i="18"/>
  <c r="AC7" i="18"/>
  <c r="AC8" i="18"/>
  <c r="AC9" i="18"/>
  <c r="AC10" i="18"/>
  <c r="AC11" i="18"/>
  <c r="AC12" i="18"/>
  <c r="AC13" i="18"/>
  <c r="AC14" i="18"/>
  <c r="AC15" i="18"/>
  <c r="AC16" i="18"/>
  <c r="AC17" i="18"/>
  <c r="AC18" i="18"/>
  <c r="AC19" i="18"/>
  <c r="AC20" i="18"/>
  <c r="AC21" i="18"/>
  <c r="B22" i="18"/>
  <c r="C22" i="18"/>
  <c r="D22" i="18"/>
  <c r="E22" i="18"/>
  <c r="F22" i="18"/>
  <c r="G22" i="18"/>
  <c r="H22" i="18"/>
  <c r="I22" i="18"/>
  <c r="J22" i="18"/>
  <c r="K22" i="18"/>
  <c r="L22" i="18"/>
  <c r="M22" i="18"/>
  <c r="N22" i="18"/>
  <c r="O22" i="18"/>
  <c r="P22" i="18"/>
  <c r="Q22" i="18"/>
  <c r="R22" i="18"/>
  <c r="S22" i="18"/>
  <c r="T22" i="18"/>
  <c r="V22" i="18"/>
  <c r="W22" i="18"/>
  <c r="X22" i="18"/>
  <c r="Y22" i="18"/>
  <c r="Z22" i="18"/>
  <c r="AA22" i="18"/>
  <c r="AB22" i="18"/>
  <c r="AC4" i="17"/>
  <c r="AC5" i="17"/>
  <c r="AC6" i="17"/>
  <c r="AC7" i="17"/>
  <c r="AC8" i="17"/>
  <c r="AC9" i="17"/>
  <c r="AC10" i="17"/>
  <c r="AC11" i="17"/>
  <c r="AC12" i="17"/>
  <c r="AC13" i="17"/>
  <c r="AC14" i="17"/>
  <c r="AC15" i="17"/>
  <c r="AC16" i="17"/>
  <c r="AC17" i="17"/>
  <c r="AC27" i="17"/>
  <c r="AC28" i="17"/>
  <c r="AC31" i="17"/>
  <c r="B32" i="17"/>
  <c r="C32" i="17"/>
  <c r="D32" i="17"/>
  <c r="E32" i="17"/>
  <c r="F32" i="17"/>
  <c r="G32" i="17"/>
  <c r="H32" i="17"/>
  <c r="I32" i="17"/>
  <c r="J32" i="17"/>
  <c r="K32" i="17"/>
  <c r="L32" i="17"/>
  <c r="M32" i="17"/>
  <c r="N32" i="17"/>
  <c r="O32" i="17"/>
  <c r="P32" i="17"/>
  <c r="Q32" i="17"/>
  <c r="R32" i="17"/>
  <c r="S32" i="17"/>
  <c r="T32" i="17"/>
  <c r="V32" i="17"/>
  <c r="W32" i="17"/>
  <c r="X32" i="17"/>
  <c r="Y32" i="17"/>
  <c r="Z32" i="17"/>
  <c r="AA32" i="17"/>
  <c r="AB32" i="17"/>
  <c r="AC4" i="16"/>
  <c r="AC5" i="16"/>
  <c r="AC6" i="16"/>
  <c r="AC7" i="16"/>
  <c r="AC8" i="16"/>
  <c r="AC9" i="16"/>
  <c r="AC10" i="16"/>
  <c r="AC11" i="16"/>
  <c r="AC12" i="16"/>
  <c r="AC13" i="16"/>
  <c r="AC14" i="16"/>
  <c r="AC4" i="15"/>
  <c r="AC5" i="15"/>
  <c r="AC6" i="15"/>
  <c r="AC7" i="15"/>
  <c r="AC8" i="15"/>
  <c r="AC9" i="15"/>
  <c r="AC10" i="15"/>
  <c r="AC11" i="15"/>
  <c r="AC12" i="15"/>
  <c r="AC13" i="15"/>
  <c r="AC14" i="15"/>
  <c r="AC15" i="15"/>
  <c r="AC16" i="15"/>
  <c r="AC17" i="15"/>
  <c r="AC18" i="15"/>
  <c r="AC19" i="15"/>
  <c r="AC20" i="15"/>
  <c r="AC21" i="15"/>
  <c r="AC22" i="15"/>
  <c r="AC23" i="15"/>
  <c r="B24" i="15"/>
  <c r="C24" i="15"/>
  <c r="D24" i="15"/>
  <c r="E24" i="15"/>
  <c r="F24" i="15"/>
  <c r="G24" i="15"/>
  <c r="H24" i="15"/>
  <c r="I24" i="15"/>
  <c r="J24" i="15"/>
  <c r="K24" i="15"/>
  <c r="L24" i="15"/>
  <c r="M24" i="15"/>
  <c r="N24" i="15"/>
  <c r="O24" i="15"/>
  <c r="P24" i="15"/>
  <c r="Q24" i="15"/>
  <c r="R24" i="15"/>
  <c r="S24" i="15"/>
  <c r="T24" i="15"/>
  <c r="V24" i="15"/>
  <c r="W24" i="15"/>
  <c r="X24" i="15"/>
  <c r="Y24" i="15"/>
  <c r="Z24" i="15"/>
  <c r="AA24" i="15"/>
  <c r="AB24" i="15"/>
  <c r="AC4" i="14"/>
  <c r="AC5" i="14"/>
  <c r="AC6" i="14"/>
  <c r="AC7" i="14"/>
  <c r="AC8" i="14"/>
  <c r="AC10" i="14"/>
  <c r="AC11" i="14"/>
  <c r="AC12" i="14"/>
  <c r="AC13" i="14"/>
  <c r="AC14" i="14"/>
  <c r="AC15" i="14"/>
  <c r="AC16" i="14"/>
  <c r="AC17" i="14"/>
  <c r="AC18" i="14"/>
  <c r="AC9" i="14"/>
  <c r="AC19" i="14"/>
  <c r="AC20" i="14"/>
  <c r="AC21" i="14"/>
  <c r="AC22" i="14"/>
  <c r="AC23" i="14"/>
  <c r="AC24" i="14"/>
  <c r="AC25" i="14"/>
  <c r="AC26" i="14"/>
  <c r="AC27" i="14"/>
  <c r="AC28" i="14"/>
  <c r="AC29" i="14"/>
  <c r="AC30" i="14"/>
  <c r="AC31" i="14"/>
  <c r="AC32" i="14"/>
  <c r="AC33" i="14"/>
  <c r="AC34" i="14"/>
  <c r="AC35" i="14"/>
  <c r="AC36" i="14"/>
  <c r="AC37" i="14"/>
  <c r="AC38" i="14"/>
  <c r="B39" i="14"/>
  <c r="C39" i="14"/>
  <c r="D39" i="14"/>
  <c r="E39" i="14"/>
  <c r="F39" i="14"/>
  <c r="G39" i="14"/>
  <c r="H39" i="14"/>
  <c r="I39" i="14"/>
  <c r="J39" i="14"/>
  <c r="K39" i="14"/>
  <c r="L39" i="14"/>
  <c r="M39" i="14"/>
  <c r="N39" i="14"/>
  <c r="O39" i="14"/>
  <c r="P39" i="14"/>
  <c r="Q39" i="14"/>
  <c r="R39" i="14"/>
  <c r="S39" i="14"/>
  <c r="T39" i="14"/>
  <c r="V39" i="14"/>
  <c r="W39" i="14"/>
  <c r="X39" i="14"/>
  <c r="Y39" i="14"/>
  <c r="Z39" i="14"/>
  <c r="AA39" i="14"/>
  <c r="AB39" i="14"/>
  <c r="AB19" i="11"/>
  <c r="AA19" i="11"/>
  <c r="Z19" i="11"/>
  <c r="Y19" i="11"/>
  <c r="X19" i="11"/>
  <c r="W19" i="11"/>
  <c r="V19" i="11"/>
  <c r="T19" i="11"/>
  <c r="S19" i="11"/>
  <c r="R19" i="11"/>
  <c r="Q19" i="11"/>
  <c r="P19" i="11"/>
  <c r="O19" i="11"/>
  <c r="N19" i="11"/>
  <c r="M19" i="11"/>
  <c r="L19" i="11"/>
  <c r="K19" i="11"/>
  <c r="J19" i="11"/>
  <c r="I19" i="11"/>
  <c r="H19" i="11"/>
  <c r="G19" i="11"/>
  <c r="F19" i="11"/>
  <c r="E19" i="11"/>
  <c r="D19" i="11"/>
  <c r="C19" i="11"/>
  <c r="B19" i="11"/>
  <c r="AC18" i="11"/>
  <c r="AC17" i="11"/>
  <c r="AC16" i="11"/>
  <c r="AC15" i="11"/>
  <c r="AC14" i="11"/>
  <c r="AC13" i="11"/>
  <c r="AC12" i="11"/>
  <c r="AC11" i="11"/>
  <c r="AC10" i="11"/>
  <c r="AC9" i="11"/>
  <c r="AC8" i="11"/>
  <c r="AC7" i="11"/>
  <c r="AC6" i="11"/>
  <c r="AC5" i="11"/>
  <c r="AC4" i="11"/>
  <c r="AC4" i="10"/>
  <c r="AC5" i="10"/>
  <c r="AC6" i="10"/>
  <c r="AC7" i="10"/>
  <c r="AC8" i="10"/>
  <c r="AC9" i="10"/>
  <c r="AC10" i="10"/>
  <c r="AC11" i="10"/>
  <c r="AC12" i="10"/>
  <c r="AC13" i="10"/>
  <c r="AC14" i="10"/>
  <c r="AC15" i="10"/>
  <c r="AC16" i="10"/>
  <c r="AC17" i="10"/>
  <c r="AC18" i="10"/>
  <c r="AC19" i="10"/>
  <c r="AC21" i="10"/>
  <c r="B22" i="10"/>
  <c r="C22" i="10"/>
  <c r="D22" i="10"/>
  <c r="E22" i="10"/>
  <c r="F22" i="10"/>
  <c r="G22" i="10"/>
  <c r="H22" i="10"/>
  <c r="I22" i="10"/>
  <c r="J22" i="10"/>
  <c r="K22" i="10"/>
  <c r="L22" i="10"/>
  <c r="M22" i="10"/>
  <c r="N22" i="10"/>
  <c r="O22" i="10"/>
  <c r="P22" i="10"/>
  <c r="Q22" i="10"/>
  <c r="R22" i="10"/>
  <c r="S22" i="10"/>
  <c r="T22" i="10"/>
  <c r="V22" i="10"/>
  <c r="W22" i="10"/>
  <c r="X22" i="10"/>
  <c r="Y22" i="10"/>
  <c r="Z22" i="10"/>
  <c r="AA22" i="10"/>
  <c r="AB22" i="10"/>
  <c r="AB37" i="5"/>
  <c r="AA37" i="5"/>
  <c r="Z37" i="5"/>
  <c r="Y37" i="5"/>
  <c r="X37" i="5"/>
  <c r="W37" i="5"/>
  <c r="V37" i="5"/>
  <c r="T37" i="5"/>
  <c r="S37" i="5"/>
  <c r="R37" i="5"/>
  <c r="Q37" i="5"/>
  <c r="P37" i="5"/>
  <c r="O37" i="5"/>
  <c r="N37" i="5"/>
  <c r="M37" i="5"/>
  <c r="L37" i="5"/>
  <c r="K37" i="5"/>
  <c r="J37" i="5"/>
  <c r="I37" i="5"/>
  <c r="H37" i="5"/>
  <c r="G37" i="5"/>
  <c r="F37" i="5"/>
  <c r="E37" i="5"/>
  <c r="D37" i="5"/>
  <c r="C37" i="5"/>
  <c r="B37" i="5"/>
  <c r="AB22" i="7"/>
  <c r="AA22" i="7"/>
  <c r="Z22" i="7"/>
  <c r="Y22" i="7"/>
  <c r="X22" i="7"/>
  <c r="W22" i="7"/>
  <c r="V22" i="7"/>
  <c r="T22" i="7"/>
  <c r="S22" i="7"/>
  <c r="R22" i="7"/>
  <c r="Q22" i="7"/>
  <c r="P22" i="7"/>
  <c r="O22" i="7"/>
  <c r="N22" i="7"/>
  <c r="M22" i="7"/>
  <c r="L22" i="7"/>
  <c r="K22" i="7"/>
  <c r="J22" i="7"/>
  <c r="I22" i="7"/>
  <c r="H22" i="7"/>
  <c r="G22" i="7"/>
  <c r="F22" i="7"/>
  <c r="E22" i="7"/>
  <c r="D22" i="7"/>
  <c r="C22" i="7"/>
  <c r="B22" i="7"/>
  <c r="AC5" i="9"/>
  <c r="AC33" i="9"/>
  <c r="AC32" i="9"/>
  <c r="AC31" i="9"/>
  <c r="AC30" i="9"/>
  <c r="AC29" i="9"/>
  <c r="AC28" i="9"/>
  <c r="AC27" i="9"/>
  <c r="AC26" i="9"/>
  <c r="AC25" i="9"/>
  <c r="AC24" i="9"/>
  <c r="AC23" i="9"/>
  <c r="AC22" i="9"/>
  <c r="AC21" i="9"/>
  <c r="AC20" i="9"/>
  <c r="AC19" i="9"/>
  <c r="AC18" i="9"/>
  <c r="AC17" i="9"/>
  <c r="AC16" i="9"/>
  <c r="AC15" i="9"/>
  <c r="AC14" i="9"/>
  <c r="AC13" i="9"/>
  <c r="AC4" i="9"/>
  <c r="AC6" i="9"/>
  <c r="AC7" i="9"/>
  <c r="AC8" i="9"/>
  <c r="AC9" i="9"/>
  <c r="AC10" i="9"/>
  <c r="AC11" i="9"/>
  <c r="AC12" i="9"/>
  <c r="AC34" i="9"/>
  <c r="AC35" i="9"/>
  <c r="AC36" i="9"/>
  <c r="AC37" i="9"/>
  <c r="AC38" i="9"/>
  <c r="AC39" i="9"/>
  <c r="B40" i="9"/>
  <c r="C40" i="9"/>
  <c r="D40" i="9"/>
  <c r="E40" i="9"/>
  <c r="F40" i="9"/>
  <c r="G40" i="9"/>
  <c r="H40" i="9"/>
  <c r="I40" i="9"/>
  <c r="J40" i="9"/>
  <c r="K40" i="9"/>
  <c r="L40" i="9"/>
  <c r="M40" i="9"/>
  <c r="N40" i="9"/>
  <c r="O40" i="9"/>
  <c r="P40" i="9"/>
  <c r="Q40" i="9"/>
  <c r="R40" i="9"/>
  <c r="S40" i="9"/>
  <c r="T40" i="9"/>
  <c r="V40" i="9"/>
  <c r="W40" i="9"/>
  <c r="X40" i="9"/>
  <c r="Y40" i="9"/>
  <c r="Z40" i="9"/>
  <c r="AA40" i="9"/>
  <c r="AB40" i="9"/>
  <c r="AC4" i="7"/>
  <c r="AC5" i="7"/>
  <c r="AC6" i="7"/>
  <c r="AC7" i="7"/>
  <c r="AC8" i="7"/>
  <c r="AC9" i="7"/>
  <c r="AC10" i="7"/>
  <c r="AC11" i="7"/>
  <c r="AC12" i="7"/>
  <c r="AC13" i="7"/>
  <c r="AC14" i="7"/>
  <c r="AC15" i="7"/>
  <c r="AC16" i="7"/>
  <c r="AC17" i="7"/>
  <c r="AC18" i="7"/>
  <c r="AC19" i="7"/>
  <c r="AC20" i="7"/>
  <c r="AC21" i="7"/>
  <c r="AC35" i="5"/>
  <c r="AC34" i="5"/>
  <c r="AC33" i="5"/>
  <c r="AC32" i="5"/>
  <c r="AC31" i="5"/>
  <c r="AC30" i="5"/>
  <c r="AC29" i="5"/>
  <c r="AC28" i="5"/>
  <c r="AC27" i="5"/>
  <c r="AC26" i="5"/>
  <c r="AC25" i="5"/>
  <c r="AC24" i="5"/>
  <c r="AC23" i="5"/>
  <c r="AC22" i="5"/>
  <c r="AC21" i="5"/>
  <c r="AC20" i="5"/>
  <c r="AC19" i="5"/>
  <c r="AC18" i="5"/>
  <c r="AC17" i="5"/>
  <c r="AC16" i="5"/>
  <c r="AC15" i="5"/>
  <c r="AC14" i="5"/>
  <c r="AC13" i="5"/>
  <c r="AC12" i="5"/>
  <c r="AC11" i="5"/>
  <c r="AC10" i="5"/>
  <c r="AC9" i="5"/>
  <c r="AC8" i="5"/>
  <c r="AC7" i="5"/>
  <c r="AC6" i="5"/>
  <c r="AC4" i="5"/>
  <c r="AC5" i="5"/>
  <c r="AC36" i="5"/>
  <c r="AC4" i="4"/>
  <c r="AC5" i="4"/>
  <c r="AC6" i="4"/>
  <c r="AC7" i="4"/>
  <c r="AC8" i="4"/>
  <c r="AC9" i="4"/>
  <c r="AC10" i="4"/>
  <c r="AC11" i="4"/>
  <c r="AC12" i="4"/>
  <c r="AC13" i="4"/>
  <c r="AC14" i="4"/>
  <c r="AC15" i="4"/>
  <c r="AC16" i="4"/>
  <c r="AC17" i="4"/>
  <c r="AC18" i="4"/>
  <c r="AC19" i="4"/>
  <c r="AC20" i="4"/>
  <c r="AC21" i="4"/>
  <c r="AC22" i="4"/>
  <c r="AC23" i="4"/>
  <c r="AC24" i="4"/>
  <c r="AC25" i="4"/>
  <c r="AC26" i="4"/>
  <c r="AC27" i="4"/>
  <c r="AC28" i="4"/>
  <c r="AC29" i="4"/>
  <c r="AC30" i="4"/>
  <c r="AC31" i="4"/>
  <c r="B1" i="81" l="1"/>
  <c r="B1" i="108"/>
  <c r="B1" i="107"/>
  <c r="B1" i="113"/>
  <c r="B1" i="112"/>
  <c r="B1" i="111"/>
  <c r="B1" i="105"/>
  <c r="B1" i="104"/>
  <c r="B1" i="106"/>
  <c r="B1" i="95"/>
  <c r="B1" i="93"/>
  <c r="B1" i="98"/>
  <c r="B1" i="94"/>
  <c r="B1" i="103"/>
  <c r="B1" i="102"/>
  <c r="B1" i="101"/>
  <c r="B1" i="100"/>
  <c r="B1" i="99"/>
  <c r="B1" i="96"/>
  <c r="B1" i="97"/>
  <c r="B1" i="92"/>
  <c r="B1" i="91"/>
  <c r="B1" i="85"/>
  <c r="B1" i="84"/>
  <c r="B1" i="83"/>
  <c r="B1" i="31"/>
  <c r="B1" i="15"/>
  <c r="B1" i="39"/>
  <c r="B1" i="40"/>
  <c r="B1" i="44"/>
  <c r="B1" i="73"/>
  <c r="B1" i="75"/>
  <c r="B1" i="19"/>
  <c r="B1" i="32"/>
  <c r="B1" i="70"/>
  <c r="AE24" i="15"/>
  <c r="AC16" i="82"/>
  <c r="AC16" i="78"/>
  <c r="AC18" i="80"/>
  <c r="AE39" i="14"/>
  <c r="AC17" i="81"/>
  <c r="B1" i="22"/>
  <c r="B1" i="37"/>
  <c r="B1" i="52"/>
  <c r="B1" i="55"/>
  <c r="B1" i="64"/>
  <c r="B1" i="71"/>
  <c r="B1" i="53"/>
  <c r="B1" i="68"/>
  <c r="B1" i="72"/>
  <c r="B1" i="74"/>
  <c r="B1" i="46"/>
  <c r="B1" i="24"/>
  <c r="B1" i="54"/>
  <c r="B1" i="5"/>
  <c r="B1" i="29"/>
  <c r="B1" i="17"/>
  <c r="B1" i="41"/>
  <c r="B1" i="62"/>
  <c r="B1" i="9"/>
  <c r="B1" i="21"/>
  <c r="B1" i="2"/>
  <c r="B1" i="10"/>
  <c r="B1" i="30"/>
  <c r="B1" i="56"/>
  <c r="B1" i="58"/>
  <c r="B1" i="38"/>
  <c r="B1" i="63"/>
  <c r="B1" i="23"/>
  <c r="B1" i="43"/>
  <c r="B1" i="59"/>
  <c r="B1" i="67"/>
  <c r="B1" i="35"/>
  <c r="B1" i="45"/>
  <c r="B1" i="18"/>
  <c r="B1" i="28"/>
  <c r="B1" i="42"/>
  <c r="B1" i="57"/>
  <c r="B1" i="66"/>
  <c r="B1" i="69"/>
  <c r="B1" i="7"/>
  <c r="B1" i="16"/>
  <c r="B1" i="60"/>
  <c r="B1" i="33"/>
  <c r="B1" i="61"/>
  <c r="B1" i="65"/>
  <c r="B1" i="77"/>
  <c r="B1" i="78"/>
  <c r="AC15" i="72"/>
  <c r="AC70" i="21"/>
  <c r="AC25" i="77"/>
  <c r="AC10" i="66"/>
  <c r="AC13" i="73"/>
  <c r="AC30" i="71"/>
  <c r="AC82" i="19"/>
  <c r="AC32" i="70"/>
  <c r="AC10" i="43"/>
  <c r="AC19" i="74"/>
  <c r="AC10" i="67"/>
  <c r="AC15" i="60"/>
  <c r="AC22" i="18"/>
  <c r="AC15" i="16"/>
  <c r="AC17" i="63"/>
  <c r="AC11" i="65"/>
  <c r="AC16" i="75"/>
  <c r="AC22" i="10"/>
  <c r="AC32" i="17"/>
  <c r="AC24" i="59"/>
  <c r="AC26" i="58"/>
  <c r="AC18" i="28"/>
  <c r="AC14" i="30"/>
  <c r="AC42" i="64"/>
  <c r="AC23" i="57"/>
  <c r="AC20" i="46"/>
  <c r="AC17" i="69"/>
  <c r="AC21" i="31"/>
  <c r="AC28" i="32"/>
  <c r="AC40" i="33"/>
  <c r="AC37" i="5"/>
  <c r="AC22" i="42"/>
  <c r="AC15" i="62"/>
  <c r="AC22" i="7"/>
  <c r="AC26" i="61"/>
  <c r="AC14" i="56"/>
  <c r="AC24" i="45"/>
  <c r="AC15" i="41"/>
  <c r="AC14" i="22"/>
  <c r="AC18" i="55"/>
  <c r="AC20" i="44"/>
  <c r="AC25" i="40"/>
  <c r="AC12" i="39"/>
  <c r="AC36" i="76"/>
  <c r="AC40" i="9"/>
  <c r="AC37" i="2"/>
  <c r="AC24" i="15"/>
  <c r="AC16" i="54"/>
  <c r="AC29" i="23"/>
  <c r="AC18" i="53"/>
  <c r="AC12" i="52"/>
  <c r="AC16" i="68"/>
  <c r="AC20" i="38"/>
  <c r="AC34" i="29"/>
  <c r="AC28" i="24"/>
  <c r="AC37" i="37"/>
  <c r="AC12" i="25"/>
  <c r="AC21" i="35"/>
  <c r="AC13" i="36"/>
  <c r="AC18" i="51"/>
  <c r="AC39" i="14"/>
  <c r="AC36" i="1"/>
  <c r="U37" i="1" s="1"/>
  <c r="AC19" i="11"/>
  <c r="AC30" i="50"/>
  <c r="AC32" i="4"/>
  <c r="AC15" i="26"/>
  <c r="AC26" i="49"/>
  <c r="AC12" i="27"/>
  <c r="AC77" i="48"/>
  <c r="AC17" i="34"/>
  <c r="AC30" i="20"/>
  <c r="AD30" i="20" s="1"/>
  <c r="B1" i="76"/>
  <c r="Y38" i="2" l="1"/>
  <c r="U38" i="2"/>
  <c r="AC37" i="1"/>
  <c r="AD36" i="1"/>
  <c r="R38" i="2"/>
  <c r="J38" i="2"/>
  <c r="AA38" i="2"/>
  <c r="X38" i="2"/>
  <c r="N38" i="2"/>
  <c r="F38" i="2"/>
  <c r="AB38" i="2"/>
  <c r="S38" i="2"/>
  <c r="O38" i="2"/>
  <c r="T38" i="2"/>
  <c r="P38" i="2"/>
  <c r="L38" i="2"/>
  <c r="H38" i="2"/>
  <c r="D38" i="2"/>
  <c r="W38" i="2"/>
  <c r="Z38" i="2"/>
  <c r="V38" i="2"/>
  <c r="Q38" i="2"/>
  <c r="M38" i="2"/>
  <c r="K38" i="2"/>
  <c r="I38" i="2"/>
  <c r="G38" i="2"/>
  <c r="C38" i="2"/>
  <c r="E38" i="2"/>
  <c r="B38" i="2"/>
  <c r="AB37" i="1"/>
  <c r="S37" i="1"/>
  <c r="X37" i="1"/>
  <c r="O37" i="1"/>
  <c r="Z37" i="1"/>
  <c r="V37" i="1"/>
  <c r="Q37" i="1"/>
  <c r="M37" i="1"/>
  <c r="E37" i="1"/>
  <c r="W37" i="1"/>
  <c r="N37" i="1"/>
  <c r="I37" i="1"/>
  <c r="AA37" i="1"/>
  <c r="R37" i="1"/>
  <c r="J37" i="1"/>
  <c r="F37" i="1"/>
  <c r="K37" i="1"/>
  <c r="G37" i="1"/>
  <c r="C37" i="1"/>
  <c r="Y37" i="1"/>
  <c r="T37" i="1"/>
  <c r="P37" i="1"/>
  <c r="L37" i="1"/>
  <c r="H37" i="1"/>
  <c r="D37" i="1"/>
  <c r="B37" i="1"/>
  <c r="AC38"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Jørgen Villy Fenhann</author>
  </authors>
  <commentList>
    <comment ref="A4" authorId="0" shapeId="0" xr:uid="{00000000-0006-0000-0700-000001000000}">
      <text>
        <r>
          <rPr>
            <b/>
            <sz val="9"/>
            <color indexed="81"/>
            <rFont val="Tahoma"/>
            <family val="2"/>
          </rPr>
          <t>New Providence</t>
        </r>
        <r>
          <rPr>
            <sz val="9"/>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jqfe</author>
  </authors>
  <commentList>
    <comment ref="AE3" authorId="0" shapeId="0" xr:uid="{00000000-0006-0000-6700-000001000000}">
      <text>
        <r>
          <rPr>
            <b/>
            <sz val="8"/>
            <color indexed="81"/>
            <rFont val="Tahoma"/>
            <family val="2"/>
          </rPr>
          <t xml:space="preserve">1. July 2006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Jørgen Fenhann</author>
  </authors>
  <commentList>
    <comment ref="AE3" authorId="0" shapeId="0" xr:uid="{00000000-0006-0000-2300-000001000000}">
      <text>
        <r>
          <rPr>
            <b/>
            <sz val="10"/>
            <color indexed="81"/>
            <rFont val="Tahoma"/>
            <family val="2"/>
          </rPr>
          <t xml:space="preserve">2001 values,
Wikipedia </t>
        </r>
        <r>
          <rPr>
            <sz val="10"/>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Jørgen Fenhann</author>
  </authors>
  <commentList>
    <comment ref="AE3" authorId="0" shapeId="0" xr:uid="{00000000-0006-0000-2400-000001000000}">
      <text>
        <r>
          <rPr>
            <b/>
            <sz val="10"/>
            <color indexed="81"/>
            <rFont val="Tahoma"/>
            <family val="2"/>
          </rPr>
          <t xml:space="preserve">2001 values,
Wikipedia </t>
        </r>
        <r>
          <rPr>
            <sz val="10"/>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Jørgen Fenhann</author>
  </authors>
  <commentList>
    <comment ref="AE3" authorId="0" shapeId="0" xr:uid="{00000000-0006-0000-2500-000001000000}">
      <text>
        <r>
          <rPr>
            <b/>
            <sz val="10"/>
            <color indexed="81"/>
            <rFont val="Tahoma"/>
            <family val="2"/>
          </rPr>
          <t xml:space="preserve">2001 values,
Wikipedia </t>
        </r>
        <r>
          <rPr>
            <sz val="10"/>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Jørgen Fenhann</author>
  </authors>
  <commentList>
    <comment ref="A15" authorId="0" shapeId="0" xr:uid="{00000000-0006-0000-2600-000001000000}">
      <text>
        <r>
          <rPr>
            <b/>
            <sz val="10"/>
            <color indexed="81"/>
            <rFont val="Tahoma"/>
            <family val="2"/>
          </rPr>
          <t>The old name of this state was:
Uttaranchal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Jørgen Fenhann</author>
  </authors>
  <commentList>
    <comment ref="AE3" authorId="0" shapeId="0" xr:uid="{00000000-0006-0000-2D00-000001000000}">
      <text>
        <r>
          <rPr>
            <b/>
            <sz val="10"/>
            <color indexed="81"/>
            <rFont val="Tahoma"/>
            <family val="2"/>
          </rPr>
          <t>End 2007</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Jørgen Fenhann</author>
  </authors>
  <commentList>
    <comment ref="AE3" authorId="0" shapeId="0" xr:uid="{00000000-0006-0000-3600-000001000000}">
      <text>
        <r>
          <rPr>
            <b/>
            <sz val="10"/>
            <color indexed="81"/>
            <rFont val="Tahoma"/>
            <family val="2"/>
          </rPr>
          <t>End 2007</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jqfe</author>
  </authors>
  <commentList>
    <comment ref="A18" authorId="0" shapeId="0" xr:uid="{00000000-0006-0000-3C00-000001000000}">
      <text>
        <r>
          <rPr>
            <b/>
            <sz val="8"/>
            <color indexed="81"/>
            <rFont val="Tahoma"/>
            <family val="2"/>
          </rPr>
          <t>=DIF(Distrito Federal)</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Jørgen Fenhann</author>
  </authors>
  <commentList>
    <comment ref="AE3" authorId="0" shapeId="0" xr:uid="{00000000-0006-0000-5700-000001000000}">
      <text>
        <r>
          <rPr>
            <b/>
            <sz val="10"/>
            <color indexed="81"/>
            <rFont val="Tahoma"/>
            <family val="2"/>
          </rPr>
          <t xml:space="preserve">2001 values,
Wikipedia </t>
        </r>
        <r>
          <rPr>
            <sz val="10"/>
            <color indexed="81"/>
            <rFont val="Tahoma"/>
            <family val="2"/>
          </rPr>
          <t xml:space="preserve">
</t>
        </r>
      </text>
    </comment>
  </commentList>
</comments>
</file>

<file path=xl/sharedStrings.xml><?xml version="1.0" encoding="utf-8"?>
<sst xmlns="http://schemas.openxmlformats.org/spreadsheetml/2006/main" count="5875" uniqueCount="2097">
  <si>
    <t>Ardabil</t>
  </si>
  <si>
    <t>East Azarbaijan</t>
  </si>
  <si>
    <t>West Azarbaijan</t>
  </si>
  <si>
    <t>Bushehr</t>
  </si>
  <si>
    <t>Chahar Mahaal and Bakhtiari</t>
  </si>
  <si>
    <t>Fars</t>
  </si>
  <si>
    <t>Gilan</t>
  </si>
  <si>
    <t>Golestan</t>
  </si>
  <si>
    <t>Hamadan</t>
  </si>
  <si>
    <t>Hormozgan</t>
  </si>
  <si>
    <t>Ilam</t>
  </si>
  <si>
    <t>Isfahan</t>
  </si>
  <si>
    <t>Kerman</t>
  </si>
  <si>
    <t>Kermanshah</t>
  </si>
  <si>
    <t>North Khorasan</t>
  </si>
  <si>
    <t>Razavi Khorasan</t>
  </si>
  <si>
    <t>South Khorasan</t>
  </si>
  <si>
    <t>Khuzestan</t>
  </si>
  <si>
    <t>Kohgiluyeh and Boyer-Ahmad</t>
  </si>
  <si>
    <t>Kordestan</t>
  </si>
  <si>
    <t>Lorestan</t>
  </si>
  <si>
    <t>Markazi</t>
  </si>
  <si>
    <t>Mazandaran</t>
  </si>
  <si>
    <t>Qazvin</t>
  </si>
  <si>
    <t>Qom</t>
  </si>
  <si>
    <t>Semnan</t>
  </si>
  <si>
    <t>Sistan and Baluchistan</t>
  </si>
  <si>
    <t>Tehran</t>
  </si>
  <si>
    <t>Yazd</t>
  </si>
  <si>
    <t>Zanjan</t>
  </si>
  <si>
    <t>Zhejiang</t>
  </si>
  <si>
    <t>Yunnan</t>
  </si>
  <si>
    <t>Xinjiang</t>
  </si>
  <si>
    <t>West Bengal</t>
  </si>
  <si>
    <t>Uttarakhand</t>
  </si>
  <si>
    <t>Uttar Pradesh</t>
  </si>
  <si>
    <t>Anhui</t>
  </si>
  <si>
    <t>Beijing</t>
  </si>
  <si>
    <t>Chongqing</t>
  </si>
  <si>
    <t>Fujian</t>
  </si>
  <si>
    <t>Gansu</t>
  </si>
  <si>
    <t>Guangdong</t>
  </si>
  <si>
    <t>Guangxi</t>
  </si>
  <si>
    <t>Guizhou</t>
  </si>
  <si>
    <t>Hainan</t>
  </si>
  <si>
    <t>Hebei</t>
  </si>
  <si>
    <t>Heilongjiang</t>
  </si>
  <si>
    <t>Henan</t>
  </si>
  <si>
    <t xml:space="preserve">Hubei </t>
  </si>
  <si>
    <t>Hunan</t>
  </si>
  <si>
    <t>Inner Mongolia</t>
  </si>
  <si>
    <t>Jiangsu</t>
  </si>
  <si>
    <t>Jiangxi</t>
  </si>
  <si>
    <t>Jilin</t>
  </si>
  <si>
    <t>Liaoning</t>
  </si>
  <si>
    <t>Ningxia</t>
  </si>
  <si>
    <t xml:space="preserve">Qinghai </t>
  </si>
  <si>
    <t>Shandong</t>
  </si>
  <si>
    <t>Shanghai</t>
  </si>
  <si>
    <t>Shanxi</t>
  </si>
  <si>
    <t xml:space="preserve">Shaanxi </t>
  </si>
  <si>
    <t>Sichuan</t>
  </si>
  <si>
    <t>Tianjin</t>
  </si>
  <si>
    <t>Arunachal Pradesh</t>
  </si>
  <si>
    <t>Assam</t>
  </si>
  <si>
    <t>Bihar</t>
  </si>
  <si>
    <t>Chhattisgarh</t>
  </si>
  <si>
    <t>Goa</t>
  </si>
  <si>
    <t>Gujarat</t>
  </si>
  <si>
    <t>Haryana</t>
  </si>
  <si>
    <t>Himachal Pradesh</t>
  </si>
  <si>
    <t>Jharkhand</t>
  </si>
  <si>
    <t>Karnataka</t>
  </si>
  <si>
    <t>Kerala</t>
  </si>
  <si>
    <t>Madhya Pradesh</t>
  </si>
  <si>
    <t>Many</t>
  </si>
  <si>
    <t>Meghalaya</t>
  </si>
  <si>
    <t>Punjab</t>
  </si>
  <si>
    <t>Rajasthan</t>
  </si>
  <si>
    <t>Sikkim</t>
  </si>
  <si>
    <t>Tamil Nadu</t>
  </si>
  <si>
    <t>Jammu and Kashmir</t>
  </si>
  <si>
    <t>Afforestation</t>
  </si>
  <si>
    <t>Agriculture</t>
  </si>
  <si>
    <t>Biomass energy</t>
  </si>
  <si>
    <t>Cement</t>
  </si>
  <si>
    <t>CO2 capture</t>
  </si>
  <si>
    <t>Coal bed/mine methane</t>
  </si>
  <si>
    <t>Energy distribution</t>
  </si>
  <si>
    <t>EE households</t>
  </si>
  <si>
    <t>EE industry</t>
  </si>
  <si>
    <t>EE own generation</t>
  </si>
  <si>
    <t>EE service</t>
  </si>
  <si>
    <t>EE supply side</t>
  </si>
  <si>
    <t>Fossil fuel switch</t>
  </si>
  <si>
    <t xml:space="preserve">Fugitive </t>
  </si>
  <si>
    <t>Geothermal</t>
  </si>
  <si>
    <t>HFCs</t>
  </si>
  <si>
    <t>Hydro</t>
  </si>
  <si>
    <t>Landfill gas</t>
  </si>
  <si>
    <t>N2O</t>
  </si>
  <si>
    <t>Reforestation</t>
  </si>
  <si>
    <t>Solar</t>
  </si>
  <si>
    <t>Tidal</t>
  </si>
  <si>
    <t>Transport</t>
  </si>
  <si>
    <t>Wind</t>
  </si>
  <si>
    <t>Total</t>
  </si>
  <si>
    <t>Manipur</t>
  </si>
  <si>
    <t>Mizoram</t>
  </si>
  <si>
    <t>Nagaland</t>
  </si>
  <si>
    <t>Tripura</t>
  </si>
  <si>
    <t>Delhi</t>
  </si>
  <si>
    <t>2003 GDP/cap Rupies</t>
  </si>
  <si>
    <t>Andhra Pradesh</t>
  </si>
  <si>
    <t>Orissa</t>
  </si>
  <si>
    <t>n.a.</t>
  </si>
  <si>
    <t>GDP/cap</t>
  </si>
  <si>
    <t>Alagoas</t>
  </si>
  <si>
    <t>Amazonas</t>
  </si>
  <si>
    <t>Bahia</t>
  </si>
  <si>
    <t>Ceará</t>
  </si>
  <si>
    <t>Espírito Santo</t>
  </si>
  <si>
    <t>Goiás</t>
  </si>
  <si>
    <t>Mato Grosso</t>
  </si>
  <si>
    <t>Mato Grosso do Sul</t>
  </si>
  <si>
    <t>Minas Gerais</t>
  </si>
  <si>
    <t>Pará</t>
  </si>
  <si>
    <t>Paraíba</t>
  </si>
  <si>
    <t>Paraná</t>
  </si>
  <si>
    <t>Pernambuco</t>
  </si>
  <si>
    <t>Rio de Janeiro</t>
  </si>
  <si>
    <t>Rio Grande do Norte</t>
  </si>
  <si>
    <t>Rio Grande do Sul</t>
  </si>
  <si>
    <t>Rondônia</t>
  </si>
  <si>
    <t>Santa Catarina</t>
  </si>
  <si>
    <t>São Paulo</t>
  </si>
  <si>
    <t>Tocantins</t>
  </si>
  <si>
    <t xml:space="preserve">Piauí </t>
  </si>
  <si>
    <t>Acre</t>
  </si>
  <si>
    <t>Roraima</t>
  </si>
  <si>
    <t>Amapá</t>
  </si>
  <si>
    <t>Maranhão</t>
  </si>
  <si>
    <t>Sergipe</t>
  </si>
  <si>
    <t>Aguascalientes</t>
  </si>
  <si>
    <t>Baja California Norte</t>
  </si>
  <si>
    <t>Baja California Sur</t>
  </si>
  <si>
    <t>Chiapas</t>
  </si>
  <si>
    <t>Chihuahua</t>
  </si>
  <si>
    <t>Coahuila</t>
  </si>
  <si>
    <t>Durango</t>
  </si>
  <si>
    <t>Guanajuato</t>
  </si>
  <si>
    <t>Guerrero</t>
  </si>
  <si>
    <t>Jalisco</t>
  </si>
  <si>
    <t>Mexico</t>
  </si>
  <si>
    <t>Morelos</t>
  </si>
  <si>
    <t>Nuevo León</t>
  </si>
  <si>
    <t>Oaxaca</t>
  </si>
  <si>
    <t>Puebla</t>
  </si>
  <si>
    <t>Sinaloa</t>
  </si>
  <si>
    <t>Sonora</t>
  </si>
  <si>
    <t>Tabasco</t>
  </si>
  <si>
    <t>Tamaulipas</t>
  </si>
  <si>
    <t>Veracruz</t>
  </si>
  <si>
    <t>Yucatán</t>
  </si>
  <si>
    <t>Hidalgo</t>
  </si>
  <si>
    <t>Michoacán</t>
  </si>
  <si>
    <t>Querétaro</t>
  </si>
  <si>
    <t>San Luís Potosí</t>
  </si>
  <si>
    <t>Nayarit</t>
  </si>
  <si>
    <t>Tlaxcala</t>
  </si>
  <si>
    <t>Campeche</t>
  </si>
  <si>
    <t>Colima</t>
  </si>
  <si>
    <t>Quintana Roo</t>
  </si>
  <si>
    <t>Mexico city</t>
  </si>
  <si>
    <t>Johor</t>
  </si>
  <si>
    <t>Melaka</t>
  </si>
  <si>
    <t>Kedah</t>
  </si>
  <si>
    <t>Kuala Lumpur</t>
  </si>
  <si>
    <t>Negeri Sembilan</t>
  </si>
  <si>
    <t>Pahang</t>
  </si>
  <si>
    <t>Perak</t>
  </si>
  <si>
    <t>Perlis</t>
  </si>
  <si>
    <t>Sabah</t>
  </si>
  <si>
    <t>Sarawak</t>
  </si>
  <si>
    <t>Selangor</t>
  </si>
  <si>
    <t>Pulau Pinang</t>
  </si>
  <si>
    <t>Kelantan</t>
  </si>
  <si>
    <t>Terengganu</t>
  </si>
  <si>
    <t>Putrajaya</t>
  </si>
  <si>
    <t>Labuan</t>
  </si>
  <si>
    <t>North Sumatra</t>
  </si>
  <si>
    <t>West Sumatra</t>
  </si>
  <si>
    <t>Riau</t>
  </si>
  <si>
    <t>Riau Islands</t>
  </si>
  <si>
    <t>Jambi</t>
  </si>
  <si>
    <t>Bengkulu</t>
  </si>
  <si>
    <t>South Sumatra</t>
  </si>
  <si>
    <t>Bangka-Belitung</t>
  </si>
  <si>
    <t>Lampung</t>
  </si>
  <si>
    <t>Jakarta</t>
  </si>
  <si>
    <t>Banten</t>
  </si>
  <si>
    <t>West Java</t>
  </si>
  <si>
    <t>Central Java</t>
  </si>
  <si>
    <t>Yogyakarta</t>
  </si>
  <si>
    <t>East Java</t>
  </si>
  <si>
    <t>Bali</t>
  </si>
  <si>
    <t>West Nusa Tenggara</t>
  </si>
  <si>
    <t>East Nusa Tenggara</t>
  </si>
  <si>
    <t>North Sulawesi</t>
  </si>
  <si>
    <t>Gorontalo</t>
  </si>
  <si>
    <t>Central Sulawesi</t>
  </si>
  <si>
    <t>South East Sulawesi</t>
  </si>
  <si>
    <t>South Sulawesi</t>
  </si>
  <si>
    <t>West Sulawesi</t>
  </si>
  <si>
    <t>Papua</t>
  </si>
  <si>
    <t>West Papua</t>
  </si>
  <si>
    <t xml:space="preserve">Nanggroe Aceh Darussalam </t>
  </si>
  <si>
    <t>West Kalimantan</t>
  </si>
  <si>
    <t>Central Kalimantan</t>
  </si>
  <si>
    <t>South Kalimantan</t>
  </si>
  <si>
    <t>East Kalimantan</t>
  </si>
  <si>
    <t>Maluku</t>
  </si>
  <si>
    <t>North Maluku</t>
  </si>
  <si>
    <t>Aceh</t>
  </si>
  <si>
    <t>Bicol</t>
  </si>
  <si>
    <t>Cordillera Administrative Region</t>
  </si>
  <si>
    <t>Cagayan Valley</t>
  </si>
  <si>
    <t>Central Luzon</t>
  </si>
  <si>
    <t>Central Mindanao</t>
  </si>
  <si>
    <t>Central Visayas</t>
  </si>
  <si>
    <t>Eastern Visayas</t>
  </si>
  <si>
    <t>National Capital Region</t>
  </si>
  <si>
    <t>Northern Mindanao</t>
  </si>
  <si>
    <t>Southern Mindanao</t>
  </si>
  <si>
    <t>Southern Tagalog</t>
  </si>
  <si>
    <t>Western Mindanao</t>
  </si>
  <si>
    <t>Western Visayas</t>
  </si>
  <si>
    <t>Provinces</t>
  </si>
  <si>
    <t xml:space="preserve">Apayao </t>
  </si>
  <si>
    <t xml:space="preserve">Benguet </t>
  </si>
  <si>
    <t xml:space="preserve">Ifugao </t>
  </si>
  <si>
    <t xml:space="preserve">Kalinga </t>
  </si>
  <si>
    <t xml:space="preserve">Mountain Province </t>
  </si>
  <si>
    <t xml:space="preserve"> </t>
  </si>
  <si>
    <t xml:space="preserve">Ilocos Sur </t>
  </si>
  <si>
    <t xml:space="preserve">La Union </t>
  </si>
  <si>
    <t xml:space="preserve">Pangasinan </t>
  </si>
  <si>
    <t xml:space="preserve">Cagayan </t>
  </si>
  <si>
    <t xml:space="preserve">Isabela </t>
  </si>
  <si>
    <t xml:space="preserve">Nueva Vizcaya </t>
  </si>
  <si>
    <t xml:space="preserve">Quirino </t>
  </si>
  <si>
    <t xml:space="preserve">Bataan </t>
  </si>
  <si>
    <t xml:space="preserve">Bulacan </t>
  </si>
  <si>
    <t xml:space="preserve">Pampanga </t>
  </si>
  <si>
    <t xml:space="preserve">Tarlac </t>
  </si>
  <si>
    <t xml:space="preserve">Zambales </t>
  </si>
  <si>
    <t xml:space="preserve">Cavite </t>
  </si>
  <si>
    <t xml:space="preserve">Laguna </t>
  </si>
  <si>
    <t xml:space="preserve">Quezon </t>
  </si>
  <si>
    <t xml:space="preserve">Rizal </t>
  </si>
  <si>
    <t xml:space="preserve">Occidental Mindoro </t>
  </si>
  <si>
    <t xml:space="preserve">Oriental Mindoro </t>
  </si>
  <si>
    <t xml:space="preserve">Romblon </t>
  </si>
  <si>
    <t xml:space="preserve">Palawan </t>
  </si>
  <si>
    <t xml:space="preserve">Camarines Norte </t>
  </si>
  <si>
    <t xml:space="preserve">Camarines Sur </t>
  </si>
  <si>
    <t xml:space="preserve">Catanduanes </t>
  </si>
  <si>
    <t xml:space="preserve">Masbate </t>
  </si>
  <si>
    <t xml:space="preserve">Sorsogon </t>
  </si>
  <si>
    <t xml:space="preserve">Antique </t>
  </si>
  <si>
    <t xml:space="preserve">Capiz </t>
  </si>
  <si>
    <t xml:space="preserve">Guimaras </t>
  </si>
  <si>
    <t xml:space="preserve">Iloilo </t>
  </si>
  <si>
    <t xml:space="preserve">Negros Occidental </t>
  </si>
  <si>
    <t xml:space="preserve">Cebu </t>
  </si>
  <si>
    <t xml:space="preserve">Negros Oriental </t>
  </si>
  <si>
    <t xml:space="preserve">Siquijor </t>
  </si>
  <si>
    <t xml:space="preserve">Eastern Samar </t>
  </si>
  <si>
    <t xml:space="preserve">Leyte </t>
  </si>
  <si>
    <t xml:space="preserve">Northern Samar </t>
  </si>
  <si>
    <t xml:space="preserve">Samar </t>
  </si>
  <si>
    <t xml:space="preserve">Southern Leyte </t>
  </si>
  <si>
    <t xml:space="preserve">Zamboanga del Sur </t>
  </si>
  <si>
    <t xml:space="preserve">Zamboanga Sibugay </t>
  </si>
  <si>
    <t xml:space="preserve">Camiguin </t>
  </si>
  <si>
    <t xml:space="preserve">Lanao del Norte </t>
  </si>
  <si>
    <t xml:space="preserve">Misamis Occidental </t>
  </si>
  <si>
    <t xml:space="preserve">Misamis Oriental </t>
  </si>
  <si>
    <t xml:space="preserve">Davao del Norte </t>
  </si>
  <si>
    <t xml:space="preserve">Davao del Sur </t>
  </si>
  <si>
    <t xml:space="preserve">Davao Oriental </t>
  </si>
  <si>
    <t xml:space="preserve">Sarangani </t>
  </si>
  <si>
    <t xml:space="preserve">South Cotabato </t>
  </si>
  <si>
    <t xml:space="preserve">Sultan Kudarat </t>
  </si>
  <si>
    <t xml:space="preserve">Agusan del Sur </t>
  </si>
  <si>
    <t xml:space="preserve">Dinagat Islands </t>
  </si>
  <si>
    <t xml:space="preserve">Surigao del Norte </t>
  </si>
  <si>
    <t xml:space="preserve">Surigao del Sur </t>
  </si>
  <si>
    <t xml:space="preserve"> Autonomous Region in Muslim Mindanao</t>
  </si>
  <si>
    <t xml:space="preserve">Lanao del Sur </t>
  </si>
  <si>
    <t xml:space="preserve">Maguindanao </t>
  </si>
  <si>
    <t xml:space="preserve">Shariff Kabunsuan </t>
  </si>
  <si>
    <t xml:space="preserve">Sulu </t>
  </si>
  <si>
    <t xml:space="preserve">Tawi-Tawi </t>
  </si>
  <si>
    <t xml:space="preserve">Abra </t>
  </si>
  <si>
    <t xml:space="preserve">Batanes </t>
  </si>
  <si>
    <t>Cagayan Valley (Region II)</t>
  </si>
  <si>
    <t xml:space="preserve">Aurora </t>
  </si>
  <si>
    <t>Central Luzon (Region III)</t>
  </si>
  <si>
    <t xml:space="preserve">Bohol </t>
  </si>
  <si>
    <t>Central Visayas (Region VII)</t>
  </si>
  <si>
    <t>Eastern Visayas (Region VIII)</t>
  </si>
  <si>
    <t xml:space="preserve">Biliran </t>
  </si>
  <si>
    <t>Ilocos (Region I)</t>
  </si>
  <si>
    <t xml:space="preserve">Ilocos Norte </t>
  </si>
  <si>
    <t>Manilla</t>
  </si>
  <si>
    <t>Western Visayas (Region VI)</t>
  </si>
  <si>
    <t xml:space="preserve">Aklan </t>
  </si>
  <si>
    <t xml:space="preserve">Batangas </t>
  </si>
  <si>
    <t xml:space="preserve">Marinduque </t>
  </si>
  <si>
    <t xml:space="preserve"> 1-4 Calabarzon</t>
  </si>
  <si>
    <t xml:space="preserve"> 5-10 Mimaropa</t>
  </si>
  <si>
    <t>Southern Tagalog (Region IV)</t>
  </si>
  <si>
    <t xml:space="preserve">Zamboanga del Norte </t>
  </si>
  <si>
    <t>Western Mindanao (Region IX)</t>
  </si>
  <si>
    <t>(before Western Mindenao)</t>
  </si>
  <si>
    <t xml:space="preserve">Bukidnon </t>
  </si>
  <si>
    <t xml:space="preserve">North Cotabato </t>
  </si>
  <si>
    <t>Central Mindanao (Region XII)</t>
  </si>
  <si>
    <t>(new name: Soccskargen)</t>
  </si>
  <si>
    <t xml:space="preserve">Compostela Valley </t>
  </si>
  <si>
    <t>Southern Mindanao (Region XI)</t>
  </si>
  <si>
    <t xml:space="preserve"> (new name: Davoa)</t>
  </si>
  <si>
    <t xml:space="preserve">Agusan del Norte </t>
  </si>
  <si>
    <t>Caraga (Region XIII)</t>
  </si>
  <si>
    <t xml:space="preserve">Basilan </t>
  </si>
  <si>
    <t xml:space="preserve"> (ARMM)</t>
  </si>
  <si>
    <t>Regions</t>
  </si>
  <si>
    <t>Northern Mindanao (Region X)</t>
  </si>
  <si>
    <t>Caraga</t>
  </si>
  <si>
    <t>Llocos</t>
  </si>
  <si>
    <t>Region I</t>
  </si>
  <si>
    <t>Region II</t>
  </si>
  <si>
    <t>Region III</t>
  </si>
  <si>
    <t>Region IV</t>
  </si>
  <si>
    <t>Region V</t>
  </si>
  <si>
    <t>Region VI</t>
  </si>
  <si>
    <t>Region VII</t>
  </si>
  <si>
    <t>Region VIII</t>
  </si>
  <si>
    <t>Region IX</t>
  </si>
  <si>
    <t>Region X</t>
  </si>
  <si>
    <t>Region XI</t>
  </si>
  <si>
    <t>Region XII</t>
  </si>
  <si>
    <t>Metropolitan Region</t>
  </si>
  <si>
    <t>Tarapacá</t>
  </si>
  <si>
    <t>Antofagasta</t>
  </si>
  <si>
    <t>Atacama</t>
  </si>
  <si>
    <t>Coquimbo</t>
  </si>
  <si>
    <t>Valparaíso</t>
  </si>
  <si>
    <t>Libertador General Bernando O'Higgins</t>
  </si>
  <si>
    <t>Maule</t>
  </si>
  <si>
    <t>Biobío</t>
  </si>
  <si>
    <t>Araucanía</t>
  </si>
  <si>
    <t>Los Lagos</t>
  </si>
  <si>
    <t>Aísen del General Carlos Ibañes del Campo</t>
  </si>
  <si>
    <t>Magallanes y Antártica Chilena</t>
  </si>
  <si>
    <t>Bangladesh  Divisions</t>
  </si>
  <si>
    <t>Barisal</t>
  </si>
  <si>
    <t>Chittagong</t>
  </si>
  <si>
    <t>Dhaka</t>
  </si>
  <si>
    <t>Khulna</t>
  </si>
  <si>
    <t>Sylhet</t>
  </si>
  <si>
    <t>Bolivia     Departments</t>
  </si>
  <si>
    <t>La Paz</t>
  </si>
  <si>
    <t>Santa Cruz</t>
  </si>
  <si>
    <t>Cochabamba</t>
  </si>
  <si>
    <t>Potosi</t>
  </si>
  <si>
    <t>Chuquisaca</t>
  </si>
  <si>
    <t>Tarija</t>
  </si>
  <si>
    <t>Oruro</t>
  </si>
  <si>
    <t>Beni</t>
  </si>
  <si>
    <t>Pando</t>
  </si>
  <si>
    <t>Population (millions)</t>
  </si>
  <si>
    <t>Antioquia</t>
  </si>
  <si>
    <t>Arauca</t>
  </si>
  <si>
    <t>Atlántico</t>
  </si>
  <si>
    <t>Bolívar</t>
  </si>
  <si>
    <t>Boyacá</t>
  </si>
  <si>
    <t>Caldas</t>
  </si>
  <si>
    <t>Caquetá</t>
  </si>
  <si>
    <t>Casanare</t>
  </si>
  <si>
    <t>Cauca</t>
  </si>
  <si>
    <t>Cesar</t>
  </si>
  <si>
    <t>Chocó</t>
  </si>
  <si>
    <t>Córdoba</t>
  </si>
  <si>
    <t>Cundinamarca</t>
  </si>
  <si>
    <t>Bogotá</t>
  </si>
  <si>
    <t>Guainía</t>
  </si>
  <si>
    <t>Guaviare</t>
  </si>
  <si>
    <t>Huila</t>
  </si>
  <si>
    <t>La Guajira</t>
  </si>
  <si>
    <t>Magdalena</t>
  </si>
  <si>
    <t>Meta</t>
  </si>
  <si>
    <t>Nariño</t>
  </si>
  <si>
    <t>Norte de Santander</t>
  </si>
  <si>
    <t>Putumayo</t>
  </si>
  <si>
    <t>Quindío</t>
  </si>
  <si>
    <t>Risaralda</t>
  </si>
  <si>
    <t>Santander</t>
  </si>
  <si>
    <t>Sucre</t>
  </si>
  <si>
    <t>Tolima</t>
  </si>
  <si>
    <t>Valle del Cauca</t>
  </si>
  <si>
    <t>Vaupés</t>
  </si>
  <si>
    <t>Vichada</t>
  </si>
  <si>
    <t>San Andrés and Providencia</t>
  </si>
  <si>
    <t>Cyprus           districts</t>
  </si>
  <si>
    <t>Famagusta</t>
  </si>
  <si>
    <t>Kyrenia</t>
  </si>
  <si>
    <t>Larnaca</t>
  </si>
  <si>
    <t>Limassol</t>
  </si>
  <si>
    <t>Nicosia</t>
  </si>
  <si>
    <t>Paphos</t>
  </si>
  <si>
    <t>Ecuador                       provinces</t>
  </si>
  <si>
    <t>Azuay</t>
  </si>
  <si>
    <t>Cañar</t>
  </si>
  <si>
    <t>Carchi</t>
  </si>
  <si>
    <t>Chimborazo</t>
  </si>
  <si>
    <t>El Oro</t>
  </si>
  <si>
    <t>Esmeraldas</t>
  </si>
  <si>
    <t>Galápagos</t>
  </si>
  <si>
    <t>Imbabura</t>
  </si>
  <si>
    <t>Guayas</t>
  </si>
  <si>
    <t>Loja</t>
  </si>
  <si>
    <t>Los Ríos</t>
  </si>
  <si>
    <t>Morona</t>
  </si>
  <si>
    <t>Manabi</t>
  </si>
  <si>
    <t>Napo</t>
  </si>
  <si>
    <t>Orellana</t>
  </si>
  <si>
    <t>Pastaza</t>
  </si>
  <si>
    <t>Pichincha</t>
  </si>
  <si>
    <t>Sucumbius</t>
  </si>
  <si>
    <t>Tungurahua</t>
  </si>
  <si>
    <t>Zamora-Chinchipe</t>
  </si>
  <si>
    <t xml:space="preserve">Alta Verapaz </t>
  </si>
  <si>
    <t xml:space="preserve">Baja Verapaz </t>
  </si>
  <si>
    <t xml:space="preserve">Chimaltenango </t>
  </si>
  <si>
    <t xml:space="preserve">Chiquimula </t>
  </si>
  <si>
    <t xml:space="preserve">Petén </t>
  </si>
  <si>
    <t xml:space="preserve">El Progreso </t>
  </si>
  <si>
    <t xml:space="preserve">Quiché </t>
  </si>
  <si>
    <t xml:space="preserve">Escuintla </t>
  </si>
  <si>
    <t xml:space="preserve">Guatemala </t>
  </si>
  <si>
    <t xml:space="preserve">Huehuetenango </t>
  </si>
  <si>
    <t xml:space="preserve">Izabal </t>
  </si>
  <si>
    <t xml:space="preserve">Jalapa </t>
  </si>
  <si>
    <t xml:space="preserve">Jutiapa </t>
  </si>
  <si>
    <t xml:space="preserve">Quetzaltenango </t>
  </si>
  <si>
    <t xml:space="preserve">Retalhuleu </t>
  </si>
  <si>
    <t xml:space="preserve">Sacatepéquez </t>
  </si>
  <si>
    <t xml:space="preserve">San Marcos </t>
  </si>
  <si>
    <t xml:space="preserve">Santa Rosa </t>
  </si>
  <si>
    <t xml:space="preserve">Sololá </t>
  </si>
  <si>
    <t>Zacapa</t>
  </si>
  <si>
    <t>Atlántida</t>
  </si>
  <si>
    <t>Choluteca</t>
  </si>
  <si>
    <t>Colón</t>
  </si>
  <si>
    <t>Comayagua</t>
  </si>
  <si>
    <t>Copán</t>
  </si>
  <si>
    <t>Cortés</t>
  </si>
  <si>
    <t>El Paraíso</t>
  </si>
  <si>
    <t>Francisco Morazán</t>
  </si>
  <si>
    <t>Gracias a Dios</t>
  </si>
  <si>
    <t>Intibucá</t>
  </si>
  <si>
    <t>Islas de la Bahía</t>
  </si>
  <si>
    <t>Lempira</t>
  </si>
  <si>
    <t>Ocotepeque</t>
  </si>
  <si>
    <t>Olancho</t>
  </si>
  <si>
    <t>Santa Bárbara</t>
  </si>
  <si>
    <t>Valle</t>
  </si>
  <si>
    <t>Yoro</t>
  </si>
  <si>
    <t>Kenya             Provinces</t>
  </si>
  <si>
    <t xml:space="preserve">Central </t>
  </si>
  <si>
    <t xml:space="preserve">Coast </t>
  </si>
  <si>
    <t xml:space="preserve">Eastern </t>
  </si>
  <si>
    <t xml:space="preserve">Nairobi </t>
  </si>
  <si>
    <t xml:space="preserve">North Eastern </t>
  </si>
  <si>
    <t xml:space="preserve">Nyanza </t>
  </si>
  <si>
    <t xml:space="preserve">Rift Valley </t>
  </si>
  <si>
    <t>Western</t>
  </si>
  <si>
    <t xml:space="preserve">Amazonas </t>
  </si>
  <si>
    <t xml:space="preserve">Ancash </t>
  </si>
  <si>
    <t xml:space="preserve">Apurímac </t>
  </si>
  <si>
    <t xml:space="preserve">Arequipa </t>
  </si>
  <si>
    <t xml:space="preserve">Ayacucho </t>
  </si>
  <si>
    <t xml:space="preserve">Cajamarca </t>
  </si>
  <si>
    <t xml:space="preserve">Callao </t>
  </si>
  <si>
    <t xml:space="preserve">Cusco </t>
  </si>
  <si>
    <t xml:space="preserve">Huancavelica </t>
  </si>
  <si>
    <t xml:space="preserve">Huánuco </t>
  </si>
  <si>
    <t xml:space="preserve">Ica </t>
  </si>
  <si>
    <t xml:space="preserve">Junín </t>
  </si>
  <si>
    <t>La Libertad</t>
  </si>
  <si>
    <t>Ucayali</t>
  </si>
  <si>
    <t xml:space="preserve">Lambayeque </t>
  </si>
  <si>
    <t xml:space="preserve">Lima </t>
  </si>
  <si>
    <t xml:space="preserve">Loreto </t>
  </si>
  <si>
    <t xml:space="preserve">Madre de Dios </t>
  </si>
  <si>
    <t xml:space="preserve">Moquegua </t>
  </si>
  <si>
    <t xml:space="preserve">Pasco </t>
  </si>
  <si>
    <t xml:space="preserve">Piura </t>
  </si>
  <si>
    <t xml:space="preserve">Puno </t>
  </si>
  <si>
    <t xml:space="preserve">San Martín </t>
  </si>
  <si>
    <t xml:space="preserve">Tacna </t>
  </si>
  <si>
    <t xml:space="preserve">Tumbes </t>
  </si>
  <si>
    <t>Lima Province</t>
  </si>
  <si>
    <t>Eastern Cape</t>
  </si>
  <si>
    <t>Free State</t>
  </si>
  <si>
    <t>Gauteng</t>
  </si>
  <si>
    <t>KwaZulu-Natal</t>
  </si>
  <si>
    <t>Limpopo</t>
  </si>
  <si>
    <t>Mpumalanga</t>
  </si>
  <si>
    <t>Northern Cape</t>
  </si>
  <si>
    <t>North West</t>
  </si>
  <si>
    <t>Western Cape</t>
  </si>
  <si>
    <t>Ha Nam</t>
  </si>
  <si>
    <t>Ha Tay</t>
  </si>
  <si>
    <t>Hai Duong</t>
  </si>
  <si>
    <t>Hung Yen</t>
  </si>
  <si>
    <t>Nam Dinh</t>
  </si>
  <si>
    <t>Ninh Binh</t>
  </si>
  <si>
    <t>Thai Binh</t>
  </si>
  <si>
    <t>Vinh Phuc</t>
  </si>
  <si>
    <t>Ha Noi</t>
  </si>
  <si>
    <t>Thua Thien-Hue</t>
  </si>
  <si>
    <t>Ba Ria-Vung Tau</t>
  </si>
  <si>
    <t>Ho Chi Minh</t>
  </si>
  <si>
    <t>Hai Phong</t>
  </si>
  <si>
    <t>Ha Tinh</t>
  </si>
  <si>
    <t>Nghe An</t>
  </si>
  <si>
    <t>Quang Binh</t>
  </si>
  <si>
    <t>Quang Tri</t>
  </si>
  <si>
    <t>Thanh Hoa</t>
  </si>
  <si>
    <t>Bac Giang</t>
  </si>
  <si>
    <t>Bac Ninh</t>
  </si>
  <si>
    <t>Bac Kan</t>
  </si>
  <si>
    <t>Cao Bang</t>
  </si>
  <si>
    <t>Ha Giang</t>
  </si>
  <si>
    <t>Lang Son</t>
  </si>
  <si>
    <t>Lao Cai</t>
  </si>
  <si>
    <t>Phu Tho</t>
  </si>
  <si>
    <t>Quang Ninh</t>
  </si>
  <si>
    <t>Thai Nguyen</t>
  </si>
  <si>
    <t>Tuyen Quang</t>
  </si>
  <si>
    <t>Yen Bai</t>
  </si>
  <si>
    <t>Dien Bien</t>
  </si>
  <si>
    <t>Hoa Binh</t>
  </si>
  <si>
    <t>Lai Chau</t>
  </si>
  <si>
    <t>Son La</t>
  </si>
  <si>
    <t>Dak Lak</t>
  </si>
  <si>
    <t>Dak Nong</t>
  </si>
  <si>
    <t>Gia Lai</t>
  </si>
  <si>
    <t>Lam Dong</t>
  </si>
  <si>
    <t>Binh Dinh</t>
  </si>
  <si>
    <t>Khanh Hoa</t>
  </si>
  <si>
    <t>Phu Yen</t>
  </si>
  <si>
    <t>Quang Nam</t>
  </si>
  <si>
    <t>Quang Ngai</t>
  </si>
  <si>
    <t>Da Nang</t>
  </si>
  <si>
    <t>Binh Duong</t>
  </si>
  <si>
    <t>Binh Phuoc</t>
  </si>
  <si>
    <t>Binh Thuan</t>
  </si>
  <si>
    <t>Dong Nai</t>
  </si>
  <si>
    <t>Ninh Thuan</t>
  </si>
  <si>
    <t>Tay Ninh</t>
  </si>
  <si>
    <t>Can Tho</t>
  </si>
  <si>
    <t>An Giang</t>
  </si>
  <si>
    <t>Bac Lieu</t>
  </si>
  <si>
    <t>en tre</t>
  </si>
  <si>
    <t>Ca Mau</t>
  </si>
  <si>
    <t>Dong Thap</t>
  </si>
  <si>
    <t>Hau Giang</t>
  </si>
  <si>
    <t>Kien Giang</t>
  </si>
  <si>
    <t>Long An</t>
  </si>
  <si>
    <t>Soc Trang</t>
  </si>
  <si>
    <t>Tien Giang</t>
  </si>
  <si>
    <t>Tra Vinh</t>
  </si>
  <si>
    <t>Vinh Long</t>
  </si>
  <si>
    <t>Kon Tum</t>
  </si>
  <si>
    <t>Rio Negro</t>
  </si>
  <si>
    <t>Neuquén</t>
  </si>
  <si>
    <t>Chubut</t>
  </si>
  <si>
    <t>Tierra del Fuego</t>
  </si>
  <si>
    <t>Santa Fe</t>
  </si>
  <si>
    <t>La Pampa</t>
  </si>
  <si>
    <t>Buenos Aires</t>
  </si>
  <si>
    <t>Buenos Aires City</t>
  </si>
  <si>
    <t>San Juan</t>
  </si>
  <si>
    <t>Mendoza</t>
  </si>
  <si>
    <t>San Luis</t>
  </si>
  <si>
    <t>Misiones</t>
  </si>
  <si>
    <t>Entre Ríos</t>
  </si>
  <si>
    <t>Corrientes</t>
  </si>
  <si>
    <t>Formosa</t>
  </si>
  <si>
    <t>Chaco</t>
  </si>
  <si>
    <t xml:space="preserve">Santiago del Estero </t>
  </si>
  <si>
    <t>Jujuy</t>
  </si>
  <si>
    <t>Salta</t>
  </si>
  <si>
    <t>Tucumán</t>
  </si>
  <si>
    <t>Catamarca</t>
  </si>
  <si>
    <t xml:space="preserve">La Rioja </t>
  </si>
  <si>
    <t>Central</t>
  </si>
  <si>
    <t>Chiang Mai</t>
  </si>
  <si>
    <t>Chiang Rai</t>
  </si>
  <si>
    <t>Lampang</t>
  </si>
  <si>
    <t>Lamphun</t>
  </si>
  <si>
    <t>Mae Hong Son</t>
  </si>
  <si>
    <t>Nan</t>
  </si>
  <si>
    <t>Phayao</t>
  </si>
  <si>
    <t>Phrae</t>
  </si>
  <si>
    <t>Uttaradit</t>
  </si>
  <si>
    <t>Kanchanaburi</t>
  </si>
  <si>
    <t>Phetchaburi</t>
  </si>
  <si>
    <t>Ratchaburi</t>
  </si>
  <si>
    <t>Tak</t>
  </si>
  <si>
    <t>Buri Ram</t>
  </si>
  <si>
    <t>Chaiyaphum</t>
  </si>
  <si>
    <t>Kalasin</t>
  </si>
  <si>
    <t>Khon Kaen</t>
  </si>
  <si>
    <t>Loei</t>
  </si>
  <si>
    <t>Maha Sarakham</t>
  </si>
  <si>
    <t>Mukdahan</t>
  </si>
  <si>
    <t>Nakhon Phanom</t>
  </si>
  <si>
    <t>Nakhon Ratchasima</t>
  </si>
  <si>
    <t>Nong Khai</t>
  </si>
  <si>
    <t>Roi Et</t>
  </si>
  <si>
    <t>Sakon Nakhon</t>
  </si>
  <si>
    <t>Si Sa Ket</t>
  </si>
  <si>
    <t>Surin</t>
  </si>
  <si>
    <t>Ubon Ratchathani</t>
  </si>
  <si>
    <t>Udon Thani</t>
  </si>
  <si>
    <t>Yasothon</t>
  </si>
  <si>
    <t>Ang Thong</t>
  </si>
  <si>
    <t>Bangkok (Krung Thep Maha Nakhon)</t>
  </si>
  <si>
    <t>Chai Nat</t>
  </si>
  <si>
    <t>Lop Buri</t>
  </si>
  <si>
    <t>Nakhon Nayok</t>
  </si>
  <si>
    <t>Nakhon Pathom</t>
  </si>
  <si>
    <t>Nakhon Sawan</t>
  </si>
  <si>
    <t>Nonthaburi</t>
  </si>
  <si>
    <t>Pathum Thani</t>
  </si>
  <si>
    <t>Phetchabun</t>
  </si>
  <si>
    <t>Phichit</t>
  </si>
  <si>
    <t>Phitsanulok</t>
  </si>
  <si>
    <t>Samut Prakan</t>
  </si>
  <si>
    <t>Samut Sakhon</t>
  </si>
  <si>
    <t>Samut Songkhram</t>
  </si>
  <si>
    <t>Saraburi</t>
  </si>
  <si>
    <t>Suphan Buri</t>
  </si>
  <si>
    <t>Uthai Thani</t>
  </si>
  <si>
    <t>Chumphon</t>
  </si>
  <si>
    <t>Krabi</t>
  </si>
  <si>
    <t>Nakhon Si Thammarat</t>
  </si>
  <si>
    <t>Narathiwat</t>
  </si>
  <si>
    <t>Pattani</t>
  </si>
  <si>
    <t>Phatthalung</t>
  </si>
  <si>
    <t>Phuket</t>
  </si>
  <si>
    <t>Ranong</t>
  </si>
  <si>
    <t>Satun</t>
  </si>
  <si>
    <t>Songkhla</t>
  </si>
  <si>
    <t>Surat Thani</t>
  </si>
  <si>
    <t>Trang</t>
  </si>
  <si>
    <t>Yala</t>
  </si>
  <si>
    <t>Chachoengsao</t>
  </si>
  <si>
    <t>Chanthaburi</t>
  </si>
  <si>
    <t>Chon Buri</t>
  </si>
  <si>
    <t>Rayong</t>
  </si>
  <si>
    <t>Sa Kaeo</t>
  </si>
  <si>
    <t>Trat</t>
  </si>
  <si>
    <t>Provinces sorted by regions</t>
  </si>
  <si>
    <t>Busan</t>
  </si>
  <si>
    <t>Daegu</t>
  </si>
  <si>
    <t>Incheon</t>
  </si>
  <si>
    <t>Gwangju</t>
  </si>
  <si>
    <t>Daejeon</t>
  </si>
  <si>
    <t>Ulsan</t>
  </si>
  <si>
    <t>Gyeonggi-do</t>
  </si>
  <si>
    <t>Gangwon-do</t>
  </si>
  <si>
    <t>Seoul</t>
  </si>
  <si>
    <t>Chungcheongbuk-do</t>
  </si>
  <si>
    <t>Chungcheongnam-do</t>
  </si>
  <si>
    <t>Jeollabuk-do</t>
  </si>
  <si>
    <t>Jeollanam-do</t>
  </si>
  <si>
    <t xml:space="preserve">Jeju-do </t>
  </si>
  <si>
    <t>Gyeongsangbuk-do</t>
  </si>
  <si>
    <t>Gyeongsangnam-do</t>
  </si>
  <si>
    <t>Bocas del Toro</t>
  </si>
  <si>
    <t>Chiriquí</t>
  </si>
  <si>
    <t>Coclé</t>
  </si>
  <si>
    <t>Darién</t>
  </si>
  <si>
    <t>Herrera</t>
  </si>
  <si>
    <t>Los Santos</t>
  </si>
  <si>
    <t>Panamá</t>
  </si>
  <si>
    <t xml:space="preserve">Province Capital </t>
  </si>
  <si>
    <t xml:space="preserve">Veraguas </t>
  </si>
  <si>
    <t>Emberá</t>
  </si>
  <si>
    <t>Kuna Yala</t>
  </si>
  <si>
    <t>Ngöbe-Buglé</t>
  </si>
  <si>
    <t>Indigenous regions</t>
  </si>
  <si>
    <t xml:space="preserve">Minya Minya Upper </t>
  </si>
  <si>
    <t>Governorate</t>
  </si>
  <si>
    <t>Capital</t>
  </si>
  <si>
    <t>Location</t>
  </si>
  <si>
    <t>Alexandria</t>
  </si>
  <si>
    <t>Aswan</t>
  </si>
  <si>
    <t xml:space="preserve">Upper </t>
  </si>
  <si>
    <t xml:space="preserve">Northern </t>
  </si>
  <si>
    <t>Matruh</t>
  </si>
  <si>
    <t xml:space="preserve">Western </t>
  </si>
  <si>
    <t>Mersa Matruh</t>
  </si>
  <si>
    <t>Lower</t>
  </si>
  <si>
    <t>Sinai</t>
  </si>
  <si>
    <t>Middle</t>
  </si>
  <si>
    <t>Canal</t>
  </si>
  <si>
    <t>Eastern</t>
  </si>
  <si>
    <t>Asyut</t>
  </si>
  <si>
    <t>Damanhur</t>
  </si>
  <si>
    <t>Beni Suef</t>
  </si>
  <si>
    <t>Beheira</t>
  </si>
  <si>
    <t>Cairo</t>
  </si>
  <si>
    <t>Dakahlia</t>
  </si>
  <si>
    <t>Mansura</t>
  </si>
  <si>
    <t>Damietta</t>
  </si>
  <si>
    <t>Faiyum</t>
  </si>
  <si>
    <t>Gharbia</t>
  </si>
  <si>
    <t>Tanta</t>
  </si>
  <si>
    <t>Giza</t>
  </si>
  <si>
    <t>Helwan</t>
  </si>
  <si>
    <t>Ismailia</t>
  </si>
  <si>
    <t>Kafr el-Sheikh</t>
  </si>
  <si>
    <t>Luxor</t>
  </si>
  <si>
    <t>Minya</t>
  </si>
  <si>
    <t>Monufia</t>
  </si>
  <si>
    <t>Shibin el-Kom</t>
  </si>
  <si>
    <t>Kharga</t>
  </si>
  <si>
    <t>New Valley</t>
  </si>
  <si>
    <t>Arish</t>
  </si>
  <si>
    <t>North Sinai</t>
  </si>
  <si>
    <t>Port Said</t>
  </si>
  <si>
    <t>Banha</t>
  </si>
  <si>
    <t>Qena</t>
  </si>
  <si>
    <t>Qalyubia</t>
  </si>
  <si>
    <t>Red Sea</t>
  </si>
  <si>
    <t>Hurghada</t>
  </si>
  <si>
    <t>Sharqia</t>
  </si>
  <si>
    <t>Zagazig</t>
  </si>
  <si>
    <t>Sohag</t>
  </si>
  <si>
    <t>South Sinai</t>
  </si>
  <si>
    <t>el-Tor</t>
  </si>
  <si>
    <t>Suez</t>
  </si>
  <si>
    <t>Provinces:</t>
  </si>
  <si>
    <t xml:space="preserve">Balochistan </t>
  </si>
  <si>
    <t xml:space="preserve">North-West Frontier Province (NWFP) </t>
  </si>
  <si>
    <t xml:space="preserve">Punjab </t>
  </si>
  <si>
    <t xml:space="preserve">Sindh </t>
  </si>
  <si>
    <t xml:space="preserve">Balochistan and NWFP also have Provincially Administered Tribal Areas[32] (PATA) which are being developed into regular districts. </t>
  </si>
  <si>
    <t>Territories:</t>
  </si>
  <si>
    <t xml:space="preserve">Islamabad Capital Territory </t>
  </si>
  <si>
    <t xml:space="preserve">Federally Administered Tribal Areas </t>
  </si>
  <si>
    <t>Pakistani-administered portions of Kashmir:</t>
  </si>
  <si>
    <t>Azad Kashmir</t>
  </si>
  <si>
    <t>Northern Areas</t>
  </si>
  <si>
    <t>North-West Frontier Province</t>
  </si>
  <si>
    <t>Tangier-Tétouan</t>
  </si>
  <si>
    <t>Taza-Al Hoceima-Taounate</t>
  </si>
  <si>
    <t>Chaouia-Ouardigha</t>
  </si>
  <si>
    <t>Doukkala-Abda</t>
  </si>
  <si>
    <t>Fès-Boulemane</t>
  </si>
  <si>
    <t>Gharb-Chrarda-Béni Hssen</t>
  </si>
  <si>
    <t>Greater Casablanca</t>
  </si>
  <si>
    <t>Guelmim-Es Semara</t>
  </si>
  <si>
    <t>Marrakech-Tensift-El Haouz</t>
  </si>
  <si>
    <t>Meknès-Tafilalet</t>
  </si>
  <si>
    <t>Oriental</t>
  </si>
  <si>
    <t>Rabat-Salé-Zemmour-Zaer</t>
  </si>
  <si>
    <t>Souss-Massa-Draâ</t>
  </si>
  <si>
    <t>Tadla-Azilal</t>
  </si>
  <si>
    <t xml:space="preserve">Arkhangai </t>
  </si>
  <si>
    <t xml:space="preserve">Bayan-Ölgii </t>
  </si>
  <si>
    <t xml:space="preserve">Bayankhongor </t>
  </si>
  <si>
    <t xml:space="preserve">Bulgan </t>
  </si>
  <si>
    <t xml:space="preserve">Darkhan-Uul </t>
  </si>
  <si>
    <t xml:space="preserve">Dornod </t>
  </si>
  <si>
    <t xml:space="preserve">Dornogovi </t>
  </si>
  <si>
    <t xml:space="preserve">Dundgovi </t>
  </si>
  <si>
    <t xml:space="preserve">Govi-Altai </t>
  </si>
  <si>
    <t xml:space="preserve">Govisümber </t>
  </si>
  <si>
    <t xml:space="preserve">Khentii </t>
  </si>
  <si>
    <t xml:space="preserve">Khövsgöl </t>
  </si>
  <si>
    <t xml:space="preserve">Ömnögovi </t>
  </si>
  <si>
    <t xml:space="preserve">Orkhon </t>
  </si>
  <si>
    <t xml:space="preserve">Övörkhangai </t>
  </si>
  <si>
    <t xml:space="preserve">Selenge </t>
  </si>
  <si>
    <t xml:space="preserve">Sükhbaatar </t>
  </si>
  <si>
    <t xml:space="preserve">Töv </t>
  </si>
  <si>
    <t xml:space="preserve">Uvs </t>
  </si>
  <si>
    <t xml:space="preserve">Zavkhan </t>
  </si>
  <si>
    <t xml:space="preserve">Khovd </t>
  </si>
  <si>
    <t>Ulaanbaatar</t>
  </si>
  <si>
    <t xml:space="preserve">Anenii Noi </t>
  </si>
  <si>
    <t xml:space="preserve">Basarabeasca </t>
  </si>
  <si>
    <t xml:space="preserve">Briceni </t>
  </si>
  <si>
    <t xml:space="preserve">Cahul, non-contiguous </t>
  </si>
  <si>
    <t xml:space="preserve">Cantemir </t>
  </si>
  <si>
    <t xml:space="preserve">Călăraşi </t>
  </si>
  <si>
    <t xml:space="preserve">Căuşeni </t>
  </si>
  <si>
    <t xml:space="preserve">Cimişlia </t>
  </si>
  <si>
    <t xml:space="preserve">Criuleni, non-contiguous </t>
  </si>
  <si>
    <t xml:space="preserve">Donduşeni </t>
  </si>
  <si>
    <t xml:space="preserve">Drochia </t>
  </si>
  <si>
    <t xml:space="preserve">Dubăsari, non-contiguous </t>
  </si>
  <si>
    <t xml:space="preserve">Edineţ </t>
  </si>
  <si>
    <t xml:space="preserve">Faleşti  </t>
  </si>
  <si>
    <t xml:space="preserve">Glodeni </t>
  </si>
  <si>
    <t xml:space="preserve">Hînceşti </t>
  </si>
  <si>
    <t xml:space="preserve">Ialoveni </t>
  </si>
  <si>
    <t xml:space="preserve">Leova </t>
  </si>
  <si>
    <t xml:space="preserve">Nisporeni </t>
  </si>
  <si>
    <t xml:space="preserve">Ocniţa </t>
  </si>
  <si>
    <t xml:space="preserve">Orhei </t>
  </si>
  <si>
    <t xml:space="preserve">Rezina </t>
  </si>
  <si>
    <t xml:space="preserve">Rîşcani </t>
  </si>
  <si>
    <t xml:space="preserve">Sîngerei </t>
  </si>
  <si>
    <t xml:space="preserve">Soroca </t>
  </si>
  <si>
    <t xml:space="preserve">Străşeni </t>
  </si>
  <si>
    <t xml:space="preserve">Şoldăneşti </t>
  </si>
  <si>
    <t xml:space="preserve">Ştefan Vodă </t>
  </si>
  <si>
    <t xml:space="preserve">Taraclia, non-contiguous </t>
  </si>
  <si>
    <t xml:space="preserve">Teleneşti </t>
  </si>
  <si>
    <t>Ungheni</t>
  </si>
  <si>
    <t xml:space="preserve">Floreşti </t>
  </si>
  <si>
    <t>Chisinau</t>
  </si>
  <si>
    <t>Aragatsotn</t>
  </si>
  <si>
    <t>Ararat</t>
  </si>
  <si>
    <t>Armavir</t>
  </si>
  <si>
    <t>Gegharkunik</t>
  </si>
  <si>
    <t>Kotayk</t>
  </si>
  <si>
    <t>Lori</t>
  </si>
  <si>
    <t>Shirak</t>
  </si>
  <si>
    <t>Syunik</t>
  </si>
  <si>
    <t>Tavush</t>
  </si>
  <si>
    <t>Yerevan</t>
  </si>
  <si>
    <t>Vayots Dzor</t>
  </si>
  <si>
    <t>Cuba Provinces</t>
  </si>
  <si>
    <t>Isla de la Juventud</t>
  </si>
  <si>
    <t>Pinar del Río</t>
  </si>
  <si>
    <t>Havana</t>
  </si>
  <si>
    <t>Havana city</t>
  </si>
  <si>
    <t>Matanzas</t>
  </si>
  <si>
    <t>Cienfuegos</t>
  </si>
  <si>
    <t>Villa Clara</t>
  </si>
  <si>
    <t>Sancti Spíritus</t>
  </si>
  <si>
    <t>Ciego de Ávilla</t>
  </si>
  <si>
    <t>Camagüey</t>
  </si>
  <si>
    <t>Las Tunas</t>
  </si>
  <si>
    <t>Granma</t>
  </si>
  <si>
    <t>Holguín</t>
  </si>
  <si>
    <t>Santiago de Cuba</t>
  </si>
  <si>
    <t>Guantánamo</t>
  </si>
  <si>
    <t>Costa Rica Provinces</t>
  </si>
  <si>
    <t>Alajuela</t>
  </si>
  <si>
    <t>Guanacaste</t>
  </si>
  <si>
    <t>Heredia</t>
  </si>
  <si>
    <t>Limón</t>
  </si>
  <si>
    <t>Puntarenas</t>
  </si>
  <si>
    <t>San José</t>
  </si>
  <si>
    <t>Dominican Republic Provinces</t>
  </si>
  <si>
    <t xml:space="preserve">Azua </t>
  </si>
  <si>
    <t xml:space="preserve">Bahoruco </t>
  </si>
  <si>
    <t xml:space="preserve">Barahona </t>
  </si>
  <si>
    <t xml:space="preserve">Dajabón </t>
  </si>
  <si>
    <t xml:space="preserve">Duarte </t>
  </si>
  <si>
    <t xml:space="preserve">Elías Piña </t>
  </si>
  <si>
    <t xml:space="preserve">El Seibo </t>
  </si>
  <si>
    <t xml:space="preserve">Espaillat </t>
  </si>
  <si>
    <t xml:space="preserve">Hato Mayor </t>
  </si>
  <si>
    <t xml:space="preserve">Independencia </t>
  </si>
  <si>
    <t xml:space="preserve">La Altagracia </t>
  </si>
  <si>
    <t xml:space="preserve">La Vega </t>
  </si>
  <si>
    <t xml:space="preserve">María Trinidad Sánchez </t>
  </si>
  <si>
    <t xml:space="preserve">Monseñor Nouel </t>
  </si>
  <si>
    <t xml:space="preserve">Monte Cristi </t>
  </si>
  <si>
    <t xml:space="preserve">Monte Plata </t>
  </si>
  <si>
    <t xml:space="preserve">Pedernales </t>
  </si>
  <si>
    <t xml:space="preserve">Peravia </t>
  </si>
  <si>
    <t xml:space="preserve">Puerto Plata </t>
  </si>
  <si>
    <t xml:space="preserve">Hermanas Mirabal </t>
  </si>
  <si>
    <t xml:space="preserve">Sánchez Ramírez </t>
  </si>
  <si>
    <t xml:space="preserve">San Cristóbal </t>
  </si>
  <si>
    <t xml:space="preserve">San José de Ocoa </t>
  </si>
  <si>
    <t xml:space="preserve">San Juan </t>
  </si>
  <si>
    <t xml:space="preserve">San Pedro de Macorís </t>
  </si>
  <si>
    <t xml:space="preserve">Santiago </t>
  </si>
  <si>
    <t xml:space="preserve">Santiago Rodríguez </t>
  </si>
  <si>
    <t xml:space="preserve">Santo Domingo </t>
  </si>
  <si>
    <t xml:space="preserve">La Romana </t>
  </si>
  <si>
    <t>Santo Domingo City</t>
  </si>
  <si>
    <t xml:space="preserve">Samaná </t>
  </si>
  <si>
    <t>El Salvador Departments</t>
  </si>
  <si>
    <t xml:space="preserve">Ahuachapán </t>
  </si>
  <si>
    <t xml:space="preserve">Cabañas </t>
  </si>
  <si>
    <t xml:space="preserve">Chalatenango </t>
  </si>
  <si>
    <t xml:space="preserve">Cuscatlán </t>
  </si>
  <si>
    <t xml:space="preserve">La Libertad </t>
  </si>
  <si>
    <t xml:space="preserve">La Paz </t>
  </si>
  <si>
    <t xml:space="preserve">La Unión </t>
  </si>
  <si>
    <t xml:space="preserve">Morazán </t>
  </si>
  <si>
    <t xml:space="preserve">San Miguel </t>
  </si>
  <si>
    <t xml:space="preserve">San Salvador </t>
  </si>
  <si>
    <t xml:space="preserve">San Vicente </t>
  </si>
  <si>
    <t xml:space="preserve">Santa Ana </t>
  </si>
  <si>
    <t xml:space="preserve">Sonsonate </t>
  </si>
  <si>
    <t xml:space="preserve">Usulután </t>
  </si>
  <si>
    <t>Center</t>
  </si>
  <si>
    <t>Haifa</t>
  </si>
  <si>
    <t>Jerusalem</t>
  </si>
  <si>
    <t>Southern</t>
  </si>
  <si>
    <t>Tel Aviv</t>
  </si>
  <si>
    <t xml:space="preserve">Agnéby </t>
  </si>
  <si>
    <t xml:space="preserve">Bafing </t>
  </si>
  <si>
    <t xml:space="preserve">Bas-Sassandra </t>
  </si>
  <si>
    <t xml:space="preserve">Denguélé </t>
  </si>
  <si>
    <t xml:space="preserve">Dix-Huit Montagnes </t>
  </si>
  <si>
    <t xml:space="preserve">Fromager </t>
  </si>
  <si>
    <t xml:space="preserve">Haut-Sassandra </t>
  </si>
  <si>
    <t xml:space="preserve">Lacs </t>
  </si>
  <si>
    <t xml:space="preserve">Lagunes </t>
  </si>
  <si>
    <t xml:space="preserve">Marahoué </t>
  </si>
  <si>
    <t xml:space="preserve">Moyen-Comoé </t>
  </si>
  <si>
    <t xml:space="preserve">N'zi-Comoé </t>
  </si>
  <si>
    <t xml:space="preserve">Savanes </t>
  </si>
  <si>
    <t xml:space="preserve">Sud-Bandama </t>
  </si>
  <si>
    <t xml:space="preserve">Sud-Comoé </t>
  </si>
  <si>
    <t xml:space="preserve">Vallée du Bandama </t>
  </si>
  <si>
    <t xml:space="preserve">Worodougou </t>
  </si>
  <si>
    <t xml:space="preserve">Zanzan </t>
  </si>
  <si>
    <t xml:space="preserve">Moyen-Cavally </t>
  </si>
  <si>
    <t xml:space="preserve">Batken </t>
  </si>
  <si>
    <t xml:space="preserve">Chui </t>
  </si>
  <si>
    <t xml:space="preserve">Jalal-Abad </t>
  </si>
  <si>
    <t xml:space="preserve">Naryn </t>
  </si>
  <si>
    <t xml:space="preserve">Talas </t>
  </si>
  <si>
    <t xml:space="preserve">Issyk-Kul </t>
  </si>
  <si>
    <t xml:space="preserve">Bishkek City </t>
  </si>
  <si>
    <t>Osh</t>
  </si>
  <si>
    <t xml:space="preserve">Osh City </t>
  </si>
  <si>
    <t xml:space="preserve">Black River (Capital: Bambous) </t>
  </si>
  <si>
    <t xml:space="preserve">Flacq (Capital: Centre de Flacq) </t>
  </si>
  <si>
    <t xml:space="preserve">Grand Port (Capital: Mahebourg) </t>
  </si>
  <si>
    <t xml:space="preserve">Moka (Capital: Quartier Militaire) </t>
  </si>
  <si>
    <t xml:space="preserve">Pamplemousses (Capital: Triolet) </t>
  </si>
  <si>
    <t xml:space="preserve">Plaines Wilhems (Capital: Rose Hill/ Curepipe) </t>
  </si>
  <si>
    <t xml:space="preserve">Port Louis (Capital of Maurtius) </t>
  </si>
  <si>
    <t xml:space="preserve">Rivière du Rempart (Capital: Mapou) </t>
  </si>
  <si>
    <t>Savanne (Capital: Souillac)</t>
  </si>
  <si>
    <t>Black River</t>
  </si>
  <si>
    <t>Flacq</t>
  </si>
  <si>
    <t>Grand Port</t>
  </si>
  <si>
    <t>Moka</t>
  </si>
  <si>
    <t>Pamplemousses</t>
  </si>
  <si>
    <t>Plaines Wilhems</t>
  </si>
  <si>
    <t>Port Louis</t>
  </si>
  <si>
    <t>Rivière du Rempart</t>
  </si>
  <si>
    <t>Savanne</t>
  </si>
  <si>
    <t xml:space="preserve">Nazareth Bank </t>
  </si>
  <si>
    <t xml:space="preserve">Saya de Malha Bank </t>
  </si>
  <si>
    <t xml:space="preserve">Hawkins Bank </t>
  </si>
  <si>
    <t>Soudan Banks</t>
  </si>
  <si>
    <t>Rodrigues</t>
  </si>
  <si>
    <t>Agalega</t>
  </si>
  <si>
    <t>Cargados Carajos Shoals</t>
  </si>
  <si>
    <t xml:space="preserve">Rodrigues, an island 560 kilometres north-east of Mauritius, which attained limited autonomy in October 2002.[10][11] Had the status of the 10th administrative district of Mauritius before autonomy was attained.[12] </t>
  </si>
  <si>
    <t xml:space="preserve">Agalega, two small islands about 933 kilometres (580 mi) north of Mauritius. </t>
  </si>
  <si>
    <t xml:space="preserve">Cargados Carajos Shoals, also known as the Saint Brandon islands, about 402 kilometres (250 mi) north of Mauritius. </t>
  </si>
  <si>
    <t>Sughd</t>
  </si>
  <si>
    <t>Region of Republic Subordination</t>
  </si>
  <si>
    <t>Khation</t>
  </si>
  <si>
    <t>Gorno-Badakhstan</t>
  </si>
  <si>
    <t>Hanover</t>
  </si>
  <si>
    <t>Saint Elizabeth</t>
  </si>
  <si>
    <t>Saint James</t>
  </si>
  <si>
    <t>Trelawnew</t>
  </si>
  <si>
    <t>Westmoreland</t>
  </si>
  <si>
    <t>Claredon</t>
  </si>
  <si>
    <t>Manchester</t>
  </si>
  <si>
    <t>Saint Ann</t>
  </si>
  <si>
    <t>Saint Cathrine</t>
  </si>
  <si>
    <t>Saint mary</t>
  </si>
  <si>
    <t>Kingston</t>
  </si>
  <si>
    <t>Portland</t>
  </si>
  <si>
    <t>Saint Andrew</t>
  </si>
  <si>
    <t>Saint Thomas</t>
  </si>
  <si>
    <t>Lao PDR   Provinces</t>
  </si>
  <si>
    <t>Attapu</t>
  </si>
  <si>
    <t>Bokeo</t>
  </si>
  <si>
    <t>Bolikhamxai</t>
  </si>
  <si>
    <t>Champasak</t>
  </si>
  <si>
    <t>Houaphan</t>
  </si>
  <si>
    <t>Khammouan</t>
  </si>
  <si>
    <t>Loung Namtha</t>
  </si>
  <si>
    <t>Louangphabang</t>
  </si>
  <si>
    <t>Oudomxai</t>
  </si>
  <si>
    <t>Phongsali</t>
  </si>
  <si>
    <t>Savannakhet</t>
  </si>
  <si>
    <t>Xaignabouli</t>
  </si>
  <si>
    <t>Xiangkhoang</t>
  </si>
  <si>
    <t>Xekong</t>
  </si>
  <si>
    <t>Vientiane City</t>
  </si>
  <si>
    <t>Vientiane</t>
  </si>
  <si>
    <t xml:space="preserve">Bagmati </t>
  </si>
  <si>
    <t xml:space="preserve">Bheri </t>
  </si>
  <si>
    <t xml:space="preserve">Dhawalagiri </t>
  </si>
  <si>
    <t xml:space="preserve">Gandaki </t>
  </si>
  <si>
    <t xml:space="preserve">Janakpur </t>
  </si>
  <si>
    <t xml:space="preserve">Karnali </t>
  </si>
  <si>
    <t xml:space="preserve">Kosi </t>
  </si>
  <si>
    <t xml:space="preserve">Mahakali </t>
  </si>
  <si>
    <t xml:space="preserve">Mechi </t>
  </si>
  <si>
    <t xml:space="preserve">Narayani </t>
  </si>
  <si>
    <t xml:space="preserve">Rapti </t>
  </si>
  <si>
    <t xml:space="preserve">Sagarmatha </t>
  </si>
  <si>
    <t xml:space="preserve">Seti </t>
  </si>
  <si>
    <t xml:space="preserve">Lumbini </t>
  </si>
  <si>
    <t>Panama            Provinces</t>
  </si>
  <si>
    <t>Bangkok</t>
  </si>
  <si>
    <t>Cartago</t>
  </si>
  <si>
    <t>Cotopaxi</t>
  </si>
  <si>
    <t>Northern</t>
  </si>
  <si>
    <t>Region number</t>
  </si>
  <si>
    <t>Region name</t>
  </si>
  <si>
    <t xml:space="preserve">Astara </t>
  </si>
  <si>
    <t xml:space="preserve">Goranboy </t>
  </si>
  <si>
    <t xml:space="preserve">Lerik </t>
  </si>
  <si>
    <t xml:space="preserve">Naftalan city </t>
  </si>
  <si>
    <t xml:space="preserve">Qobustan </t>
  </si>
  <si>
    <t xml:space="preserve">Quba </t>
  </si>
  <si>
    <t xml:space="preserve">Qusar </t>
  </si>
  <si>
    <t xml:space="preserve">Sabirabad </t>
  </si>
  <si>
    <t xml:space="preserve">Salyan </t>
  </si>
  <si>
    <t xml:space="preserve">Zaqatala </t>
  </si>
  <si>
    <t xml:space="preserve">Ordubad </t>
  </si>
  <si>
    <t>Absheron</t>
  </si>
  <si>
    <t>Agjabadi</t>
  </si>
  <si>
    <t>Agdam</t>
  </si>
  <si>
    <t>Agdash</t>
  </si>
  <si>
    <t>Agstafa</t>
  </si>
  <si>
    <t>Agsu</t>
  </si>
  <si>
    <t>Ali Bayramli city</t>
  </si>
  <si>
    <t xml:space="preserve">(renamed Sirvan on April 24, 2008) </t>
  </si>
  <si>
    <t>Baku city</t>
  </si>
  <si>
    <t>Balakan</t>
  </si>
  <si>
    <t>Barda</t>
  </si>
  <si>
    <t>Beylagan</t>
  </si>
  <si>
    <t>Bilasuvar</t>
  </si>
  <si>
    <t>Jabrayil</t>
  </si>
  <si>
    <t>Jalilabad</t>
  </si>
  <si>
    <t>Dashkasan</t>
  </si>
  <si>
    <t>Davachi</t>
  </si>
  <si>
    <t>Fizuli</t>
  </si>
  <si>
    <t>Gadabay</t>
  </si>
  <si>
    <t>Ganja city</t>
  </si>
  <si>
    <t>Goychay</t>
  </si>
  <si>
    <t>Hajigabul</t>
  </si>
  <si>
    <t>Imishli</t>
  </si>
  <si>
    <t>Ismailli</t>
  </si>
  <si>
    <t>Kurdamir</t>
  </si>
  <si>
    <t>Lachin</t>
  </si>
  <si>
    <t>Lankaran</t>
  </si>
  <si>
    <t>Lankaran city</t>
  </si>
  <si>
    <t>Masally</t>
  </si>
  <si>
    <t>Mingachevir city</t>
  </si>
  <si>
    <t>Neftchala</t>
  </si>
  <si>
    <t>Oguz</t>
  </si>
  <si>
    <t>Qabala</t>
  </si>
  <si>
    <t>Qakh</t>
  </si>
  <si>
    <t>Qazakh</t>
  </si>
  <si>
    <t>Qubadli</t>
  </si>
  <si>
    <t>Saatly</t>
  </si>
  <si>
    <t>Shaki</t>
  </si>
  <si>
    <t>Shaki city</t>
  </si>
  <si>
    <t>Shamakhi</t>
  </si>
  <si>
    <t>Shamkir</t>
  </si>
  <si>
    <t>Samukh</t>
  </si>
  <si>
    <t>Siazan</t>
  </si>
  <si>
    <t>Sumqayit city</t>
  </si>
  <si>
    <t>Tovuz</t>
  </si>
  <si>
    <t>Ujar</t>
  </si>
  <si>
    <t>Khachmaz</t>
  </si>
  <si>
    <t xml:space="preserve">Goygol </t>
  </si>
  <si>
    <t>(formerly Khanlar)</t>
  </si>
  <si>
    <t>Khizi</t>
  </si>
  <si>
    <t>Yardymli</t>
  </si>
  <si>
    <t>Yevlakh</t>
  </si>
  <si>
    <t>Yevlakh city</t>
  </si>
  <si>
    <t>Zangilan</t>
  </si>
  <si>
    <t>Zardab</t>
  </si>
  <si>
    <t>Nakhchivan Autonomous Republic</t>
  </si>
  <si>
    <t>Babek</t>
  </si>
  <si>
    <t>Julfa</t>
  </si>
  <si>
    <t>Kangarli</t>
  </si>
  <si>
    <t>Nakhchivan City</t>
  </si>
  <si>
    <t>Sadarak</t>
  </si>
  <si>
    <t>Shakhbuz</t>
  </si>
  <si>
    <t>Sharur</t>
  </si>
  <si>
    <t>Districts</t>
  </si>
  <si>
    <t>No. on Wikipedia map</t>
  </si>
  <si>
    <t>Bhutan Districts (dzongkhag)</t>
  </si>
  <si>
    <t xml:space="preserve">Bumthang </t>
  </si>
  <si>
    <t xml:space="preserve">Dagana </t>
  </si>
  <si>
    <t xml:space="preserve">Gasa </t>
  </si>
  <si>
    <t xml:space="preserve">Haa </t>
  </si>
  <si>
    <t xml:space="preserve">Lhuntse </t>
  </si>
  <si>
    <t xml:space="preserve">Mongar </t>
  </si>
  <si>
    <t xml:space="preserve">Paro </t>
  </si>
  <si>
    <t xml:space="preserve">Punaka </t>
  </si>
  <si>
    <t xml:space="preserve">Sarpang </t>
  </si>
  <si>
    <t xml:space="preserve">Thimphu </t>
  </si>
  <si>
    <t xml:space="preserve">Trashiyangste </t>
  </si>
  <si>
    <t>Chukha</t>
  </si>
  <si>
    <t>Pemagatshel</t>
  </si>
  <si>
    <t xml:space="preserve">Samdrup Jongkhar </t>
  </si>
  <si>
    <t>Samtse</t>
  </si>
  <si>
    <t>Trashigang</t>
  </si>
  <si>
    <t>Trongsa</t>
  </si>
  <si>
    <t>Tsirang</t>
  </si>
  <si>
    <t>Wangdue Phodrang</t>
  </si>
  <si>
    <t>Zhemgang</t>
  </si>
  <si>
    <t>Banteay Meanchey</t>
  </si>
  <si>
    <t>Battambang</t>
  </si>
  <si>
    <t>Kampong Cham</t>
  </si>
  <si>
    <t>Kampong Chhnang</t>
  </si>
  <si>
    <t>Kampong Speu</t>
  </si>
  <si>
    <t>Kampong Thom</t>
  </si>
  <si>
    <t>Kampot</t>
  </si>
  <si>
    <t>Kandal</t>
  </si>
  <si>
    <t>Koh Kong</t>
  </si>
  <si>
    <t>Kep</t>
  </si>
  <si>
    <t>Kratié</t>
  </si>
  <si>
    <t>Mondulkiri</t>
  </si>
  <si>
    <t>Oddar Meancheay</t>
  </si>
  <si>
    <t>Pailin</t>
  </si>
  <si>
    <t>Phnom Penh</t>
  </si>
  <si>
    <t>Sihanoukville</t>
  </si>
  <si>
    <t>Preah Vihear</t>
  </si>
  <si>
    <r>
      <t>Cambodia Provinces (khet) and</t>
    </r>
    <r>
      <rPr>
        <b/>
        <i/>
        <sz val="10"/>
        <rFont val="Arial"/>
        <family val="2"/>
      </rPr>
      <t xml:space="preserve"> Municipalities (krong)</t>
    </r>
  </si>
  <si>
    <t>Pursat</t>
  </si>
  <si>
    <t>Prey Veng</t>
  </si>
  <si>
    <t>Ratanakiri</t>
  </si>
  <si>
    <t>Siem Reap</t>
  </si>
  <si>
    <t>Stung Treng</t>
  </si>
  <si>
    <t>Svay Rieng</t>
  </si>
  <si>
    <t>Takéo</t>
  </si>
  <si>
    <t>Off-shore</t>
  </si>
  <si>
    <t xml:space="preserve">Bandundu </t>
  </si>
  <si>
    <t xml:space="preserve">Bas-Congo </t>
  </si>
  <si>
    <t xml:space="preserve">Kasai-Occidental </t>
  </si>
  <si>
    <t xml:space="preserve">Kasai-Oriental </t>
  </si>
  <si>
    <t xml:space="preserve">Katanga </t>
  </si>
  <si>
    <t xml:space="preserve">Kinshasa </t>
  </si>
  <si>
    <t xml:space="preserve">Maniema </t>
  </si>
  <si>
    <t xml:space="preserve">Nord-Kivu </t>
  </si>
  <si>
    <t xml:space="preserve">Orientale </t>
  </si>
  <si>
    <t xml:space="preserve">Sud-Kivu </t>
  </si>
  <si>
    <t xml:space="preserve">Equateur </t>
  </si>
  <si>
    <t>Abkhazia</t>
  </si>
  <si>
    <t>Samegrelo-Zemo Svaneti</t>
  </si>
  <si>
    <t>Guria</t>
  </si>
  <si>
    <t>Adjara</t>
  </si>
  <si>
    <t>Racha-Lechkhumi and Kvemo Svaneti</t>
  </si>
  <si>
    <t>Imereti</t>
  </si>
  <si>
    <t>Samtskhe-Javakheti</t>
  </si>
  <si>
    <t>Shida Kartli</t>
  </si>
  <si>
    <t>Mtskheta-Mtianeti</t>
  </si>
  <si>
    <t>Kvemo Kartli</t>
  </si>
  <si>
    <t>Kakheti</t>
  </si>
  <si>
    <t>Tbilisi</t>
  </si>
  <si>
    <t>Georgia Autonomous Republics and Regions</t>
  </si>
  <si>
    <t>Barima-Waini</t>
  </si>
  <si>
    <t>Pomeroon-Supenaam</t>
  </si>
  <si>
    <t>Essequibo Islands-West Demerara</t>
  </si>
  <si>
    <t>4Demerara-Mahaica</t>
  </si>
  <si>
    <t>Mahaica-Berbice</t>
  </si>
  <si>
    <t>Cuyuni-Mazaruni</t>
  </si>
  <si>
    <t>East Berbice-Corentyne</t>
  </si>
  <si>
    <t>Potaro-Siparuni</t>
  </si>
  <si>
    <t>Upper Takutu-Upper Essequibo</t>
  </si>
  <si>
    <t>Upper Demerara-Berbice</t>
  </si>
  <si>
    <t>Guyana                                   Regions</t>
  </si>
  <si>
    <t>Jordan   Governates</t>
  </si>
  <si>
    <t>Ajlun</t>
  </si>
  <si>
    <t>Amman</t>
  </si>
  <si>
    <t>Aqaba</t>
  </si>
  <si>
    <t>Balqa</t>
  </si>
  <si>
    <t>Irbid</t>
  </si>
  <si>
    <t>Jerash</t>
  </si>
  <si>
    <t>Kerak</t>
  </si>
  <si>
    <t>Ma'an</t>
  </si>
  <si>
    <t>Madaba</t>
  </si>
  <si>
    <t>Mafraq</t>
  </si>
  <si>
    <t>Tafilah</t>
  </si>
  <si>
    <t>Zarqa</t>
  </si>
  <si>
    <t xml:space="preserve">Pelagonia </t>
  </si>
  <si>
    <t xml:space="preserve">Polog </t>
  </si>
  <si>
    <t xml:space="preserve">Southeastern </t>
  </si>
  <si>
    <t xml:space="preserve">Northeastern </t>
  </si>
  <si>
    <t xml:space="preserve">Southwestern </t>
  </si>
  <si>
    <t xml:space="preserve">Vardar </t>
  </si>
  <si>
    <t>Nicaragua Departments</t>
  </si>
  <si>
    <t>Boaco</t>
  </si>
  <si>
    <t>Carazo</t>
  </si>
  <si>
    <t>Chinandega</t>
  </si>
  <si>
    <t>Chontales</t>
  </si>
  <si>
    <t>Estelí</t>
  </si>
  <si>
    <t>Granada</t>
  </si>
  <si>
    <t>Jinotega</t>
  </si>
  <si>
    <t>León</t>
  </si>
  <si>
    <t>Madriz</t>
  </si>
  <si>
    <t>Managua</t>
  </si>
  <si>
    <t>Masaya</t>
  </si>
  <si>
    <t>Matagalpa</t>
  </si>
  <si>
    <t>Nueva Segovia</t>
  </si>
  <si>
    <t>Rivas</t>
  </si>
  <si>
    <t>Río San Juan</t>
  </si>
  <si>
    <t>RAAN</t>
  </si>
  <si>
    <t>RAAS</t>
  </si>
  <si>
    <t>Papua New Guinea            Provinces</t>
  </si>
  <si>
    <t xml:space="preserve">Eastern Highlands </t>
  </si>
  <si>
    <t xml:space="preserve">East New Britain </t>
  </si>
  <si>
    <t xml:space="preserve">East Sepik </t>
  </si>
  <si>
    <t xml:space="preserve">Enga </t>
  </si>
  <si>
    <t xml:space="preserve">Gulf </t>
  </si>
  <si>
    <t xml:space="preserve">Madang </t>
  </si>
  <si>
    <t xml:space="preserve">Manus </t>
  </si>
  <si>
    <t xml:space="preserve">Milne Bay </t>
  </si>
  <si>
    <t xml:space="preserve">New Ireland </t>
  </si>
  <si>
    <t xml:space="preserve">Southern Highlands </t>
  </si>
  <si>
    <t xml:space="preserve">Western Highlands </t>
  </si>
  <si>
    <t xml:space="preserve">West New Britain </t>
  </si>
  <si>
    <t>Oro</t>
  </si>
  <si>
    <t>North Solomons</t>
  </si>
  <si>
    <t>Fly</t>
  </si>
  <si>
    <t>West Sepik</t>
  </si>
  <si>
    <t xml:space="preserve">Capital District </t>
  </si>
  <si>
    <t>Simbu</t>
  </si>
  <si>
    <t xml:space="preserve">Morobe </t>
  </si>
  <si>
    <t>Paraguay                      Departments</t>
  </si>
  <si>
    <t>Alto Paraguay</t>
  </si>
  <si>
    <t>Alto Paraná</t>
  </si>
  <si>
    <t>Amambay</t>
  </si>
  <si>
    <t>Distrito Capital</t>
  </si>
  <si>
    <t>Boquerón</t>
  </si>
  <si>
    <t>Caaguazú</t>
  </si>
  <si>
    <t>Caazapá</t>
  </si>
  <si>
    <t>Canindeyú</t>
  </si>
  <si>
    <t>Concepción</t>
  </si>
  <si>
    <t>Cordillera</t>
  </si>
  <si>
    <t>Guairá</t>
  </si>
  <si>
    <t>Itapúa</t>
  </si>
  <si>
    <t>Ñeembucú</t>
  </si>
  <si>
    <t>Paraguarí</t>
  </si>
  <si>
    <t>Presidente Hayes</t>
  </si>
  <si>
    <t>San Pedro</t>
  </si>
  <si>
    <t>Sri Lanka Provinces</t>
  </si>
  <si>
    <t>North Central</t>
  </si>
  <si>
    <t>North Western</t>
  </si>
  <si>
    <t>Uva</t>
  </si>
  <si>
    <t>Sabaragamuwa</t>
  </si>
  <si>
    <t>Macedonia Regions</t>
  </si>
  <si>
    <t>Skopje</t>
  </si>
  <si>
    <t>Brazil                     States</t>
  </si>
  <si>
    <t>Argentina                     Provinces</t>
  </si>
  <si>
    <t>Armenia                        Provinces</t>
  </si>
  <si>
    <t>Azerbaijan               District</t>
  </si>
  <si>
    <t>China                  Provinces</t>
  </si>
  <si>
    <t>Colombia           Departments</t>
  </si>
  <si>
    <t>Indonesia               Provinces</t>
  </si>
  <si>
    <t>Jamaica             Parishes</t>
  </si>
  <si>
    <t>Ivory Coast                Regions</t>
  </si>
  <si>
    <t>Israel               Districts</t>
  </si>
  <si>
    <t>India                  States</t>
  </si>
  <si>
    <t>Honduras      Departments</t>
  </si>
  <si>
    <t>Egypt                 Governates</t>
  </si>
  <si>
    <t>Kyrgyzstan            Provinces</t>
  </si>
  <si>
    <t>Malaysia         States</t>
  </si>
  <si>
    <t>Mauritius                     Districts</t>
  </si>
  <si>
    <t>Mexico                States</t>
  </si>
  <si>
    <t>Moldova                      districts</t>
  </si>
  <si>
    <t>Mongolia             Provinces</t>
  </si>
  <si>
    <t>Morocco                             Regions</t>
  </si>
  <si>
    <t>Nepal                    Zones</t>
  </si>
  <si>
    <t>Pakistan                               Subdivisions</t>
  </si>
  <si>
    <t>Peru              Regions</t>
  </si>
  <si>
    <t>Phillipines                        Regions</t>
  </si>
  <si>
    <t>South Africa                Regions</t>
  </si>
  <si>
    <t>South Korea             Provinces</t>
  </si>
  <si>
    <t>Tajikistan                               Divisions</t>
  </si>
  <si>
    <t>Vietnam   Departments</t>
  </si>
  <si>
    <t>Guatemala City</t>
  </si>
  <si>
    <t>Guatemala                      departments</t>
  </si>
  <si>
    <t>Madagascar            Regions</t>
  </si>
  <si>
    <t xml:space="preserve">Antananarivo (1) </t>
  </si>
  <si>
    <t xml:space="preserve">Analamanga </t>
  </si>
  <si>
    <t xml:space="preserve">Bongolava </t>
  </si>
  <si>
    <t xml:space="preserve">Itasy </t>
  </si>
  <si>
    <t xml:space="preserve">Vakinankaratra </t>
  </si>
  <si>
    <t xml:space="preserve">Antsiranana (2) </t>
  </si>
  <si>
    <t xml:space="preserve">Diana </t>
  </si>
  <si>
    <t xml:space="preserve">Sava  Fianarantsoa (3) </t>
  </si>
  <si>
    <t xml:space="preserve">Amoron'i Mania </t>
  </si>
  <si>
    <t xml:space="preserve">Atsimo Atsinanana </t>
  </si>
  <si>
    <t xml:space="preserve">Haute-Matsiatra </t>
  </si>
  <si>
    <t xml:space="preserve">Ihorombe </t>
  </si>
  <si>
    <t xml:space="preserve">Vatovavy-Fitovinany </t>
  </si>
  <si>
    <t xml:space="preserve">Mahajanga (4) </t>
  </si>
  <si>
    <t xml:space="preserve">Betsiboka </t>
  </si>
  <si>
    <t xml:space="preserve">Boeny </t>
  </si>
  <si>
    <t xml:space="preserve">Melaky </t>
  </si>
  <si>
    <t xml:space="preserve">Sofia  Toamasina (5) </t>
  </si>
  <si>
    <t xml:space="preserve">Alaotra Mangoro </t>
  </si>
  <si>
    <t xml:space="preserve">Analanjirofo </t>
  </si>
  <si>
    <t xml:space="preserve">Atsinanana </t>
  </si>
  <si>
    <t xml:space="preserve">Toliara (6) </t>
  </si>
  <si>
    <t xml:space="preserve">Androy </t>
  </si>
  <si>
    <t xml:space="preserve">Anosy </t>
  </si>
  <si>
    <t xml:space="preserve">Atsimo Andrefana </t>
  </si>
  <si>
    <t xml:space="preserve">Menabe </t>
  </si>
  <si>
    <t xml:space="preserve">Provinces (Bold dissolved in 2009), Regions (normal)                </t>
  </si>
  <si>
    <t>GDP/cap   (Yuan)</t>
  </si>
  <si>
    <t>Projects per million cap</t>
  </si>
  <si>
    <t>March 2001</t>
  </si>
  <si>
    <t>Pct. of total</t>
  </si>
  <si>
    <t>In this workbook there is a worksheet for each country that host a CDM Project in the CDMPipeline.</t>
  </si>
  <si>
    <t>If you find errors in the names of the Provinces/states/regions in a country please send an e-mail to the address above.</t>
  </si>
  <si>
    <t>The input comes from the new column called "Province/state/region" in the "Analysis" sheet in the CDMPipeline.</t>
  </si>
  <si>
    <t xml:space="preserve">For a host country the number of CDM projects in this workbook is often larger than in the CDMPipeline. If the activities in a CDM project happen in e.g. three </t>
  </si>
  <si>
    <t>provinces it is counted as a CDM project activity in each province in this workbook.</t>
  </si>
  <si>
    <t xml:space="preserve">For each country there is a column showing the GDP/capita and the population for each Province/state/region. </t>
  </si>
  <si>
    <t>If these data are missing and you have them, then please mail the data (and the source) to the e-mail address above.</t>
  </si>
  <si>
    <t>Fiji              Islands</t>
  </si>
  <si>
    <t>Viti Levu</t>
  </si>
  <si>
    <t>Vannu Levu</t>
  </si>
  <si>
    <t>Kadavu</t>
  </si>
  <si>
    <t>Taveuni</t>
  </si>
  <si>
    <t>Yasawa group</t>
  </si>
  <si>
    <t>Ovalau</t>
  </si>
  <si>
    <t>Rajshai</t>
  </si>
  <si>
    <t>Census 2001, SVRS, BBS</t>
  </si>
  <si>
    <t>Thailand                Provinces</t>
  </si>
  <si>
    <t>BANGKOK AND VICINITIES</t>
  </si>
  <si>
    <t>North-Eastern</t>
  </si>
  <si>
    <t>Nong Bua Lam Phu</t>
  </si>
  <si>
    <t>Singburi</t>
  </si>
  <si>
    <t>Prachinburi</t>
  </si>
  <si>
    <t>Phangnga</t>
  </si>
  <si>
    <t>Phachuap Khiri Khan</t>
  </si>
  <si>
    <t>Am Nat Chareon</t>
  </si>
  <si>
    <t>Kam Phaeng Phet</t>
  </si>
  <si>
    <t>Sukothai</t>
  </si>
  <si>
    <t>Phra Nakhon Sri Ayuthaya</t>
  </si>
  <si>
    <t>GDP/cap   (Baht)</t>
  </si>
  <si>
    <t>Not available.</t>
  </si>
  <si>
    <t>Bamako</t>
  </si>
  <si>
    <t>Kayes</t>
  </si>
  <si>
    <t>Kidal</t>
  </si>
  <si>
    <t>Koulikoro</t>
  </si>
  <si>
    <t>Gao</t>
  </si>
  <si>
    <t>Mopti</t>
  </si>
  <si>
    <t>Ségou</t>
  </si>
  <si>
    <t>Sikasso</t>
  </si>
  <si>
    <t>Tombouctou</t>
  </si>
  <si>
    <t>Dakar</t>
  </si>
  <si>
    <t>Diourbel</t>
  </si>
  <si>
    <t>Fatick</t>
  </si>
  <si>
    <t>Kaolack</t>
  </si>
  <si>
    <t>Kolda</t>
  </si>
  <si>
    <t>Louga</t>
  </si>
  <si>
    <t>Matam</t>
  </si>
  <si>
    <t>Saint-Louis</t>
  </si>
  <si>
    <t>Tambacounda</t>
  </si>
  <si>
    <t>Thiès</t>
  </si>
  <si>
    <t>Ziguinchor</t>
  </si>
  <si>
    <t xml:space="preserve">Abia </t>
  </si>
  <si>
    <t xml:space="preserve">Adamawa </t>
  </si>
  <si>
    <t xml:space="preserve">Akwa Ibom </t>
  </si>
  <si>
    <t xml:space="preserve">Anambra </t>
  </si>
  <si>
    <t xml:space="preserve">Bauchi </t>
  </si>
  <si>
    <t xml:space="preserve">Bayelsa </t>
  </si>
  <si>
    <t xml:space="preserve">Benue </t>
  </si>
  <si>
    <t xml:space="preserve">Borno </t>
  </si>
  <si>
    <t xml:space="preserve">Cross River </t>
  </si>
  <si>
    <t xml:space="preserve">Delta </t>
  </si>
  <si>
    <t xml:space="preserve">Ebonyi </t>
  </si>
  <si>
    <t xml:space="preserve">Edo </t>
  </si>
  <si>
    <t xml:space="preserve"> Ekiti </t>
  </si>
  <si>
    <t xml:space="preserve">Enugu </t>
  </si>
  <si>
    <t xml:space="preserve">Gombe </t>
  </si>
  <si>
    <t xml:space="preserve">Imo </t>
  </si>
  <si>
    <t xml:space="preserve">Jigawa </t>
  </si>
  <si>
    <t xml:space="preserve">Kaduna </t>
  </si>
  <si>
    <t xml:space="preserve">Kano </t>
  </si>
  <si>
    <t xml:space="preserve">Katsina </t>
  </si>
  <si>
    <t xml:space="preserve">Kebbi </t>
  </si>
  <si>
    <t xml:space="preserve">Kogi </t>
  </si>
  <si>
    <t xml:space="preserve">Kwara </t>
  </si>
  <si>
    <t xml:space="preserve">Niger </t>
  </si>
  <si>
    <t xml:space="preserve">Ogun </t>
  </si>
  <si>
    <t xml:space="preserve">Ondo </t>
  </si>
  <si>
    <t xml:space="preserve">Osun </t>
  </si>
  <si>
    <t xml:space="preserve">Oyo </t>
  </si>
  <si>
    <t xml:space="preserve">Plateau </t>
  </si>
  <si>
    <t xml:space="preserve">Rivers </t>
  </si>
  <si>
    <t xml:space="preserve">Sokoto </t>
  </si>
  <si>
    <t xml:space="preserve">Taraba </t>
  </si>
  <si>
    <t xml:space="preserve">Yobe </t>
  </si>
  <si>
    <t xml:space="preserve">Zamfara </t>
  </si>
  <si>
    <t xml:space="preserve">Lagos </t>
  </si>
  <si>
    <t xml:space="preserve">Nasarawa </t>
  </si>
  <si>
    <t>Senegal Regions</t>
  </si>
  <si>
    <t>Nigeria   Regions</t>
  </si>
  <si>
    <t>Mali      Regions</t>
  </si>
  <si>
    <t>Laâyoune</t>
  </si>
  <si>
    <t>ARMM</t>
  </si>
  <si>
    <t>Bicol (Region V)</t>
  </si>
  <si>
    <t>Est</t>
  </si>
  <si>
    <t>Kigali</t>
  </si>
  <si>
    <t>Nord</t>
  </si>
  <si>
    <t>Ouest</t>
  </si>
  <si>
    <t>Sud</t>
  </si>
  <si>
    <t>Rwanda  Provinces</t>
  </si>
  <si>
    <t>Uganda   Regions</t>
  </si>
  <si>
    <t>Swaziland   districts</t>
  </si>
  <si>
    <t>Hhohho</t>
  </si>
  <si>
    <t>Lubombo</t>
  </si>
  <si>
    <t>Manzini</t>
  </si>
  <si>
    <t>Shiselweni</t>
  </si>
  <si>
    <t>Ethiopia   Provinces</t>
  </si>
  <si>
    <t>Addis Ababa</t>
  </si>
  <si>
    <t>Afar</t>
  </si>
  <si>
    <t>Amhara</t>
  </si>
  <si>
    <t>Benishangul-Gumuz</t>
  </si>
  <si>
    <t>Dira Dawa</t>
  </si>
  <si>
    <t>Harari</t>
  </si>
  <si>
    <t>Oromia</t>
  </si>
  <si>
    <t>Somali</t>
  </si>
  <si>
    <t>Tigray</t>
  </si>
  <si>
    <t>Democratic Republic of Congo DR Provinces</t>
  </si>
  <si>
    <t>Mozambique   Provinces</t>
  </si>
  <si>
    <t>Cabo Delgado</t>
  </si>
  <si>
    <t>Gaza</t>
  </si>
  <si>
    <t>Inhambane</t>
  </si>
  <si>
    <t>Manica</t>
  </si>
  <si>
    <t>Maputo city</t>
  </si>
  <si>
    <t>Nampula</t>
  </si>
  <si>
    <t>Niassa</t>
  </si>
  <si>
    <t>Sofala</t>
  </si>
  <si>
    <t>Tete</t>
  </si>
  <si>
    <t>Zambezia</t>
  </si>
  <si>
    <t>Maputo</t>
  </si>
  <si>
    <t>Tanzania                      Regions</t>
  </si>
  <si>
    <t>Arusha</t>
  </si>
  <si>
    <t>Dar es Salaam</t>
  </si>
  <si>
    <t>Dodoma</t>
  </si>
  <si>
    <t>Iringa</t>
  </si>
  <si>
    <t>Kagera</t>
  </si>
  <si>
    <t>Kigoma</t>
  </si>
  <si>
    <t>Kilimanjaro</t>
  </si>
  <si>
    <t>Lindi</t>
  </si>
  <si>
    <t>Manyara</t>
  </si>
  <si>
    <t>Mara</t>
  </si>
  <si>
    <t>Mbeya</t>
  </si>
  <si>
    <t>Morogoro</t>
  </si>
  <si>
    <t>Mwanza</t>
  </si>
  <si>
    <t>Mtwara</t>
  </si>
  <si>
    <t>Pemba North</t>
  </si>
  <si>
    <t>Pemba South</t>
  </si>
  <si>
    <t>Pwani</t>
  </si>
  <si>
    <t>Rukwa</t>
  </si>
  <si>
    <t>Ruvuma</t>
  </si>
  <si>
    <t>Shinyanga</t>
  </si>
  <si>
    <t>Singida</t>
  </si>
  <si>
    <t>Tabora</t>
  </si>
  <si>
    <t>Tanga</t>
  </si>
  <si>
    <t>Zanzibar Central/South</t>
  </si>
  <si>
    <t>Zanzibar North</t>
  </si>
  <si>
    <t>Zanzibar Urban/West</t>
  </si>
  <si>
    <t xml:space="preserve">Ariana </t>
  </si>
  <si>
    <t xml:space="preserve">Béja </t>
  </si>
  <si>
    <t xml:space="preserve">Ben Arous </t>
  </si>
  <si>
    <t xml:space="preserve">Bizerte </t>
  </si>
  <si>
    <t xml:space="preserve">Gabès </t>
  </si>
  <si>
    <t xml:space="preserve">Gafsa </t>
  </si>
  <si>
    <t xml:space="preserve">Jendouba </t>
  </si>
  <si>
    <t xml:space="preserve">Kairouan </t>
  </si>
  <si>
    <t xml:space="preserve">Kasserine </t>
  </si>
  <si>
    <t xml:space="preserve">Kebili </t>
  </si>
  <si>
    <t xml:space="preserve">Kef </t>
  </si>
  <si>
    <t xml:space="preserve">Mahdia </t>
  </si>
  <si>
    <t xml:space="preserve"> Manouba </t>
  </si>
  <si>
    <t xml:space="preserve">Medenine </t>
  </si>
  <si>
    <t xml:space="preserve">Monastir </t>
  </si>
  <si>
    <t xml:space="preserve">Nabeul </t>
  </si>
  <si>
    <t xml:space="preserve">Sfax </t>
  </si>
  <si>
    <t xml:space="preserve">Sidi Bou Zid </t>
  </si>
  <si>
    <t xml:space="preserve">Siliana </t>
  </si>
  <si>
    <t xml:space="preserve">Sousse </t>
  </si>
  <si>
    <t xml:space="preserve">Tataouine </t>
  </si>
  <si>
    <t xml:space="preserve">Tozeur </t>
  </si>
  <si>
    <t xml:space="preserve">Tunis </t>
  </si>
  <si>
    <t xml:space="preserve">Zaghouan  </t>
  </si>
  <si>
    <t>Zambia         Provinces</t>
  </si>
  <si>
    <t>Luapula</t>
  </si>
  <si>
    <t>Lusaka</t>
  </si>
  <si>
    <t>Copperbelt</t>
  </si>
  <si>
    <t>United Arab Emirates</t>
  </si>
  <si>
    <t xml:space="preserve">Abu Dhabi </t>
  </si>
  <si>
    <t xml:space="preserve">Umm al-Quwain </t>
  </si>
  <si>
    <t>Ajman</t>
  </si>
  <si>
    <t>Dubai</t>
  </si>
  <si>
    <t>Fujairah</t>
  </si>
  <si>
    <t>Ras al-Khaimah</t>
  </si>
  <si>
    <t>Sharjah</t>
  </si>
  <si>
    <t>Syria Governates</t>
  </si>
  <si>
    <t>Al-Hasakah</t>
  </si>
  <si>
    <t>Aleppo</t>
  </si>
  <si>
    <t>Ar-Raqqah</t>
  </si>
  <si>
    <t>Daraa</t>
  </si>
  <si>
    <t>As-Suwayda</t>
  </si>
  <si>
    <t>Deir ez-Zor</t>
  </si>
  <si>
    <t>Hama</t>
  </si>
  <si>
    <t>Homs</t>
  </si>
  <si>
    <t>Idlib</t>
  </si>
  <si>
    <t>Latakia</t>
  </si>
  <si>
    <t>Quneitra</t>
  </si>
  <si>
    <t xml:space="preserve">Rif Dimashq </t>
  </si>
  <si>
    <t>Tartus</t>
  </si>
  <si>
    <t>Qatar                   Municipalities</t>
  </si>
  <si>
    <t xml:space="preserve">Ad Dawhah </t>
  </si>
  <si>
    <t xml:space="preserve">Al Ghuwariyah </t>
  </si>
  <si>
    <t xml:space="preserve">Al Jumaliyah </t>
  </si>
  <si>
    <t xml:space="preserve">Al Khawr </t>
  </si>
  <si>
    <t xml:space="preserve">Al Wakrah </t>
  </si>
  <si>
    <t xml:space="preserve">Ar Rayyan </t>
  </si>
  <si>
    <t xml:space="preserve">Jariyan al Batnah </t>
  </si>
  <si>
    <t xml:space="preserve">Ash Shamal </t>
  </si>
  <si>
    <t xml:space="preserve">Umm Salal </t>
  </si>
  <si>
    <t>Mesaieed</t>
  </si>
  <si>
    <t>Iran                                Provinces</t>
  </si>
  <si>
    <t>Tunisia     Governates</t>
  </si>
  <si>
    <t>Uruguay Departments</t>
  </si>
  <si>
    <t>Artigas</t>
  </si>
  <si>
    <t>Canelones</t>
  </si>
  <si>
    <t>Cerro Largo</t>
  </si>
  <si>
    <t>Colonia</t>
  </si>
  <si>
    <t>Durazno</t>
  </si>
  <si>
    <t>Flores</t>
  </si>
  <si>
    <t>Florida</t>
  </si>
  <si>
    <t>Lavalleja</t>
  </si>
  <si>
    <t>Maldonado</t>
  </si>
  <si>
    <t>Montevideo</t>
  </si>
  <si>
    <t>Paysandu</t>
  </si>
  <si>
    <t>Rivera</t>
  </si>
  <si>
    <t>Rocha</t>
  </si>
  <si>
    <t>Salto</t>
  </si>
  <si>
    <t>San Jose</t>
  </si>
  <si>
    <t>Soriano</t>
  </si>
  <si>
    <t>Tacuarembo</t>
  </si>
  <si>
    <t>Treinta y Tres</t>
  </si>
  <si>
    <t>Cameroon Provinces</t>
  </si>
  <si>
    <t>Adamawa</t>
  </si>
  <si>
    <t>Centre</t>
  </si>
  <si>
    <t>East</t>
  </si>
  <si>
    <t>Extreme North</t>
  </si>
  <si>
    <t>Littoral</t>
  </si>
  <si>
    <t>North</t>
  </si>
  <si>
    <t>Northwest</t>
  </si>
  <si>
    <t>South</t>
  </si>
  <si>
    <t>Southwest</t>
  </si>
  <si>
    <t>West</t>
  </si>
  <si>
    <t xml:space="preserve">Berat </t>
  </si>
  <si>
    <t xml:space="preserve">Elbasan </t>
  </si>
  <si>
    <t xml:space="preserve">Fier </t>
  </si>
  <si>
    <t xml:space="preserve">Tirana </t>
  </si>
  <si>
    <t>Singapore</t>
  </si>
  <si>
    <t>Sungei Kadut</t>
  </si>
  <si>
    <t>Tuas</t>
  </si>
  <si>
    <t>Pulau Tekong</t>
  </si>
  <si>
    <t>Sentosa</t>
  </si>
  <si>
    <t>Jurong</t>
  </si>
  <si>
    <t>Sudong</t>
  </si>
  <si>
    <t>Pawal</t>
  </si>
  <si>
    <t>Bukum</t>
  </si>
  <si>
    <t>Semakau</t>
  </si>
  <si>
    <t>Ubin</t>
  </si>
  <si>
    <t>Methane avoidance</t>
  </si>
  <si>
    <t>PFCs and SF6</t>
  </si>
  <si>
    <t>Saravan</t>
  </si>
  <si>
    <t>Ghana            Regions</t>
  </si>
  <si>
    <t>Ashanti</t>
  </si>
  <si>
    <t>Brong-Ahafo</t>
  </si>
  <si>
    <t>Greater Accra</t>
  </si>
  <si>
    <t>Upper East</t>
  </si>
  <si>
    <t>Upper West</t>
  </si>
  <si>
    <t>Volta</t>
  </si>
  <si>
    <t>Albania              Counties</t>
  </si>
  <si>
    <t xml:space="preserve">Diber </t>
  </si>
  <si>
    <t xml:space="preserve">Durres </t>
  </si>
  <si>
    <t xml:space="preserve">Gjirokaster </t>
  </si>
  <si>
    <t xml:space="preserve">Kukes </t>
  </si>
  <si>
    <t xml:space="preserve">Lezhe </t>
  </si>
  <si>
    <t xml:space="preserve">Shkoder </t>
  </si>
  <si>
    <t>Vlore</t>
  </si>
  <si>
    <t>Pridnestrovie</t>
  </si>
  <si>
    <t>Source Brazilian Institute of Geography and Statistics: www.ibge.gov.br</t>
  </si>
  <si>
    <t>GDP/cap  in 2006 (Reais)</t>
  </si>
  <si>
    <t>Population in 2007 (millions)</t>
  </si>
  <si>
    <t>7 041</t>
  </si>
  <si>
    <t>5 164</t>
  </si>
  <si>
    <t>8 543</t>
  </si>
  <si>
    <t>11 829</t>
  </si>
  <si>
    <t>6 922</t>
  </si>
  <si>
    <t>5 636</t>
  </si>
  <si>
    <t>15 236</t>
  </si>
  <si>
    <t>9 962</t>
  </si>
  <si>
    <t>4 628</t>
  </si>
  <si>
    <t>12 350</t>
  </si>
  <si>
    <t>10 599</t>
  </si>
  <si>
    <t>11 028</t>
  </si>
  <si>
    <t>6 241</t>
  </si>
  <si>
    <t>5 507</t>
  </si>
  <si>
    <t>13 158</t>
  </si>
  <si>
    <t>6 528</t>
  </si>
  <si>
    <t>4 213</t>
  </si>
  <si>
    <t>17 695</t>
  </si>
  <si>
    <t>6 754</t>
  </si>
  <si>
    <t>14 310</t>
  </si>
  <si>
    <t>8 391</t>
  </si>
  <si>
    <t>9 075</t>
  </si>
  <si>
    <t>15 638</t>
  </si>
  <si>
    <t>19 548</t>
  </si>
  <si>
    <t>7 560</t>
  </si>
  <si>
    <t>7 210</t>
  </si>
  <si>
    <t>Maharashtra</t>
  </si>
  <si>
    <t>Prachuap Khiri Khan</t>
  </si>
  <si>
    <t>Source: Banco Central de Chile and Instituto Nacional de Estadística (INE)</t>
  </si>
  <si>
    <t>Source: Instituto Nacional de Estadística, Censo 2002.</t>
  </si>
  <si>
    <t xml:space="preserve">Suchitepequéz </t>
  </si>
  <si>
    <t xml:space="preserve">Totonicapan </t>
  </si>
  <si>
    <t>Sources:</t>
  </si>
  <si>
    <t>Population:</t>
  </si>
  <si>
    <t>INDEC. Censo Nacional de Población, Hogares y Viviendas 2001 y 2010</t>
  </si>
  <si>
    <t>Population (millions in 2010)</t>
  </si>
  <si>
    <t>GDP:</t>
  </si>
  <si>
    <t>GGP (Gross Geographic Product from from CEP (Centre for Production Studies) is an agency from the  Ministry of Industry. In constant 1993 prices.</t>
  </si>
  <si>
    <t>Total number projects</t>
  </si>
  <si>
    <t>GDP (A. pesos)</t>
  </si>
  <si>
    <t>GDP/cap (A. peso/cap)</t>
  </si>
  <si>
    <t>Projects that are rejected by the DOEs or by the EB or withdrawn or replaced are not included in these spreadsheets.</t>
  </si>
  <si>
    <t>Mixed renewables</t>
  </si>
  <si>
    <t xml:space="preserve">   GDP   (Billion Yuan)</t>
  </si>
  <si>
    <t>CNSB (China National Statistical Bureau), 2011, China Statistical Yearbook 2011, China Statistical Press, Beijing. Available at http://www.stats.gov.cn/tjsj/ndsj/</t>
  </si>
  <si>
    <t>Andaman and Nicobar</t>
  </si>
  <si>
    <t>Beirut</t>
  </si>
  <si>
    <t>Beqaa</t>
  </si>
  <si>
    <t>Mount Lebanon</t>
  </si>
  <si>
    <t>Nabatieh</t>
  </si>
  <si>
    <t>Serbia Statistical Regions</t>
  </si>
  <si>
    <t>Belgrade</t>
  </si>
  <si>
    <t>Sumadija and Western Serbia</t>
  </si>
  <si>
    <t>Southern and Eastern Serbia</t>
  </si>
  <si>
    <t>Vojvodina</t>
  </si>
  <si>
    <t>Niger Regions</t>
  </si>
  <si>
    <t>Agadez</t>
  </si>
  <si>
    <t>Diffa</t>
  </si>
  <si>
    <t>Dosso</t>
  </si>
  <si>
    <t>Maradi</t>
  </si>
  <si>
    <t>Tahoua</t>
  </si>
  <si>
    <t>Tillabéri</t>
  </si>
  <si>
    <t>Zinder</t>
  </si>
  <si>
    <t>Lebanon Governorates</t>
  </si>
  <si>
    <t>Belize Districts</t>
  </si>
  <si>
    <t>Belize</t>
  </si>
  <si>
    <t>Cayo</t>
  </si>
  <si>
    <t>Corazal</t>
  </si>
  <si>
    <t>Orange Walk</t>
  </si>
  <si>
    <t>Stann Creek</t>
  </si>
  <si>
    <t>Toledo</t>
  </si>
  <si>
    <t>Nassau</t>
  </si>
  <si>
    <t>Acklins</t>
  </si>
  <si>
    <t>Berry Islands</t>
  </si>
  <si>
    <t>Bimini</t>
  </si>
  <si>
    <t>Cat Island</t>
  </si>
  <si>
    <t>Central Abaco</t>
  </si>
  <si>
    <t>Central Andros</t>
  </si>
  <si>
    <t>Central Eleuthera</t>
  </si>
  <si>
    <t>City of Freeport</t>
  </si>
  <si>
    <t>Crooked Island</t>
  </si>
  <si>
    <t>East Grand Bahama</t>
  </si>
  <si>
    <t>Exuma</t>
  </si>
  <si>
    <t>Black Point</t>
  </si>
  <si>
    <t>Grand Cay</t>
  </si>
  <si>
    <t>Harbour Island</t>
  </si>
  <si>
    <t>Inagua</t>
  </si>
  <si>
    <t>Long Island</t>
  </si>
  <si>
    <t>Mangrove Cay</t>
  </si>
  <si>
    <t>Mayaguana</t>
  </si>
  <si>
    <t>Moore's Island</t>
  </si>
  <si>
    <t>North Abaco</t>
  </si>
  <si>
    <t>North Andros</t>
  </si>
  <si>
    <t>North Eleuthera</t>
  </si>
  <si>
    <t>Ragged Island</t>
  </si>
  <si>
    <t>Rum Cay</t>
  </si>
  <si>
    <t>San Salvador</t>
  </si>
  <si>
    <t>South Abaco</t>
  </si>
  <si>
    <t>South Andros</t>
  </si>
  <si>
    <t>South Eleuthera</t>
  </si>
  <si>
    <t>Spanish Wells</t>
  </si>
  <si>
    <t>West Grand Bahama</t>
  </si>
  <si>
    <t>Green Turtle Cay</t>
  </si>
  <si>
    <t>Hope Town</t>
  </si>
  <si>
    <t>Burundi Provinces</t>
  </si>
  <si>
    <t>Bubanza</t>
  </si>
  <si>
    <t>Bujumbura Mairie</t>
  </si>
  <si>
    <t>Bujumbura Rural</t>
  </si>
  <si>
    <t>Bururi</t>
  </si>
  <si>
    <t>Cankuzo</t>
  </si>
  <si>
    <t>Cibitoke</t>
  </si>
  <si>
    <t>Gitega</t>
  </si>
  <si>
    <t>Karuzi</t>
  </si>
  <si>
    <t>Kayanza</t>
  </si>
  <si>
    <t>Kirundo</t>
  </si>
  <si>
    <t>Makamba</t>
  </si>
  <si>
    <t>Muramvya</t>
  </si>
  <si>
    <t>Muyinga</t>
  </si>
  <si>
    <t>Mwaro</t>
  </si>
  <si>
    <t>Ngozi</t>
  </si>
  <si>
    <t>Rutana</t>
  </si>
  <si>
    <t>Ruyigi</t>
  </si>
  <si>
    <t>Angola                     Provinces</t>
  </si>
  <si>
    <t>Bengo</t>
  </si>
  <si>
    <t>Benguela</t>
  </si>
  <si>
    <t>Bié</t>
  </si>
  <si>
    <t>Cabinda</t>
  </si>
  <si>
    <t>Cuando Cubango</t>
  </si>
  <si>
    <t>Cuanza Norte</t>
  </si>
  <si>
    <t>Cuanza Sul</t>
  </si>
  <si>
    <t>Cunene</t>
  </si>
  <si>
    <t>Huambo</t>
  </si>
  <si>
    <t>Luanda</t>
  </si>
  <si>
    <t>Lunda Norte</t>
  </si>
  <si>
    <t>Lunda Sul</t>
  </si>
  <si>
    <t>Malanje</t>
  </si>
  <si>
    <t>Moxico</t>
  </si>
  <si>
    <t>Namibe</t>
  </si>
  <si>
    <t>Uíge</t>
  </si>
  <si>
    <t>Zaire</t>
  </si>
  <si>
    <t>Algeria                     Provinces</t>
  </si>
  <si>
    <t>Cape Verde Islands</t>
  </si>
  <si>
    <t>Santo Antao</t>
  </si>
  <si>
    <t>Sao Vicente</t>
  </si>
  <si>
    <t>Santa Luzia</t>
  </si>
  <si>
    <t>Sao Nicolau</t>
  </si>
  <si>
    <t>Sal</t>
  </si>
  <si>
    <t>Boa Vista</t>
  </si>
  <si>
    <t>Brava</t>
  </si>
  <si>
    <t>Fogo</t>
  </si>
  <si>
    <t>Maio</t>
  </si>
  <si>
    <t>Santiago</t>
  </si>
  <si>
    <t>Gambia divisions</t>
  </si>
  <si>
    <t>Liberia  Counties</t>
  </si>
  <si>
    <t>Lesotho Districts</t>
  </si>
  <si>
    <t>Libya  Districts</t>
  </si>
  <si>
    <t>Nuqat al Khams</t>
  </si>
  <si>
    <t>Zawiya</t>
  </si>
  <si>
    <t>Jafara</t>
  </si>
  <si>
    <t>Tripoli</t>
  </si>
  <si>
    <t>Murqub</t>
  </si>
  <si>
    <t>Misrata</t>
  </si>
  <si>
    <t>Sirte</t>
  </si>
  <si>
    <t>Benghazi</t>
  </si>
  <si>
    <t>Marj</t>
  </si>
  <si>
    <t>Jabal al Akhdar</t>
  </si>
  <si>
    <t>Derna</t>
  </si>
  <si>
    <t>Butnan</t>
  </si>
  <si>
    <t>Nalut</t>
  </si>
  <si>
    <t>Jabal al Gharbi</t>
  </si>
  <si>
    <t>Wadi al Shatii</t>
  </si>
  <si>
    <t>Jufra</t>
  </si>
  <si>
    <t>Al Wahat</t>
  </si>
  <si>
    <t>Ghat</t>
  </si>
  <si>
    <t>Wadi al Hayaa</t>
  </si>
  <si>
    <t>Sabha</t>
  </si>
  <si>
    <t>Murzuq</t>
  </si>
  <si>
    <t>Kufra</t>
  </si>
  <si>
    <t>Malawi Districts</t>
  </si>
  <si>
    <t>Dowa</t>
  </si>
  <si>
    <t>Dedza</t>
  </si>
  <si>
    <t>Kasungu</t>
  </si>
  <si>
    <t>Lilongwe</t>
  </si>
  <si>
    <t>Mchinji</t>
  </si>
  <si>
    <t>Nkhotakota</t>
  </si>
  <si>
    <t>Ntcheu</t>
  </si>
  <si>
    <t>Ntchisi</t>
  </si>
  <si>
    <t>Salima</t>
  </si>
  <si>
    <t>Chitipa</t>
  </si>
  <si>
    <t>Karonga</t>
  </si>
  <si>
    <t>Likoma</t>
  </si>
  <si>
    <t>Mzimba</t>
  </si>
  <si>
    <t>Nkhata Bay</t>
  </si>
  <si>
    <t>Rumphi</t>
  </si>
  <si>
    <t>Balaka</t>
  </si>
  <si>
    <t>Blantyre</t>
  </si>
  <si>
    <t>Chikwawa</t>
  </si>
  <si>
    <t>Chiradzulu</t>
  </si>
  <si>
    <t>Machinga</t>
  </si>
  <si>
    <t>Mangochi</t>
  </si>
  <si>
    <t>Mulanje</t>
  </si>
  <si>
    <t>Nsanje</t>
  </si>
  <si>
    <t>Thyolo</t>
  </si>
  <si>
    <t>Phalombe</t>
  </si>
  <si>
    <t>Zomba</t>
  </si>
  <si>
    <t>Neno</t>
  </si>
  <si>
    <t>Namibia Regions</t>
  </si>
  <si>
    <t>Omusati</t>
  </si>
  <si>
    <t>Kunene</t>
  </si>
  <si>
    <t>Erongo</t>
  </si>
  <si>
    <t>Hardap</t>
  </si>
  <si>
    <t>Karas</t>
  </si>
  <si>
    <t>Ohangwena</t>
  </si>
  <si>
    <t>Oshana</t>
  </si>
  <si>
    <t>Oshikoto</t>
  </si>
  <si>
    <t>Kavango</t>
  </si>
  <si>
    <t>Zambezi</t>
  </si>
  <si>
    <t>Otjozondjupa</t>
  </si>
  <si>
    <t>Omaheke</t>
  </si>
  <si>
    <t>Khomas</t>
  </si>
  <si>
    <t>Sierra Leone Provinces</t>
  </si>
  <si>
    <t>Sudan Sates</t>
  </si>
  <si>
    <t>Al Jazirah</t>
  </si>
  <si>
    <t>Al Qadarif</t>
  </si>
  <si>
    <t>Blue Nile</t>
  </si>
  <si>
    <t>Central Darfur</t>
  </si>
  <si>
    <t>East Darfur</t>
  </si>
  <si>
    <t>Kassala</t>
  </si>
  <si>
    <t>Khartoum</t>
  </si>
  <si>
    <t>North Darfur</t>
  </si>
  <si>
    <t>North Kurdufan</t>
  </si>
  <si>
    <t>River Nile</t>
  </si>
  <si>
    <t>Sennar</t>
  </si>
  <si>
    <t>South Darfur</t>
  </si>
  <si>
    <t>South Kurdufan</t>
  </si>
  <si>
    <t>West Darfur</t>
  </si>
  <si>
    <t>West Kurdufan</t>
  </si>
  <si>
    <t>White Nile</t>
  </si>
  <si>
    <t>Bulawayo</t>
  </si>
  <si>
    <t>Harare</t>
  </si>
  <si>
    <t>Manicaland</t>
  </si>
  <si>
    <t>Mashonaland Central</t>
  </si>
  <si>
    <t>Mashonaland East</t>
  </si>
  <si>
    <t>Mashonaland West</t>
  </si>
  <si>
    <t>Masvingo</t>
  </si>
  <si>
    <t>Matabeleland North</t>
  </si>
  <si>
    <t>Matabeleland South</t>
  </si>
  <si>
    <t>Midlands</t>
  </si>
  <si>
    <t>Zimbabwe         Provinces</t>
  </si>
  <si>
    <t>Iraq  Governates</t>
  </si>
  <si>
    <t>Dohuk</t>
  </si>
  <si>
    <t>Nineveh</t>
  </si>
  <si>
    <t>Arbil</t>
  </si>
  <si>
    <t>Kirkuk</t>
  </si>
  <si>
    <t>Saladin</t>
  </si>
  <si>
    <t>Baghdad</t>
  </si>
  <si>
    <t>Diyala</t>
  </si>
  <si>
    <t>Karbala</t>
  </si>
  <si>
    <t>Babil</t>
  </si>
  <si>
    <t>Wasit</t>
  </si>
  <si>
    <t>Najaf</t>
  </si>
  <si>
    <t>Maysan</t>
  </si>
  <si>
    <t>Muthanna</t>
  </si>
  <si>
    <t>Dhi Qar</t>
  </si>
  <si>
    <t>Basra</t>
  </si>
  <si>
    <t>Kuwait         Governorates</t>
  </si>
  <si>
    <t>Al Ahmadi</t>
  </si>
  <si>
    <t>Al Farwaniyah</t>
  </si>
  <si>
    <t>Al Jahra</t>
  </si>
  <si>
    <t>Hawalli</t>
  </si>
  <si>
    <t>Mubarak Al-Kabeer</t>
  </si>
  <si>
    <t>Ad Dakhiliyah</t>
  </si>
  <si>
    <t>Al Buraimi</t>
  </si>
  <si>
    <t>Al Wusta</t>
  </si>
  <si>
    <t>Dhofar</t>
  </si>
  <si>
    <t>Musandam</t>
  </si>
  <si>
    <t>Oman  Regions</t>
  </si>
  <si>
    <t>Ad Dhahirah</t>
  </si>
  <si>
    <t>Al Batinah</t>
  </si>
  <si>
    <t>Ash Sharqiyah</t>
  </si>
  <si>
    <t>Saudi Arabia Provinces</t>
  </si>
  <si>
    <t>Tabuk</t>
  </si>
  <si>
    <t>Makkah</t>
  </si>
  <si>
    <t>Eastern Province</t>
  </si>
  <si>
    <t>Asir</t>
  </si>
  <si>
    <t>Jizan</t>
  </si>
  <si>
    <t>Najran</t>
  </si>
  <si>
    <t>Baha</t>
  </si>
  <si>
    <t>Northern Border</t>
  </si>
  <si>
    <t>Jouf</t>
  </si>
  <si>
    <t>Madinah</t>
  </si>
  <si>
    <t>Qasim</t>
  </si>
  <si>
    <t>Hail</t>
  </si>
  <si>
    <t>Riyadh</t>
  </si>
  <si>
    <t>Jeddah</t>
  </si>
  <si>
    <t>Haiti Departments</t>
  </si>
  <si>
    <t>Nord-Ouest</t>
  </si>
  <si>
    <t>Nord-Est</t>
  </si>
  <si>
    <t>Artibonite</t>
  </si>
  <si>
    <t>Grand'Anse</t>
  </si>
  <si>
    <t>Nippes</t>
  </si>
  <si>
    <t>Sud-Est</t>
  </si>
  <si>
    <t xml:space="preserve">Trinidad and Tobago corporations and municipalities </t>
  </si>
  <si>
    <t>Diego Martín</t>
  </si>
  <si>
    <t>Port of Spain</t>
  </si>
  <si>
    <t>San Juan-Laventille</t>
  </si>
  <si>
    <t>Tunapuna-Piarco</t>
  </si>
  <si>
    <t>Sangre Grande</t>
  </si>
  <si>
    <t>Charquanas</t>
  </si>
  <si>
    <t>Couva-Tabaquite-Talparo</t>
  </si>
  <si>
    <t>Rio Claro-Mayaro</t>
  </si>
  <si>
    <t>San Fernando</t>
  </si>
  <si>
    <t>Princes Town</t>
  </si>
  <si>
    <t>Penal-Debe</t>
  </si>
  <si>
    <t>Siparia</t>
  </si>
  <si>
    <t>Point Fortin</t>
  </si>
  <si>
    <t>Tobago</t>
  </si>
  <si>
    <t>Adrar</t>
  </si>
  <si>
    <t>Chlef</t>
  </si>
  <si>
    <t>Laghouat</t>
  </si>
  <si>
    <t>Oum El Bouaghi</t>
  </si>
  <si>
    <t>Batna</t>
  </si>
  <si>
    <t>Béjaïa</t>
  </si>
  <si>
    <t>Biskra</t>
  </si>
  <si>
    <t>Béchar</t>
  </si>
  <si>
    <t>Blida</t>
  </si>
  <si>
    <t>Bouïra</t>
  </si>
  <si>
    <t>Tamanrasset</t>
  </si>
  <si>
    <t>Tébessa</t>
  </si>
  <si>
    <t>Tlemcen</t>
  </si>
  <si>
    <t>Tiaret</t>
  </si>
  <si>
    <t>Tizi Ouzou</t>
  </si>
  <si>
    <t>Algiers</t>
  </si>
  <si>
    <t>Djelfa</t>
  </si>
  <si>
    <t>Jijel</t>
  </si>
  <si>
    <t>Sétif</t>
  </si>
  <si>
    <t>Saïda</t>
  </si>
  <si>
    <t>Skikda</t>
  </si>
  <si>
    <t>Sidi Bel Abbès</t>
  </si>
  <si>
    <t>Annaba</t>
  </si>
  <si>
    <t>Guelma</t>
  </si>
  <si>
    <t>Constantine</t>
  </si>
  <si>
    <t>Médéa</t>
  </si>
  <si>
    <t>Mostaganem</t>
  </si>
  <si>
    <t>M'Sila</t>
  </si>
  <si>
    <t>Mascara</t>
  </si>
  <si>
    <t>Ouargla</t>
  </si>
  <si>
    <t>Oran</t>
  </si>
  <si>
    <t>El Bayadh</t>
  </si>
  <si>
    <t>Illizi</t>
  </si>
  <si>
    <t>Bordj Bou Arréridj</t>
  </si>
  <si>
    <t>Boumerdes</t>
  </si>
  <si>
    <t>El Taref</t>
  </si>
  <si>
    <t>Tindouf</t>
  </si>
  <si>
    <t>Tissemsilt</t>
  </si>
  <si>
    <t>El Oued</t>
  </si>
  <si>
    <t>Khenchela</t>
  </si>
  <si>
    <t>Souk Ahras</t>
  </si>
  <si>
    <t>Tipaza</t>
  </si>
  <si>
    <t>Mila</t>
  </si>
  <si>
    <t>Ain Defla</t>
  </si>
  <si>
    <t>Naâma</t>
  </si>
  <si>
    <t>Ain Timouchent</t>
  </si>
  <si>
    <t>Ghardaia</t>
  </si>
  <si>
    <t>Relizane</t>
  </si>
  <si>
    <t>Myanmar States and Regions</t>
  </si>
  <si>
    <t>Kachin</t>
  </si>
  <si>
    <t>Kayah</t>
  </si>
  <si>
    <t>Kayin</t>
  </si>
  <si>
    <t>Chin</t>
  </si>
  <si>
    <t>Sagaing</t>
  </si>
  <si>
    <t>Tanintharyi</t>
  </si>
  <si>
    <t>Bago</t>
  </si>
  <si>
    <t>Magway</t>
  </si>
  <si>
    <t>Mandalay</t>
  </si>
  <si>
    <t>Mon</t>
  </si>
  <si>
    <t>Rakhine</t>
  </si>
  <si>
    <t>Yangon</t>
  </si>
  <si>
    <t>Shan</t>
  </si>
  <si>
    <t>Ayeyarwady</t>
  </si>
  <si>
    <t>North Korea  Provinces</t>
  </si>
  <si>
    <t>Pyongyang</t>
  </si>
  <si>
    <t>Rason</t>
  </si>
  <si>
    <t>South Pyongan</t>
  </si>
  <si>
    <t>North Pyongan</t>
  </si>
  <si>
    <t>Chagang</t>
  </si>
  <si>
    <t>South Hwanghae</t>
  </si>
  <si>
    <t>North Hwanghae</t>
  </si>
  <si>
    <t>Kangwon</t>
  </si>
  <si>
    <t>South Hamgyong</t>
  </si>
  <si>
    <t>North Hamgyong</t>
  </si>
  <si>
    <t xml:space="preserve">Ryanggang </t>
  </si>
  <si>
    <t>Bosnia and Herzegovina subdivisions</t>
  </si>
  <si>
    <t>Brcko</t>
  </si>
  <si>
    <t>Federation</t>
  </si>
  <si>
    <t>Srpska</t>
  </si>
  <si>
    <t>Montenegro     Municipalities</t>
  </si>
  <si>
    <t>Andrijevica</t>
  </si>
  <si>
    <t>Bar</t>
  </si>
  <si>
    <t>Berane</t>
  </si>
  <si>
    <t>Bijelo Polje</t>
  </si>
  <si>
    <t>Budva</t>
  </si>
  <si>
    <t>Cetinje</t>
  </si>
  <si>
    <t>Danilovgrad</t>
  </si>
  <si>
    <t>Herceg Novi</t>
  </si>
  <si>
    <t>Kolasin</t>
  </si>
  <si>
    <t>Kotor</t>
  </si>
  <si>
    <t>Mojkovac</t>
  </si>
  <si>
    <t>Niksic</t>
  </si>
  <si>
    <t>Plav</t>
  </si>
  <si>
    <t>Plužine</t>
  </si>
  <si>
    <t>Pljevlja</t>
  </si>
  <si>
    <t>Podgorica</t>
  </si>
  <si>
    <t>Golubovci</t>
  </si>
  <si>
    <t>Tuzi</t>
  </si>
  <si>
    <t>Rozaje</t>
  </si>
  <si>
    <t>Savnik</t>
  </si>
  <si>
    <t>Tivat</t>
  </si>
  <si>
    <t>Ulcinj</t>
  </si>
  <si>
    <t>Zabljak</t>
  </si>
  <si>
    <t>Turkmenistan  Provinces</t>
  </si>
  <si>
    <t>Ashgabat</t>
  </si>
  <si>
    <t>Ahal</t>
  </si>
  <si>
    <t>Balkan</t>
  </si>
  <si>
    <t>Dasoguz</t>
  </si>
  <si>
    <t>Lebap</t>
  </si>
  <si>
    <t>Mary</t>
  </si>
  <si>
    <t>Uzbekistan Provinces</t>
  </si>
  <si>
    <t>Bahamas Districts</t>
  </si>
  <si>
    <t>Al Kuwayt</t>
  </si>
  <si>
    <t>Sulaimaniyah</t>
  </si>
  <si>
    <t>Anbar</t>
  </si>
  <si>
    <t>Qadisiyyah</t>
  </si>
  <si>
    <t>Korce</t>
  </si>
  <si>
    <t>Jizzax</t>
  </si>
  <si>
    <t>Navoiy</t>
  </si>
  <si>
    <t>Qashqadaryo</t>
  </si>
  <si>
    <t>Samarqand</t>
  </si>
  <si>
    <t>Sirdaryo</t>
  </si>
  <si>
    <t>Surxondaryo</t>
  </si>
  <si>
    <t>Andijon</t>
  </si>
  <si>
    <t>Namangan</t>
  </si>
  <si>
    <t>Qaraqalpaqstan</t>
  </si>
  <si>
    <t>Tashkent</t>
  </si>
  <si>
    <t>Tashkent City</t>
  </si>
  <si>
    <t>Fargana</t>
  </si>
  <si>
    <t>Bukhara</t>
  </si>
  <si>
    <t>Khorezm</t>
  </si>
  <si>
    <t>Masqat</t>
  </si>
  <si>
    <t>Bomi</t>
  </si>
  <si>
    <t>Bong</t>
  </si>
  <si>
    <t>Gbarpolu</t>
  </si>
  <si>
    <t>Grand Bassa</t>
  </si>
  <si>
    <t>Grand Cape Mount</t>
  </si>
  <si>
    <t>Grand Gedeh</t>
  </si>
  <si>
    <t>Grand Kru</t>
  </si>
  <si>
    <t>Lofa</t>
  </si>
  <si>
    <t>Margibi</t>
  </si>
  <si>
    <t>Maryland</t>
  </si>
  <si>
    <t>Montserrado</t>
  </si>
  <si>
    <t>Nimba</t>
  </si>
  <si>
    <t>Rivercess</t>
  </si>
  <si>
    <t>River Gee</t>
  </si>
  <si>
    <t>Sinoe</t>
  </si>
  <si>
    <t>The information shows all existing CDM project in the country submitted since the start of CDM, except the ones that have beem rejected by the EB or terminated validation by the DOEs.</t>
  </si>
  <si>
    <t>Telangana</t>
  </si>
  <si>
    <t xml:space="preserve">Population (millions) in 2015 Source: http://kosis.kr/
</t>
  </si>
  <si>
    <t>GDP (Billion Won in 2015)</t>
  </si>
  <si>
    <t>Source: www.index.go.kr</t>
  </si>
  <si>
    <t>GDP/cap (Miilion Won)</t>
  </si>
  <si>
    <t>Xaysomboun</t>
  </si>
  <si>
    <t>This workbook was produced by Jørgen Fenhann, UNEP DTU Partnership from the CDMPipeline of 1st October 2018, jqfe@dtu.dk, Phone (+45)40202789</t>
  </si>
  <si>
    <t>Chile Regions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</si>
</sst>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
    <numFmt numFmtId="167" formatCode="#,##0.0"/>
  </numFmts>
  <fonts count="18" x14ac:knownFonts="1">
    <font>
      <sz val="10"/>
      <name val="Arial"/>
    </font>
    <font>
      <sz val="10"/>
      <name val="Arial"/>
      <family val="2"/>
    </font>
    <font>
      <b/>
      <sz val="10"/>
      <color indexed="81"/>
      <name val="Tahoma"/>
      <family val="2"/>
    </font>
    <font>
      <b/>
      <sz val="10"/>
      <name val="Arial"/>
      <family val="2"/>
    </font>
    <font>
      <b/>
      <sz val="8"/>
      <color indexed="81"/>
      <name val="Tahoma"/>
      <family val="2"/>
    </font>
    <font>
      <sz val="8"/>
      <name val="Arial"/>
      <family val="2"/>
    </font>
    <font>
      <sz val="8"/>
      <name val="Arial"/>
      <family val="2"/>
    </font>
    <font>
      <sz val="10"/>
      <color indexed="81"/>
      <name val="Tahoma"/>
      <family val="2"/>
    </font>
    <font>
      <i/>
      <sz val="10"/>
      <name val="Arial"/>
      <family val="2"/>
    </font>
    <font>
      <b/>
      <i/>
      <sz val="10"/>
      <name val="Arial"/>
      <family val="2"/>
    </font>
    <font>
      <b/>
      <sz val="11"/>
      <color indexed="8"/>
      <name val="Arial Narrow"/>
      <family val="2"/>
    </font>
    <font>
      <sz val="11"/>
      <color indexed="8"/>
      <name val="Arial Narrow"/>
      <family val="2"/>
    </font>
    <font>
      <sz val="11"/>
      <name val="Arial"/>
      <family val="2"/>
    </font>
    <font>
      <sz val="10"/>
      <color indexed="8"/>
      <name val="Arial"/>
      <family val="2"/>
    </font>
    <font>
      <sz val="9"/>
      <color indexed="81"/>
      <name val="Tahoma"/>
      <family val="2"/>
    </font>
    <font>
      <b/>
      <sz val="9"/>
      <color indexed="81"/>
      <name val="Tahoma"/>
      <family val="2"/>
    </font>
    <font>
      <u/>
      <sz val="10"/>
      <color theme="10"/>
      <name val="Arial"/>
      <family val="2"/>
    </font>
    <font>
      <sz val="11"/>
      <color indexed="8"/>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0C0C0"/>
        <bgColor indexed="64"/>
      </patternFill>
    </fill>
    <fill>
      <patternFill patternType="solid">
        <fgColor indexed="6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8"/>
      </left>
      <right/>
      <top/>
      <bottom/>
      <diagonal/>
    </border>
    <border>
      <left style="thin">
        <color indexed="8"/>
      </left>
      <right/>
      <top/>
      <bottom style="thin">
        <color indexed="8"/>
      </bottom>
      <diagonal/>
    </border>
  </borders>
  <cellStyleXfs count="4">
    <xf numFmtId="0" fontId="0" fillId="0" borderId="0"/>
    <xf numFmtId="0" fontId="16" fillId="0" borderId="0" applyNumberFormat="0" applyFill="0" applyBorder="0" applyAlignment="0" applyProtection="0"/>
    <xf numFmtId="0" fontId="17" fillId="0" borderId="0">
      <alignment vertical="center"/>
    </xf>
    <xf numFmtId="0" fontId="17" fillId="0" borderId="0"/>
  </cellStyleXfs>
  <cellXfs count="141">
    <xf numFmtId="0" fontId="0" fillId="0" borderId="0" xfId="0"/>
    <xf numFmtId="0" fontId="0" fillId="0" borderId="0" xfId="0" applyFill="1"/>
    <xf numFmtId="0" fontId="0" fillId="0" borderId="0" xfId="0" applyFill="1" applyBorder="1"/>
    <xf numFmtId="0" fontId="3" fillId="0" borderId="1" xfId="0" applyFont="1" applyBorder="1" applyAlignment="1">
      <alignment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1" xfId="0" applyBorder="1" applyAlignment="1">
      <alignment horizontal="center" vertical="top"/>
    </xf>
    <xf numFmtId="0" fontId="0" fillId="0" borderId="4" xfId="0" applyFill="1" applyBorder="1" applyAlignment="1">
      <alignment horizontal="left" vertical="top" wrapText="1"/>
    </xf>
    <xf numFmtId="0" fontId="0" fillId="0" borderId="5" xfId="0" applyFill="1" applyBorder="1" applyAlignment="1">
      <alignment horizontal="left" vertical="top" wrapText="1"/>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0" fillId="0" borderId="7" xfId="0" applyBorder="1"/>
    <xf numFmtId="0" fontId="0" fillId="0" borderId="8" xfId="0" applyBorder="1"/>
    <xf numFmtId="0" fontId="0" fillId="0" borderId="9" xfId="0" applyBorder="1"/>
    <xf numFmtId="0" fontId="0" fillId="0" borderId="0" xfId="0" applyBorder="1"/>
    <xf numFmtId="0" fontId="0" fillId="0" borderId="10" xfId="0" applyBorder="1"/>
    <xf numFmtId="0" fontId="0" fillId="0" borderId="11" xfId="0" applyBorder="1"/>
    <xf numFmtId="0" fontId="0" fillId="0" borderId="4" xfId="0" applyBorder="1"/>
    <xf numFmtId="0" fontId="0" fillId="0" borderId="5" xfId="0" applyBorder="1"/>
    <xf numFmtId="0" fontId="0" fillId="0" borderId="6" xfId="0" applyBorder="1"/>
    <xf numFmtId="0" fontId="0" fillId="0" borderId="12" xfId="0" applyBorder="1"/>
    <xf numFmtId="0" fontId="0" fillId="0" borderId="2" xfId="0" applyBorder="1"/>
    <xf numFmtId="0" fontId="0" fillId="0" borderId="3" xfId="0" applyBorder="1"/>
    <xf numFmtId="0" fontId="0" fillId="0" borderId="1" xfId="0" applyFill="1" applyBorder="1"/>
    <xf numFmtId="0" fontId="1" fillId="0" borderId="1" xfId="0" applyFont="1" applyFill="1" applyBorder="1" applyAlignment="1">
      <alignment horizontal="left" vertical="top" wrapText="1"/>
    </xf>
    <xf numFmtId="0" fontId="0" fillId="0" borderId="6" xfId="0" applyFill="1" applyBorder="1" applyAlignment="1">
      <alignment horizontal="left" vertical="top" wrapText="1"/>
    </xf>
    <xf numFmtId="0" fontId="0" fillId="0" borderId="1" xfId="0" applyFill="1" applyBorder="1" applyAlignment="1">
      <alignment horizontal="left" vertical="top" wrapText="1"/>
    </xf>
    <xf numFmtId="1" fontId="0" fillId="0" borderId="4" xfId="0" applyNumberFormat="1" applyBorder="1"/>
    <xf numFmtId="1" fontId="0" fillId="0" borderId="5" xfId="0" applyNumberFormat="1" applyBorder="1"/>
    <xf numFmtId="0" fontId="0" fillId="2" borderId="6" xfId="0" applyFill="1" applyBorder="1"/>
    <xf numFmtId="1" fontId="0" fillId="2" borderId="5" xfId="0" applyNumberFormat="1" applyFill="1" applyBorder="1"/>
    <xf numFmtId="0" fontId="0" fillId="0" borderId="4" xfId="0" applyFill="1" applyBorder="1" applyAlignment="1">
      <alignment horizontal="center" vertical="top" wrapText="1"/>
    </xf>
    <xf numFmtId="0" fontId="0" fillId="0" borderId="6" xfId="0" applyFill="1" applyBorder="1"/>
    <xf numFmtId="0" fontId="0" fillId="2" borderId="5" xfId="0" applyFill="1" applyBorder="1"/>
    <xf numFmtId="0" fontId="5" fillId="0" borderId="0" xfId="0" applyFont="1"/>
    <xf numFmtId="0" fontId="6" fillId="0" borderId="0" xfId="0" applyFont="1"/>
    <xf numFmtId="0" fontId="0" fillId="0" borderId="12" xfId="0" applyFill="1" applyBorder="1" applyAlignment="1">
      <alignment horizontal="left" vertical="top" wrapText="1"/>
    </xf>
    <xf numFmtId="0" fontId="0" fillId="0" borderId="3" xfId="0" applyFill="1" applyBorder="1" applyAlignment="1">
      <alignment horizontal="left" vertical="top" wrapText="1"/>
    </xf>
    <xf numFmtId="0" fontId="0" fillId="0" borderId="13" xfId="0" applyBorder="1"/>
    <xf numFmtId="0" fontId="0" fillId="0" borderId="14" xfId="0" applyBorder="1"/>
    <xf numFmtId="0" fontId="0" fillId="0" borderId="15" xfId="0" applyBorder="1"/>
    <xf numFmtId="0" fontId="0" fillId="0" borderId="9" xfId="0" applyNumberFormat="1" applyBorder="1"/>
    <xf numFmtId="0" fontId="0" fillId="0" borderId="7" xfId="0" applyFill="1" applyBorder="1" applyAlignment="1">
      <alignment horizontal="left" vertical="top" wrapText="1"/>
    </xf>
    <xf numFmtId="0" fontId="0" fillId="0" borderId="9" xfId="0" applyFill="1" applyBorder="1" applyAlignment="1">
      <alignment horizontal="left" vertical="top" wrapText="1"/>
    </xf>
    <xf numFmtId="0" fontId="0" fillId="0" borderId="10" xfId="0" applyFill="1" applyBorder="1" applyAlignment="1">
      <alignment horizontal="left" vertical="top" wrapText="1"/>
    </xf>
    <xf numFmtId="165" fontId="0" fillId="0" borderId="4" xfId="0" applyNumberFormat="1" applyBorder="1"/>
    <xf numFmtId="165" fontId="0" fillId="0" borderId="5" xfId="0" applyNumberFormat="1" applyBorder="1"/>
    <xf numFmtId="0" fontId="0" fillId="0" borderId="1" xfId="0" applyFill="1" applyBorder="1" applyAlignment="1">
      <alignment horizontal="center" vertical="top" wrapText="1"/>
    </xf>
    <xf numFmtId="0" fontId="6" fillId="0" borderId="0" xfId="0" applyFont="1" applyFill="1" applyBorder="1"/>
    <xf numFmtId="0" fontId="0" fillId="0" borderId="1" xfId="0" applyBorder="1"/>
    <xf numFmtId="165" fontId="0" fillId="2" borderId="5" xfId="0" applyNumberFormat="1" applyFill="1" applyBorder="1"/>
    <xf numFmtId="0" fontId="0" fillId="2" borderId="14" xfId="0" applyFill="1" applyBorder="1"/>
    <xf numFmtId="165" fontId="0" fillId="0" borderId="1" xfId="0" applyNumberFormat="1" applyFill="1" applyBorder="1"/>
    <xf numFmtId="165" fontId="0" fillId="0" borderId="1" xfId="0" applyNumberFormat="1" applyBorder="1"/>
    <xf numFmtId="164" fontId="0" fillId="0" borderId="0" xfId="0" applyNumberFormat="1"/>
    <xf numFmtId="0" fontId="0" fillId="0" borderId="0" xfId="0" applyFill="1" applyBorder="1" applyAlignment="1">
      <alignment horizontal="center" vertical="top" wrapText="1"/>
    </xf>
    <xf numFmtId="165" fontId="0" fillId="0" borderId="0" xfId="0" applyNumberFormat="1" applyBorder="1"/>
    <xf numFmtId="2" fontId="0" fillId="0" borderId="4" xfId="0" applyNumberFormat="1" applyBorder="1"/>
    <xf numFmtId="2" fontId="0" fillId="0" borderId="5" xfId="0" applyNumberFormat="1" applyBorder="1"/>
    <xf numFmtId="0" fontId="3" fillId="0" borderId="4" xfId="0" applyFont="1" applyBorder="1" applyAlignment="1">
      <alignment vertical="top"/>
    </xf>
    <xf numFmtId="0" fontId="3" fillId="0" borderId="5" xfId="0" applyFont="1" applyBorder="1"/>
    <xf numFmtId="0" fontId="3" fillId="0" borderId="0" xfId="0" applyFont="1"/>
    <xf numFmtId="0" fontId="3" fillId="0" borderId="4" xfId="0" applyFont="1" applyBorder="1"/>
    <xf numFmtId="0" fontId="3" fillId="0" borderId="4" xfId="0" applyFont="1" applyBorder="1" applyAlignment="1">
      <alignment vertical="top" wrapText="1"/>
    </xf>
    <xf numFmtId="0" fontId="1" fillId="0" borderId="0" xfId="0" applyFont="1"/>
    <xf numFmtId="0" fontId="0" fillId="0" borderId="9" xfId="0" applyFill="1" applyBorder="1"/>
    <xf numFmtId="0" fontId="0" fillId="0" borderId="12" xfId="0" applyFill="1" applyBorder="1" applyAlignment="1">
      <alignment horizontal="center" vertical="top" wrapText="1"/>
    </xf>
    <xf numFmtId="0" fontId="0" fillId="0" borderId="3" xfId="0" applyFill="1" applyBorder="1" applyAlignment="1">
      <alignment horizontal="center" vertical="top" wrapText="1"/>
    </xf>
    <xf numFmtId="0" fontId="8" fillId="0" borderId="0" xfId="0" applyFont="1"/>
    <xf numFmtId="0" fontId="0" fillId="2" borderId="0" xfId="0" applyFill="1"/>
    <xf numFmtId="1" fontId="0" fillId="0" borderId="6" xfId="0" applyNumberFormat="1" applyBorder="1"/>
    <xf numFmtId="0" fontId="0" fillId="0" borderId="13" xfId="0" applyFill="1" applyBorder="1" applyAlignment="1">
      <alignment horizontal="center" vertical="top" wrapText="1"/>
    </xf>
    <xf numFmtId="0" fontId="0" fillId="2" borderId="3" xfId="0" applyFill="1" applyBorder="1"/>
    <xf numFmtId="0" fontId="0" fillId="0" borderId="4" xfId="0" applyBorder="1" applyAlignment="1">
      <alignment horizontal="center" vertical="top" wrapText="1"/>
    </xf>
    <xf numFmtId="164" fontId="0" fillId="0" borderId="4" xfId="0" applyNumberFormat="1" applyBorder="1"/>
    <xf numFmtId="164" fontId="0" fillId="0" borderId="5" xfId="0" applyNumberFormat="1" applyBorder="1"/>
    <xf numFmtId="164" fontId="0" fillId="2" borderId="5" xfId="0" applyNumberFormat="1" applyFill="1" applyBorder="1"/>
    <xf numFmtId="164" fontId="0" fillId="0" borderId="1" xfId="0" applyNumberFormat="1" applyBorder="1"/>
    <xf numFmtId="166" fontId="0" fillId="0" borderId="1" xfId="0" applyNumberFormat="1" applyBorder="1"/>
    <xf numFmtId="166" fontId="0" fillId="0" borderId="12" xfId="0" applyNumberFormat="1" applyBorder="1"/>
    <xf numFmtId="166" fontId="0" fillId="0" borderId="2" xfId="0" applyNumberFormat="1" applyBorder="1"/>
    <xf numFmtId="166" fontId="0" fillId="0" borderId="3" xfId="0" applyNumberFormat="1" applyBorder="1"/>
    <xf numFmtId="0" fontId="0" fillId="0" borderId="5" xfId="0" applyFill="1" applyBorder="1"/>
    <xf numFmtId="0" fontId="3" fillId="0" borderId="5" xfId="0" applyFont="1" applyFill="1" applyBorder="1"/>
    <xf numFmtId="0" fontId="10" fillId="0" borderId="5" xfId="0" applyFont="1" applyBorder="1" applyAlignment="1" applyProtection="1">
      <alignment horizontal="center" vertical="center"/>
    </xf>
    <xf numFmtId="37" fontId="11" fillId="0" borderId="16" xfId="0" applyNumberFormat="1" applyFont="1" applyBorder="1" applyAlignment="1" applyProtection="1">
      <alignment vertical="center"/>
      <protection locked="0"/>
    </xf>
    <xf numFmtId="37" fontId="11" fillId="0" borderId="17" xfId="0" applyNumberFormat="1" applyFont="1" applyBorder="1" applyAlignment="1" applyProtection="1">
      <alignment vertical="center"/>
      <protection locked="0"/>
    </xf>
    <xf numFmtId="165" fontId="0" fillId="0" borderId="4" xfId="0" applyNumberFormat="1" applyFill="1" applyBorder="1"/>
    <xf numFmtId="165" fontId="0" fillId="0" borderId="5" xfId="0" applyNumberFormat="1" applyFill="1" applyBorder="1"/>
    <xf numFmtId="165" fontId="0" fillId="0" borderId="6" xfId="0" applyNumberFormat="1" applyFill="1" applyBorder="1"/>
    <xf numFmtId="0" fontId="0" fillId="0" borderId="0" xfId="0" applyNumberFormat="1"/>
    <xf numFmtId="1" fontId="1" fillId="0" borderId="4" xfId="0" applyNumberFormat="1" applyFont="1" applyBorder="1" applyAlignment="1">
      <alignment horizontal="right"/>
    </xf>
    <xf numFmtId="1" fontId="1" fillId="0" borderId="5" xfId="0" applyNumberFormat="1" applyFont="1" applyBorder="1" applyAlignment="1">
      <alignment horizontal="right"/>
    </xf>
    <xf numFmtId="0" fontId="12" fillId="0" borderId="4" xfId="0" applyFont="1" applyBorder="1"/>
    <xf numFmtId="0" fontId="12" fillId="0" borderId="5" xfId="0" applyFont="1" applyBorder="1"/>
    <xf numFmtId="1" fontId="0" fillId="0" borderId="6" xfId="0" applyNumberFormat="1" applyFill="1" applyBorder="1"/>
    <xf numFmtId="0" fontId="0" fillId="0" borderId="0" xfId="0"/>
    <xf numFmtId="1" fontId="0" fillId="0" borderId="5" xfId="0" applyNumberFormat="1" applyFill="1" applyBorder="1"/>
    <xf numFmtId="0" fontId="0" fillId="3" borderId="4" xfId="0" applyFill="1" applyBorder="1"/>
    <xf numFmtId="0" fontId="0" fillId="3" borderId="5" xfId="0" applyFill="1" applyBorder="1"/>
    <xf numFmtId="167" fontId="1" fillId="0" borderId="6" xfId="0" applyNumberFormat="1" applyFont="1" applyFill="1" applyBorder="1"/>
    <xf numFmtId="167" fontId="13" fillId="3" borderId="5" xfId="0" applyNumberFormat="1" applyFont="1" applyFill="1" applyBorder="1"/>
    <xf numFmtId="0" fontId="1" fillId="2" borderId="6" xfId="0" applyFont="1" applyFill="1" applyBorder="1"/>
    <xf numFmtId="0" fontId="1" fillId="0" borderId="4" xfId="0" applyFont="1" applyFill="1" applyBorder="1" applyAlignment="1">
      <alignment horizontal="center" vertical="top" wrapText="1"/>
    </xf>
    <xf numFmtId="0" fontId="1" fillId="4" borderId="5" xfId="0" applyFont="1" applyFill="1" applyBorder="1"/>
    <xf numFmtId="0" fontId="0" fillId="4" borderId="5" xfId="0" applyFill="1" applyBorder="1"/>
    <xf numFmtId="1" fontId="0" fillId="0" borderId="4" xfId="0" applyNumberFormat="1" applyBorder="1" applyAlignment="1">
      <alignment horizontal="right"/>
    </xf>
    <xf numFmtId="1" fontId="0" fillId="0" borderId="5" xfId="0" applyNumberFormat="1" applyBorder="1" applyAlignment="1">
      <alignment horizontal="right"/>
    </xf>
    <xf numFmtId="1" fontId="0" fillId="0" borderId="1" xfId="0" applyNumberFormat="1" applyBorder="1"/>
    <xf numFmtId="167" fontId="13" fillId="3" borderId="5" xfId="0" applyNumberFormat="1" applyFont="1" applyFill="1" applyBorder="1" applyAlignment="1">
      <alignment horizontal="right"/>
    </xf>
    <xf numFmtId="167" fontId="13" fillId="3" borderId="4" xfId="0" applyNumberFormat="1" applyFont="1" applyFill="1" applyBorder="1"/>
    <xf numFmtId="0" fontId="1" fillId="0" borderId="1" xfId="0" applyFont="1" applyBorder="1" applyAlignment="1">
      <alignment horizontal="center" vertical="top" wrapText="1"/>
    </xf>
    <xf numFmtId="0" fontId="0" fillId="0" borderId="12" xfId="0" applyFill="1" applyBorder="1"/>
    <xf numFmtId="1" fontId="0" fillId="0" borderId="13" xfId="0" applyNumberFormat="1" applyBorder="1"/>
    <xf numFmtId="1" fontId="0" fillId="0" borderId="14" xfId="0" applyNumberFormat="1" applyBorder="1"/>
    <xf numFmtId="1" fontId="0" fillId="2" borderId="14" xfId="0" applyNumberFormat="1" applyFill="1" applyBorder="1"/>
    <xf numFmtId="0" fontId="0" fillId="2" borderId="15" xfId="0" applyFill="1" applyBorder="1"/>
    <xf numFmtId="2" fontId="0" fillId="0" borderId="1" xfId="0" applyNumberFormat="1" applyBorder="1"/>
    <xf numFmtId="1" fontId="0" fillId="0" borderId="0" xfId="0" applyNumberFormat="1"/>
    <xf numFmtId="0" fontId="1" fillId="0" borderId="1" xfId="0" applyFont="1" applyFill="1" applyBorder="1" applyAlignment="1">
      <alignment horizontal="center" vertical="top" wrapText="1"/>
    </xf>
    <xf numFmtId="1" fontId="1" fillId="5" borderId="4" xfId="0" applyNumberFormat="1" applyFont="1" applyFill="1" applyBorder="1" applyAlignment="1">
      <alignment horizontal="right" vertical="center"/>
    </xf>
    <xf numFmtId="1" fontId="1" fillId="5" borderId="5" xfId="0" applyNumberFormat="1" applyFont="1" applyFill="1" applyBorder="1" applyAlignment="1">
      <alignment horizontal="right" vertical="center"/>
    </xf>
    <xf numFmtId="0" fontId="0" fillId="4" borderId="6" xfId="0" applyFill="1" applyBorder="1"/>
    <xf numFmtId="0" fontId="0" fillId="0" borderId="0" xfId="0" applyFill="1" applyBorder="1" applyAlignment="1">
      <alignment vertical="top" wrapText="1"/>
    </xf>
    <xf numFmtId="0" fontId="1" fillId="0" borderId="0" xfId="0" applyFont="1" applyFill="1" applyBorder="1"/>
    <xf numFmtId="0" fontId="0" fillId="0" borderId="0" xfId="0" applyAlignment="1">
      <alignment vertical="center"/>
    </xf>
    <xf numFmtId="0" fontId="0" fillId="0" borderId="0" xfId="0" applyAlignment="1">
      <alignment vertical="center" wrapText="1"/>
    </xf>
    <xf numFmtId="0" fontId="16" fillId="0" borderId="0" xfId="1" applyAlignment="1">
      <alignment vertical="center" wrapText="1"/>
    </xf>
    <xf numFmtId="0" fontId="0" fillId="0" borderId="0" xfId="0" quotePrefix="1"/>
    <xf numFmtId="0" fontId="0" fillId="0" borderId="0" xfId="0" applyFill="1" applyBorder="1" applyAlignment="1">
      <alignment horizontal="left" vertical="top" wrapText="1"/>
    </xf>
    <xf numFmtId="1" fontId="0" fillId="2" borderId="9" xfId="0" applyNumberFormat="1" applyFill="1" applyBorder="1"/>
    <xf numFmtId="0" fontId="0" fillId="2" borderId="10" xfId="0" applyFill="1" applyBorder="1"/>
    <xf numFmtId="165" fontId="17" fillId="0" borderId="5" xfId="2" applyNumberFormat="1" applyBorder="1" applyAlignment="1">
      <alignment horizontal="center"/>
    </xf>
    <xf numFmtId="165" fontId="0" fillId="0" borderId="5" xfId="0" applyNumberFormat="1" applyBorder="1" applyAlignment="1">
      <alignment horizontal="center"/>
    </xf>
    <xf numFmtId="0" fontId="0" fillId="2" borderId="5" xfId="0" applyFill="1" applyBorder="1" applyAlignment="1">
      <alignment horizontal="center"/>
    </xf>
    <xf numFmtId="0" fontId="1" fillId="0" borderId="0" xfId="0" applyFont="1" applyFill="1"/>
    <xf numFmtId="165" fontId="0" fillId="0" borderId="1" xfId="0" applyNumberFormat="1" applyFill="1" applyBorder="1" applyAlignment="1">
      <alignment horizontal="center"/>
    </xf>
    <xf numFmtId="1" fontId="0" fillId="0" borderId="1" xfId="0" applyNumberFormat="1" applyFill="1" applyBorder="1" applyAlignment="1">
      <alignment horizontal="right"/>
    </xf>
    <xf numFmtId="164" fontId="0" fillId="0" borderId="7" xfId="0" applyNumberFormat="1" applyBorder="1"/>
    <xf numFmtId="164" fontId="0" fillId="0" borderId="9" xfId="0" applyNumberFormat="1" applyBorder="1"/>
    <xf numFmtId="164" fontId="0" fillId="3" borderId="10" xfId="0" applyNumberFormat="1" applyFill="1" applyBorder="1"/>
  </cellXfs>
  <cellStyles count="4">
    <cellStyle name="Hyperlink" xfId="1" builtinId="8"/>
    <cellStyle name="Normal" xfId="0" builtinId="0"/>
    <cellStyle name="Normal 2" xfId="2" xr:uid="{00000000-0005-0000-0000-000002000000}"/>
    <cellStyle name="표준_데이터" xfId="3" xr:uid="{00000000-0005-0000-0000-000003000000}"/>
  </cellStyles>
  <dxfs count="0"/>
  <tableStyles count="0" defaultTableStyle="TableStyleMedium9" defaultPivotStyle="PivotStyleLight16"/>
  <colors>
    <mruColors>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theme" Target="theme/theme1.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styles" Target="style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sharedStrings" Target="sharedStrings.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Total number of projects versus GDP/capita 
      in Argentina provinces</a:t>
            </a:r>
          </a:p>
        </c:rich>
      </c:tx>
      <c:layout>
        <c:manualLayout>
          <c:xMode val="edge"/>
          <c:yMode val="edge"/>
          <c:x val="0.23178826685077086"/>
          <c:y val="4.0963903619050772E-2"/>
        </c:manualLayout>
      </c:layout>
      <c:overlay val="0"/>
      <c:spPr>
        <a:noFill/>
        <a:ln w="25400">
          <a:noFill/>
        </a:ln>
      </c:spPr>
    </c:title>
    <c:autoTitleDeleted val="0"/>
    <c:plotArea>
      <c:layout>
        <c:manualLayout>
          <c:layoutTarget val="inner"/>
          <c:xMode val="edge"/>
          <c:yMode val="edge"/>
          <c:x val="0.14072865891763531"/>
          <c:y val="0.15752322453469306"/>
          <c:w val="0.74337808439996733"/>
          <c:h val="0.47710899509248"/>
        </c:manualLayout>
      </c:layout>
      <c:barChart>
        <c:barDir val="col"/>
        <c:grouping val="clustered"/>
        <c:varyColors val="0"/>
        <c:ser>
          <c:idx val="1"/>
          <c:order val="0"/>
          <c:tx>
            <c:v>Total number of projects</c:v>
          </c:tx>
          <c:spPr>
            <a:solidFill>
              <a:srgbClr val="0000FF"/>
            </a:solidFill>
            <a:ln w="12700">
              <a:solidFill>
                <a:srgbClr val="000000"/>
              </a:solidFill>
              <a:prstDash val="solid"/>
            </a:ln>
          </c:spPr>
          <c:invertIfNegative val="0"/>
          <c:cat>
            <c:strRef>
              <c:f>Algeria!$A$4:$A$51</c:f>
              <c:strCache>
                <c:ptCount val="48"/>
                <c:pt idx="0">
                  <c:v>Adrar</c:v>
                </c:pt>
                <c:pt idx="1">
                  <c:v>Ain Defla</c:v>
                </c:pt>
                <c:pt idx="2">
                  <c:v>Ain Timouchent</c:v>
                </c:pt>
                <c:pt idx="3">
                  <c:v>Algiers</c:v>
                </c:pt>
                <c:pt idx="4">
                  <c:v>Annaba</c:v>
                </c:pt>
                <c:pt idx="5">
                  <c:v>Batna</c:v>
                </c:pt>
                <c:pt idx="6">
                  <c:v>Béchar</c:v>
                </c:pt>
                <c:pt idx="7">
                  <c:v>Béjaïa</c:v>
                </c:pt>
                <c:pt idx="8">
                  <c:v>Biskra</c:v>
                </c:pt>
                <c:pt idx="9">
                  <c:v>Blida</c:v>
                </c:pt>
                <c:pt idx="10">
                  <c:v>Bordj Bou Arréridj</c:v>
                </c:pt>
                <c:pt idx="11">
                  <c:v>Bouïra</c:v>
                </c:pt>
                <c:pt idx="12">
                  <c:v>Boumerdes</c:v>
                </c:pt>
                <c:pt idx="13">
                  <c:v>Chlef</c:v>
                </c:pt>
                <c:pt idx="14">
                  <c:v>Constantine</c:v>
                </c:pt>
                <c:pt idx="15">
                  <c:v>Djelfa</c:v>
                </c:pt>
                <c:pt idx="16">
                  <c:v>El Bayadh</c:v>
                </c:pt>
                <c:pt idx="17">
                  <c:v>El Oued</c:v>
                </c:pt>
                <c:pt idx="18">
                  <c:v>El Taref</c:v>
                </c:pt>
                <c:pt idx="19">
                  <c:v>Ghardaia</c:v>
                </c:pt>
                <c:pt idx="20">
                  <c:v>Guelma</c:v>
                </c:pt>
                <c:pt idx="21">
                  <c:v>Illizi</c:v>
                </c:pt>
                <c:pt idx="22">
                  <c:v>Jijel</c:v>
                </c:pt>
                <c:pt idx="23">
                  <c:v>Khenchela</c:v>
                </c:pt>
                <c:pt idx="24">
                  <c:v>Laghouat</c:v>
                </c:pt>
                <c:pt idx="25">
                  <c:v>Mascara</c:v>
                </c:pt>
                <c:pt idx="26">
                  <c:v>Médéa</c:v>
                </c:pt>
                <c:pt idx="27">
                  <c:v>Mila</c:v>
                </c:pt>
                <c:pt idx="28">
                  <c:v>Mostaganem</c:v>
                </c:pt>
                <c:pt idx="29">
                  <c:v>M'Sila</c:v>
                </c:pt>
                <c:pt idx="30">
                  <c:v>Naâma</c:v>
                </c:pt>
                <c:pt idx="31">
                  <c:v>Oran</c:v>
                </c:pt>
                <c:pt idx="32">
                  <c:v>Ouargla</c:v>
                </c:pt>
                <c:pt idx="33">
                  <c:v>Oum El Bouaghi</c:v>
                </c:pt>
                <c:pt idx="34">
                  <c:v>Relizane</c:v>
                </c:pt>
                <c:pt idx="35">
                  <c:v>Saïda</c:v>
                </c:pt>
                <c:pt idx="36">
                  <c:v>Sétif</c:v>
                </c:pt>
                <c:pt idx="37">
                  <c:v>Sidi Bel Abbès</c:v>
                </c:pt>
                <c:pt idx="38">
                  <c:v>Skikda</c:v>
                </c:pt>
                <c:pt idx="39">
                  <c:v>Souk Ahras</c:v>
                </c:pt>
                <c:pt idx="40">
                  <c:v>Tamanrasset</c:v>
                </c:pt>
                <c:pt idx="41">
                  <c:v>Tébessa</c:v>
                </c:pt>
                <c:pt idx="42">
                  <c:v>Tiaret</c:v>
                </c:pt>
                <c:pt idx="43">
                  <c:v>Tindouf</c:v>
                </c:pt>
                <c:pt idx="44">
                  <c:v>Tipaza</c:v>
                </c:pt>
                <c:pt idx="45">
                  <c:v>Tissemsilt</c:v>
                </c:pt>
                <c:pt idx="46">
                  <c:v>Tizi Ouzou</c:v>
                </c:pt>
                <c:pt idx="47">
                  <c:v>Tlemcen</c:v>
                </c:pt>
              </c:strCache>
            </c:strRef>
          </c:cat>
          <c:val>
            <c:numRef>
              <c:f>Algeria!$AE$4:$AE$51</c:f>
              <c:numCache>
                <c:formatCode>0</c:formatCode>
                <c:ptCount val="48"/>
              </c:numCache>
            </c:numRef>
          </c:val>
          <c:extLst>
            <c:ext xmlns:c16="http://schemas.microsoft.com/office/drawing/2014/chart" uri="{C3380CC4-5D6E-409C-BE32-E72D297353CC}">
              <c16:uniqueId val="{00000000-8353-824A-AC4A-CE8A1694AFB4}"/>
            </c:ext>
          </c:extLst>
        </c:ser>
        <c:dLbls>
          <c:showLegendKey val="0"/>
          <c:showVal val="0"/>
          <c:showCatName val="0"/>
          <c:showSerName val="0"/>
          <c:showPercent val="0"/>
          <c:showBubbleSize val="0"/>
        </c:dLbls>
        <c:gapWidth val="70"/>
        <c:axId val="110559616"/>
        <c:axId val="110561152"/>
      </c:barChart>
      <c:lineChart>
        <c:grouping val="standard"/>
        <c:varyColors val="0"/>
        <c:ser>
          <c:idx val="2"/>
          <c:order val="1"/>
          <c:tx>
            <c:v>Yuan/cap</c:v>
          </c:tx>
          <c:spPr>
            <a:ln w="25400">
              <a:solidFill>
                <a:srgbClr val="000000"/>
              </a:solidFill>
              <a:prstDash val="solid"/>
            </a:ln>
          </c:spPr>
          <c:marker>
            <c:symbol val="triangle"/>
            <c:size val="5"/>
            <c:spPr>
              <a:solidFill>
                <a:srgbClr val="000000"/>
              </a:solidFill>
              <a:ln>
                <a:solidFill>
                  <a:srgbClr val="000000"/>
                </a:solidFill>
                <a:prstDash val="solid"/>
              </a:ln>
            </c:spPr>
          </c:marker>
          <c:cat>
            <c:strRef>
              <c:f>Algeria!$A$4:$A$51</c:f>
              <c:strCache>
                <c:ptCount val="48"/>
                <c:pt idx="0">
                  <c:v>Adrar</c:v>
                </c:pt>
                <c:pt idx="1">
                  <c:v>Ain Defla</c:v>
                </c:pt>
                <c:pt idx="2">
                  <c:v>Ain Timouchent</c:v>
                </c:pt>
                <c:pt idx="3">
                  <c:v>Algiers</c:v>
                </c:pt>
                <c:pt idx="4">
                  <c:v>Annaba</c:v>
                </c:pt>
                <c:pt idx="5">
                  <c:v>Batna</c:v>
                </c:pt>
                <c:pt idx="6">
                  <c:v>Béchar</c:v>
                </c:pt>
                <c:pt idx="7">
                  <c:v>Béjaïa</c:v>
                </c:pt>
                <c:pt idx="8">
                  <c:v>Biskra</c:v>
                </c:pt>
                <c:pt idx="9">
                  <c:v>Blida</c:v>
                </c:pt>
                <c:pt idx="10">
                  <c:v>Bordj Bou Arréridj</c:v>
                </c:pt>
                <c:pt idx="11">
                  <c:v>Bouïra</c:v>
                </c:pt>
                <c:pt idx="12">
                  <c:v>Boumerdes</c:v>
                </c:pt>
                <c:pt idx="13">
                  <c:v>Chlef</c:v>
                </c:pt>
                <c:pt idx="14">
                  <c:v>Constantine</c:v>
                </c:pt>
                <c:pt idx="15">
                  <c:v>Djelfa</c:v>
                </c:pt>
                <c:pt idx="16">
                  <c:v>El Bayadh</c:v>
                </c:pt>
                <c:pt idx="17">
                  <c:v>El Oued</c:v>
                </c:pt>
                <c:pt idx="18">
                  <c:v>El Taref</c:v>
                </c:pt>
                <c:pt idx="19">
                  <c:v>Ghardaia</c:v>
                </c:pt>
                <c:pt idx="20">
                  <c:v>Guelma</c:v>
                </c:pt>
                <c:pt idx="21">
                  <c:v>Illizi</c:v>
                </c:pt>
                <c:pt idx="22">
                  <c:v>Jijel</c:v>
                </c:pt>
                <c:pt idx="23">
                  <c:v>Khenchela</c:v>
                </c:pt>
                <c:pt idx="24">
                  <c:v>Laghouat</c:v>
                </c:pt>
                <c:pt idx="25">
                  <c:v>Mascara</c:v>
                </c:pt>
                <c:pt idx="26">
                  <c:v>Médéa</c:v>
                </c:pt>
                <c:pt idx="27">
                  <c:v>Mila</c:v>
                </c:pt>
                <c:pt idx="28">
                  <c:v>Mostaganem</c:v>
                </c:pt>
                <c:pt idx="29">
                  <c:v>M'Sila</c:v>
                </c:pt>
                <c:pt idx="30">
                  <c:v>Naâma</c:v>
                </c:pt>
                <c:pt idx="31">
                  <c:v>Oran</c:v>
                </c:pt>
                <c:pt idx="32">
                  <c:v>Ouargla</c:v>
                </c:pt>
                <c:pt idx="33">
                  <c:v>Oum El Bouaghi</c:v>
                </c:pt>
                <c:pt idx="34">
                  <c:v>Relizane</c:v>
                </c:pt>
                <c:pt idx="35">
                  <c:v>Saïda</c:v>
                </c:pt>
                <c:pt idx="36">
                  <c:v>Sétif</c:v>
                </c:pt>
                <c:pt idx="37">
                  <c:v>Sidi Bel Abbès</c:v>
                </c:pt>
                <c:pt idx="38">
                  <c:v>Skikda</c:v>
                </c:pt>
                <c:pt idx="39">
                  <c:v>Souk Ahras</c:v>
                </c:pt>
                <c:pt idx="40">
                  <c:v>Tamanrasset</c:v>
                </c:pt>
                <c:pt idx="41">
                  <c:v>Tébessa</c:v>
                </c:pt>
                <c:pt idx="42">
                  <c:v>Tiaret</c:v>
                </c:pt>
                <c:pt idx="43">
                  <c:v>Tindouf</c:v>
                </c:pt>
                <c:pt idx="44">
                  <c:v>Tipaza</c:v>
                </c:pt>
                <c:pt idx="45">
                  <c:v>Tissemsilt</c:v>
                </c:pt>
                <c:pt idx="46">
                  <c:v>Tizi Ouzou</c:v>
                </c:pt>
                <c:pt idx="47">
                  <c:v>Tlemcen</c:v>
                </c:pt>
              </c:strCache>
            </c:strRef>
          </c:cat>
          <c:val>
            <c:numRef>
              <c:f>Algeria!$AD$4:$AD$51</c:f>
              <c:numCache>
                <c:formatCode>0.00</c:formatCode>
                <c:ptCount val="48"/>
              </c:numCache>
            </c:numRef>
          </c:val>
          <c:smooth val="0"/>
          <c:extLst>
            <c:ext xmlns:c16="http://schemas.microsoft.com/office/drawing/2014/chart" uri="{C3380CC4-5D6E-409C-BE32-E72D297353CC}">
              <c16:uniqueId val="{00000001-8353-824A-AC4A-CE8A1694AFB4}"/>
            </c:ext>
          </c:extLst>
        </c:ser>
        <c:dLbls>
          <c:showLegendKey val="0"/>
          <c:showVal val="0"/>
          <c:showCatName val="0"/>
          <c:showSerName val="0"/>
          <c:showPercent val="0"/>
          <c:showBubbleSize val="0"/>
        </c:dLbls>
        <c:marker val="1"/>
        <c:smooth val="0"/>
        <c:axId val="97050624"/>
        <c:axId val="97052928"/>
      </c:lineChart>
      <c:catAx>
        <c:axId val="9705062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97052928"/>
        <c:crosses val="autoZero"/>
        <c:auto val="0"/>
        <c:lblAlgn val="ctr"/>
        <c:lblOffset val="100"/>
        <c:tickLblSkip val="1"/>
        <c:tickMarkSkip val="1"/>
        <c:noMultiLvlLbl val="0"/>
      </c:catAx>
      <c:valAx>
        <c:axId val="97052928"/>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US"/>
                  <a:t>Argentina Pesos</a:t>
                </a:r>
              </a:p>
              <a:p>
                <a:pPr>
                  <a:defRPr sz="1000" b="1" i="0" u="none" strike="noStrike" baseline="0">
                    <a:solidFill>
                      <a:srgbClr val="000000"/>
                    </a:solidFill>
                    <a:latin typeface="Arial"/>
                    <a:ea typeface="Arial"/>
                    <a:cs typeface="Arial"/>
                  </a:defRPr>
                </a:pPr>
                <a:r>
                  <a:rPr lang="en-US"/>
                  <a:t>/cap</a:t>
                </a:r>
              </a:p>
            </c:rich>
          </c:tx>
          <c:layout>
            <c:manualLayout>
              <c:xMode val="edge"/>
              <c:yMode val="edge"/>
              <c:x val="2.4834457162582427E-2"/>
              <c:y val="0.35180764284596538"/>
            </c:manualLayout>
          </c:layout>
          <c:overlay val="0"/>
          <c:spPr>
            <a:noFill/>
            <a:ln w="25400">
              <a:noFill/>
            </a:ln>
          </c:sp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50624"/>
        <c:crosses val="autoZero"/>
        <c:crossBetween val="between"/>
      </c:valAx>
      <c:catAx>
        <c:axId val="110559616"/>
        <c:scaling>
          <c:orientation val="minMax"/>
        </c:scaling>
        <c:delete val="1"/>
        <c:axPos val="b"/>
        <c:numFmt formatCode="General" sourceLinked="1"/>
        <c:majorTickMark val="out"/>
        <c:minorTickMark val="none"/>
        <c:tickLblPos val="none"/>
        <c:crossAx val="110561152"/>
        <c:crosses val="autoZero"/>
        <c:auto val="0"/>
        <c:lblAlgn val="ctr"/>
        <c:lblOffset val="100"/>
        <c:noMultiLvlLbl val="0"/>
      </c:catAx>
      <c:valAx>
        <c:axId val="110561152"/>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en-US"/>
                  <a:t>Projects /million cap</a:t>
                </a:r>
              </a:p>
            </c:rich>
          </c:tx>
          <c:layout>
            <c:manualLayout>
              <c:xMode val="edge"/>
              <c:yMode val="edge"/>
              <c:x val="0.95461553416934064"/>
              <c:y val="0.28960020038989104"/>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0559616"/>
        <c:crosses val="max"/>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588" r="0.7500000000000058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Total number of projects versus GDP/capita 
      in Argentina provinces</a:t>
            </a:r>
          </a:p>
        </c:rich>
      </c:tx>
      <c:layout>
        <c:manualLayout>
          <c:xMode val="edge"/>
          <c:yMode val="edge"/>
          <c:x val="0.23178826685077086"/>
          <c:y val="4.0963903619050772E-2"/>
        </c:manualLayout>
      </c:layout>
      <c:overlay val="0"/>
      <c:spPr>
        <a:noFill/>
        <a:ln w="25400">
          <a:noFill/>
        </a:ln>
      </c:spPr>
    </c:title>
    <c:autoTitleDeleted val="0"/>
    <c:plotArea>
      <c:layout>
        <c:manualLayout>
          <c:layoutTarget val="inner"/>
          <c:xMode val="edge"/>
          <c:yMode val="edge"/>
          <c:x val="0.14072865891763531"/>
          <c:y val="0.15752322453469306"/>
          <c:w val="0.74337808439996733"/>
          <c:h val="0.47710899509248"/>
        </c:manualLayout>
      </c:layout>
      <c:barChart>
        <c:barDir val="col"/>
        <c:grouping val="clustered"/>
        <c:varyColors val="0"/>
        <c:ser>
          <c:idx val="1"/>
          <c:order val="0"/>
          <c:tx>
            <c:v>Total number of projects</c:v>
          </c:tx>
          <c:spPr>
            <a:solidFill>
              <a:srgbClr val="0000FF"/>
            </a:solidFill>
            <a:ln w="12700">
              <a:solidFill>
                <a:srgbClr val="000000"/>
              </a:solidFill>
              <a:prstDash val="solid"/>
            </a:ln>
          </c:spPr>
          <c:invertIfNegative val="0"/>
          <c:cat>
            <c:strRef>
              <c:f>Angola!$A$4:$A$21</c:f>
              <c:strCache>
                <c:ptCount val="18"/>
                <c:pt idx="0">
                  <c:v>Bengo</c:v>
                </c:pt>
                <c:pt idx="1">
                  <c:v>Benguela</c:v>
                </c:pt>
                <c:pt idx="2">
                  <c:v>Bié</c:v>
                </c:pt>
                <c:pt idx="3">
                  <c:v>Cabinda</c:v>
                </c:pt>
                <c:pt idx="4">
                  <c:v>Cuando Cubango</c:v>
                </c:pt>
                <c:pt idx="5">
                  <c:v>Cuanza Norte</c:v>
                </c:pt>
                <c:pt idx="6">
                  <c:v>Cuanza Sul</c:v>
                </c:pt>
                <c:pt idx="7">
                  <c:v>Cunene</c:v>
                </c:pt>
                <c:pt idx="8">
                  <c:v>Huambo</c:v>
                </c:pt>
                <c:pt idx="9">
                  <c:v>Huila</c:v>
                </c:pt>
                <c:pt idx="10">
                  <c:v>Luanda</c:v>
                </c:pt>
                <c:pt idx="11">
                  <c:v>Lunda Norte</c:v>
                </c:pt>
                <c:pt idx="12">
                  <c:v>Lunda Sul</c:v>
                </c:pt>
                <c:pt idx="13">
                  <c:v>Malanje</c:v>
                </c:pt>
                <c:pt idx="14">
                  <c:v>Moxico</c:v>
                </c:pt>
                <c:pt idx="15">
                  <c:v>Namibe</c:v>
                </c:pt>
                <c:pt idx="16">
                  <c:v>Uíge</c:v>
                </c:pt>
                <c:pt idx="17">
                  <c:v>Zaire</c:v>
                </c:pt>
              </c:strCache>
            </c:strRef>
          </c:cat>
          <c:val>
            <c:numRef>
              <c:f>Angola!$AE$4:$AE$21</c:f>
              <c:numCache>
                <c:formatCode>0</c:formatCode>
                <c:ptCount val="18"/>
                <c:pt idx="0">
                  <c:v>3364.2040950484329</c:v>
                </c:pt>
                <c:pt idx="1">
                  <c:v>3427.914571395399</c:v>
                </c:pt>
                <c:pt idx="2">
                  <c:v>3555.5169929191452</c:v>
                </c:pt>
                <c:pt idx="3">
                  <c:v>4090.2589754747837</c:v>
                </c:pt>
                <c:pt idx="4">
                  <c:v>4146.8492569122845</c:v>
                </c:pt>
                <c:pt idx="5">
                  <c:v>4695.9267170361463</c:v>
                </c:pt>
                <c:pt idx="6">
                  <c:v>4778.3839330240426</c:v>
                </c:pt>
                <c:pt idx="7">
                  <c:v>5386.6907092170995</c:v>
                </c:pt>
                <c:pt idx="8">
                  <c:v>6476.5686564821526</c:v>
                </c:pt>
                <c:pt idx="9">
                  <c:v>6517.8289565453597</c:v>
                </c:pt>
                <c:pt idx="10">
                  <c:v>6712.6298396932434</c:v>
                </c:pt>
                <c:pt idx="11">
                  <c:v>6805.6594127749968</c:v>
                </c:pt>
                <c:pt idx="12">
                  <c:v>6927.1661094974515</c:v>
                </c:pt>
                <c:pt idx="13">
                  <c:v>6956.5582270817222</c:v>
                </c:pt>
                <c:pt idx="14">
                  <c:v>7953.1711760514654</c:v>
                </c:pt>
                <c:pt idx="15">
                  <c:v>8366.681316647775</c:v>
                </c:pt>
                <c:pt idx="16">
                  <c:v>8450.9059874108298</c:v>
                </c:pt>
                <c:pt idx="17">
                  <c:v>8888.6120273454344</c:v>
                </c:pt>
              </c:numCache>
            </c:numRef>
          </c:val>
          <c:extLst>
            <c:ext xmlns:c16="http://schemas.microsoft.com/office/drawing/2014/chart" uri="{C3380CC4-5D6E-409C-BE32-E72D297353CC}">
              <c16:uniqueId val="{00000000-D4EE-C44B-9D6A-486FB9106BDC}"/>
            </c:ext>
          </c:extLst>
        </c:ser>
        <c:dLbls>
          <c:showLegendKey val="0"/>
          <c:showVal val="0"/>
          <c:showCatName val="0"/>
          <c:showSerName val="0"/>
          <c:showPercent val="0"/>
          <c:showBubbleSize val="0"/>
        </c:dLbls>
        <c:gapWidth val="70"/>
        <c:axId val="110621440"/>
        <c:axId val="110622976"/>
      </c:barChart>
      <c:lineChart>
        <c:grouping val="standard"/>
        <c:varyColors val="0"/>
        <c:ser>
          <c:idx val="2"/>
          <c:order val="1"/>
          <c:tx>
            <c:v>Yuan/cap</c:v>
          </c:tx>
          <c:spPr>
            <a:ln w="25400">
              <a:solidFill>
                <a:srgbClr val="000000"/>
              </a:solidFill>
              <a:prstDash val="solid"/>
            </a:ln>
          </c:spPr>
          <c:marker>
            <c:symbol val="triangle"/>
            <c:size val="5"/>
            <c:spPr>
              <a:solidFill>
                <a:srgbClr val="000000"/>
              </a:solidFill>
              <a:ln>
                <a:solidFill>
                  <a:srgbClr val="000000"/>
                </a:solidFill>
                <a:prstDash val="solid"/>
              </a:ln>
            </c:spPr>
          </c:marker>
          <c:cat>
            <c:strRef>
              <c:f>Angola!$A$4:$A$21</c:f>
              <c:strCache>
                <c:ptCount val="18"/>
                <c:pt idx="0">
                  <c:v>Bengo</c:v>
                </c:pt>
                <c:pt idx="1">
                  <c:v>Benguela</c:v>
                </c:pt>
                <c:pt idx="2">
                  <c:v>Bié</c:v>
                </c:pt>
                <c:pt idx="3">
                  <c:v>Cabinda</c:v>
                </c:pt>
                <c:pt idx="4">
                  <c:v>Cuando Cubango</c:v>
                </c:pt>
                <c:pt idx="5">
                  <c:v>Cuanza Norte</c:v>
                </c:pt>
                <c:pt idx="6">
                  <c:v>Cuanza Sul</c:v>
                </c:pt>
                <c:pt idx="7">
                  <c:v>Cunene</c:v>
                </c:pt>
                <c:pt idx="8">
                  <c:v>Huambo</c:v>
                </c:pt>
                <c:pt idx="9">
                  <c:v>Huila</c:v>
                </c:pt>
                <c:pt idx="10">
                  <c:v>Luanda</c:v>
                </c:pt>
                <c:pt idx="11">
                  <c:v>Lunda Norte</c:v>
                </c:pt>
                <c:pt idx="12">
                  <c:v>Lunda Sul</c:v>
                </c:pt>
                <c:pt idx="13">
                  <c:v>Malanje</c:v>
                </c:pt>
                <c:pt idx="14">
                  <c:v>Moxico</c:v>
                </c:pt>
                <c:pt idx="15">
                  <c:v>Namibe</c:v>
                </c:pt>
                <c:pt idx="16">
                  <c:v>Uíge</c:v>
                </c:pt>
                <c:pt idx="17">
                  <c:v>Zaire</c:v>
                </c:pt>
              </c:strCache>
            </c:strRef>
          </c:cat>
          <c:val>
            <c:numRef>
              <c:f>Angola!$AD$4:$AD$21</c:f>
              <c:numCache>
                <c:formatCode>0.00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mooth val="0"/>
          <c:extLst>
            <c:ext xmlns:c16="http://schemas.microsoft.com/office/drawing/2014/chart" uri="{C3380CC4-5D6E-409C-BE32-E72D297353CC}">
              <c16:uniqueId val="{00000001-D4EE-C44B-9D6A-486FB9106BDC}"/>
            </c:ext>
          </c:extLst>
        </c:ser>
        <c:dLbls>
          <c:showLegendKey val="0"/>
          <c:showVal val="0"/>
          <c:showCatName val="0"/>
          <c:showSerName val="0"/>
          <c:showPercent val="0"/>
          <c:showBubbleSize val="0"/>
        </c:dLbls>
        <c:marker val="1"/>
        <c:smooth val="0"/>
        <c:axId val="110609152"/>
        <c:axId val="110611072"/>
      </c:lineChart>
      <c:catAx>
        <c:axId val="11060915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10611072"/>
        <c:crosses val="autoZero"/>
        <c:auto val="0"/>
        <c:lblAlgn val="ctr"/>
        <c:lblOffset val="100"/>
        <c:tickLblSkip val="1"/>
        <c:tickMarkSkip val="1"/>
        <c:noMultiLvlLbl val="0"/>
      </c:catAx>
      <c:valAx>
        <c:axId val="110611072"/>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US"/>
                  <a:t>Argentina Pesos</a:t>
                </a:r>
              </a:p>
              <a:p>
                <a:pPr>
                  <a:defRPr sz="1000" b="1" i="0" u="none" strike="noStrike" baseline="0">
                    <a:solidFill>
                      <a:srgbClr val="000000"/>
                    </a:solidFill>
                    <a:latin typeface="Arial"/>
                    <a:ea typeface="Arial"/>
                    <a:cs typeface="Arial"/>
                  </a:defRPr>
                </a:pPr>
                <a:r>
                  <a:rPr lang="en-US"/>
                  <a:t>/cap</a:t>
                </a:r>
              </a:p>
            </c:rich>
          </c:tx>
          <c:layout>
            <c:manualLayout>
              <c:xMode val="edge"/>
              <c:yMode val="edge"/>
              <c:x val="2.4834457162582427E-2"/>
              <c:y val="0.35180764284596538"/>
            </c:manualLayout>
          </c:layout>
          <c:overlay val="0"/>
          <c:spPr>
            <a:noFill/>
            <a:ln w="25400">
              <a:noFill/>
            </a:ln>
          </c:sp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0609152"/>
        <c:crosses val="autoZero"/>
        <c:crossBetween val="between"/>
      </c:valAx>
      <c:catAx>
        <c:axId val="110621440"/>
        <c:scaling>
          <c:orientation val="minMax"/>
        </c:scaling>
        <c:delete val="1"/>
        <c:axPos val="b"/>
        <c:numFmt formatCode="General" sourceLinked="1"/>
        <c:majorTickMark val="out"/>
        <c:minorTickMark val="none"/>
        <c:tickLblPos val="none"/>
        <c:crossAx val="110622976"/>
        <c:crosses val="autoZero"/>
        <c:auto val="0"/>
        <c:lblAlgn val="ctr"/>
        <c:lblOffset val="100"/>
        <c:noMultiLvlLbl val="0"/>
      </c:catAx>
      <c:valAx>
        <c:axId val="110622976"/>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en-US"/>
                  <a:t>Projects /million cap</a:t>
                </a:r>
              </a:p>
            </c:rich>
          </c:tx>
          <c:layout>
            <c:manualLayout>
              <c:xMode val="edge"/>
              <c:yMode val="edge"/>
              <c:x val="0.95461553416934064"/>
              <c:y val="0.28960020038989104"/>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0621440"/>
        <c:crosses val="max"/>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588" r="0.7500000000000058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Total number of projects versus GDP/capita 
      in Argentina provinces</a:t>
            </a:r>
          </a:p>
        </c:rich>
      </c:tx>
      <c:layout>
        <c:manualLayout>
          <c:xMode val="edge"/>
          <c:yMode val="edge"/>
          <c:x val="0.23178826685077086"/>
          <c:y val="4.0963903619050772E-2"/>
        </c:manualLayout>
      </c:layout>
      <c:overlay val="0"/>
      <c:spPr>
        <a:noFill/>
        <a:ln w="25400">
          <a:noFill/>
        </a:ln>
      </c:spPr>
    </c:title>
    <c:autoTitleDeleted val="0"/>
    <c:plotArea>
      <c:layout>
        <c:manualLayout>
          <c:layoutTarget val="inner"/>
          <c:xMode val="edge"/>
          <c:yMode val="edge"/>
          <c:x val="0.14072865891763531"/>
          <c:y val="0.15752322453469306"/>
          <c:w val="0.74337808439996733"/>
          <c:h val="0.47710899509248"/>
        </c:manualLayout>
      </c:layout>
      <c:barChart>
        <c:barDir val="col"/>
        <c:grouping val="clustered"/>
        <c:varyColors val="0"/>
        <c:ser>
          <c:idx val="1"/>
          <c:order val="0"/>
          <c:tx>
            <c:v>Total number of projects</c:v>
          </c:tx>
          <c:spPr>
            <a:solidFill>
              <a:srgbClr val="0000FF"/>
            </a:solidFill>
            <a:ln w="12700">
              <a:solidFill>
                <a:srgbClr val="000000"/>
              </a:solidFill>
              <a:prstDash val="solid"/>
            </a:ln>
          </c:spPr>
          <c:invertIfNegative val="0"/>
          <c:cat>
            <c:strRef>
              <c:f>Argentina!$A$4:$A$27</c:f>
              <c:strCache>
                <c:ptCount val="24"/>
                <c:pt idx="0">
                  <c:v>Tucumán</c:v>
                </c:pt>
                <c:pt idx="1">
                  <c:v>Salta</c:v>
                </c:pt>
                <c:pt idx="2">
                  <c:v>Formosa</c:v>
                </c:pt>
                <c:pt idx="3">
                  <c:v>Jujuy</c:v>
                </c:pt>
                <c:pt idx="4">
                  <c:v>Chaco</c:v>
                </c:pt>
                <c:pt idx="5">
                  <c:v>Misiones</c:v>
                </c:pt>
                <c:pt idx="6">
                  <c:v>Corrientes</c:v>
                </c:pt>
                <c:pt idx="7">
                  <c:v>Santiago del Estero </c:v>
                </c:pt>
                <c:pt idx="8">
                  <c:v>Entre Ríos</c:v>
                </c:pt>
                <c:pt idx="9">
                  <c:v>San Juan</c:v>
                </c:pt>
                <c:pt idx="10">
                  <c:v>La Pampa</c:v>
                </c:pt>
                <c:pt idx="11">
                  <c:v>Buenos Aires</c:v>
                </c:pt>
                <c:pt idx="12">
                  <c:v>Rio Negro</c:v>
                </c:pt>
                <c:pt idx="13">
                  <c:v>La Rioja </c:v>
                </c:pt>
                <c:pt idx="14">
                  <c:v>Mendoza</c:v>
                </c:pt>
                <c:pt idx="15">
                  <c:v>San Luis</c:v>
                </c:pt>
                <c:pt idx="16">
                  <c:v>Córdoba</c:v>
                </c:pt>
                <c:pt idx="17">
                  <c:v>Santa Fe</c:v>
                </c:pt>
                <c:pt idx="18">
                  <c:v>Chubut</c:v>
                </c:pt>
                <c:pt idx="19">
                  <c:v>Catamarca</c:v>
                </c:pt>
                <c:pt idx="20">
                  <c:v>Santa Cruz</c:v>
                </c:pt>
                <c:pt idx="21">
                  <c:v>Tierra del Fuego</c:v>
                </c:pt>
                <c:pt idx="22">
                  <c:v>Neuquén</c:v>
                </c:pt>
                <c:pt idx="23">
                  <c:v>Buenos Aires City</c:v>
                </c:pt>
              </c:strCache>
            </c:strRef>
          </c:cat>
          <c:val>
            <c:numRef>
              <c:f>Argentina!$AE$4:$AE$27</c:f>
              <c:numCache>
                <c:formatCode>0</c:formatCode>
                <c:ptCount val="24"/>
                <c:pt idx="0">
                  <c:v>3364.2040950484329</c:v>
                </c:pt>
                <c:pt idx="1">
                  <c:v>3427.914571395399</c:v>
                </c:pt>
                <c:pt idx="2">
                  <c:v>3555.5169929191452</c:v>
                </c:pt>
                <c:pt idx="3">
                  <c:v>4090.2589754747837</c:v>
                </c:pt>
                <c:pt idx="4">
                  <c:v>4146.8492569122845</c:v>
                </c:pt>
                <c:pt idx="5">
                  <c:v>4695.9267170361463</c:v>
                </c:pt>
                <c:pt idx="6">
                  <c:v>4778.3839330240426</c:v>
                </c:pt>
                <c:pt idx="7">
                  <c:v>5386.6907092170995</c:v>
                </c:pt>
                <c:pt idx="8">
                  <c:v>6476.5686564821526</c:v>
                </c:pt>
                <c:pt idx="9">
                  <c:v>6517.8289565453597</c:v>
                </c:pt>
                <c:pt idx="10">
                  <c:v>6712.6298396932434</c:v>
                </c:pt>
                <c:pt idx="11">
                  <c:v>6805.6594127749968</c:v>
                </c:pt>
                <c:pt idx="12">
                  <c:v>6927.1661094974515</c:v>
                </c:pt>
                <c:pt idx="13">
                  <c:v>6956.5582270817222</c:v>
                </c:pt>
                <c:pt idx="14">
                  <c:v>7953.1711760514654</c:v>
                </c:pt>
                <c:pt idx="15">
                  <c:v>8366.681316647775</c:v>
                </c:pt>
                <c:pt idx="16">
                  <c:v>8450.9059874108298</c:v>
                </c:pt>
                <c:pt idx="17">
                  <c:v>8888.6120273454344</c:v>
                </c:pt>
                <c:pt idx="18">
                  <c:v>9850.562159698924</c:v>
                </c:pt>
                <c:pt idx="19">
                  <c:v>11325.945822503996</c:v>
                </c:pt>
                <c:pt idx="20">
                  <c:v>12253.434757851397</c:v>
                </c:pt>
                <c:pt idx="21">
                  <c:v>20187.885696316971</c:v>
                </c:pt>
                <c:pt idx="22">
                  <c:v>25129.429349896425</c:v>
                </c:pt>
                <c:pt idx="23">
                  <c:v>31312.550797518885</c:v>
                </c:pt>
              </c:numCache>
            </c:numRef>
          </c:val>
          <c:extLst>
            <c:ext xmlns:c16="http://schemas.microsoft.com/office/drawing/2014/chart" uri="{C3380CC4-5D6E-409C-BE32-E72D297353CC}">
              <c16:uniqueId val="{00000000-1645-E44F-A583-D54451665C9B}"/>
            </c:ext>
          </c:extLst>
        </c:ser>
        <c:dLbls>
          <c:showLegendKey val="0"/>
          <c:showVal val="0"/>
          <c:showCatName val="0"/>
          <c:showSerName val="0"/>
          <c:showPercent val="0"/>
          <c:showBubbleSize val="0"/>
        </c:dLbls>
        <c:gapWidth val="70"/>
        <c:axId val="110532480"/>
        <c:axId val="110534016"/>
      </c:barChart>
      <c:lineChart>
        <c:grouping val="standard"/>
        <c:varyColors val="0"/>
        <c:ser>
          <c:idx val="2"/>
          <c:order val="1"/>
          <c:tx>
            <c:v>Yuan/cap</c:v>
          </c:tx>
          <c:spPr>
            <a:ln w="25400">
              <a:solidFill>
                <a:srgbClr val="000000"/>
              </a:solidFill>
              <a:prstDash val="solid"/>
            </a:ln>
          </c:spPr>
          <c:marker>
            <c:symbol val="triangle"/>
            <c:size val="5"/>
            <c:spPr>
              <a:solidFill>
                <a:srgbClr val="000000"/>
              </a:solidFill>
              <a:ln>
                <a:solidFill>
                  <a:srgbClr val="000000"/>
                </a:solidFill>
                <a:prstDash val="solid"/>
              </a:ln>
            </c:spPr>
          </c:marker>
          <c:cat>
            <c:strRef>
              <c:f>Argentina!$A$4:$A$27</c:f>
              <c:strCache>
                <c:ptCount val="24"/>
                <c:pt idx="0">
                  <c:v>Tucumán</c:v>
                </c:pt>
                <c:pt idx="1">
                  <c:v>Salta</c:v>
                </c:pt>
                <c:pt idx="2">
                  <c:v>Formosa</c:v>
                </c:pt>
                <c:pt idx="3">
                  <c:v>Jujuy</c:v>
                </c:pt>
                <c:pt idx="4">
                  <c:v>Chaco</c:v>
                </c:pt>
                <c:pt idx="5">
                  <c:v>Misiones</c:v>
                </c:pt>
                <c:pt idx="6">
                  <c:v>Corrientes</c:v>
                </c:pt>
                <c:pt idx="7">
                  <c:v>Santiago del Estero </c:v>
                </c:pt>
                <c:pt idx="8">
                  <c:v>Entre Ríos</c:v>
                </c:pt>
                <c:pt idx="9">
                  <c:v>San Juan</c:v>
                </c:pt>
                <c:pt idx="10">
                  <c:v>La Pampa</c:v>
                </c:pt>
                <c:pt idx="11">
                  <c:v>Buenos Aires</c:v>
                </c:pt>
                <c:pt idx="12">
                  <c:v>Rio Negro</c:v>
                </c:pt>
                <c:pt idx="13">
                  <c:v>La Rioja </c:v>
                </c:pt>
                <c:pt idx="14">
                  <c:v>Mendoza</c:v>
                </c:pt>
                <c:pt idx="15">
                  <c:v>San Luis</c:v>
                </c:pt>
                <c:pt idx="16">
                  <c:v>Córdoba</c:v>
                </c:pt>
                <c:pt idx="17">
                  <c:v>Santa Fe</c:v>
                </c:pt>
                <c:pt idx="18">
                  <c:v>Chubut</c:v>
                </c:pt>
                <c:pt idx="19">
                  <c:v>Catamarca</c:v>
                </c:pt>
                <c:pt idx="20">
                  <c:v>Santa Cruz</c:v>
                </c:pt>
                <c:pt idx="21">
                  <c:v>Tierra del Fuego</c:v>
                </c:pt>
                <c:pt idx="22">
                  <c:v>Neuquén</c:v>
                </c:pt>
                <c:pt idx="23">
                  <c:v>Buenos Aires City</c:v>
                </c:pt>
              </c:strCache>
            </c:strRef>
          </c:cat>
          <c:val>
            <c:numRef>
              <c:f>Argentina!$AD$4:$AD$27</c:f>
              <c:numCache>
                <c:formatCode>0.00</c:formatCode>
                <c:ptCount val="24"/>
                <c:pt idx="0">
                  <c:v>3.4525904095324638</c:v>
                </c:pt>
                <c:pt idx="1">
                  <c:v>0.82342411035200547</c:v>
                </c:pt>
                <c:pt idx="2">
                  <c:v>0</c:v>
                </c:pt>
                <c:pt idx="3">
                  <c:v>1.4852065996640462</c:v>
                </c:pt>
                <c:pt idx="4">
                  <c:v>0</c:v>
                </c:pt>
                <c:pt idx="5">
                  <c:v>2.7233288519444114</c:v>
                </c:pt>
                <c:pt idx="6">
                  <c:v>2.0149204862003134</c:v>
                </c:pt>
                <c:pt idx="7">
                  <c:v>0</c:v>
                </c:pt>
                <c:pt idx="8">
                  <c:v>1.6181308323503192</c:v>
                </c:pt>
                <c:pt idx="9">
                  <c:v>5.8732407808473619</c:v>
                </c:pt>
                <c:pt idx="10">
                  <c:v>0</c:v>
                </c:pt>
                <c:pt idx="11">
                  <c:v>0.70399621531634637</c:v>
                </c:pt>
                <c:pt idx="12">
                  <c:v>0</c:v>
                </c:pt>
                <c:pt idx="13">
                  <c:v>0</c:v>
                </c:pt>
                <c:pt idx="14">
                  <c:v>1.1501332141795322</c:v>
                </c:pt>
                <c:pt idx="15">
                  <c:v>4.6263098239689109</c:v>
                </c:pt>
                <c:pt idx="16">
                  <c:v>0.30221742972538107</c:v>
                </c:pt>
                <c:pt idx="17">
                  <c:v>0.93910322528742041</c:v>
                </c:pt>
                <c:pt idx="18">
                  <c:v>25.534857044084948</c:v>
                </c:pt>
                <c:pt idx="19">
                  <c:v>2.7186619833182903</c:v>
                </c:pt>
                <c:pt idx="20">
                  <c:v>3.6501146135988671</c:v>
                </c:pt>
                <c:pt idx="21">
                  <c:v>0</c:v>
                </c:pt>
                <c:pt idx="22">
                  <c:v>1.8140063054859181</c:v>
                </c:pt>
                <c:pt idx="23">
                  <c:v>0</c:v>
                </c:pt>
              </c:numCache>
            </c:numRef>
          </c:val>
          <c:smooth val="0"/>
          <c:extLst>
            <c:ext xmlns:c16="http://schemas.microsoft.com/office/drawing/2014/chart" uri="{C3380CC4-5D6E-409C-BE32-E72D297353CC}">
              <c16:uniqueId val="{00000001-1645-E44F-A583-D54451665C9B}"/>
            </c:ext>
          </c:extLst>
        </c:ser>
        <c:dLbls>
          <c:showLegendKey val="0"/>
          <c:showVal val="0"/>
          <c:showCatName val="0"/>
          <c:showSerName val="0"/>
          <c:showPercent val="0"/>
          <c:showBubbleSize val="0"/>
        </c:dLbls>
        <c:marker val="1"/>
        <c:smooth val="0"/>
        <c:axId val="110520192"/>
        <c:axId val="110530560"/>
      </c:lineChart>
      <c:catAx>
        <c:axId val="11052019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10530560"/>
        <c:crosses val="autoZero"/>
        <c:auto val="0"/>
        <c:lblAlgn val="ctr"/>
        <c:lblOffset val="100"/>
        <c:tickLblSkip val="1"/>
        <c:tickMarkSkip val="1"/>
        <c:noMultiLvlLbl val="0"/>
      </c:catAx>
      <c:valAx>
        <c:axId val="110530560"/>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US"/>
                  <a:t>Argentina Pesos</a:t>
                </a:r>
              </a:p>
              <a:p>
                <a:pPr>
                  <a:defRPr sz="1000" b="1" i="0" u="none" strike="noStrike" baseline="0">
                    <a:solidFill>
                      <a:srgbClr val="000000"/>
                    </a:solidFill>
                    <a:latin typeface="Arial"/>
                    <a:ea typeface="Arial"/>
                    <a:cs typeface="Arial"/>
                  </a:defRPr>
                </a:pPr>
                <a:r>
                  <a:rPr lang="en-US"/>
                  <a:t>/cap</a:t>
                </a:r>
              </a:p>
            </c:rich>
          </c:tx>
          <c:layout>
            <c:manualLayout>
              <c:xMode val="edge"/>
              <c:yMode val="edge"/>
              <c:x val="2.4834457162582427E-2"/>
              <c:y val="0.35180764284596538"/>
            </c:manualLayout>
          </c:layout>
          <c:overlay val="0"/>
          <c:spPr>
            <a:noFill/>
            <a:ln w="25400">
              <a:noFill/>
            </a:ln>
          </c:sp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0520192"/>
        <c:crosses val="autoZero"/>
        <c:crossBetween val="between"/>
      </c:valAx>
      <c:catAx>
        <c:axId val="110532480"/>
        <c:scaling>
          <c:orientation val="minMax"/>
        </c:scaling>
        <c:delete val="1"/>
        <c:axPos val="b"/>
        <c:numFmt formatCode="General" sourceLinked="1"/>
        <c:majorTickMark val="out"/>
        <c:minorTickMark val="none"/>
        <c:tickLblPos val="none"/>
        <c:crossAx val="110534016"/>
        <c:crosses val="autoZero"/>
        <c:auto val="0"/>
        <c:lblAlgn val="ctr"/>
        <c:lblOffset val="100"/>
        <c:noMultiLvlLbl val="0"/>
      </c:catAx>
      <c:valAx>
        <c:axId val="110534016"/>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en-US"/>
                  <a:t>Projects /million cap</a:t>
                </a:r>
              </a:p>
            </c:rich>
          </c:tx>
          <c:layout>
            <c:manualLayout>
              <c:xMode val="edge"/>
              <c:yMode val="edge"/>
              <c:x val="0.95461553416934064"/>
              <c:y val="0.28960020038989104"/>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0532480"/>
        <c:crosses val="max"/>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588" r="0.7500000000000058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the 3 most popular types of CDM projects versus GDP/capita  in Chinese provinces</a:t>
            </a:r>
          </a:p>
        </c:rich>
      </c:tx>
      <c:layout>
        <c:manualLayout>
          <c:xMode val="edge"/>
          <c:yMode val="edge"/>
          <c:x val="0.12231404958677702"/>
          <c:y val="2.4096413893559269E-2"/>
        </c:manualLayout>
      </c:layout>
      <c:overlay val="0"/>
      <c:spPr>
        <a:noFill/>
        <a:ln w="25400">
          <a:noFill/>
        </a:ln>
      </c:spPr>
    </c:title>
    <c:autoTitleDeleted val="0"/>
    <c:plotArea>
      <c:layout>
        <c:manualLayout>
          <c:layoutTarget val="inner"/>
          <c:xMode val="edge"/>
          <c:yMode val="edge"/>
          <c:x val="0.14049586776859521"/>
          <c:y val="0.17108453864427081"/>
          <c:w val="0.74380165289256994"/>
          <c:h val="0.49879576759667688"/>
        </c:manualLayout>
      </c:layout>
      <c:barChart>
        <c:barDir val="col"/>
        <c:grouping val="clustered"/>
        <c:varyColors val="0"/>
        <c:ser>
          <c:idx val="1"/>
          <c:order val="0"/>
          <c:tx>
            <c:v>Hydro</c:v>
          </c:tx>
          <c:spPr>
            <a:solidFill>
              <a:srgbClr val="0000FF"/>
            </a:solidFill>
            <a:ln w="12700">
              <a:solidFill>
                <a:srgbClr val="000000"/>
              </a:solidFill>
              <a:prstDash val="solid"/>
            </a:ln>
          </c:spPr>
          <c:invertIfNegative val="0"/>
          <c:cat>
            <c:strRef>
              <c:f>China!$A$4:$A$33</c:f>
              <c:strCache>
                <c:ptCount val="30"/>
                <c:pt idx="0">
                  <c:v>Guizhou</c:v>
                </c:pt>
                <c:pt idx="1">
                  <c:v>Yunnan</c:v>
                </c:pt>
                <c:pt idx="2">
                  <c:v>Gansu</c:v>
                </c:pt>
                <c:pt idx="3">
                  <c:v>Anhui</c:v>
                </c:pt>
                <c:pt idx="4">
                  <c:v>Guangxi</c:v>
                </c:pt>
                <c:pt idx="5">
                  <c:v>Jiangxi</c:v>
                </c:pt>
                <c:pt idx="6">
                  <c:v>Sichuan</c:v>
                </c:pt>
                <c:pt idx="7">
                  <c:v>Hainan</c:v>
                </c:pt>
                <c:pt idx="8">
                  <c:v>Qinghai </c:v>
                </c:pt>
                <c:pt idx="9">
                  <c:v>Hunan</c:v>
                </c:pt>
                <c:pt idx="10">
                  <c:v>Henan</c:v>
                </c:pt>
                <c:pt idx="11">
                  <c:v>Xinjiang</c:v>
                </c:pt>
                <c:pt idx="12">
                  <c:v>Shanxi</c:v>
                </c:pt>
                <c:pt idx="13">
                  <c:v>Ningxia</c:v>
                </c:pt>
                <c:pt idx="14">
                  <c:v>Heilongjiang</c:v>
                </c:pt>
                <c:pt idx="15">
                  <c:v>Shaanxi </c:v>
                </c:pt>
                <c:pt idx="16">
                  <c:v>Chongqing</c:v>
                </c:pt>
                <c:pt idx="17">
                  <c:v>Hubei </c:v>
                </c:pt>
                <c:pt idx="18">
                  <c:v>Hebei</c:v>
                </c:pt>
                <c:pt idx="19">
                  <c:v>Jilin</c:v>
                </c:pt>
                <c:pt idx="20">
                  <c:v>Fujian</c:v>
                </c:pt>
                <c:pt idx="21">
                  <c:v>Shandong</c:v>
                </c:pt>
                <c:pt idx="22">
                  <c:v>Liaoning</c:v>
                </c:pt>
                <c:pt idx="23">
                  <c:v>Guangdong</c:v>
                </c:pt>
                <c:pt idx="24">
                  <c:v>Inner Mongolia</c:v>
                </c:pt>
                <c:pt idx="25">
                  <c:v>Zhejiang</c:v>
                </c:pt>
                <c:pt idx="26">
                  <c:v>Jiangsu</c:v>
                </c:pt>
                <c:pt idx="27">
                  <c:v>Tianjin</c:v>
                </c:pt>
                <c:pt idx="28">
                  <c:v>Beijing</c:v>
                </c:pt>
                <c:pt idx="29">
                  <c:v>Shanghai</c:v>
                </c:pt>
              </c:strCache>
            </c:strRef>
          </c:cat>
          <c:val>
            <c:numRef>
              <c:f>China!$S$4:$S$33</c:f>
              <c:numCache>
                <c:formatCode>General</c:formatCode>
                <c:ptCount val="30"/>
                <c:pt idx="0">
                  <c:v>1</c:v>
                </c:pt>
                <c:pt idx="1">
                  <c:v>2</c:v>
                </c:pt>
                <c:pt idx="2">
                  <c:v>1</c:v>
                </c:pt>
                <c:pt idx="3">
                  <c:v>6</c:v>
                </c:pt>
                <c:pt idx="4">
                  <c:v>4</c:v>
                </c:pt>
                <c:pt idx="5">
                  <c:v>1</c:v>
                </c:pt>
                <c:pt idx="6">
                  <c:v>4</c:v>
                </c:pt>
                <c:pt idx="8">
                  <c:v>1</c:v>
                </c:pt>
                <c:pt idx="9">
                  <c:v>4</c:v>
                </c:pt>
                <c:pt idx="10">
                  <c:v>9</c:v>
                </c:pt>
                <c:pt idx="11">
                  <c:v>1</c:v>
                </c:pt>
                <c:pt idx="12">
                  <c:v>2</c:v>
                </c:pt>
                <c:pt idx="14">
                  <c:v>1</c:v>
                </c:pt>
                <c:pt idx="15">
                  <c:v>1</c:v>
                </c:pt>
                <c:pt idx="16">
                  <c:v>1</c:v>
                </c:pt>
                <c:pt idx="17">
                  <c:v>8</c:v>
                </c:pt>
                <c:pt idx="18">
                  <c:v>6</c:v>
                </c:pt>
                <c:pt idx="19">
                  <c:v>1</c:v>
                </c:pt>
                <c:pt idx="20">
                  <c:v>7</c:v>
                </c:pt>
                <c:pt idx="21">
                  <c:v>8</c:v>
                </c:pt>
                <c:pt idx="22">
                  <c:v>5</c:v>
                </c:pt>
                <c:pt idx="23">
                  <c:v>8</c:v>
                </c:pt>
                <c:pt idx="25">
                  <c:v>9</c:v>
                </c:pt>
                <c:pt idx="26">
                  <c:v>9</c:v>
                </c:pt>
                <c:pt idx="27">
                  <c:v>2</c:v>
                </c:pt>
                <c:pt idx="28">
                  <c:v>3</c:v>
                </c:pt>
                <c:pt idx="29">
                  <c:v>2</c:v>
                </c:pt>
              </c:numCache>
            </c:numRef>
          </c:val>
          <c:extLst>
            <c:ext xmlns:c16="http://schemas.microsoft.com/office/drawing/2014/chart" uri="{C3380CC4-5D6E-409C-BE32-E72D297353CC}">
              <c16:uniqueId val="{00000000-B809-0F4A-B150-677F0F51C83F}"/>
            </c:ext>
          </c:extLst>
        </c:ser>
        <c:ser>
          <c:idx val="0"/>
          <c:order val="1"/>
          <c:tx>
            <c:v>Wind</c:v>
          </c:tx>
          <c:spPr>
            <a:solidFill>
              <a:srgbClr val="FFFFFF"/>
            </a:solidFill>
            <a:ln w="12700">
              <a:solidFill>
                <a:srgbClr val="000000"/>
              </a:solidFill>
              <a:prstDash val="solid"/>
            </a:ln>
          </c:spPr>
          <c:invertIfNegative val="0"/>
          <c:cat>
            <c:strRef>
              <c:f>China!$A$4:$A$33</c:f>
              <c:strCache>
                <c:ptCount val="30"/>
                <c:pt idx="0">
                  <c:v>Guizhou</c:v>
                </c:pt>
                <c:pt idx="1">
                  <c:v>Yunnan</c:v>
                </c:pt>
                <c:pt idx="2">
                  <c:v>Gansu</c:v>
                </c:pt>
                <c:pt idx="3">
                  <c:v>Anhui</c:v>
                </c:pt>
                <c:pt idx="4">
                  <c:v>Guangxi</c:v>
                </c:pt>
                <c:pt idx="5">
                  <c:v>Jiangxi</c:v>
                </c:pt>
                <c:pt idx="6">
                  <c:v>Sichuan</c:v>
                </c:pt>
                <c:pt idx="7">
                  <c:v>Hainan</c:v>
                </c:pt>
                <c:pt idx="8">
                  <c:v>Qinghai </c:v>
                </c:pt>
                <c:pt idx="9">
                  <c:v>Hunan</c:v>
                </c:pt>
                <c:pt idx="10">
                  <c:v>Henan</c:v>
                </c:pt>
                <c:pt idx="11">
                  <c:v>Xinjiang</c:v>
                </c:pt>
                <c:pt idx="12">
                  <c:v>Shanxi</c:v>
                </c:pt>
                <c:pt idx="13">
                  <c:v>Ningxia</c:v>
                </c:pt>
                <c:pt idx="14">
                  <c:v>Heilongjiang</c:v>
                </c:pt>
                <c:pt idx="15">
                  <c:v>Shaanxi </c:v>
                </c:pt>
                <c:pt idx="16">
                  <c:v>Chongqing</c:v>
                </c:pt>
                <c:pt idx="17">
                  <c:v>Hubei </c:v>
                </c:pt>
                <c:pt idx="18">
                  <c:v>Hebei</c:v>
                </c:pt>
                <c:pt idx="19">
                  <c:v>Jilin</c:v>
                </c:pt>
                <c:pt idx="20">
                  <c:v>Fujian</c:v>
                </c:pt>
                <c:pt idx="21">
                  <c:v>Shandong</c:v>
                </c:pt>
                <c:pt idx="22">
                  <c:v>Liaoning</c:v>
                </c:pt>
                <c:pt idx="23">
                  <c:v>Guangdong</c:v>
                </c:pt>
                <c:pt idx="24">
                  <c:v>Inner Mongolia</c:v>
                </c:pt>
                <c:pt idx="25">
                  <c:v>Zhejiang</c:v>
                </c:pt>
                <c:pt idx="26">
                  <c:v>Jiangsu</c:v>
                </c:pt>
                <c:pt idx="27">
                  <c:v>Tianjin</c:v>
                </c:pt>
                <c:pt idx="28">
                  <c:v>Beijing</c:v>
                </c:pt>
                <c:pt idx="29">
                  <c:v>Shanghai</c:v>
                </c:pt>
              </c:strCache>
            </c:strRef>
          </c:cat>
          <c:val>
            <c:numRef>
              <c:f>China!$AB$4:$AB$33</c:f>
              <c:numCache>
                <c:formatCode>General</c:formatCode>
                <c:ptCount val="30"/>
                <c:pt idx="0">
                  <c:v>22</c:v>
                </c:pt>
                <c:pt idx="1">
                  <c:v>52</c:v>
                </c:pt>
                <c:pt idx="2">
                  <c:v>71</c:v>
                </c:pt>
                <c:pt idx="3">
                  <c:v>14</c:v>
                </c:pt>
                <c:pt idx="4">
                  <c:v>7</c:v>
                </c:pt>
                <c:pt idx="5">
                  <c:v>9</c:v>
                </c:pt>
                <c:pt idx="6">
                  <c:v>5</c:v>
                </c:pt>
                <c:pt idx="7">
                  <c:v>7</c:v>
                </c:pt>
                <c:pt idx="8">
                  <c:v>6</c:v>
                </c:pt>
                <c:pt idx="9">
                  <c:v>9</c:v>
                </c:pt>
                <c:pt idx="10">
                  <c:v>15</c:v>
                </c:pt>
                <c:pt idx="11">
                  <c:v>85</c:v>
                </c:pt>
                <c:pt idx="12">
                  <c:v>39</c:v>
                </c:pt>
                <c:pt idx="13">
                  <c:v>109</c:v>
                </c:pt>
                <c:pt idx="14">
                  <c:v>94</c:v>
                </c:pt>
                <c:pt idx="15">
                  <c:v>47</c:v>
                </c:pt>
                <c:pt idx="16">
                  <c:v>1</c:v>
                </c:pt>
                <c:pt idx="17">
                  <c:v>6</c:v>
                </c:pt>
                <c:pt idx="18">
                  <c:v>130</c:v>
                </c:pt>
                <c:pt idx="19">
                  <c:v>99</c:v>
                </c:pt>
                <c:pt idx="20">
                  <c:v>32</c:v>
                </c:pt>
                <c:pt idx="21">
                  <c:v>126</c:v>
                </c:pt>
                <c:pt idx="22">
                  <c:v>114</c:v>
                </c:pt>
                <c:pt idx="23">
                  <c:v>49</c:v>
                </c:pt>
                <c:pt idx="24">
                  <c:v>315</c:v>
                </c:pt>
                <c:pt idx="25">
                  <c:v>16</c:v>
                </c:pt>
                <c:pt idx="26">
                  <c:v>22</c:v>
                </c:pt>
                <c:pt idx="27">
                  <c:v>5</c:v>
                </c:pt>
                <c:pt idx="28">
                  <c:v>3</c:v>
                </c:pt>
                <c:pt idx="29">
                  <c:v>10</c:v>
                </c:pt>
              </c:numCache>
            </c:numRef>
          </c:val>
          <c:extLst>
            <c:ext xmlns:c16="http://schemas.microsoft.com/office/drawing/2014/chart" uri="{C3380CC4-5D6E-409C-BE32-E72D297353CC}">
              <c16:uniqueId val="{00000001-B809-0F4A-B150-677F0F51C83F}"/>
            </c:ext>
          </c:extLst>
        </c:ser>
        <c:ser>
          <c:idx val="3"/>
          <c:order val="3"/>
          <c:tx>
            <c:v>EE own generation</c:v>
          </c:tx>
          <c:spPr>
            <a:pattFill prst="pct75">
              <a:fgClr>
                <a:srgbClr val="FF0000"/>
              </a:fgClr>
              <a:bgClr>
                <a:srgbClr val="FFFFFF"/>
              </a:bgClr>
            </a:pattFill>
            <a:ln w="12700">
              <a:solidFill>
                <a:srgbClr val="000000"/>
              </a:solidFill>
              <a:prstDash val="solid"/>
            </a:ln>
          </c:spPr>
          <c:invertIfNegative val="0"/>
          <c:val>
            <c:numRef>
              <c:f>China!$L$4:$L$33</c:f>
              <c:numCache>
                <c:formatCode>General</c:formatCode>
                <c:ptCount val="30"/>
                <c:pt idx="23">
                  <c:v>1</c:v>
                </c:pt>
              </c:numCache>
            </c:numRef>
          </c:val>
          <c:extLst>
            <c:ext xmlns:c16="http://schemas.microsoft.com/office/drawing/2014/chart" uri="{C3380CC4-5D6E-409C-BE32-E72D297353CC}">
              <c16:uniqueId val="{00000002-B809-0F4A-B150-677F0F51C83F}"/>
            </c:ext>
          </c:extLst>
        </c:ser>
        <c:dLbls>
          <c:showLegendKey val="0"/>
          <c:showVal val="0"/>
          <c:showCatName val="0"/>
          <c:showSerName val="0"/>
          <c:showPercent val="0"/>
          <c:showBubbleSize val="0"/>
        </c:dLbls>
        <c:gapWidth val="70"/>
        <c:axId val="112761856"/>
        <c:axId val="112780032"/>
      </c:barChart>
      <c:lineChart>
        <c:grouping val="standard"/>
        <c:varyColors val="0"/>
        <c:ser>
          <c:idx val="2"/>
          <c:order val="2"/>
          <c:tx>
            <c:v>Yuan/cap</c:v>
          </c:tx>
          <c:spPr>
            <a:ln w="25400">
              <a:solidFill>
                <a:srgbClr val="000000"/>
              </a:solidFill>
              <a:prstDash val="solid"/>
            </a:ln>
          </c:spPr>
          <c:marker>
            <c:symbol val="triangle"/>
            <c:size val="5"/>
            <c:spPr>
              <a:solidFill>
                <a:srgbClr val="000000"/>
              </a:solidFill>
              <a:ln>
                <a:solidFill>
                  <a:srgbClr val="000000"/>
                </a:solidFill>
                <a:prstDash val="solid"/>
              </a:ln>
            </c:spPr>
          </c:marker>
          <c:cat>
            <c:strRef>
              <c:f>China!$A$4:$A$33</c:f>
              <c:strCache>
                <c:ptCount val="30"/>
                <c:pt idx="0">
                  <c:v>Guizhou</c:v>
                </c:pt>
                <c:pt idx="1">
                  <c:v>Yunnan</c:v>
                </c:pt>
                <c:pt idx="2">
                  <c:v>Gansu</c:v>
                </c:pt>
                <c:pt idx="3">
                  <c:v>Anhui</c:v>
                </c:pt>
                <c:pt idx="4">
                  <c:v>Guangxi</c:v>
                </c:pt>
                <c:pt idx="5">
                  <c:v>Jiangxi</c:v>
                </c:pt>
                <c:pt idx="6">
                  <c:v>Sichuan</c:v>
                </c:pt>
                <c:pt idx="7">
                  <c:v>Hainan</c:v>
                </c:pt>
                <c:pt idx="8">
                  <c:v>Qinghai </c:v>
                </c:pt>
                <c:pt idx="9">
                  <c:v>Hunan</c:v>
                </c:pt>
                <c:pt idx="10">
                  <c:v>Henan</c:v>
                </c:pt>
                <c:pt idx="11">
                  <c:v>Xinjiang</c:v>
                </c:pt>
                <c:pt idx="12">
                  <c:v>Shanxi</c:v>
                </c:pt>
                <c:pt idx="13">
                  <c:v>Ningxia</c:v>
                </c:pt>
                <c:pt idx="14">
                  <c:v>Heilongjiang</c:v>
                </c:pt>
                <c:pt idx="15">
                  <c:v>Shaanxi </c:v>
                </c:pt>
                <c:pt idx="16">
                  <c:v>Chongqing</c:v>
                </c:pt>
                <c:pt idx="17">
                  <c:v>Hubei </c:v>
                </c:pt>
                <c:pt idx="18">
                  <c:v>Hebei</c:v>
                </c:pt>
                <c:pt idx="19">
                  <c:v>Jilin</c:v>
                </c:pt>
                <c:pt idx="20">
                  <c:v>Fujian</c:v>
                </c:pt>
                <c:pt idx="21">
                  <c:v>Shandong</c:v>
                </c:pt>
                <c:pt idx="22">
                  <c:v>Liaoning</c:v>
                </c:pt>
                <c:pt idx="23">
                  <c:v>Guangdong</c:v>
                </c:pt>
                <c:pt idx="24">
                  <c:v>Inner Mongolia</c:v>
                </c:pt>
                <c:pt idx="25">
                  <c:v>Zhejiang</c:v>
                </c:pt>
                <c:pt idx="26">
                  <c:v>Jiangsu</c:v>
                </c:pt>
                <c:pt idx="27">
                  <c:v>Tianjin</c:v>
                </c:pt>
                <c:pt idx="28">
                  <c:v>Beijing</c:v>
                </c:pt>
                <c:pt idx="29">
                  <c:v>Shanghai</c:v>
                </c:pt>
              </c:strCache>
            </c:strRef>
          </c:cat>
          <c:val>
            <c:numRef>
              <c:f>China!$AE$4:$AE$33</c:f>
              <c:numCache>
                <c:formatCode>0</c:formatCode>
                <c:ptCount val="30"/>
                <c:pt idx="0">
                  <c:v>13243.625899280574</c:v>
                </c:pt>
                <c:pt idx="1">
                  <c:v>15714.988035675442</c:v>
                </c:pt>
                <c:pt idx="2">
                  <c:v>16109.265050820955</c:v>
                </c:pt>
                <c:pt idx="3">
                  <c:v>20771.983193277312</c:v>
                </c:pt>
                <c:pt idx="4">
                  <c:v>20790.462741690204</c:v>
                </c:pt>
                <c:pt idx="5">
                  <c:v>21205.429661207087</c:v>
                </c:pt>
                <c:pt idx="6">
                  <c:v>21369.659288734143</c:v>
                </c:pt>
                <c:pt idx="7">
                  <c:v>23811.995386389848</c:v>
                </c:pt>
                <c:pt idx="8">
                  <c:v>23986.323268206041</c:v>
                </c:pt>
                <c:pt idx="9">
                  <c:v>24418.331303288669</c:v>
                </c:pt>
                <c:pt idx="10">
                  <c:v>24561.114656456073</c:v>
                </c:pt>
                <c:pt idx="11">
                  <c:v>24931.086657496566</c:v>
                </c:pt>
                <c:pt idx="12">
                  <c:v>25765.499859983196</c:v>
                </c:pt>
                <c:pt idx="13">
                  <c:v>26819.841269841269</c:v>
                </c:pt>
                <c:pt idx="14">
                  <c:v>27064.99608457322</c:v>
                </c:pt>
                <c:pt idx="15">
                  <c:v>27118.885614787036</c:v>
                </c:pt>
                <c:pt idx="16">
                  <c:v>27471.68110918544</c:v>
                </c:pt>
                <c:pt idx="17">
                  <c:v>27895.894479385046</c:v>
                </c:pt>
                <c:pt idx="18">
                  <c:v>28384.495476687545</c:v>
                </c:pt>
                <c:pt idx="19">
                  <c:v>31564.38455935907</c:v>
                </c:pt>
                <c:pt idx="20">
                  <c:v>39948.820818650041</c:v>
                </c:pt>
                <c:pt idx="21">
                  <c:v>40891.450046977756</c:v>
                </c:pt>
                <c:pt idx="22">
                  <c:v>42188.045714285712</c:v>
                </c:pt>
                <c:pt idx="23">
                  <c:v>44116.069031639498</c:v>
                </c:pt>
                <c:pt idx="24">
                  <c:v>47235.93686766491</c:v>
                </c:pt>
                <c:pt idx="25">
                  <c:v>50932.041153775492</c:v>
                </c:pt>
                <c:pt idx="26">
                  <c:v>52663.971523010441</c:v>
                </c:pt>
                <c:pt idx="27">
                  <c:v>71286.398763523946</c:v>
                </c:pt>
                <c:pt idx="28">
                  <c:v>73815.794979079481</c:v>
                </c:pt>
                <c:pt idx="29">
                  <c:v>74569.852302345782</c:v>
                </c:pt>
              </c:numCache>
            </c:numRef>
          </c:val>
          <c:smooth val="0"/>
          <c:extLst>
            <c:ext xmlns:c16="http://schemas.microsoft.com/office/drawing/2014/chart" uri="{C3380CC4-5D6E-409C-BE32-E72D297353CC}">
              <c16:uniqueId val="{00000003-B809-0F4A-B150-677F0F51C83F}"/>
            </c:ext>
          </c:extLst>
        </c:ser>
        <c:dLbls>
          <c:showLegendKey val="0"/>
          <c:showVal val="0"/>
          <c:showCatName val="0"/>
          <c:showSerName val="0"/>
          <c:showPercent val="0"/>
          <c:showBubbleSize val="0"/>
        </c:dLbls>
        <c:marker val="1"/>
        <c:smooth val="0"/>
        <c:axId val="112757760"/>
        <c:axId val="112759936"/>
      </c:lineChart>
      <c:catAx>
        <c:axId val="11275776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12759936"/>
        <c:crosses val="autoZero"/>
        <c:auto val="0"/>
        <c:lblAlgn val="ctr"/>
        <c:lblOffset val="100"/>
        <c:tickLblSkip val="1"/>
        <c:tickMarkSkip val="1"/>
        <c:noMultiLvlLbl val="0"/>
      </c:catAx>
      <c:valAx>
        <c:axId val="112759936"/>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US"/>
                  <a:t>Yuan/cap</a:t>
                </a:r>
              </a:p>
            </c:rich>
          </c:tx>
          <c:layout>
            <c:manualLayout>
              <c:xMode val="edge"/>
              <c:yMode val="edge"/>
              <c:x val="2.4793388429752216E-2"/>
              <c:y val="0.34457871867790107"/>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2757760"/>
        <c:crosses val="autoZero"/>
        <c:crossBetween val="between"/>
      </c:valAx>
      <c:catAx>
        <c:axId val="112761856"/>
        <c:scaling>
          <c:orientation val="minMax"/>
        </c:scaling>
        <c:delete val="1"/>
        <c:axPos val="b"/>
        <c:numFmt formatCode="General" sourceLinked="1"/>
        <c:majorTickMark val="out"/>
        <c:minorTickMark val="none"/>
        <c:tickLblPos val="none"/>
        <c:crossAx val="112780032"/>
        <c:crosses val="autoZero"/>
        <c:auto val="0"/>
        <c:lblAlgn val="ctr"/>
        <c:lblOffset val="100"/>
        <c:noMultiLvlLbl val="0"/>
      </c:catAx>
      <c:valAx>
        <c:axId val="112780032"/>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en-US"/>
                  <a:t>Number of CDM projects</a:t>
                </a:r>
              </a:p>
            </c:rich>
          </c:tx>
          <c:layout>
            <c:manualLayout>
              <c:xMode val="edge"/>
              <c:yMode val="edge"/>
              <c:x val="0.93884297520661153"/>
              <c:y val="0.23132557337816867"/>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2761856"/>
        <c:crosses val="max"/>
        <c:crossBetween val="between"/>
      </c:valAx>
      <c:spPr>
        <a:solidFill>
          <a:srgbClr val="C0C0C0"/>
        </a:solidFill>
        <a:ln w="12700">
          <a:solidFill>
            <a:srgbClr val="808080"/>
          </a:solidFill>
          <a:prstDash val="solid"/>
        </a:ln>
      </c:spPr>
    </c:plotArea>
    <c:legend>
      <c:legendPos val="b"/>
      <c:layout>
        <c:manualLayout>
          <c:xMode val="edge"/>
          <c:yMode val="edge"/>
          <c:x val="0.20661157024793389"/>
          <c:y val="0.92771193490203152"/>
          <c:w val="0.62314049586776854"/>
          <c:h val="5.7831393344542903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0566" r="0.75000000000000566"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Total number of projects versus GDP/capita 
      in Chinese provinces</a:t>
            </a:r>
          </a:p>
        </c:rich>
      </c:tx>
      <c:layout>
        <c:manualLayout>
          <c:xMode val="edge"/>
          <c:yMode val="edge"/>
          <c:x val="0.23178826685077081"/>
          <c:y val="4.0963903619050772E-2"/>
        </c:manualLayout>
      </c:layout>
      <c:overlay val="0"/>
      <c:spPr>
        <a:noFill/>
        <a:ln w="25400">
          <a:noFill/>
        </a:ln>
      </c:spPr>
    </c:title>
    <c:autoTitleDeleted val="0"/>
    <c:plotArea>
      <c:layout>
        <c:manualLayout>
          <c:layoutTarget val="inner"/>
          <c:xMode val="edge"/>
          <c:yMode val="edge"/>
          <c:x val="0.14072859058796958"/>
          <c:y val="0.18795202836976241"/>
          <c:w val="0.74337808439996733"/>
          <c:h val="0.47710899509247973"/>
        </c:manualLayout>
      </c:layout>
      <c:barChart>
        <c:barDir val="col"/>
        <c:grouping val="clustered"/>
        <c:varyColors val="0"/>
        <c:ser>
          <c:idx val="1"/>
          <c:order val="0"/>
          <c:tx>
            <c:v>Total number of projects</c:v>
          </c:tx>
          <c:spPr>
            <a:solidFill>
              <a:srgbClr val="0000FF"/>
            </a:solidFill>
            <a:ln w="12700">
              <a:solidFill>
                <a:srgbClr val="000000"/>
              </a:solidFill>
              <a:prstDash val="solid"/>
            </a:ln>
          </c:spPr>
          <c:invertIfNegative val="0"/>
          <c:cat>
            <c:strRef>
              <c:f>China!$A$4:$A$33</c:f>
              <c:strCache>
                <c:ptCount val="30"/>
                <c:pt idx="0">
                  <c:v>Guizhou</c:v>
                </c:pt>
                <c:pt idx="1">
                  <c:v>Yunnan</c:v>
                </c:pt>
                <c:pt idx="2">
                  <c:v>Gansu</c:v>
                </c:pt>
                <c:pt idx="3">
                  <c:v>Anhui</c:v>
                </c:pt>
                <c:pt idx="4">
                  <c:v>Guangxi</c:v>
                </c:pt>
                <c:pt idx="5">
                  <c:v>Jiangxi</c:v>
                </c:pt>
                <c:pt idx="6">
                  <c:v>Sichuan</c:v>
                </c:pt>
                <c:pt idx="7">
                  <c:v>Hainan</c:v>
                </c:pt>
                <c:pt idx="8">
                  <c:v>Qinghai </c:v>
                </c:pt>
                <c:pt idx="9">
                  <c:v>Hunan</c:v>
                </c:pt>
                <c:pt idx="10">
                  <c:v>Henan</c:v>
                </c:pt>
                <c:pt idx="11">
                  <c:v>Xinjiang</c:v>
                </c:pt>
                <c:pt idx="12">
                  <c:v>Shanxi</c:v>
                </c:pt>
                <c:pt idx="13">
                  <c:v>Ningxia</c:v>
                </c:pt>
                <c:pt idx="14">
                  <c:v>Heilongjiang</c:v>
                </c:pt>
                <c:pt idx="15">
                  <c:v>Shaanxi </c:v>
                </c:pt>
                <c:pt idx="16">
                  <c:v>Chongqing</c:v>
                </c:pt>
                <c:pt idx="17">
                  <c:v>Hubei </c:v>
                </c:pt>
                <c:pt idx="18">
                  <c:v>Hebei</c:v>
                </c:pt>
                <c:pt idx="19">
                  <c:v>Jilin</c:v>
                </c:pt>
                <c:pt idx="20">
                  <c:v>Fujian</c:v>
                </c:pt>
                <c:pt idx="21">
                  <c:v>Shandong</c:v>
                </c:pt>
                <c:pt idx="22">
                  <c:v>Liaoning</c:v>
                </c:pt>
                <c:pt idx="23">
                  <c:v>Guangdong</c:v>
                </c:pt>
                <c:pt idx="24">
                  <c:v>Inner Mongolia</c:v>
                </c:pt>
                <c:pt idx="25">
                  <c:v>Zhejiang</c:v>
                </c:pt>
                <c:pt idx="26">
                  <c:v>Jiangsu</c:v>
                </c:pt>
                <c:pt idx="27">
                  <c:v>Tianjin</c:v>
                </c:pt>
                <c:pt idx="28">
                  <c:v>Beijing</c:v>
                </c:pt>
                <c:pt idx="29">
                  <c:v>Shanghai</c:v>
                </c:pt>
              </c:strCache>
            </c:strRef>
          </c:cat>
          <c:val>
            <c:numRef>
              <c:f>China!$AC$4:$AC$33</c:f>
              <c:numCache>
                <c:formatCode>General</c:formatCode>
                <c:ptCount val="30"/>
                <c:pt idx="0">
                  <c:v>115</c:v>
                </c:pt>
                <c:pt idx="1">
                  <c:v>369</c:v>
                </c:pt>
                <c:pt idx="2">
                  <c:v>239</c:v>
                </c:pt>
                <c:pt idx="3">
                  <c:v>69</c:v>
                </c:pt>
                <c:pt idx="4">
                  <c:v>81</c:v>
                </c:pt>
                <c:pt idx="5">
                  <c:v>54</c:v>
                </c:pt>
                <c:pt idx="6">
                  <c:v>369</c:v>
                </c:pt>
                <c:pt idx="7">
                  <c:v>17</c:v>
                </c:pt>
                <c:pt idx="8">
                  <c:v>57</c:v>
                </c:pt>
                <c:pt idx="9">
                  <c:v>149</c:v>
                </c:pt>
                <c:pt idx="10">
                  <c:v>102</c:v>
                </c:pt>
                <c:pt idx="11">
                  <c:v>180</c:v>
                </c:pt>
                <c:pt idx="12">
                  <c:v>100</c:v>
                </c:pt>
                <c:pt idx="13">
                  <c:v>154</c:v>
                </c:pt>
                <c:pt idx="14">
                  <c:v>120</c:v>
                </c:pt>
                <c:pt idx="15">
                  <c:v>131</c:v>
                </c:pt>
                <c:pt idx="16">
                  <c:v>52</c:v>
                </c:pt>
                <c:pt idx="17">
                  <c:v>96</c:v>
                </c:pt>
                <c:pt idx="18">
                  <c:v>190</c:v>
                </c:pt>
                <c:pt idx="19">
                  <c:v>136</c:v>
                </c:pt>
                <c:pt idx="20">
                  <c:v>96</c:v>
                </c:pt>
                <c:pt idx="21">
                  <c:v>193</c:v>
                </c:pt>
                <c:pt idx="22">
                  <c:v>141</c:v>
                </c:pt>
                <c:pt idx="23">
                  <c:v>98</c:v>
                </c:pt>
                <c:pt idx="24">
                  <c:v>358</c:v>
                </c:pt>
                <c:pt idx="25">
                  <c:v>72</c:v>
                </c:pt>
                <c:pt idx="26">
                  <c:v>78</c:v>
                </c:pt>
                <c:pt idx="27">
                  <c:v>9</c:v>
                </c:pt>
                <c:pt idx="28">
                  <c:v>20</c:v>
                </c:pt>
                <c:pt idx="29">
                  <c:v>18</c:v>
                </c:pt>
              </c:numCache>
            </c:numRef>
          </c:val>
          <c:extLst>
            <c:ext xmlns:c16="http://schemas.microsoft.com/office/drawing/2014/chart" uri="{C3380CC4-5D6E-409C-BE32-E72D297353CC}">
              <c16:uniqueId val="{00000000-8E29-3446-9451-867E0FB647FA}"/>
            </c:ext>
          </c:extLst>
        </c:ser>
        <c:dLbls>
          <c:showLegendKey val="0"/>
          <c:showVal val="0"/>
          <c:showCatName val="0"/>
          <c:showSerName val="0"/>
          <c:showPercent val="0"/>
          <c:showBubbleSize val="0"/>
        </c:dLbls>
        <c:gapWidth val="70"/>
        <c:axId val="112892544"/>
        <c:axId val="112910720"/>
      </c:barChart>
      <c:lineChart>
        <c:grouping val="standard"/>
        <c:varyColors val="0"/>
        <c:ser>
          <c:idx val="2"/>
          <c:order val="1"/>
          <c:tx>
            <c:v>Yuan/cap</c:v>
          </c:tx>
          <c:spPr>
            <a:ln w="25400">
              <a:solidFill>
                <a:srgbClr val="000000"/>
              </a:solidFill>
              <a:prstDash val="solid"/>
            </a:ln>
          </c:spPr>
          <c:marker>
            <c:symbol val="triangle"/>
            <c:size val="5"/>
            <c:spPr>
              <a:solidFill>
                <a:srgbClr val="000000"/>
              </a:solidFill>
              <a:ln>
                <a:solidFill>
                  <a:srgbClr val="000000"/>
                </a:solidFill>
                <a:prstDash val="solid"/>
              </a:ln>
            </c:spPr>
          </c:marker>
          <c:cat>
            <c:strRef>
              <c:f>China!$A$4:$A$33</c:f>
              <c:strCache>
                <c:ptCount val="30"/>
                <c:pt idx="0">
                  <c:v>Guizhou</c:v>
                </c:pt>
                <c:pt idx="1">
                  <c:v>Yunnan</c:v>
                </c:pt>
                <c:pt idx="2">
                  <c:v>Gansu</c:v>
                </c:pt>
                <c:pt idx="3">
                  <c:v>Anhui</c:v>
                </c:pt>
                <c:pt idx="4">
                  <c:v>Guangxi</c:v>
                </c:pt>
                <c:pt idx="5">
                  <c:v>Jiangxi</c:v>
                </c:pt>
                <c:pt idx="6">
                  <c:v>Sichuan</c:v>
                </c:pt>
                <c:pt idx="7">
                  <c:v>Hainan</c:v>
                </c:pt>
                <c:pt idx="8">
                  <c:v>Qinghai </c:v>
                </c:pt>
                <c:pt idx="9">
                  <c:v>Hunan</c:v>
                </c:pt>
                <c:pt idx="10">
                  <c:v>Henan</c:v>
                </c:pt>
                <c:pt idx="11">
                  <c:v>Xinjiang</c:v>
                </c:pt>
                <c:pt idx="12">
                  <c:v>Shanxi</c:v>
                </c:pt>
                <c:pt idx="13">
                  <c:v>Ningxia</c:v>
                </c:pt>
                <c:pt idx="14">
                  <c:v>Heilongjiang</c:v>
                </c:pt>
                <c:pt idx="15">
                  <c:v>Shaanxi </c:v>
                </c:pt>
                <c:pt idx="16">
                  <c:v>Chongqing</c:v>
                </c:pt>
                <c:pt idx="17">
                  <c:v>Hubei </c:v>
                </c:pt>
                <c:pt idx="18">
                  <c:v>Hebei</c:v>
                </c:pt>
                <c:pt idx="19">
                  <c:v>Jilin</c:v>
                </c:pt>
                <c:pt idx="20">
                  <c:v>Fujian</c:v>
                </c:pt>
                <c:pt idx="21">
                  <c:v>Shandong</c:v>
                </c:pt>
                <c:pt idx="22">
                  <c:v>Liaoning</c:v>
                </c:pt>
                <c:pt idx="23">
                  <c:v>Guangdong</c:v>
                </c:pt>
                <c:pt idx="24">
                  <c:v>Inner Mongolia</c:v>
                </c:pt>
                <c:pt idx="25">
                  <c:v>Zhejiang</c:v>
                </c:pt>
                <c:pt idx="26">
                  <c:v>Jiangsu</c:v>
                </c:pt>
                <c:pt idx="27">
                  <c:v>Tianjin</c:v>
                </c:pt>
                <c:pt idx="28">
                  <c:v>Beijing</c:v>
                </c:pt>
                <c:pt idx="29">
                  <c:v>Shanghai</c:v>
                </c:pt>
              </c:strCache>
            </c:strRef>
          </c:cat>
          <c:val>
            <c:numRef>
              <c:f>China!$AE$4:$AE$33</c:f>
              <c:numCache>
                <c:formatCode>0</c:formatCode>
                <c:ptCount val="30"/>
                <c:pt idx="0">
                  <c:v>13243.625899280574</c:v>
                </c:pt>
                <c:pt idx="1">
                  <c:v>15714.988035675442</c:v>
                </c:pt>
                <c:pt idx="2">
                  <c:v>16109.265050820955</c:v>
                </c:pt>
                <c:pt idx="3">
                  <c:v>20771.983193277312</c:v>
                </c:pt>
                <c:pt idx="4">
                  <c:v>20790.462741690204</c:v>
                </c:pt>
                <c:pt idx="5">
                  <c:v>21205.429661207087</c:v>
                </c:pt>
                <c:pt idx="6">
                  <c:v>21369.659288734143</c:v>
                </c:pt>
                <c:pt idx="7">
                  <c:v>23811.995386389848</c:v>
                </c:pt>
                <c:pt idx="8">
                  <c:v>23986.323268206041</c:v>
                </c:pt>
                <c:pt idx="9">
                  <c:v>24418.331303288669</c:v>
                </c:pt>
                <c:pt idx="10">
                  <c:v>24561.114656456073</c:v>
                </c:pt>
                <c:pt idx="11">
                  <c:v>24931.086657496566</c:v>
                </c:pt>
                <c:pt idx="12">
                  <c:v>25765.499859983196</c:v>
                </c:pt>
                <c:pt idx="13">
                  <c:v>26819.841269841269</c:v>
                </c:pt>
                <c:pt idx="14">
                  <c:v>27064.99608457322</c:v>
                </c:pt>
                <c:pt idx="15">
                  <c:v>27118.885614787036</c:v>
                </c:pt>
                <c:pt idx="16">
                  <c:v>27471.68110918544</c:v>
                </c:pt>
                <c:pt idx="17">
                  <c:v>27895.894479385046</c:v>
                </c:pt>
                <c:pt idx="18">
                  <c:v>28384.495476687545</c:v>
                </c:pt>
                <c:pt idx="19">
                  <c:v>31564.38455935907</c:v>
                </c:pt>
                <c:pt idx="20">
                  <c:v>39948.820818650041</c:v>
                </c:pt>
                <c:pt idx="21">
                  <c:v>40891.450046977756</c:v>
                </c:pt>
                <c:pt idx="22">
                  <c:v>42188.045714285712</c:v>
                </c:pt>
                <c:pt idx="23">
                  <c:v>44116.069031639498</c:v>
                </c:pt>
                <c:pt idx="24">
                  <c:v>47235.93686766491</c:v>
                </c:pt>
                <c:pt idx="25">
                  <c:v>50932.041153775492</c:v>
                </c:pt>
                <c:pt idx="26">
                  <c:v>52663.971523010441</c:v>
                </c:pt>
                <c:pt idx="27">
                  <c:v>71286.398763523946</c:v>
                </c:pt>
                <c:pt idx="28">
                  <c:v>73815.794979079481</c:v>
                </c:pt>
                <c:pt idx="29">
                  <c:v>74569.852302345782</c:v>
                </c:pt>
              </c:numCache>
            </c:numRef>
          </c:val>
          <c:smooth val="0"/>
          <c:extLst>
            <c:ext xmlns:c16="http://schemas.microsoft.com/office/drawing/2014/chart" uri="{C3380CC4-5D6E-409C-BE32-E72D297353CC}">
              <c16:uniqueId val="{00000001-8E29-3446-9451-867E0FB647FA}"/>
            </c:ext>
          </c:extLst>
        </c:ser>
        <c:dLbls>
          <c:showLegendKey val="0"/>
          <c:showVal val="0"/>
          <c:showCatName val="0"/>
          <c:showSerName val="0"/>
          <c:showPercent val="0"/>
          <c:showBubbleSize val="0"/>
        </c:dLbls>
        <c:marker val="1"/>
        <c:smooth val="0"/>
        <c:axId val="112888448"/>
        <c:axId val="112890624"/>
      </c:lineChart>
      <c:catAx>
        <c:axId val="11288844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12890624"/>
        <c:crosses val="autoZero"/>
        <c:auto val="0"/>
        <c:lblAlgn val="ctr"/>
        <c:lblOffset val="100"/>
        <c:tickLblSkip val="1"/>
        <c:tickMarkSkip val="1"/>
        <c:noMultiLvlLbl val="0"/>
      </c:catAx>
      <c:valAx>
        <c:axId val="112890624"/>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US"/>
                  <a:t>Yuan/cap</a:t>
                </a:r>
              </a:p>
            </c:rich>
          </c:tx>
          <c:layout>
            <c:manualLayout>
              <c:xMode val="edge"/>
              <c:yMode val="edge"/>
              <c:x val="2.4834457162582427E-2"/>
              <c:y val="0.351807642845965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2888448"/>
        <c:crosses val="autoZero"/>
        <c:crossBetween val="between"/>
      </c:valAx>
      <c:catAx>
        <c:axId val="112892544"/>
        <c:scaling>
          <c:orientation val="minMax"/>
        </c:scaling>
        <c:delete val="1"/>
        <c:axPos val="b"/>
        <c:numFmt formatCode="General" sourceLinked="1"/>
        <c:majorTickMark val="out"/>
        <c:minorTickMark val="none"/>
        <c:tickLblPos val="none"/>
        <c:crossAx val="112910720"/>
        <c:crosses val="autoZero"/>
        <c:auto val="0"/>
        <c:lblAlgn val="ctr"/>
        <c:lblOffset val="100"/>
        <c:noMultiLvlLbl val="0"/>
      </c:catAx>
      <c:valAx>
        <c:axId val="112910720"/>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en-US"/>
                  <a:t>Projects /million </a:t>
                </a:r>
              </a:p>
              <a:p>
                <a:pPr>
                  <a:defRPr sz="1000" b="1" i="0" u="none" strike="noStrike" baseline="0">
                    <a:solidFill>
                      <a:srgbClr val="000000"/>
                    </a:solidFill>
                    <a:latin typeface="Arial"/>
                    <a:ea typeface="Arial"/>
                    <a:cs typeface="Arial"/>
                  </a:defRPr>
                </a:pPr>
                <a:r>
                  <a:rPr lang="en-US"/>
                  <a:t>cap</a:t>
                </a:r>
              </a:p>
            </c:rich>
          </c:tx>
          <c:layout>
            <c:manualLayout>
              <c:xMode val="edge"/>
              <c:yMode val="edge"/>
              <c:x val="0.9387424807456155"/>
              <c:y val="0.26747019421850787"/>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2892544"/>
        <c:crosses val="max"/>
        <c:crossBetween val="between"/>
      </c:valAx>
      <c:spPr>
        <a:solidFill>
          <a:srgbClr val="C0C0C0"/>
        </a:solidFill>
        <a:ln w="12700">
          <a:solidFill>
            <a:srgbClr val="808080"/>
          </a:solidFill>
          <a:prstDash val="solid"/>
        </a:ln>
      </c:spPr>
    </c:plotArea>
    <c:legend>
      <c:legendPos val="b"/>
      <c:layout>
        <c:manualLayout>
          <c:xMode val="edge"/>
          <c:yMode val="edge"/>
          <c:x val="0.27980155069842871"/>
          <c:y val="0.88674803128298163"/>
          <c:w val="0.44867585940398919"/>
          <c:h val="5.7831393344542903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566" r="0.75000000000000566"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CDM projects in China by type</a:t>
            </a:r>
          </a:p>
        </c:rich>
      </c:tx>
      <c:layout>
        <c:manualLayout>
          <c:xMode val="edge"/>
          <c:yMode val="edge"/>
          <c:x val="0.15644820295983364"/>
          <c:y val="3.7837887771706401E-2"/>
        </c:manualLayout>
      </c:layout>
      <c:overlay val="0"/>
      <c:spPr>
        <a:noFill/>
        <a:ln w="25400">
          <a:noFill/>
        </a:ln>
      </c:spPr>
    </c:title>
    <c:autoTitleDeleted val="0"/>
    <c:plotArea>
      <c:layout>
        <c:manualLayout>
          <c:layoutTarget val="inner"/>
          <c:xMode val="edge"/>
          <c:yMode val="edge"/>
          <c:x val="0.2924594785059903"/>
          <c:y val="0.37297346517824986"/>
          <c:w val="0.32276250880902396"/>
          <c:h val="0.41261261261261573"/>
        </c:manualLayout>
      </c:layout>
      <c:pieChart>
        <c:varyColors val="1"/>
        <c:ser>
          <c:idx val="0"/>
          <c:order val="0"/>
          <c:spPr>
            <a:solidFill>
              <a:srgbClr val="9999FF"/>
            </a:solidFill>
            <a:ln w="12700">
              <a:solidFill>
                <a:srgbClr val="000000"/>
              </a:solidFill>
              <a:prstDash val="solid"/>
            </a:ln>
          </c:spPr>
          <c:dPt>
            <c:idx val="1"/>
            <c:bubble3D val="0"/>
            <c:spPr>
              <a:solidFill>
                <a:srgbClr val="00FF00"/>
              </a:solidFill>
              <a:ln w="12700">
                <a:solidFill>
                  <a:srgbClr val="000000"/>
                </a:solidFill>
                <a:prstDash val="solid"/>
              </a:ln>
            </c:spPr>
            <c:extLst>
              <c:ext xmlns:c16="http://schemas.microsoft.com/office/drawing/2014/chart" uri="{C3380CC4-5D6E-409C-BE32-E72D297353CC}">
                <c16:uniqueId val="{00000001-A81C-B34D-8603-881557E3754F}"/>
              </c:ext>
            </c:extLst>
          </c:dPt>
          <c:dPt>
            <c:idx val="2"/>
            <c:bubble3D val="0"/>
            <c:spPr>
              <a:solidFill>
                <a:srgbClr val="C0C0C0"/>
              </a:solidFill>
              <a:ln w="12700">
                <a:solidFill>
                  <a:srgbClr val="000000"/>
                </a:solidFill>
                <a:prstDash val="solid"/>
              </a:ln>
            </c:spPr>
            <c:extLst>
              <c:ext xmlns:c16="http://schemas.microsoft.com/office/drawing/2014/chart" uri="{C3380CC4-5D6E-409C-BE32-E72D297353CC}">
                <c16:uniqueId val="{00000003-A81C-B34D-8603-881557E3754F}"/>
              </c:ext>
            </c:extLst>
          </c:dPt>
          <c:dPt>
            <c:idx val="3"/>
            <c:bubble3D val="0"/>
            <c:spPr>
              <a:solidFill>
                <a:srgbClr val="800000"/>
              </a:solidFill>
              <a:ln w="12700">
                <a:solidFill>
                  <a:srgbClr val="000000"/>
                </a:solidFill>
                <a:prstDash val="solid"/>
              </a:ln>
            </c:spPr>
            <c:extLst>
              <c:ext xmlns:c16="http://schemas.microsoft.com/office/drawing/2014/chart" uri="{C3380CC4-5D6E-409C-BE32-E72D297353CC}">
                <c16:uniqueId val="{00000005-A81C-B34D-8603-881557E3754F}"/>
              </c:ext>
            </c:extLst>
          </c:dPt>
          <c:dPt>
            <c:idx val="4"/>
            <c:bubble3D val="0"/>
            <c:spPr>
              <a:solidFill>
                <a:srgbClr val="FF0000"/>
              </a:solidFill>
              <a:ln w="12700">
                <a:solidFill>
                  <a:srgbClr val="000000"/>
                </a:solidFill>
                <a:prstDash val="solid"/>
              </a:ln>
            </c:spPr>
            <c:extLst>
              <c:ext xmlns:c16="http://schemas.microsoft.com/office/drawing/2014/chart" uri="{C3380CC4-5D6E-409C-BE32-E72D297353CC}">
                <c16:uniqueId val="{00000007-A81C-B34D-8603-881557E3754F}"/>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9-A81C-B34D-8603-881557E3754F}"/>
              </c:ext>
            </c:extLst>
          </c:dPt>
          <c:dPt>
            <c:idx val="6"/>
            <c:bubble3D val="0"/>
            <c:spPr>
              <a:solidFill>
                <a:srgbClr val="000000"/>
              </a:solidFill>
              <a:ln w="12700">
                <a:solidFill>
                  <a:srgbClr val="000000"/>
                </a:solidFill>
                <a:prstDash val="solid"/>
              </a:ln>
            </c:spPr>
            <c:extLst>
              <c:ext xmlns:c16="http://schemas.microsoft.com/office/drawing/2014/chart" uri="{C3380CC4-5D6E-409C-BE32-E72D297353CC}">
                <c16:uniqueId val="{0000000B-A81C-B34D-8603-881557E3754F}"/>
              </c:ext>
            </c:extLst>
          </c:dPt>
          <c:dPt>
            <c:idx val="7"/>
            <c:bubble3D val="0"/>
            <c:spPr>
              <a:solidFill>
                <a:srgbClr val="0000FF"/>
              </a:solidFill>
              <a:ln w="12700">
                <a:solidFill>
                  <a:srgbClr val="000000"/>
                </a:solidFill>
                <a:prstDash val="solid"/>
              </a:ln>
            </c:spPr>
            <c:extLst>
              <c:ext xmlns:c16="http://schemas.microsoft.com/office/drawing/2014/chart" uri="{C3380CC4-5D6E-409C-BE32-E72D297353CC}">
                <c16:uniqueId val="{0000000D-A81C-B34D-8603-881557E3754F}"/>
              </c:ext>
            </c:extLst>
          </c:dPt>
          <c:dPt>
            <c:idx val="8"/>
            <c:bubble3D val="0"/>
            <c:spPr>
              <a:solidFill>
                <a:srgbClr val="FFFFFF"/>
              </a:solidFill>
              <a:ln w="12700">
                <a:solidFill>
                  <a:srgbClr val="000000"/>
                </a:solidFill>
                <a:prstDash val="solid"/>
              </a:ln>
            </c:spPr>
            <c:extLst>
              <c:ext xmlns:c16="http://schemas.microsoft.com/office/drawing/2014/chart" uri="{C3380CC4-5D6E-409C-BE32-E72D297353CC}">
                <c16:uniqueId val="{0000000F-A81C-B34D-8603-881557E3754F}"/>
              </c:ext>
            </c:extLst>
          </c:dPt>
          <c:dPt>
            <c:idx val="9"/>
            <c:bubble3D val="0"/>
            <c:spPr>
              <a:solidFill>
                <a:srgbClr val="808000"/>
              </a:solidFill>
              <a:ln w="12700">
                <a:solidFill>
                  <a:srgbClr val="000000"/>
                </a:solidFill>
                <a:prstDash val="solid"/>
              </a:ln>
            </c:spPr>
            <c:extLst>
              <c:ext xmlns:c16="http://schemas.microsoft.com/office/drawing/2014/chart" uri="{C3380CC4-5D6E-409C-BE32-E72D297353CC}">
                <c16:uniqueId val="{00000011-A81C-B34D-8603-881557E3754F}"/>
              </c:ext>
            </c:extLst>
          </c:dPt>
          <c:dPt>
            <c:idx val="10"/>
            <c:bubble3D val="0"/>
            <c:spPr>
              <a:solidFill>
                <a:srgbClr val="FFFF00"/>
              </a:solidFill>
              <a:ln w="12700">
                <a:solidFill>
                  <a:srgbClr val="000000"/>
                </a:solidFill>
                <a:prstDash val="solid"/>
              </a:ln>
            </c:spPr>
            <c:extLst>
              <c:ext xmlns:c16="http://schemas.microsoft.com/office/drawing/2014/chart" uri="{C3380CC4-5D6E-409C-BE32-E72D297353CC}">
                <c16:uniqueId val="{00000013-A81C-B34D-8603-881557E3754F}"/>
              </c:ext>
            </c:extLst>
          </c:dPt>
          <c:dLbls>
            <c:dLbl>
              <c:idx val="0"/>
              <c:layout>
                <c:manualLayout>
                  <c:x val="-0.20335181146754119"/>
                  <c:y val="-0.13037100092218187"/>
                </c:manualLayout>
              </c:layout>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A81C-B34D-8603-881557E3754F}"/>
                </c:ext>
              </c:extLst>
            </c:dLbl>
            <c:dLbl>
              <c:idx val="1"/>
              <c:layout>
                <c:manualLayout>
                  <c:x val="-4.7947706325293113E-3"/>
                  <c:y val="-0.14592645132503923"/>
                </c:manualLayout>
              </c:layout>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81C-B34D-8603-881557E3754F}"/>
                </c:ext>
              </c:extLst>
            </c:dLbl>
            <c:dLbl>
              <c:idx val="2"/>
              <c:layout>
                <c:manualLayout>
                  <c:x val="8.0029076703678537E-2"/>
                  <c:y val="-0.10629495637369667"/>
                </c:manualLayout>
              </c:layout>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81C-B34D-8603-881557E3754F}"/>
                </c:ext>
              </c:extLst>
            </c:dLbl>
            <c:dLbl>
              <c:idx val="3"/>
              <c:layout>
                <c:manualLayout>
                  <c:x val="0.16050606781974663"/>
                  <c:y val="-7.5886216925587877E-2"/>
                </c:manualLayout>
              </c:layout>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81C-B34D-8603-881557E3754F}"/>
                </c:ext>
              </c:extLst>
            </c:dLbl>
            <c:dLbl>
              <c:idx val="4"/>
              <c:layout>
                <c:manualLayout>
                  <c:x val="0.11783545027273302"/>
                  <c:y val="0.1016743988082570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81C-B34D-8603-881557E3754F}"/>
                </c:ext>
              </c:extLst>
            </c:dLbl>
            <c:dLbl>
              <c:idx val="5"/>
              <c:layout>
                <c:manualLayout>
                  <c:x val="0.12440545354663662"/>
                  <c:y val="-9.5606157338440911E-3"/>
                </c:manualLayout>
              </c:layout>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81C-B34D-8603-881557E3754F}"/>
                </c:ext>
              </c:extLst>
            </c:dLbl>
            <c:dLbl>
              <c:idx val="6"/>
              <c:layout>
                <c:manualLayout>
                  <c:x val="7.9450428104520923E-2"/>
                  <c:y val="3.9971341420160948E-2"/>
                </c:manualLayout>
              </c:layout>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A81C-B34D-8603-881557E3754F}"/>
                </c:ext>
              </c:extLst>
            </c:dLbl>
            <c:dLbl>
              <c:idx val="7"/>
              <c:layout>
                <c:manualLayout>
                  <c:x val="5.9343332611964728E-2"/>
                  <c:y val="8.998964318649371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A81C-B34D-8603-881557E3754F}"/>
                </c:ext>
              </c:extLst>
            </c:dLbl>
            <c:dLbl>
              <c:idx val="8"/>
              <c:layout>
                <c:manualLayout>
                  <c:x val="-1.8132543157263904E-2"/>
                  <c:y val="8.9687167482443209E-2"/>
                </c:manualLayout>
              </c:layout>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A81C-B34D-8603-881557E3754F}"/>
                </c:ext>
              </c:extLst>
            </c:dLbl>
            <c:dLbl>
              <c:idx val="9"/>
              <c:layout>
                <c:manualLayout>
                  <c:x val="-0.13868144917403294"/>
                  <c:y val="4.6437965524579697E-2"/>
                </c:manualLayout>
              </c:layout>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A81C-B34D-8603-881557E3754F}"/>
                </c:ext>
              </c:extLst>
            </c:dLbl>
            <c:dLbl>
              <c:idx val="10"/>
              <c:layout>
                <c:manualLayout>
                  <c:x val="-0.10597148929322527"/>
                  <c:y val="-6.571554231396750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A81C-B34D-8603-881557E3754F}"/>
                </c:ext>
              </c:extLst>
            </c:dLbl>
            <c:dLbl>
              <c:idx val="11"/>
              <c:layout>
                <c:manualLayout>
                  <c:x val="-3.4039497705492951E-2"/>
                  <c:y val="-3.43956870256082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A81C-B34D-8603-881557E3754F}"/>
                </c:ext>
              </c:extLst>
            </c:dLbl>
            <c:dLbl>
              <c:idx val="13"/>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extLst>
                <c:ext xmlns:c16="http://schemas.microsoft.com/office/drawing/2014/chart" uri="{C3380CC4-5D6E-409C-BE32-E72D297353CC}">
                  <c16:uniqueId val="{00000016-A81C-B34D-8603-881557E3754F}"/>
                </c:ext>
              </c:extLst>
            </c:dLbl>
            <c:dLbl>
              <c:idx val="14"/>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extLst>
                <c:ext xmlns:c16="http://schemas.microsoft.com/office/drawing/2014/chart" uri="{C3380CC4-5D6E-409C-BE32-E72D297353CC}">
                  <c16:uniqueId val="{00000017-A81C-B34D-8603-881557E3754F}"/>
                </c:ext>
              </c:extLst>
            </c:dLbl>
            <c:dLbl>
              <c:idx val="1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8-A81C-B34D-8603-881557E3754F}"/>
                </c:ext>
              </c:extLst>
            </c:dLbl>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(China!$D$3:$E$3,China!$H$3,China!$K$3:$L$3,China!$O$3:$O$3,China!$R$3:$V$3,China!$AB$3)</c:f>
              <c:strCache>
                <c:ptCount val="12"/>
                <c:pt idx="0">
                  <c:v>Biomass energy</c:v>
                </c:pt>
                <c:pt idx="1">
                  <c:v>Cement</c:v>
                </c:pt>
                <c:pt idx="2">
                  <c:v>Energy distribution</c:v>
                </c:pt>
                <c:pt idx="3">
                  <c:v>EE own generation</c:v>
                </c:pt>
                <c:pt idx="4">
                  <c:v>EE service</c:v>
                </c:pt>
                <c:pt idx="5">
                  <c:v>Fugitive </c:v>
                </c:pt>
                <c:pt idx="6">
                  <c:v>Hydro</c:v>
                </c:pt>
                <c:pt idx="7">
                  <c:v>Landfill gas</c:v>
                </c:pt>
                <c:pt idx="8">
                  <c:v>Methane avoidance</c:v>
                </c:pt>
                <c:pt idx="9">
                  <c:v>Mixed renewables</c:v>
                </c:pt>
                <c:pt idx="10">
                  <c:v>N2O</c:v>
                </c:pt>
                <c:pt idx="11">
                  <c:v>Wind</c:v>
                </c:pt>
              </c:strCache>
            </c:strRef>
          </c:cat>
          <c:val>
            <c:numRef>
              <c:f>(China!$D$36:$E$36,China!$H$36,China!$K$36:$L$36,China!$O$36:$O$36,China!$R$36:$V$36,China!$AB$36)</c:f>
              <c:numCache>
                <c:formatCode>General</c:formatCode>
                <c:ptCount val="12"/>
                <c:pt idx="0">
                  <c:v>153</c:v>
                </c:pt>
                <c:pt idx="1">
                  <c:v>9</c:v>
                </c:pt>
                <c:pt idx="2">
                  <c:v>12</c:v>
                </c:pt>
                <c:pt idx="3">
                  <c:v>227</c:v>
                </c:pt>
                <c:pt idx="4">
                  <c:v>1</c:v>
                </c:pt>
                <c:pt idx="5">
                  <c:v>3</c:v>
                </c:pt>
                <c:pt idx="6">
                  <c:v>1340</c:v>
                </c:pt>
                <c:pt idx="7">
                  <c:v>107</c:v>
                </c:pt>
                <c:pt idx="8">
                  <c:v>83</c:v>
                </c:pt>
                <c:pt idx="9">
                  <c:v>4</c:v>
                </c:pt>
                <c:pt idx="10">
                  <c:v>48</c:v>
                </c:pt>
                <c:pt idx="11">
                  <c:v>1519</c:v>
                </c:pt>
              </c:numCache>
            </c:numRef>
          </c:val>
          <c:extLst>
            <c:ext xmlns:c16="http://schemas.microsoft.com/office/drawing/2014/chart" uri="{C3380CC4-5D6E-409C-BE32-E72D297353CC}">
              <c16:uniqueId val="{00000019-A81C-B34D-8603-881557E3754F}"/>
            </c:ext>
          </c:extLst>
        </c:ser>
        <c:dLbls>
          <c:showLegendKey val="0"/>
          <c:showVal val="0"/>
          <c:showCatName val="1"/>
          <c:showSerName val="0"/>
          <c:showPercent val="1"/>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450" b="0" i="0" u="none" strike="noStrike" baseline="0">
          <a:solidFill>
            <a:srgbClr val="000000"/>
          </a:solidFill>
          <a:latin typeface="Arial"/>
          <a:ea typeface="Arial"/>
          <a:cs typeface="Arial"/>
        </a:defRPr>
      </a:pPr>
      <a:endParaRPr lang="en-US"/>
    </a:p>
  </c:txPr>
  <c:printSettings>
    <c:headerFooter alignWithMargins="0"/>
    <c:pageMargins b="1" l="0.75000000000000566" r="0.75000000000000566"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Total number of projects versus GDP/capita 
      in Indian states</a:t>
            </a:r>
          </a:p>
        </c:rich>
      </c:tx>
      <c:layout>
        <c:manualLayout>
          <c:xMode val="edge"/>
          <c:yMode val="edge"/>
          <c:x val="0.23305785123966938"/>
          <c:y val="4.0865384615384623E-2"/>
        </c:manualLayout>
      </c:layout>
      <c:overlay val="0"/>
      <c:spPr>
        <a:noFill/>
        <a:ln w="25400">
          <a:noFill/>
        </a:ln>
      </c:spPr>
    </c:title>
    <c:autoTitleDeleted val="0"/>
    <c:plotArea>
      <c:layout>
        <c:manualLayout>
          <c:layoutTarget val="inner"/>
          <c:xMode val="edge"/>
          <c:yMode val="edge"/>
          <c:x val="0.14049586776859521"/>
          <c:y val="0.18509615384615619"/>
          <c:w val="0.74380165289256994"/>
          <c:h val="0.42307692307692663"/>
        </c:manualLayout>
      </c:layout>
      <c:barChart>
        <c:barDir val="col"/>
        <c:grouping val="clustered"/>
        <c:varyColors val="0"/>
        <c:ser>
          <c:idx val="1"/>
          <c:order val="0"/>
          <c:tx>
            <c:v>Total number of projects</c:v>
          </c:tx>
          <c:spPr>
            <a:solidFill>
              <a:srgbClr val="0000FF"/>
            </a:solidFill>
            <a:ln w="12700">
              <a:solidFill>
                <a:srgbClr val="000000"/>
              </a:solidFill>
              <a:prstDash val="solid"/>
            </a:ln>
          </c:spPr>
          <c:invertIfNegative val="0"/>
          <c:cat>
            <c:strRef>
              <c:f>India!$A$4:$A$34</c:f>
              <c:strCache>
                <c:ptCount val="31"/>
                <c:pt idx="0">
                  <c:v>Bihar</c:v>
                </c:pt>
                <c:pt idx="1">
                  <c:v>Andaman and Nicobar</c:v>
                </c:pt>
                <c:pt idx="2">
                  <c:v>Uttar Pradesh</c:v>
                </c:pt>
                <c:pt idx="3">
                  <c:v>Orissa</c:v>
                </c:pt>
                <c:pt idx="4">
                  <c:v>Jharkhand</c:v>
                </c:pt>
                <c:pt idx="5">
                  <c:v>Madhya Pradesh</c:v>
                </c:pt>
                <c:pt idx="6">
                  <c:v>Assam</c:v>
                </c:pt>
                <c:pt idx="7">
                  <c:v>Chhattisgarh</c:v>
                </c:pt>
                <c:pt idx="8">
                  <c:v>Rajasthan</c:v>
                </c:pt>
                <c:pt idx="9">
                  <c:v>Manipur</c:v>
                </c:pt>
                <c:pt idx="10">
                  <c:v>Jammu and Kashmir</c:v>
                </c:pt>
                <c:pt idx="11">
                  <c:v>Uttarakhand</c:v>
                </c:pt>
                <c:pt idx="12">
                  <c:v>Meghalaya</c:v>
                </c:pt>
                <c:pt idx="13">
                  <c:v>Arunachal Pradesh</c:v>
                </c:pt>
                <c:pt idx="14">
                  <c:v>West Bengal</c:v>
                </c:pt>
                <c:pt idx="15">
                  <c:v>Tripura</c:v>
                </c:pt>
                <c:pt idx="16">
                  <c:v>Andhra Pradesh</c:v>
                </c:pt>
                <c:pt idx="17">
                  <c:v>Telangana</c:v>
                </c:pt>
                <c:pt idx="18">
                  <c:v>Karnataka</c:v>
                </c:pt>
                <c:pt idx="19">
                  <c:v>Sikkim</c:v>
                </c:pt>
                <c:pt idx="20">
                  <c:v>Nagaland</c:v>
                </c:pt>
                <c:pt idx="21">
                  <c:v>Tamil Nadu</c:v>
                </c:pt>
                <c:pt idx="22">
                  <c:v>Mizoram</c:v>
                </c:pt>
                <c:pt idx="23">
                  <c:v>Gujarat</c:v>
                </c:pt>
                <c:pt idx="24">
                  <c:v>Kerala</c:v>
                </c:pt>
                <c:pt idx="25">
                  <c:v>Himachal Pradesh</c:v>
                </c:pt>
                <c:pt idx="26">
                  <c:v>Punjab</c:v>
                </c:pt>
                <c:pt idx="27">
                  <c:v>Haryana</c:v>
                </c:pt>
                <c:pt idx="28">
                  <c:v>Maharashtra</c:v>
                </c:pt>
                <c:pt idx="29">
                  <c:v>Delhi</c:v>
                </c:pt>
                <c:pt idx="30">
                  <c:v>Goa</c:v>
                </c:pt>
              </c:strCache>
            </c:strRef>
          </c:cat>
          <c:val>
            <c:numRef>
              <c:f>India!$AC$4:$AC$34</c:f>
              <c:numCache>
                <c:formatCode>General</c:formatCode>
                <c:ptCount val="31"/>
                <c:pt idx="0">
                  <c:v>8</c:v>
                </c:pt>
                <c:pt idx="1">
                  <c:v>1</c:v>
                </c:pt>
                <c:pt idx="2">
                  <c:v>93</c:v>
                </c:pt>
                <c:pt idx="3">
                  <c:v>46</c:v>
                </c:pt>
                <c:pt idx="4">
                  <c:v>6</c:v>
                </c:pt>
                <c:pt idx="5">
                  <c:v>79</c:v>
                </c:pt>
                <c:pt idx="6">
                  <c:v>6</c:v>
                </c:pt>
                <c:pt idx="7">
                  <c:v>65</c:v>
                </c:pt>
                <c:pt idx="8">
                  <c:v>244</c:v>
                </c:pt>
                <c:pt idx="9">
                  <c:v>0</c:v>
                </c:pt>
                <c:pt idx="10">
                  <c:v>4</c:v>
                </c:pt>
                <c:pt idx="11">
                  <c:v>29</c:v>
                </c:pt>
                <c:pt idx="12">
                  <c:v>1</c:v>
                </c:pt>
                <c:pt idx="13">
                  <c:v>4</c:v>
                </c:pt>
                <c:pt idx="14">
                  <c:v>43</c:v>
                </c:pt>
                <c:pt idx="15">
                  <c:v>1</c:v>
                </c:pt>
                <c:pt idx="16">
                  <c:v>133</c:v>
                </c:pt>
                <c:pt idx="17">
                  <c:v>1</c:v>
                </c:pt>
                <c:pt idx="18">
                  <c:v>211</c:v>
                </c:pt>
                <c:pt idx="19">
                  <c:v>9</c:v>
                </c:pt>
                <c:pt idx="20">
                  <c:v>0</c:v>
                </c:pt>
                <c:pt idx="21">
                  <c:v>320</c:v>
                </c:pt>
                <c:pt idx="22">
                  <c:v>0</c:v>
                </c:pt>
                <c:pt idx="23">
                  <c:v>276</c:v>
                </c:pt>
                <c:pt idx="24">
                  <c:v>17</c:v>
                </c:pt>
                <c:pt idx="25">
                  <c:v>82</c:v>
                </c:pt>
                <c:pt idx="26">
                  <c:v>50</c:v>
                </c:pt>
                <c:pt idx="27">
                  <c:v>28</c:v>
                </c:pt>
                <c:pt idx="28">
                  <c:v>291</c:v>
                </c:pt>
                <c:pt idx="29">
                  <c:v>11</c:v>
                </c:pt>
                <c:pt idx="30">
                  <c:v>3</c:v>
                </c:pt>
              </c:numCache>
            </c:numRef>
          </c:val>
          <c:extLst>
            <c:ext xmlns:c16="http://schemas.microsoft.com/office/drawing/2014/chart" uri="{C3380CC4-5D6E-409C-BE32-E72D297353CC}">
              <c16:uniqueId val="{00000000-4EE1-5D45-A087-79A6CA9C2A79}"/>
            </c:ext>
          </c:extLst>
        </c:ser>
        <c:dLbls>
          <c:showLegendKey val="0"/>
          <c:showVal val="0"/>
          <c:showCatName val="0"/>
          <c:showSerName val="0"/>
          <c:showPercent val="0"/>
          <c:showBubbleSize val="0"/>
        </c:dLbls>
        <c:gapWidth val="70"/>
        <c:axId val="119600640"/>
        <c:axId val="119602176"/>
      </c:barChart>
      <c:lineChart>
        <c:grouping val="standard"/>
        <c:varyColors val="0"/>
        <c:ser>
          <c:idx val="2"/>
          <c:order val="1"/>
          <c:tx>
            <c:v>Rupies/cap</c:v>
          </c:tx>
          <c:spPr>
            <a:ln w="25400">
              <a:solidFill>
                <a:srgbClr val="000000"/>
              </a:solidFill>
              <a:prstDash val="solid"/>
            </a:ln>
          </c:spPr>
          <c:marker>
            <c:symbol val="triangle"/>
            <c:size val="5"/>
            <c:spPr>
              <a:solidFill>
                <a:srgbClr val="000000"/>
              </a:solidFill>
              <a:ln>
                <a:solidFill>
                  <a:srgbClr val="000000"/>
                </a:solidFill>
                <a:prstDash val="solid"/>
              </a:ln>
            </c:spPr>
          </c:marker>
          <c:cat>
            <c:strRef>
              <c:f>India!$A$4:$A$34</c:f>
              <c:strCache>
                <c:ptCount val="31"/>
                <c:pt idx="0">
                  <c:v>Bihar</c:v>
                </c:pt>
                <c:pt idx="1">
                  <c:v>Andaman and Nicobar</c:v>
                </c:pt>
                <c:pt idx="2">
                  <c:v>Uttar Pradesh</c:v>
                </c:pt>
                <c:pt idx="3">
                  <c:v>Orissa</c:v>
                </c:pt>
                <c:pt idx="4">
                  <c:v>Jharkhand</c:v>
                </c:pt>
                <c:pt idx="5">
                  <c:v>Madhya Pradesh</c:v>
                </c:pt>
                <c:pt idx="6">
                  <c:v>Assam</c:v>
                </c:pt>
                <c:pt idx="7">
                  <c:v>Chhattisgarh</c:v>
                </c:pt>
                <c:pt idx="8">
                  <c:v>Rajasthan</c:v>
                </c:pt>
                <c:pt idx="9">
                  <c:v>Manipur</c:v>
                </c:pt>
                <c:pt idx="10">
                  <c:v>Jammu and Kashmir</c:v>
                </c:pt>
                <c:pt idx="11">
                  <c:v>Uttarakhand</c:v>
                </c:pt>
                <c:pt idx="12">
                  <c:v>Meghalaya</c:v>
                </c:pt>
                <c:pt idx="13">
                  <c:v>Arunachal Pradesh</c:v>
                </c:pt>
                <c:pt idx="14">
                  <c:v>West Bengal</c:v>
                </c:pt>
                <c:pt idx="15">
                  <c:v>Tripura</c:v>
                </c:pt>
                <c:pt idx="16">
                  <c:v>Andhra Pradesh</c:v>
                </c:pt>
                <c:pt idx="17">
                  <c:v>Telangana</c:v>
                </c:pt>
                <c:pt idx="18">
                  <c:v>Karnataka</c:v>
                </c:pt>
                <c:pt idx="19">
                  <c:v>Sikkim</c:v>
                </c:pt>
                <c:pt idx="20">
                  <c:v>Nagaland</c:v>
                </c:pt>
                <c:pt idx="21">
                  <c:v>Tamil Nadu</c:v>
                </c:pt>
                <c:pt idx="22">
                  <c:v>Mizoram</c:v>
                </c:pt>
                <c:pt idx="23">
                  <c:v>Gujarat</c:v>
                </c:pt>
                <c:pt idx="24">
                  <c:v>Kerala</c:v>
                </c:pt>
                <c:pt idx="25">
                  <c:v>Himachal Pradesh</c:v>
                </c:pt>
                <c:pt idx="26">
                  <c:v>Punjab</c:v>
                </c:pt>
                <c:pt idx="27">
                  <c:v>Haryana</c:v>
                </c:pt>
                <c:pt idx="28">
                  <c:v>Maharashtra</c:v>
                </c:pt>
                <c:pt idx="29">
                  <c:v>Delhi</c:v>
                </c:pt>
                <c:pt idx="30">
                  <c:v>Goa</c:v>
                </c:pt>
              </c:strCache>
            </c:strRef>
          </c:cat>
          <c:val>
            <c:numRef>
              <c:f>India!$AD$4:$AD$34</c:f>
              <c:numCache>
                <c:formatCode>0</c:formatCode>
                <c:ptCount val="31"/>
                <c:pt idx="0">
                  <c:v>5606</c:v>
                </c:pt>
                <c:pt idx="2">
                  <c:v>9963</c:v>
                </c:pt>
                <c:pt idx="3">
                  <c:v>10164</c:v>
                </c:pt>
                <c:pt idx="4">
                  <c:v>11139</c:v>
                </c:pt>
                <c:pt idx="5">
                  <c:v>11500</c:v>
                </c:pt>
                <c:pt idx="6">
                  <c:v>12247</c:v>
                </c:pt>
                <c:pt idx="7">
                  <c:v>12369</c:v>
                </c:pt>
                <c:pt idx="8">
                  <c:v>12641</c:v>
                </c:pt>
                <c:pt idx="9">
                  <c:v>12878</c:v>
                </c:pt>
                <c:pt idx="10">
                  <c:v>14507</c:v>
                </c:pt>
                <c:pt idx="11">
                  <c:v>14947</c:v>
                </c:pt>
                <c:pt idx="12">
                  <c:v>16803</c:v>
                </c:pt>
                <c:pt idx="13">
                  <c:v>16916</c:v>
                </c:pt>
                <c:pt idx="14">
                  <c:v>18494</c:v>
                </c:pt>
                <c:pt idx="15">
                  <c:v>18550</c:v>
                </c:pt>
                <c:pt idx="16">
                  <c:v>19087</c:v>
                </c:pt>
                <c:pt idx="17">
                  <c:v>19087</c:v>
                </c:pt>
                <c:pt idx="18">
                  <c:v>19576</c:v>
                </c:pt>
                <c:pt idx="19">
                  <c:v>20013</c:v>
                </c:pt>
                <c:pt idx="20">
                  <c:v>20746</c:v>
                </c:pt>
                <c:pt idx="21">
                  <c:v>21740</c:v>
                </c:pt>
                <c:pt idx="22">
                  <c:v>22207</c:v>
                </c:pt>
                <c:pt idx="23">
                  <c:v>22624</c:v>
                </c:pt>
                <c:pt idx="24">
                  <c:v>22776</c:v>
                </c:pt>
                <c:pt idx="25">
                  <c:v>22902</c:v>
                </c:pt>
                <c:pt idx="26">
                  <c:v>26395</c:v>
                </c:pt>
                <c:pt idx="27">
                  <c:v>26818</c:v>
                </c:pt>
                <c:pt idx="28">
                  <c:v>26858</c:v>
                </c:pt>
                <c:pt idx="29">
                  <c:v>45579</c:v>
                </c:pt>
                <c:pt idx="30">
                  <c:v>60787</c:v>
                </c:pt>
              </c:numCache>
            </c:numRef>
          </c:val>
          <c:smooth val="0"/>
          <c:extLst>
            <c:ext xmlns:c16="http://schemas.microsoft.com/office/drawing/2014/chart" uri="{C3380CC4-5D6E-409C-BE32-E72D297353CC}">
              <c16:uniqueId val="{00000001-4EE1-5D45-A087-79A6CA9C2A79}"/>
            </c:ext>
          </c:extLst>
        </c:ser>
        <c:dLbls>
          <c:showLegendKey val="0"/>
          <c:showVal val="0"/>
          <c:showCatName val="0"/>
          <c:showSerName val="0"/>
          <c:showPercent val="0"/>
          <c:showBubbleSize val="0"/>
        </c:dLbls>
        <c:marker val="1"/>
        <c:smooth val="0"/>
        <c:axId val="119592448"/>
        <c:axId val="119594368"/>
      </c:lineChart>
      <c:catAx>
        <c:axId val="11959244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19594368"/>
        <c:crosses val="autoZero"/>
        <c:auto val="0"/>
        <c:lblAlgn val="ctr"/>
        <c:lblOffset val="100"/>
        <c:tickLblSkip val="1"/>
        <c:tickMarkSkip val="1"/>
        <c:noMultiLvlLbl val="0"/>
      </c:catAx>
      <c:valAx>
        <c:axId val="119594368"/>
        <c:scaling>
          <c:orientation val="minMax"/>
          <c:max val="70000"/>
          <c:min val="0"/>
        </c:scaling>
        <c:delete val="0"/>
        <c:axPos val="l"/>
        <c:title>
          <c:tx>
            <c:rich>
              <a:bodyPr/>
              <a:lstStyle/>
              <a:p>
                <a:pPr>
                  <a:defRPr sz="1000" b="1" i="0" u="none" strike="noStrike" baseline="0">
                    <a:solidFill>
                      <a:srgbClr val="000000"/>
                    </a:solidFill>
                    <a:latin typeface="Arial"/>
                    <a:ea typeface="Arial"/>
                    <a:cs typeface="Arial"/>
                  </a:defRPr>
                </a:pPr>
                <a:r>
                  <a:rPr lang="en-US"/>
                  <a:t>Rupies/cap</a:t>
                </a:r>
              </a:p>
            </c:rich>
          </c:tx>
          <c:layout>
            <c:manualLayout>
              <c:xMode val="edge"/>
              <c:yMode val="edge"/>
              <c:x val="2.4793388429752216E-2"/>
              <c:y val="0.3076923076923078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9592448"/>
        <c:crosses val="autoZero"/>
        <c:crossBetween val="between"/>
        <c:majorUnit val="10000"/>
        <c:minorUnit val="1000"/>
      </c:valAx>
      <c:catAx>
        <c:axId val="119600640"/>
        <c:scaling>
          <c:orientation val="minMax"/>
        </c:scaling>
        <c:delete val="1"/>
        <c:axPos val="b"/>
        <c:numFmt formatCode="General" sourceLinked="1"/>
        <c:majorTickMark val="out"/>
        <c:minorTickMark val="none"/>
        <c:tickLblPos val="none"/>
        <c:crossAx val="119602176"/>
        <c:crosses val="autoZero"/>
        <c:auto val="0"/>
        <c:lblAlgn val="ctr"/>
        <c:lblOffset val="100"/>
        <c:noMultiLvlLbl val="0"/>
      </c:catAx>
      <c:valAx>
        <c:axId val="119602176"/>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en-US"/>
                  <a:t>Number of projects</a:t>
                </a:r>
              </a:p>
            </c:rich>
          </c:tx>
          <c:layout>
            <c:manualLayout>
              <c:xMode val="edge"/>
              <c:yMode val="edge"/>
              <c:x val="0.93884297520661153"/>
              <c:y val="0.24759615384615619"/>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19600640"/>
        <c:crosses val="max"/>
        <c:crossBetween val="between"/>
      </c:valAx>
      <c:spPr>
        <a:solidFill>
          <a:srgbClr val="C0C0C0"/>
        </a:solidFill>
        <a:ln w="12700">
          <a:solidFill>
            <a:srgbClr val="808080"/>
          </a:solidFill>
          <a:prstDash val="solid"/>
        </a:ln>
      </c:spPr>
    </c:plotArea>
    <c:legend>
      <c:legendPos val="b"/>
      <c:layout>
        <c:manualLayout>
          <c:xMode val="edge"/>
          <c:yMode val="edge"/>
          <c:x val="0.27272727272727282"/>
          <c:y val="0.87980769230770073"/>
          <c:w val="0.46446280991736094"/>
          <c:h val="5.7692307692307723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566" r="0.75000000000000566"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the 3 most popular types of CDM projects versus GDP/capita  in Indian states</a:t>
            </a:r>
          </a:p>
        </c:rich>
      </c:tx>
      <c:layout>
        <c:manualLayout>
          <c:xMode val="edge"/>
          <c:yMode val="edge"/>
          <c:x val="0.12211240800395792"/>
          <c:y val="2.403846153846154E-2"/>
        </c:manualLayout>
      </c:layout>
      <c:overlay val="0"/>
      <c:spPr>
        <a:noFill/>
        <a:ln w="25400">
          <a:noFill/>
        </a:ln>
      </c:spPr>
    </c:title>
    <c:autoTitleDeleted val="0"/>
    <c:plotArea>
      <c:layout>
        <c:manualLayout>
          <c:layoutTarget val="inner"/>
          <c:xMode val="edge"/>
          <c:yMode val="edge"/>
          <c:x val="0.14026425243698051"/>
          <c:y val="0.17067307692307482"/>
          <c:w val="0.74422562175385165"/>
          <c:h val="0.47596153846153527"/>
        </c:manualLayout>
      </c:layout>
      <c:barChart>
        <c:barDir val="col"/>
        <c:grouping val="clustered"/>
        <c:varyColors val="0"/>
        <c:ser>
          <c:idx val="1"/>
          <c:order val="0"/>
          <c:tx>
            <c:v>Biomass</c:v>
          </c:tx>
          <c:spPr>
            <a:solidFill>
              <a:srgbClr val="99CC00"/>
            </a:solidFill>
            <a:ln w="12700">
              <a:solidFill>
                <a:srgbClr val="000000"/>
              </a:solidFill>
              <a:prstDash val="solid"/>
            </a:ln>
          </c:spPr>
          <c:invertIfNegative val="0"/>
          <c:cat>
            <c:strRef>
              <c:f>India!$A$4:$A$34</c:f>
              <c:strCache>
                <c:ptCount val="31"/>
                <c:pt idx="0">
                  <c:v>Bihar</c:v>
                </c:pt>
                <c:pt idx="1">
                  <c:v>Andaman and Nicobar</c:v>
                </c:pt>
                <c:pt idx="2">
                  <c:v>Uttar Pradesh</c:v>
                </c:pt>
                <c:pt idx="3">
                  <c:v>Orissa</c:v>
                </c:pt>
                <c:pt idx="4">
                  <c:v>Jharkhand</c:v>
                </c:pt>
                <c:pt idx="5">
                  <c:v>Madhya Pradesh</c:v>
                </c:pt>
                <c:pt idx="6">
                  <c:v>Assam</c:v>
                </c:pt>
                <c:pt idx="7">
                  <c:v>Chhattisgarh</c:v>
                </c:pt>
                <c:pt idx="8">
                  <c:v>Rajasthan</c:v>
                </c:pt>
                <c:pt idx="9">
                  <c:v>Manipur</c:v>
                </c:pt>
                <c:pt idx="10">
                  <c:v>Jammu and Kashmir</c:v>
                </c:pt>
                <c:pt idx="11">
                  <c:v>Uttarakhand</c:v>
                </c:pt>
                <c:pt idx="12">
                  <c:v>Meghalaya</c:v>
                </c:pt>
                <c:pt idx="13">
                  <c:v>Arunachal Pradesh</c:v>
                </c:pt>
                <c:pt idx="14">
                  <c:v>West Bengal</c:v>
                </c:pt>
                <c:pt idx="15">
                  <c:v>Tripura</c:v>
                </c:pt>
                <c:pt idx="16">
                  <c:v>Andhra Pradesh</c:v>
                </c:pt>
                <c:pt idx="17">
                  <c:v>Telangana</c:v>
                </c:pt>
                <c:pt idx="18">
                  <c:v>Karnataka</c:v>
                </c:pt>
                <c:pt idx="19">
                  <c:v>Sikkim</c:v>
                </c:pt>
                <c:pt idx="20">
                  <c:v>Nagaland</c:v>
                </c:pt>
                <c:pt idx="21">
                  <c:v>Tamil Nadu</c:v>
                </c:pt>
                <c:pt idx="22">
                  <c:v>Mizoram</c:v>
                </c:pt>
                <c:pt idx="23">
                  <c:v>Gujarat</c:v>
                </c:pt>
                <c:pt idx="24">
                  <c:v>Kerala</c:v>
                </c:pt>
                <c:pt idx="25">
                  <c:v>Himachal Pradesh</c:v>
                </c:pt>
                <c:pt idx="26">
                  <c:v>Punjab</c:v>
                </c:pt>
                <c:pt idx="27">
                  <c:v>Haryana</c:v>
                </c:pt>
                <c:pt idx="28">
                  <c:v>Maharashtra</c:v>
                </c:pt>
                <c:pt idx="29">
                  <c:v>Delhi</c:v>
                </c:pt>
                <c:pt idx="30">
                  <c:v>Goa</c:v>
                </c:pt>
              </c:strCache>
            </c:strRef>
          </c:cat>
          <c:val>
            <c:numRef>
              <c:f>India!$E$4:$E$34</c:f>
              <c:numCache>
                <c:formatCode>General</c:formatCode>
                <c:ptCount val="31"/>
                <c:pt idx="2">
                  <c:v>1</c:v>
                </c:pt>
                <c:pt idx="3">
                  <c:v>2</c:v>
                </c:pt>
                <c:pt idx="4">
                  <c:v>1</c:v>
                </c:pt>
                <c:pt idx="5">
                  <c:v>2</c:v>
                </c:pt>
                <c:pt idx="7">
                  <c:v>2</c:v>
                </c:pt>
                <c:pt idx="8">
                  <c:v>4</c:v>
                </c:pt>
                <c:pt idx="16">
                  <c:v>2</c:v>
                </c:pt>
                <c:pt idx="18">
                  <c:v>2</c:v>
                </c:pt>
                <c:pt idx="21">
                  <c:v>1</c:v>
                </c:pt>
                <c:pt idx="23">
                  <c:v>1</c:v>
                </c:pt>
                <c:pt idx="25">
                  <c:v>1</c:v>
                </c:pt>
                <c:pt idx="26">
                  <c:v>1</c:v>
                </c:pt>
                <c:pt idx="28">
                  <c:v>4</c:v>
                </c:pt>
              </c:numCache>
            </c:numRef>
          </c:val>
          <c:extLst>
            <c:ext xmlns:c16="http://schemas.microsoft.com/office/drawing/2014/chart" uri="{C3380CC4-5D6E-409C-BE32-E72D297353CC}">
              <c16:uniqueId val="{00000000-8FCF-BA46-8FFA-0A3F275615E3}"/>
            </c:ext>
          </c:extLst>
        </c:ser>
        <c:ser>
          <c:idx val="0"/>
          <c:order val="1"/>
          <c:tx>
            <c:v>Wind</c:v>
          </c:tx>
          <c:spPr>
            <a:solidFill>
              <a:srgbClr val="FFFFFF"/>
            </a:solidFill>
            <a:ln w="12700">
              <a:solidFill>
                <a:srgbClr val="000000"/>
              </a:solidFill>
              <a:prstDash val="solid"/>
            </a:ln>
          </c:spPr>
          <c:invertIfNegative val="0"/>
          <c:cat>
            <c:strRef>
              <c:f>India!$A$4:$A$34</c:f>
              <c:strCache>
                <c:ptCount val="31"/>
                <c:pt idx="0">
                  <c:v>Bihar</c:v>
                </c:pt>
                <c:pt idx="1">
                  <c:v>Andaman and Nicobar</c:v>
                </c:pt>
                <c:pt idx="2">
                  <c:v>Uttar Pradesh</c:v>
                </c:pt>
                <c:pt idx="3">
                  <c:v>Orissa</c:v>
                </c:pt>
                <c:pt idx="4">
                  <c:v>Jharkhand</c:v>
                </c:pt>
                <c:pt idx="5">
                  <c:v>Madhya Pradesh</c:v>
                </c:pt>
                <c:pt idx="6">
                  <c:v>Assam</c:v>
                </c:pt>
                <c:pt idx="7">
                  <c:v>Chhattisgarh</c:v>
                </c:pt>
                <c:pt idx="8">
                  <c:v>Rajasthan</c:v>
                </c:pt>
                <c:pt idx="9">
                  <c:v>Manipur</c:v>
                </c:pt>
                <c:pt idx="10">
                  <c:v>Jammu and Kashmir</c:v>
                </c:pt>
                <c:pt idx="11">
                  <c:v>Uttarakhand</c:v>
                </c:pt>
                <c:pt idx="12">
                  <c:v>Meghalaya</c:v>
                </c:pt>
                <c:pt idx="13">
                  <c:v>Arunachal Pradesh</c:v>
                </c:pt>
                <c:pt idx="14">
                  <c:v>West Bengal</c:v>
                </c:pt>
                <c:pt idx="15">
                  <c:v>Tripura</c:v>
                </c:pt>
                <c:pt idx="16">
                  <c:v>Andhra Pradesh</c:v>
                </c:pt>
                <c:pt idx="17">
                  <c:v>Telangana</c:v>
                </c:pt>
                <c:pt idx="18">
                  <c:v>Karnataka</c:v>
                </c:pt>
                <c:pt idx="19">
                  <c:v>Sikkim</c:v>
                </c:pt>
                <c:pt idx="20">
                  <c:v>Nagaland</c:v>
                </c:pt>
                <c:pt idx="21">
                  <c:v>Tamil Nadu</c:v>
                </c:pt>
                <c:pt idx="22">
                  <c:v>Mizoram</c:v>
                </c:pt>
                <c:pt idx="23">
                  <c:v>Gujarat</c:v>
                </c:pt>
                <c:pt idx="24">
                  <c:v>Kerala</c:v>
                </c:pt>
                <c:pt idx="25">
                  <c:v>Himachal Pradesh</c:v>
                </c:pt>
                <c:pt idx="26">
                  <c:v>Punjab</c:v>
                </c:pt>
                <c:pt idx="27">
                  <c:v>Haryana</c:v>
                </c:pt>
                <c:pt idx="28">
                  <c:v>Maharashtra</c:v>
                </c:pt>
                <c:pt idx="29">
                  <c:v>Delhi</c:v>
                </c:pt>
                <c:pt idx="30">
                  <c:v>Goa</c:v>
                </c:pt>
              </c:strCache>
            </c:strRef>
          </c:cat>
          <c:val>
            <c:numRef>
              <c:f>India!$AB$4:$AB$34</c:f>
              <c:numCache>
                <c:formatCode>General</c:formatCode>
                <c:ptCount val="31"/>
                <c:pt idx="2">
                  <c:v>1</c:v>
                </c:pt>
                <c:pt idx="5">
                  <c:v>38</c:v>
                </c:pt>
                <c:pt idx="8">
                  <c:v>150</c:v>
                </c:pt>
                <c:pt idx="16">
                  <c:v>25</c:v>
                </c:pt>
                <c:pt idx="18">
                  <c:v>106</c:v>
                </c:pt>
                <c:pt idx="21">
                  <c:v>260</c:v>
                </c:pt>
                <c:pt idx="23">
                  <c:v>147</c:v>
                </c:pt>
                <c:pt idx="24">
                  <c:v>3</c:v>
                </c:pt>
                <c:pt idx="28">
                  <c:v>149</c:v>
                </c:pt>
              </c:numCache>
            </c:numRef>
          </c:val>
          <c:extLst>
            <c:ext xmlns:c16="http://schemas.microsoft.com/office/drawing/2014/chart" uri="{C3380CC4-5D6E-409C-BE32-E72D297353CC}">
              <c16:uniqueId val="{00000001-8FCF-BA46-8FFA-0A3F275615E3}"/>
            </c:ext>
          </c:extLst>
        </c:ser>
        <c:ser>
          <c:idx val="3"/>
          <c:order val="3"/>
          <c:tx>
            <c:v>EE industry</c:v>
          </c:tx>
          <c:spPr>
            <a:solidFill>
              <a:srgbClr val="000000"/>
            </a:solidFill>
            <a:ln w="12700">
              <a:solidFill>
                <a:srgbClr val="000000"/>
              </a:solidFill>
              <a:prstDash val="solid"/>
            </a:ln>
          </c:spPr>
          <c:invertIfNegative val="0"/>
          <c:cat>
            <c:strRef>
              <c:f>India!$A$4:$A$34</c:f>
              <c:strCache>
                <c:ptCount val="31"/>
                <c:pt idx="0">
                  <c:v>Bihar</c:v>
                </c:pt>
                <c:pt idx="1">
                  <c:v>Andaman and Nicobar</c:v>
                </c:pt>
                <c:pt idx="2">
                  <c:v>Uttar Pradesh</c:v>
                </c:pt>
                <c:pt idx="3">
                  <c:v>Orissa</c:v>
                </c:pt>
                <c:pt idx="4">
                  <c:v>Jharkhand</c:v>
                </c:pt>
                <c:pt idx="5">
                  <c:v>Madhya Pradesh</c:v>
                </c:pt>
                <c:pt idx="6">
                  <c:v>Assam</c:v>
                </c:pt>
                <c:pt idx="7">
                  <c:v>Chhattisgarh</c:v>
                </c:pt>
                <c:pt idx="8">
                  <c:v>Rajasthan</c:v>
                </c:pt>
                <c:pt idx="9">
                  <c:v>Manipur</c:v>
                </c:pt>
                <c:pt idx="10">
                  <c:v>Jammu and Kashmir</c:v>
                </c:pt>
                <c:pt idx="11">
                  <c:v>Uttarakhand</c:v>
                </c:pt>
                <c:pt idx="12">
                  <c:v>Meghalaya</c:v>
                </c:pt>
                <c:pt idx="13">
                  <c:v>Arunachal Pradesh</c:v>
                </c:pt>
                <c:pt idx="14">
                  <c:v>West Bengal</c:v>
                </c:pt>
                <c:pt idx="15">
                  <c:v>Tripura</c:v>
                </c:pt>
                <c:pt idx="16">
                  <c:v>Andhra Pradesh</c:v>
                </c:pt>
                <c:pt idx="17">
                  <c:v>Telangana</c:v>
                </c:pt>
                <c:pt idx="18">
                  <c:v>Karnataka</c:v>
                </c:pt>
                <c:pt idx="19">
                  <c:v>Sikkim</c:v>
                </c:pt>
                <c:pt idx="20">
                  <c:v>Nagaland</c:v>
                </c:pt>
                <c:pt idx="21">
                  <c:v>Tamil Nadu</c:v>
                </c:pt>
                <c:pt idx="22">
                  <c:v>Mizoram</c:v>
                </c:pt>
                <c:pt idx="23">
                  <c:v>Gujarat</c:v>
                </c:pt>
                <c:pt idx="24">
                  <c:v>Kerala</c:v>
                </c:pt>
                <c:pt idx="25">
                  <c:v>Himachal Pradesh</c:v>
                </c:pt>
                <c:pt idx="26">
                  <c:v>Punjab</c:v>
                </c:pt>
                <c:pt idx="27">
                  <c:v>Haryana</c:v>
                </c:pt>
                <c:pt idx="28">
                  <c:v>Maharashtra</c:v>
                </c:pt>
                <c:pt idx="29">
                  <c:v>Delhi</c:v>
                </c:pt>
                <c:pt idx="30">
                  <c:v>Goa</c:v>
                </c:pt>
              </c:strCache>
            </c:strRef>
          </c:cat>
          <c:val>
            <c:numRef>
              <c:f>India!$K$4:$K$34</c:f>
              <c:numCache>
                <c:formatCode>General</c:formatCode>
                <c:ptCount val="31"/>
                <c:pt idx="0">
                  <c:v>1</c:v>
                </c:pt>
                <c:pt idx="2">
                  <c:v>2</c:v>
                </c:pt>
                <c:pt idx="3">
                  <c:v>14</c:v>
                </c:pt>
                <c:pt idx="4">
                  <c:v>3</c:v>
                </c:pt>
                <c:pt idx="6">
                  <c:v>1</c:v>
                </c:pt>
                <c:pt idx="7">
                  <c:v>28</c:v>
                </c:pt>
                <c:pt idx="8">
                  <c:v>7</c:v>
                </c:pt>
                <c:pt idx="11">
                  <c:v>1</c:v>
                </c:pt>
                <c:pt idx="14">
                  <c:v>9</c:v>
                </c:pt>
                <c:pt idx="16">
                  <c:v>9</c:v>
                </c:pt>
                <c:pt idx="18">
                  <c:v>7</c:v>
                </c:pt>
                <c:pt idx="21">
                  <c:v>5</c:v>
                </c:pt>
                <c:pt idx="23">
                  <c:v>6</c:v>
                </c:pt>
                <c:pt idx="28">
                  <c:v>3</c:v>
                </c:pt>
                <c:pt idx="30">
                  <c:v>2</c:v>
                </c:pt>
              </c:numCache>
            </c:numRef>
          </c:val>
          <c:extLst>
            <c:ext xmlns:c16="http://schemas.microsoft.com/office/drawing/2014/chart" uri="{C3380CC4-5D6E-409C-BE32-E72D297353CC}">
              <c16:uniqueId val="{00000002-8FCF-BA46-8FFA-0A3F275615E3}"/>
            </c:ext>
          </c:extLst>
        </c:ser>
        <c:dLbls>
          <c:showLegendKey val="0"/>
          <c:showVal val="0"/>
          <c:showCatName val="0"/>
          <c:showSerName val="0"/>
          <c:showPercent val="0"/>
          <c:showBubbleSize val="0"/>
        </c:dLbls>
        <c:gapWidth val="90"/>
        <c:axId val="120335744"/>
        <c:axId val="120341632"/>
      </c:barChart>
      <c:lineChart>
        <c:grouping val="standard"/>
        <c:varyColors val="0"/>
        <c:ser>
          <c:idx val="2"/>
          <c:order val="2"/>
          <c:tx>
            <c:v>Rupies/cap</c:v>
          </c:tx>
          <c:spPr>
            <a:ln w="25400">
              <a:solidFill>
                <a:srgbClr val="000000"/>
              </a:solidFill>
              <a:prstDash val="solid"/>
            </a:ln>
          </c:spPr>
          <c:marker>
            <c:symbol val="triangle"/>
            <c:size val="5"/>
            <c:spPr>
              <a:solidFill>
                <a:srgbClr val="000000"/>
              </a:solidFill>
              <a:ln>
                <a:solidFill>
                  <a:srgbClr val="000000"/>
                </a:solidFill>
                <a:prstDash val="solid"/>
              </a:ln>
            </c:spPr>
          </c:marker>
          <c:cat>
            <c:strRef>
              <c:f>India!$A$4:$A$34</c:f>
              <c:strCache>
                <c:ptCount val="31"/>
                <c:pt idx="0">
                  <c:v>Bihar</c:v>
                </c:pt>
                <c:pt idx="1">
                  <c:v>Andaman and Nicobar</c:v>
                </c:pt>
                <c:pt idx="2">
                  <c:v>Uttar Pradesh</c:v>
                </c:pt>
                <c:pt idx="3">
                  <c:v>Orissa</c:v>
                </c:pt>
                <c:pt idx="4">
                  <c:v>Jharkhand</c:v>
                </c:pt>
                <c:pt idx="5">
                  <c:v>Madhya Pradesh</c:v>
                </c:pt>
                <c:pt idx="6">
                  <c:v>Assam</c:v>
                </c:pt>
                <c:pt idx="7">
                  <c:v>Chhattisgarh</c:v>
                </c:pt>
                <c:pt idx="8">
                  <c:v>Rajasthan</c:v>
                </c:pt>
                <c:pt idx="9">
                  <c:v>Manipur</c:v>
                </c:pt>
                <c:pt idx="10">
                  <c:v>Jammu and Kashmir</c:v>
                </c:pt>
                <c:pt idx="11">
                  <c:v>Uttarakhand</c:v>
                </c:pt>
                <c:pt idx="12">
                  <c:v>Meghalaya</c:v>
                </c:pt>
                <c:pt idx="13">
                  <c:v>Arunachal Pradesh</c:v>
                </c:pt>
                <c:pt idx="14">
                  <c:v>West Bengal</c:v>
                </c:pt>
                <c:pt idx="15">
                  <c:v>Tripura</c:v>
                </c:pt>
                <c:pt idx="16">
                  <c:v>Andhra Pradesh</c:v>
                </c:pt>
                <c:pt idx="17">
                  <c:v>Telangana</c:v>
                </c:pt>
                <c:pt idx="18">
                  <c:v>Karnataka</c:v>
                </c:pt>
                <c:pt idx="19">
                  <c:v>Sikkim</c:v>
                </c:pt>
                <c:pt idx="20">
                  <c:v>Nagaland</c:v>
                </c:pt>
                <c:pt idx="21">
                  <c:v>Tamil Nadu</c:v>
                </c:pt>
                <c:pt idx="22">
                  <c:v>Mizoram</c:v>
                </c:pt>
                <c:pt idx="23">
                  <c:v>Gujarat</c:v>
                </c:pt>
                <c:pt idx="24">
                  <c:v>Kerala</c:v>
                </c:pt>
                <c:pt idx="25">
                  <c:v>Himachal Pradesh</c:v>
                </c:pt>
                <c:pt idx="26">
                  <c:v>Punjab</c:v>
                </c:pt>
                <c:pt idx="27">
                  <c:v>Haryana</c:v>
                </c:pt>
                <c:pt idx="28">
                  <c:v>Maharashtra</c:v>
                </c:pt>
                <c:pt idx="29">
                  <c:v>Delhi</c:v>
                </c:pt>
                <c:pt idx="30">
                  <c:v>Goa</c:v>
                </c:pt>
              </c:strCache>
            </c:strRef>
          </c:cat>
          <c:val>
            <c:numRef>
              <c:f>India!$AD$4:$AD$34</c:f>
              <c:numCache>
                <c:formatCode>0</c:formatCode>
                <c:ptCount val="31"/>
                <c:pt idx="0">
                  <c:v>5606</c:v>
                </c:pt>
                <c:pt idx="2">
                  <c:v>9963</c:v>
                </c:pt>
                <c:pt idx="3">
                  <c:v>10164</c:v>
                </c:pt>
                <c:pt idx="4">
                  <c:v>11139</c:v>
                </c:pt>
                <c:pt idx="5">
                  <c:v>11500</c:v>
                </c:pt>
                <c:pt idx="6">
                  <c:v>12247</c:v>
                </c:pt>
                <c:pt idx="7">
                  <c:v>12369</c:v>
                </c:pt>
                <c:pt idx="8">
                  <c:v>12641</c:v>
                </c:pt>
                <c:pt idx="9">
                  <c:v>12878</c:v>
                </c:pt>
                <c:pt idx="10">
                  <c:v>14507</c:v>
                </c:pt>
                <c:pt idx="11">
                  <c:v>14947</c:v>
                </c:pt>
                <c:pt idx="12">
                  <c:v>16803</c:v>
                </c:pt>
                <c:pt idx="13">
                  <c:v>16916</c:v>
                </c:pt>
                <c:pt idx="14">
                  <c:v>18494</c:v>
                </c:pt>
                <c:pt idx="15">
                  <c:v>18550</c:v>
                </c:pt>
                <c:pt idx="16">
                  <c:v>19087</c:v>
                </c:pt>
                <c:pt idx="17">
                  <c:v>19087</c:v>
                </c:pt>
                <c:pt idx="18">
                  <c:v>19576</c:v>
                </c:pt>
                <c:pt idx="19">
                  <c:v>20013</c:v>
                </c:pt>
                <c:pt idx="20">
                  <c:v>20746</c:v>
                </c:pt>
                <c:pt idx="21">
                  <c:v>21740</c:v>
                </c:pt>
                <c:pt idx="22">
                  <c:v>22207</c:v>
                </c:pt>
                <c:pt idx="23">
                  <c:v>22624</c:v>
                </c:pt>
                <c:pt idx="24">
                  <c:v>22776</c:v>
                </c:pt>
                <c:pt idx="25">
                  <c:v>22902</c:v>
                </c:pt>
                <c:pt idx="26">
                  <c:v>26395</c:v>
                </c:pt>
                <c:pt idx="27">
                  <c:v>26818</c:v>
                </c:pt>
                <c:pt idx="28">
                  <c:v>26858</c:v>
                </c:pt>
                <c:pt idx="29">
                  <c:v>45579</c:v>
                </c:pt>
                <c:pt idx="30">
                  <c:v>60787</c:v>
                </c:pt>
              </c:numCache>
            </c:numRef>
          </c:val>
          <c:smooth val="0"/>
          <c:extLst>
            <c:ext xmlns:c16="http://schemas.microsoft.com/office/drawing/2014/chart" uri="{C3380CC4-5D6E-409C-BE32-E72D297353CC}">
              <c16:uniqueId val="{00000003-8FCF-BA46-8FFA-0A3F275615E3}"/>
            </c:ext>
          </c:extLst>
        </c:ser>
        <c:dLbls>
          <c:showLegendKey val="0"/>
          <c:showVal val="0"/>
          <c:showCatName val="0"/>
          <c:showSerName val="0"/>
          <c:showPercent val="0"/>
          <c:showBubbleSize val="0"/>
        </c:dLbls>
        <c:marker val="1"/>
        <c:smooth val="0"/>
        <c:axId val="120118656"/>
        <c:axId val="120333824"/>
      </c:lineChart>
      <c:catAx>
        <c:axId val="12011865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20333824"/>
        <c:crosses val="autoZero"/>
        <c:auto val="0"/>
        <c:lblAlgn val="ctr"/>
        <c:lblOffset val="100"/>
        <c:tickLblSkip val="1"/>
        <c:tickMarkSkip val="1"/>
        <c:noMultiLvlLbl val="0"/>
      </c:catAx>
      <c:valAx>
        <c:axId val="120333824"/>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US"/>
                  <a:t>Rupies/cap</a:t>
                </a:r>
              </a:p>
            </c:rich>
          </c:tx>
          <c:layout>
            <c:manualLayout>
              <c:xMode val="edge"/>
              <c:yMode val="edge"/>
              <c:x val="2.4752515135937368E-2"/>
              <c:y val="0.31971153846153527"/>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0118656"/>
        <c:crosses val="autoZero"/>
        <c:crossBetween val="between"/>
      </c:valAx>
      <c:catAx>
        <c:axId val="120335744"/>
        <c:scaling>
          <c:orientation val="minMax"/>
        </c:scaling>
        <c:delete val="1"/>
        <c:axPos val="b"/>
        <c:numFmt formatCode="General" sourceLinked="1"/>
        <c:majorTickMark val="out"/>
        <c:minorTickMark val="none"/>
        <c:tickLblPos val="none"/>
        <c:crossAx val="120341632"/>
        <c:crosses val="autoZero"/>
        <c:auto val="0"/>
        <c:lblAlgn val="ctr"/>
        <c:lblOffset val="100"/>
        <c:noMultiLvlLbl val="0"/>
      </c:catAx>
      <c:valAx>
        <c:axId val="120341632"/>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en-US"/>
                  <a:t>Number of CDM projects</a:t>
                </a:r>
              </a:p>
            </c:rich>
          </c:tx>
          <c:layout>
            <c:manualLayout>
              <c:xMode val="edge"/>
              <c:yMode val="edge"/>
              <c:x val="0.93894540748990418"/>
              <c:y val="0.22115384615384615"/>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0335744"/>
        <c:crosses val="max"/>
        <c:crossBetween val="between"/>
      </c:valAx>
      <c:spPr>
        <a:solidFill>
          <a:srgbClr val="C0C0C0"/>
        </a:solidFill>
        <a:ln w="12700">
          <a:solidFill>
            <a:srgbClr val="808080"/>
          </a:solidFill>
          <a:prstDash val="solid"/>
        </a:ln>
      </c:spPr>
    </c:plotArea>
    <c:legend>
      <c:legendPos val="b"/>
      <c:layout>
        <c:manualLayout>
          <c:xMode val="edge"/>
          <c:yMode val="edge"/>
          <c:x val="0.2194723008719808"/>
          <c:y val="0.92788461538461564"/>
          <c:w val="0.59901086628968503"/>
          <c:h val="5.7692307692307723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566" r="0.75000000000000566"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CDM projects in India by type</a:t>
            </a:r>
          </a:p>
        </c:rich>
      </c:tx>
      <c:layout>
        <c:manualLayout>
          <c:xMode val="edge"/>
          <c:yMode val="edge"/>
          <c:x val="0.15644820295983375"/>
          <c:y val="3.7837887771706422E-2"/>
        </c:manualLayout>
      </c:layout>
      <c:overlay val="0"/>
      <c:spPr>
        <a:noFill/>
        <a:ln w="25400">
          <a:noFill/>
        </a:ln>
      </c:spPr>
    </c:title>
    <c:autoTitleDeleted val="0"/>
    <c:plotArea>
      <c:layout>
        <c:manualLayout>
          <c:layoutTarget val="inner"/>
          <c:xMode val="edge"/>
          <c:yMode val="edge"/>
          <c:x val="0.2924594785059903"/>
          <c:y val="0.37297346517825009"/>
          <c:w val="0.32276250880902407"/>
          <c:h val="0.41261261261261589"/>
        </c:manualLayout>
      </c:layout>
      <c:pieChart>
        <c:varyColors val="1"/>
        <c:ser>
          <c:idx val="0"/>
          <c:order val="0"/>
          <c:spPr>
            <a:solidFill>
              <a:srgbClr val="9999FF"/>
            </a:solidFill>
            <a:ln w="12700">
              <a:solidFill>
                <a:srgbClr val="000000"/>
              </a:solidFill>
              <a:prstDash val="solid"/>
            </a:ln>
          </c:spPr>
          <c:dPt>
            <c:idx val="1"/>
            <c:bubble3D val="0"/>
            <c:spPr>
              <a:solidFill>
                <a:srgbClr val="00FF00"/>
              </a:solidFill>
              <a:ln w="12700">
                <a:solidFill>
                  <a:srgbClr val="000000"/>
                </a:solidFill>
                <a:prstDash val="solid"/>
              </a:ln>
            </c:spPr>
            <c:extLst>
              <c:ext xmlns:c16="http://schemas.microsoft.com/office/drawing/2014/chart" uri="{C3380CC4-5D6E-409C-BE32-E72D297353CC}">
                <c16:uniqueId val="{00000001-9A4D-2549-B900-0D1B66119293}"/>
              </c:ext>
            </c:extLst>
          </c:dPt>
          <c:dPt>
            <c:idx val="2"/>
            <c:bubble3D val="0"/>
            <c:spPr>
              <a:solidFill>
                <a:srgbClr val="C0C0C0"/>
              </a:solidFill>
              <a:ln w="12700">
                <a:solidFill>
                  <a:srgbClr val="000000"/>
                </a:solidFill>
                <a:prstDash val="solid"/>
              </a:ln>
            </c:spPr>
            <c:extLst>
              <c:ext xmlns:c16="http://schemas.microsoft.com/office/drawing/2014/chart" uri="{C3380CC4-5D6E-409C-BE32-E72D297353CC}">
                <c16:uniqueId val="{00000003-9A4D-2549-B900-0D1B66119293}"/>
              </c:ext>
            </c:extLst>
          </c:dPt>
          <c:dPt>
            <c:idx val="3"/>
            <c:bubble3D val="0"/>
            <c:spPr>
              <a:solidFill>
                <a:srgbClr val="800000"/>
              </a:solidFill>
              <a:ln w="12700">
                <a:solidFill>
                  <a:srgbClr val="000000"/>
                </a:solidFill>
                <a:prstDash val="solid"/>
              </a:ln>
            </c:spPr>
            <c:extLst>
              <c:ext xmlns:c16="http://schemas.microsoft.com/office/drawing/2014/chart" uri="{C3380CC4-5D6E-409C-BE32-E72D297353CC}">
                <c16:uniqueId val="{00000005-9A4D-2549-B900-0D1B66119293}"/>
              </c:ext>
            </c:extLst>
          </c:dPt>
          <c:dPt>
            <c:idx val="4"/>
            <c:bubble3D val="0"/>
            <c:spPr>
              <a:solidFill>
                <a:srgbClr val="FF0000"/>
              </a:solidFill>
              <a:ln w="12700">
                <a:solidFill>
                  <a:srgbClr val="000000"/>
                </a:solidFill>
                <a:prstDash val="solid"/>
              </a:ln>
            </c:spPr>
            <c:extLst>
              <c:ext xmlns:c16="http://schemas.microsoft.com/office/drawing/2014/chart" uri="{C3380CC4-5D6E-409C-BE32-E72D297353CC}">
                <c16:uniqueId val="{00000007-9A4D-2549-B900-0D1B66119293}"/>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9-9A4D-2549-B900-0D1B66119293}"/>
              </c:ext>
            </c:extLst>
          </c:dPt>
          <c:dPt>
            <c:idx val="6"/>
            <c:bubble3D val="0"/>
            <c:spPr>
              <a:solidFill>
                <a:srgbClr val="000000"/>
              </a:solidFill>
              <a:ln w="12700">
                <a:solidFill>
                  <a:srgbClr val="000000"/>
                </a:solidFill>
                <a:prstDash val="solid"/>
              </a:ln>
            </c:spPr>
            <c:extLst>
              <c:ext xmlns:c16="http://schemas.microsoft.com/office/drawing/2014/chart" uri="{C3380CC4-5D6E-409C-BE32-E72D297353CC}">
                <c16:uniqueId val="{0000000B-9A4D-2549-B900-0D1B66119293}"/>
              </c:ext>
            </c:extLst>
          </c:dPt>
          <c:dPt>
            <c:idx val="7"/>
            <c:bubble3D val="0"/>
            <c:spPr>
              <a:solidFill>
                <a:srgbClr val="0000FF"/>
              </a:solidFill>
              <a:ln w="12700">
                <a:solidFill>
                  <a:srgbClr val="000000"/>
                </a:solidFill>
                <a:prstDash val="solid"/>
              </a:ln>
            </c:spPr>
            <c:extLst>
              <c:ext xmlns:c16="http://schemas.microsoft.com/office/drawing/2014/chart" uri="{C3380CC4-5D6E-409C-BE32-E72D297353CC}">
                <c16:uniqueId val="{0000000D-9A4D-2549-B900-0D1B66119293}"/>
              </c:ext>
            </c:extLst>
          </c:dPt>
          <c:dPt>
            <c:idx val="8"/>
            <c:bubble3D val="0"/>
            <c:spPr>
              <a:solidFill>
                <a:srgbClr val="FFFFFF"/>
              </a:solidFill>
              <a:ln w="12700">
                <a:solidFill>
                  <a:srgbClr val="000000"/>
                </a:solidFill>
                <a:prstDash val="solid"/>
              </a:ln>
            </c:spPr>
            <c:extLst>
              <c:ext xmlns:c16="http://schemas.microsoft.com/office/drawing/2014/chart" uri="{C3380CC4-5D6E-409C-BE32-E72D297353CC}">
                <c16:uniqueId val="{0000000F-9A4D-2549-B900-0D1B66119293}"/>
              </c:ext>
            </c:extLst>
          </c:dPt>
          <c:dPt>
            <c:idx val="9"/>
            <c:bubble3D val="0"/>
            <c:spPr>
              <a:solidFill>
                <a:srgbClr val="808000"/>
              </a:solidFill>
              <a:ln w="12700">
                <a:solidFill>
                  <a:srgbClr val="000000"/>
                </a:solidFill>
                <a:prstDash val="solid"/>
              </a:ln>
            </c:spPr>
            <c:extLst>
              <c:ext xmlns:c16="http://schemas.microsoft.com/office/drawing/2014/chart" uri="{C3380CC4-5D6E-409C-BE32-E72D297353CC}">
                <c16:uniqueId val="{00000011-9A4D-2549-B900-0D1B66119293}"/>
              </c:ext>
            </c:extLst>
          </c:dPt>
          <c:dPt>
            <c:idx val="10"/>
            <c:bubble3D val="0"/>
            <c:spPr>
              <a:solidFill>
                <a:srgbClr val="FFFF00"/>
              </a:solidFill>
              <a:ln w="12700">
                <a:solidFill>
                  <a:srgbClr val="000000"/>
                </a:solidFill>
                <a:prstDash val="solid"/>
              </a:ln>
            </c:spPr>
            <c:extLst>
              <c:ext xmlns:c16="http://schemas.microsoft.com/office/drawing/2014/chart" uri="{C3380CC4-5D6E-409C-BE32-E72D297353CC}">
                <c16:uniqueId val="{00000013-9A4D-2549-B900-0D1B66119293}"/>
              </c:ext>
            </c:extLst>
          </c:dPt>
          <c:dLbls>
            <c:dLbl>
              <c:idx val="0"/>
              <c:layout>
                <c:manualLayout>
                  <c:x val="9.5449939793466665E-2"/>
                  <c:y val="-4.3884514435695562E-2"/>
                </c:manualLayout>
              </c:layout>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9A4D-2549-B900-0D1B66119293}"/>
                </c:ext>
              </c:extLst>
            </c:dLbl>
            <c:dLbl>
              <c:idx val="1"/>
              <c:layout>
                <c:manualLayout>
                  <c:x val="0.12769289673885867"/>
                  <c:y val="-4.1422146556004805E-2"/>
                </c:manualLayout>
              </c:layout>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A4D-2549-B900-0D1B66119293}"/>
                </c:ext>
              </c:extLst>
            </c:dLbl>
            <c:dLbl>
              <c:idx val="2"/>
              <c:layout>
                <c:manualLayout>
                  <c:x val="8.8485736323128686E-2"/>
                  <c:y val="5.5867205788465629E-2"/>
                </c:manualLayout>
              </c:layout>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A4D-2549-B900-0D1B66119293}"/>
                </c:ext>
              </c:extLst>
            </c:dLbl>
            <c:dLbl>
              <c:idx val="3"/>
              <c:layout>
                <c:manualLayout>
                  <c:x val="4.2112833147443116E-2"/>
                  <c:y val="5.7447116407746433E-2"/>
                </c:manualLayout>
              </c:layout>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A4D-2549-B900-0D1B66119293}"/>
                </c:ext>
              </c:extLst>
            </c:dLbl>
            <c:dLbl>
              <c:idx val="4"/>
              <c:layout>
                <c:manualLayout>
                  <c:x val="6.1457719476397367E-2"/>
                  <c:y val="9.0863587997446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A4D-2549-B900-0D1B66119293}"/>
                </c:ext>
              </c:extLst>
            </c:dLbl>
            <c:dLbl>
              <c:idx val="5"/>
              <c:layout>
                <c:manualLayout>
                  <c:x val="-6.1641058081269566E-2"/>
                  <c:y val="0.11296190678867862"/>
                </c:manualLayout>
              </c:layout>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A4D-2549-B900-0D1B66119293}"/>
                </c:ext>
              </c:extLst>
            </c:dLbl>
            <c:dLbl>
              <c:idx val="6"/>
              <c:layout>
                <c:manualLayout>
                  <c:x val="-6.4312785426135763E-2"/>
                  <c:y val="3.6367737816556805E-2"/>
                </c:manualLayout>
              </c:layout>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9A4D-2549-B900-0D1B66119293}"/>
                </c:ext>
              </c:extLst>
            </c:dLbl>
            <c:dLbl>
              <c:idx val="7"/>
              <c:layout>
                <c:manualLayout>
                  <c:x val="-5.0593242440889391E-2"/>
                  <c:y val="-3.08894090941335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9A4D-2549-B900-0D1B66119293}"/>
                </c:ext>
              </c:extLst>
            </c:dLbl>
            <c:dLbl>
              <c:idx val="8"/>
              <c:layout>
                <c:manualLayout>
                  <c:x val="-0.10269891739219685"/>
                  <c:y val="-3.6439242391998451E-2"/>
                </c:manualLayout>
              </c:layout>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9A4D-2549-B900-0D1B66119293}"/>
                </c:ext>
              </c:extLst>
            </c:dLbl>
            <c:dLbl>
              <c:idx val="9"/>
              <c:layout>
                <c:manualLayout>
                  <c:x val="-0.13868167113360155"/>
                  <c:y val="-6.8877633539050881E-2"/>
                </c:manualLayout>
              </c:layout>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9A4D-2549-B900-0D1B66119293}"/>
                </c:ext>
              </c:extLst>
            </c:dLbl>
            <c:dLbl>
              <c:idx val="10"/>
              <c:layout>
                <c:manualLayout>
                  <c:x val="-2.986155271817241E-2"/>
                  <c:y val="-9.454437114279812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9A4D-2549-B900-0D1B66119293}"/>
                </c:ext>
              </c:extLst>
            </c:dLbl>
            <c:dLbl>
              <c:idx val="11"/>
              <c:layout>
                <c:manualLayout>
                  <c:x val="6.9228967943489123E-2"/>
                  <c:y val="-0.1339045186919204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9A4D-2549-B900-0D1B66119293}"/>
                </c:ext>
              </c:extLst>
            </c:dLbl>
            <c:dLbl>
              <c:idx val="12"/>
              <c:layout>
                <c:manualLayout>
                  <c:x val="0.13407634299412374"/>
                  <c:y val="-1.119046605660778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6-9A4D-2549-B900-0D1B66119293}"/>
                </c:ext>
              </c:extLst>
            </c:dLbl>
            <c:dLbl>
              <c:idx val="13"/>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extLst>
                <c:ext xmlns:c16="http://schemas.microsoft.com/office/drawing/2014/chart" uri="{C3380CC4-5D6E-409C-BE32-E72D297353CC}">
                  <c16:uniqueId val="{00000017-9A4D-2549-B900-0D1B66119293}"/>
                </c:ext>
              </c:extLst>
            </c:dLbl>
            <c:dLbl>
              <c:idx val="14"/>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extLst>
                <c:ext xmlns:c16="http://schemas.microsoft.com/office/drawing/2014/chart" uri="{C3380CC4-5D6E-409C-BE32-E72D297353CC}">
                  <c16:uniqueId val="{00000018-9A4D-2549-B900-0D1B66119293}"/>
                </c:ext>
              </c:extLst>
            </c:dLbl>
            <c:dLbl>
              <c:idx val="15"/>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9-9A4D-2549-B900-0D1B66119293}"/>
                </c:ext>
              </c:extLst>
            </c:dLbl>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(India!$D$3:$E$3,India!$I$3:$N$3,India!$R$3:$T$3,India!$X$3,India!$AA$3)</c:f>
              <c:strCache>
                <c:ptCount val="13"/>
                <c:pt idx="0">
                  <c:v>Biomass energy</c:v>
                </c:pt>
                <c:pt idx="1">
                  <c:v>Cement</c:v>
                </c:pt>
                <c:pt idx="2">
                  <c:v>EE households</c:v>
                </c:pt>
                <c:pt idx="3">
                  <c:v>EE industry</c:v>
                </c:pt>
                <c:pt idx="4">
                  <c:v>EE own generation</c:v>
                </c:pt>
                <c:pt idx="5">
                  <c:v>EE service</c:v>
                </c:pt>
                <c:pt idx="6">
                  <c:v>EE supply side</c:v>
                </c:pt>
                <c:pt idx="7">
                  <c:v>Fossil fuel switch</c:v>
                </c:pt>
                <c:pt idx="8">
                  <c:v>Hydro</c:v>
                </c:pt>
                <c:pt idx="9">
                  <c:v>Landfill gas</c:v>
                </c:pt>
                <c:pt idx="10">
                  <c:v>Methane avoidance</c:v>
                </c:pt>
                <c:pt idx="11">
                  <c:v>Reforestation</c:v>
                </c:pt>
                <c:pt idx="12">
                  <c:v>Transport</c:v>
                </c:pt>
              </c:strCache>
            </c:strRef>
          </c:cat>
          <c:val>
            <c:numRef>
              <c:f>(India!$D$38:$E$38,India!$I$38:$N$38,India!$R$38:$T$38,India!$X$38,India!$AA$38)</c:f>
              <c:numCache>
                <c:formatCode>0.0%</c:formatCode>
                <c:ptCount val="13"/>
                <c:pt idx="0">
                  <c:v>0.14605137963843959</c:v>
                </c:pt>
                <c:pt idx="1">
                  <c:v>1.1417697431018078E-2</c:v>
                </c:pt>
                <c:pt idx="2">
                  <c:v>2.9495718363463368E-2</c:v>
                </c:pt>
                <c:pt idx="3">
                  <c:v>3.8534728829686012E-2</c:v>
                </c:pt>
                <c:pt idx="4">
                  <c:v>4.6622264509990484E-2</c:v>
                </c:pt>
                <c:pt idx="5">
                  <c:v>1.2844909609895337E-2</c:v>
                </c:pt>
                <c:pt idx="6">
                  <c:v>1.3796384395813511E-2</c:v>
                </c:pt>
                <c:pt idx="7">
                  <c:v>1.8553758325404377E-2</c:v>
                </c:pt>
                <c:pt idx="8">
                  <c:v>9.3244529019980968E-2</c:v>
                </c:pt>
                <c:pt idx="9">
                  <c:v>1.4272121788772598E-2</c:v>
                </c:pt>
                <c:pt idx="10">
                  <c:v>1.9505233111322549E-2</c:v>
                </c:pt>
                <c:pt idx="11">
                  <c:v>1.0941960038058992E-2</c:v>
                </c:pt>
                <c:pt idx="12">
                  <c:v>4.7573739295908657E-3</c:v>
                </c:pt>
              </c:numCache>
            </c:numRef>
          </c:val>
          <c:extLst>
            <c:ext xmlns:c16="http://schemas.microsoft.com/office/drawing/2014/chart" uri="{C3380CC4-5D6E-409C-BE32-E72D297353CC}">
              <c16:uniqueId val="{0000001A-9A4D-2549-B900-0D1B66119293}"/>
            </c:ext>
          </c:extLst>
        </c:ser>
        <c:dLbls>
          <c:showLegendKey val="0"/>
          <c:showVal val="0"/>
          <c:showCatName val="1"/>
          <c:showSerName val="0"/>
          <c:showPercent val="1"/>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450" b="0" i="0" u="none" strike="noStrike" baseline="0">
          <a:solidFill>
            <a:srgbClr val="000000"/>
          </a:solidFill>
          <a:latin typeface="Arial"/>
          <a:ea typeface="Arial"/>
          <a:cs typeface="Arial"/>
        </a:defRPr>
      </a:pPr>
      <a:endParaRPr lang="en-US"/>
    </a:p>
  </c:txPr>
  <c:printSettings>
    <c:headerFooter alignWithMargins="0"/>
    <c:pageMargins b="1" l="0.75000000000000588" r="0.75000000000000588"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35</xdr:col>
      <xdr:colOff>0</xdr:colOff>
      <xdr:row>3</xdr:row>
      <xdr:rowOff>0</xdr:rowOff>
    </xdr:from>
    <xdr:to>
      <xdr:col>46</xdr:col>
      <xdr:colOff>495300</xdr:colOff>
      <xdr:row>53</xdr:row>
      <xdr:rowOff>133350</xdr:rowOff>
    </xdr:to>
    <xdr:graphicFrame macro="">
      <xdr:nvGraphicFramePr>
        <xdr:cNvPr id="2" name="Chart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35</xdr:col>
      <xdr:colOff>0</xdr:colOff>
      <xdr:row>3</xdr:row>
      <xdr:rowOff>0</xdr:rowOff>
    </xdr:from>
    <xdr:to>
      <xdr:col>46</xdr:col>
      <xdr:colOff>495300</xdr:colOff>
      <xdr:row>23</xdr:row>
      <xdr:rowOff>133350</xdr:rowOff>
    </xdr:to>
    <xdr:graphicFrame macro="">
      <xdr:nvGraphicFramePr>
        <xdr:cNvPr id="2" name="Chart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35</xdr:col>
      <xdr:colOff>0</xdr:colOff>
      <xdr:row>3</xdr:row>
      <xdr:rowOff>0</xdr:rowOff>
    </xdr:from>
    <xdr:to>
      <xdr:col>46</xdr:col>
      <xdr:colOff>495300</xdr:colOff>
      <xdr:row>29</xdr:row>
      <xdr:rowOff>133350</xdr:rowOff>
    </xdr:to>
    <xdr:graphicFrame macro="">
      <xdr:nvGraphicFramePr>
        <xdr:cNvPr id="2" name="Chart 2">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180975</xdr:colOff>
      <xdr:row>16</xdr:row>
      <xdr:rowOff>28575</xdr:rowOff>
    </xdr:from>
    <xdr:to>
      <xdr:col>4</xdr:col>
      <xdr:colOff>352425</xdr:colOff>
      <xdr:row>27</xdr:row>
      <xdr:rowOff>76200</xdr:rowOff>
    </xdr:to>
    <xdr:pic>
      <xdr:nvPicPr>
        <xdr:cNvPr id="18433" name="Picture 1">
          <a:extLst>
            <a:ext uri="{FF2B5EF4-FFF2-40B4-BE49-F238E27FC236}">
              <a16:creationId xmlns:a16="http://schemas.microsoft.com/office/drawing/2014/main" id="{00000000-0008-0000-0B00-0000014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428750" y="3133725"/>
          <a:ext cx="1714500" cy="1933575"/>
        </a:xfrm>
        <a:prstGeom prst="rect">
          <a:avLst/>
        </a:prstGeom>
        <a:noFill/>
        <a:ln w="1">
          <a:noFill/>
          <a:miter lim="800000"/>
          <a:headEnd/>
          <a:tailEnd/>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34</xdr:col>
      <xdr:colOff>114300</xdr:colOff>
      <xdr:row>26</xdr:row>
      <xdr:rowOff>161925</xdr:rowOff>
    </xdr:from>
    <xdr:to>
      <xdr:col>43</xdr:col>
      <xdr:colOff>390525</xdr:colOff>
      <xdr:row>50</xdr:row>
      <xdr:rowOff>123825</xdr:rowOff>
    </xdr:to>
    <xdr:graphicFrame macro="">
      <xdr:nvGraphicFramePr>
        <xdr:cNvPr id="15361" name="Chart 1">
          <a:extLst>
            <a:ext uri="{FF2B5EF4-FFF2-40B4-BE49-F238E27FC236}">
              <a16:creationId xmlns:a16="http://schemas.microsoft.com/office/drawing/2014/main" id="{00000000-0008-0000-1300-0000013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142875</xdr:colOff>
      <xdr:row>3</xdr:row>
      <xdr:rowOff>28575</xdr:rowOff>
    </xdr:from>
    <xdr:to>
      <xdr:col>43</xdr:col>
      <xdr:colOff>409575</xdr:colOff>
      <xdr:row>26</xdr:row>
      <xdr:rowOff>38100</xdr:rowOff>
    </xdr:to>
    <xdr:graphicFrame macro="">
      <xdr:nvGraphicFramePr>
        <xdr:cNvPr id="15362" name="Chart 2">
          <a:extLst>
            <a:ext uri="{FF2B5EF4-FFF2-40B4-BE49-F238E27FC236}">
              <a16:creationId xmlns:a16="http://schemas.microsoft.com/office/drawing/2014/main" id="{00000000-0008-0000-1300-0000023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19050</xdr:colOff>
      <xdr:row>3</xdr:row>
      <xdr:rowOff>28575</xdr:rowOff>
    </xdr:from>
    <xdr:to>
      <xdr:col>51</xdr:col>
      <xdr:colOff>257175</xdr:colOff>
      <xdr:row>23</xdr:row>
      <xdr:rowOff>123825</xdr:rowOff>
    </xdr:to>
    <xdr:graphicFrame macro="">
      <xdr:nvGraphicFramePr>
        <xdr:cNvPr id="15363" name="Chart 3">
          <a:extLst>
            <a:ext uri="{FF2B5EF4-FFF2-40B4-BE49-F238E27FC236}">
              <a16:creationId xmlns:a16="http://schemas.microsoft.com/office/drawing/2014/main" id="{00000000-0008-0000-1300-0000033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32</xdr:col>
      <xdr:colOff>0</xdr:colOff>
      <xdr:row>4</xdr:row>
      <xdr:rowOff>0</xdr:rowOff>
    </xdr:from>
    <xdr:to>
      <xdr:col>35</xdr:col>
      <xdr:colOff>552450</xdr:colOff>
      <xdr:row>23</xdr:row>
      <xdr:rowOff>95250</xdr:rowOff>
    </xdr:to>
    <xdr:pic>
      <xdr:nvPicPr>
        <xdr:cNvPr id="19457" name="Picture 1">
          <a:extLst>
            <a:ext uri="{FF2B5EF4-FFF2-40B4-BE49-F238E27FC236}">
              <a16:creationId xmlns:a16="http://schemas.microsoft.com/office/drawing/2014/main" id="{00000000-0008-0000-2100-0000014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7697450" y="981075"/>
          <a:ext cx="2381250" cy="3352800"/>
        </a:xfrm>
        <a:prstGeom prst="rect">
          <a:avLst/>
        </a:prstGeom>
        <a:noFill/>
        <a:ln w="1">
          <a:noFill/>
          <a:miter lim="800000"/>
          <a:headEnd/>
          <a:tailEnd/>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266700</xdr:colOff>
      <xdr:row>3</xdr:row>
      <xdr:rowOff>152400</xdr:rowOff>
    </xdr:from>
    <xdr:to>
      <xdr:col>40</xdr:col>
      <xdr:colOff>542925</xdr:colOff>
      <xdr:row>27</xdr:row>
      <xdr:rowOff>0</xdr:rowOff>
    </xdr:to>
    <xdr:graphicFrame macro="">
      <xdr:nvGraphicFramePr>
        <xdr:cNvPr id="1026" name="Chart 2">
          <a:extLst>
            <a:ext uri="{FF2B5EF4-FFF2-40B4-BE49-F238E27FC236}">
              <a16:creationId xmlns:a16="http://schemas.microsoft.com/office/drawing/2014/main" id="{00000000-0008-0000-2600-000002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266700</xdr:colOff>
      <xdr:row>28</xdr:row>
      <xdr:rowOff>28575</xdr:rowOff>
    </xdr:from>
    <xdr:to>
      <xdr:col>40</xdr:col>
      <xdr:colOff>552450</xdr:colOff>
      <xdr:row>51</xdr:row>
      <xdr:rowOff>47625</xdr:rowOff>
    </xdr:to>
    <xdr:graphicFrame macro="">
      <xdr:nvGraphicFramePr>
        <xdr:cNvPr id="1028" name="Chart 4">
          <a:extLst>
            <a:ext uri="{FF2B5EF4-FFF2-40B4-BE49-F238E27FC236}">
              <a16:creationId xmlns:a16="http://schemas.microsoft.com/office/drawing/2014/main" id="{00000000-0008-0000-2600-00000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41</xdr:col>
      <xdr:colOff>466725</xdr:colOff>
      <xdr:row>4</xdr:row>
      <xdr:rowOff>38100</xdr:rowOff>
    </xdr:from>
    <xdr:to>
      <xdr:col>49</xdr:col>
      <xdr:colOff>95250</xdr:colOff>
      <xdr:row>24</xdr:row>
      <xdr:rowOff>133350</xdr:rowOff>
    </xdr:to>
    <xdr:graphicFrame macro="">
      <xdr:nvGraphicFramePr>
        <xdr:cNvPr id="5" name="Chart 3">
          <a:extLst>
            <a:ext uri="{FF2B5EF4-FFF2-40B4-BE49-F238E27FC236}">
              <a16:creationId xmlns:a16="http://schemas.microsoft.com/office/drawing/2014/main" id="{00000000-0008-0000-2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10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7.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8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37"/>
  <sheetViews>
    <sheetView workbookViewId="0">
      <selection activeCell="A2" sqref="A2"/>
    </sheetView>
  </sheetViews>
  <sheetFormatPr baseColWidth="10" defaultColWidth="8.83203125" defaultRowHeight="13" x14ac:dyDescent="0.15"/>
  <cols>
    <col min="2" max="2" width="20.5" customWidth="1"/>
  </cols>
  <sheetData>
    <row r="1" spans="1:21" x14ac:dyDescent="0.15">
      <c r="A1" s="64" t="s">
        <v>2095</v>
      </c>
    </row>
    <row r="3" spans="1:21" x14ac:dyDescent="0.15">
      <c r="A3" s="61" t="s">
        <v>1665</v>
      </c>
      <c r="U3" s="64"/>
    </row>
    <row r="5" spans="1:21" x14ac:dyDescent="0.15">
      <c r="A5" t="s">
        <v>1340</v>
      </c>
    </row>
    <row r="6" spans="1:21" x14ac:dyDescent="0.15">
      <c r="A6" t="s">
        <v>1341</v>
      </c>
    </row>
    <row r="8" spans="1:21" x14ac:dyDescent="0.15">
      <c r="A8" t="s">
        <v>1342</v>
      </c>
    </row>
    <row r="9" spans="1:21" s="96" customFormat="1" x14ac:dyDescent="0.15"/>
    <row r="10" spans="1:21" x14ac:dyDescent="0.15">
      <c r="A10" t="s">
        <v>2088</v>
      </c>
    </row>
    <row r="11" spans="1:21" x14ac:dyDescent="0.15">
      <c r="A11" t="s">
        <v>1343</v>
      </c>
    </row>
    <row r="12" spans="1:21" x14ac:dyDescent="0.15">
      <c r="A12" t="s">
        <v>1344</v>
      </c>
    </row>
    <row r="14" spans="1:21" x14ac:dyDescent="0.15">
      <c r="A14" t="s">
        <v>1345</v>
      </c>
    </row>
    <row r="15" spans="1:21" x14ac:dyDescent="0.15">
      <c r="A15" t="s">
        <v>1346</v>
      </c>
    </row>
    <row r="37" spans="21:21" x14ac:dyDescent="0.15">
      <c r="U37" s="96"/>
    </row>
  </sheetData>
  <phoneticPr fontId="6" type="noConversion"/>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0"/>
  <dimension ref="A1:AF12"/>
  <sheetViews>
    <sheetView workbookViewId="0">
      <pane xSplit="1" ySplit="3" topLeftCell="J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18.6640625" style="2" customWidth="1"/>
    <col min="2" max="2" width="8" style="96" customWidth="1"/>
    <col min="3" max="3" width="6.5" style="96" customWidth="1"/>
    <col min="4" max="4" width="8.6640625" style="96" customWidth="1"/>
    <col min="5" max="5" width="8.5" style="96" customWidth="1"/>
    <col min="6" max="6" width="7.33203125" style="96" customWidth="1"/>
    <col min="7" max="7" width="9.33203125" style="96" customWidth="1"/>
    <col min="8" max="8" width="10.5" style="96" customWidth="1"/>
    <col min="9" max="9" width="11.33203125" style="96" customWidth="1"/>
    <col min="10" max="10" width="9" style="96" customWidth="1"/>
    <col min="11" max="11" width="7.6640625" style="96" customWidth="1"/>
    <col min="12" max="12" width="8.1640625" style="96" customWidth="1"/>
    <col min="13" max="13" width="6.83203125" style="96" customWidth="1"/>
    <col min="14" max="14" width="7" style="96" customWidth="1"/>
    <col min="15" max="15" width="9.1640625" style="96"/>
    <col min="16" max="16" width="7.5" style="96" customWidth="1"/>
    <col min="17" max="17" width="7.33203125" style="96" customWidth="1"/>
    <col min="18" max="18" width="6.1640625" style="96" customWidth="1"/>
    <col min="19" max="19" width="6.5" style="96" customWidth="1"/>
    <col min="20" max="21" width="9"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33203125" style="96" customWidth="1"/>
    <col min="32" max="32" width="8.6640625" style="1" customWidth="1"/>
    <col min="33" max="16384" width="9.1640625" style="96"/>
  </cols>
  <sheetData>
    <row r="1" spans="1:32" ht="13.5" customHeight="1" x14ac:dyDescent="0.15">
      <c r="A1" s="48"/>
      <c r="B1" s="35" t="str">
        <f>+Guide!A1</f>
        <v>This workbook was produced by Jørgen Fenhann, UNEP DTU Partnership from the CDMPipeline of 1st October 2018, jqfe@dtu.dk, Phone (+45)40202789</v>
      </c>
    </row>
    <row r="2" spans="1:32" ht="13.5" customHeight="1" x14ac:dyDescent="0.15">
      <c r="B2" s="35"/>
    </row>
    <row r="3" spans="1:32" ht="42" customHeight="1" x14ac:dyDescent="0.15">
      <c r="A3" s="3" t="s">
        <v>1688</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s="7" t="s">
        <v>1689</v>
      </c>
      <c r="S4" s="96">
        <v>1</v>
      </c>
      <c r="AC4" s="11">
        <f t="shared" ref="AC4:AC11" si="0">SUM(B4:AB4)</f>
        <v>1</v>
      </c>
      <c r="AD4" s="27"/>
      <c r="AE4" s="45"/>
    </row>
    <row r="5" spans="1:32" ht="13.5" customHeight="1" x14ac:dyDescent="0.15">
      <c r="A5" s="8" t="s">
        <v>1690</v>
      </c>
      <c r="AC5" s="13">
        <f t="shared" si="0"/>
        <v>0</v>
      </c>
      <c r="AD5" s="28"/>
      <c r="AE5" s="46"/>
    </row>
    <row r="6" spans="1:32" ht="13.5" customHeight="1" x14ac:dyDescent="0.15">
      <c r="A6" s="8" t="s">
        <v>1691</v>
      </c>
      <c r="AC6" s="13">
        <f t="shared" si="0"/>
        <v>0</v>
      </c>
      <c r="AD6" s="28"/>
      <c r="AE6" s="46"/>
    </row>
    <row r="7" spans="1:32" ht="13.5" customHeight="1" x14ac:dyDescent="0.15">
      <c r="A7" s="8" t="s">
        <v>1692</v>
      </c>
      <c r="AC7" s="13">
        <f t="shared" si="0"/>
        <v>0</v>
      </c>
      <c r="AD7" s="28"/>
      <c r="AE7" s="46"/>
    </row>
    <row r="8" spans="1:32" ht="13.5" customHeight="1" x14ac:dyDescent="0.15">
      <c r="A8" s="8" t="s">
        <v>1693</v>
      </c>
      <c r="AC8" s="13">
        <f t="shared" si="0"/>
        <v>0</v>
      </c>
      <c r="AD8" s="28"/>
      <c r="AE8" s="46"/>
    </row>
    <row r="9" spans="1:32" ht="13.5" customHeight="1" x14ac:dyDescent="0.15">
      <c r="A9" s="8" t="s">
        <v>1694</v>
      </c>
      <c r="AC9" s="13">
        <f t="shared" si="0"/>
        <v>0</v>
      </c>
      <c r="AD9" s="28"/>
      <c r="AE9" s="46"/>
    </row>
    <row r="10" spans="1:32" ht="13.5" customHeight="1" x14ac:dyDescent="0.15">
      <c r="A10" s="8" t="s">
        <v>75</v>
      </c>
      <c r="AC10" s="13">
        <f t="shared" si="0"/>
        <v>0</v>
      </c>
      <c r="AD10" s="28"/>
      <c r="AE10" s="46"/>
    </row>
    <row r="11" spans="1:32" ht="13.5" customHeight="1" x14ac:dyDescent="0.15">
      <c r="A11" s="25" t="s">
        <v>115</v>
      </c>
      <c r="AC11" s="15">
        <f t="shared" si="0"/>
        <v>0</v>
      </c>
      <c r="AD11" s="29"/>
      <c r="AE11" s="33"/>
      <c r="AF11" s="96"/>
    </row>
    <row r="12" spans="1:32" ht="13.5" customHeight="1" x14ac:dyDescent="0.15">
      <c r="A12" s="26" t="s">
        <v>106</v>
      </c>
      <c r="B12" s="20">
        <f t="shared" ref="B12:AC12" si="1">SUM(B4:B11)</f>
        <v>0</v>
      </c>
      <c r="C12" s="21">
        <f t="shared" si="1"/>
        <v>0</v>
      </c>
      <c r="D12" s="21">
        <f t="shared" si="1"/>
        <v>0</v>
      </c>
      <c r="E12" s="21">
        <f t="shared" si="1"/>
        <v>0</v>
      </c>
      <c r="F12" s="21">
        <f t="shared" si="1"/>
        <v>0</v>
      </c>
      <c r="G12" s="21">
        <f t="shared" si="1"/>
        <v>0</v>
      </c>
      <c r="H12" s="21">
        <f t="shared" si="1"/>
        <v>0</v>
      </c>
      <c r="I12" s="21">
        <f t="shared" si="1"/>
        <v>0</v>
      </c>
      <c r="J12" s="21">
        <f t="shared" si="1"/>
        <v>0</v>
      </c>
      <c r="K12" s="21">
        <f t="shared" si="1"/>
        <v>0</v>
      </c>
      <c r="L12" s="21">
        <f t="shared" si="1"/>
        <v>0</v>
      </c>
      <c r="M12" s="21">
        <f t="shared" si="1"/>
        <v>0</v>
      </c>
      <c r="N12" s="21">
        <f t="shared" si="1"/>
        <v>0</v>
      </c>
      <c r="O12" s="21">
        <f t="shared" si="1"/>
        <v>0</v>
      </c>
      <c r="P12" s="21">
        <f t="shared" si="1"/>
        <v>0</v>
      </c>
      <c r="Q12" s="21">
        <f t="shared" si="1"/>
        <v>0</v>
      </c>
      <c r="R12" s="21">
        <f t="shared" si="1"/>
        <v>0</v>
      </c>
      <c r="S12" s="21">
        <f t="shared" si="1"/>
        <v>1</v>
      </c>
      <c r="T12" s="21">
        <f t="shared" si="1"/>
        <v>0</v>
      </c>
      <c r="U12" s="21">
        <f t="shared" si="1"/>
        <v>0</v>
      </c>
      <c r="V12" s="21">
        <f t="shared" si="1"/>
        <v>0</v>
      </c>
      <c r="W12" s="21">
        <f t="shared" si="1"/>
        <v>0</v>
      </c>
      <c r="X12" s="21">
        <f t="shared" si="1"/>
        <v>0</v>
      </c>
      <c r="Y12" s="21">
        <f t="shared" si="1"/>
        <v>0</v>
      </c>
      <c r="Z12" s="21">
        <f t="shared" si="1"/>
        <v>0</v>
      </c>
      <c r="AA12" s="21">
        <f t="shared" si="1"/>
        <v>0</v>
      </c>
      <c r="AB12" s="22">
        <f t="shared" si="1"/>
        <v>0</v>
      </c>
      <c r="AC12" s="23">
        <f t="shared" si="1"/>
        <v>1</v>
      </c>
      <c r="AD12" s="29"/>
      <c r="AE12" s="23"/>
      <c r="AF12" s="96"/>
    </row>
  </sheetData>
  <pageMargins left="0.75" right="0.75" top="1" bottom="1" header="0.5" footer="0.5"/>
  <headerFooter alignWithMargins="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61"/>
  <dimension ref="A1:AF10"/>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5.1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5" customWidth="1"/>
    <col min="32" max="32" width="8.6640625" style="1" customWidth="1"/>
  </cols>
  <sheetData>
    <row r="1" spans="1:32" ht="13.5" customHeight="1" x14ac:dyDescent="0.15">
      <c r="B1" s="35" t="str">
        <f>China!B1</f>
        <v>This workbook was produced by Jørgen Fenhann, UNEP DTU Partnership from the CDMPipeline of 1st October 2018, jqfe@dtu.dk, Phone (+45)40202789</v>
      </c>
    </row>
    <row r="2" spans="1:32" ht="13.5" customHeight="1" x14ac:dyDescent="0.15">
      <c r="B2" s="35"/>
    </row>
    <row r="3" spans="1:32" ht="42" customHeight="1" x14ac:dyDescent="0.15">
      <c r="A3" s="3" t="s">
        <v>1438</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31" t="s">
        <v>382</v>
      </c>
    </row>
    <row r="4" spans="1:32" ht="13.5" customHeight="1" x14ac:dyDescent="0.15">
      <c r="A4" s="8" t="s">
        <v>610</v>
      </c>
      <c r="D4">
        <v>1</v>
      </c>
      <c r="S4">
        <v>1</v>
      </c>
      <c r="T4">
        <v>2</v>
      </c>
      <c r="AA4">
        <v>1</v>
      </c>
      <c r="AC4" s="11">
        <f t="shared" ref="AC4:AC9" si="0">SUM(B4:AB4)</f>
        <v>5</v>
      </c>
      <c r="AD4" s="27"/>
      <c r="AE4" s="17"/>
    </row>
    <row r="5" spans="1:32" ht="13.5" customHeight="1" x14ac:dyDescent="0.15">
      <c r="A5" s="2" t="s">
        <v>723</v>
      </c>
      <c r="R5">
        <v>1</v>
      </c>
      <c r="AC5" s="13">
        <f t="shared" si="0"/>
        <v>1</v>
      </c>
      <c r="AD5" s="28"/>
      <c r="AE5" s="18"/>
    </row>
    <row r="6" spans="1:32" ht="13.5" customHeight="1" x14ac:dyDescent="0.15">
      <c r="A6" s="8" t="s">
        <v>1036</v>
      </c>
      <c r="B6">
        <v>1</v>
      </c>
      <c r="R6">
        <v>1</v>
      </c>
      <c r="AC6" s="13">
        <f t="shared" si="0"/>
        <v>2</v>
      </c>
      <c r="AD6" s="28"/>
      <c r="AE6" s="18"/>
    </row>
    <row r="7" spans="1:32" ht="13.5" customHeight="1" x14ac:dyDescent="0.15">
      <c r="A7" s="8" t="s">
        <v>488</v>
      </c>
      <c r="R7">
        <v>4</v>
      </c>
      <c r="X7">
        <v>5</v>
      </c>
      <c r="AC7" s="13">
        <f t="shared" si="0"/>
        <v>9</v>
      </c>
      <c r="AD7" s="28"/>
      <c r="AE7" s="18"/>
    </row>
    <row r="8" spans="1:32" ht="13.5" customHeight="1" x14ac:dyDescent="0.15">
      <c r="A8" s="8" t="s">
        <v>75</v>
      </c>
      <c r="I8">
        <v>2</v>
      </c>
      <c r="X8">
        <v>1</v>
      </c>
      <c r="AC8" s="13">
        <f t="shared" si="0"/>
        <v>3</v>
      </c>
      <c r="AD8" s="30"/>
      <c r="AE8" s="33"/>
      <c r="AF8"/>
    </row>
    <row r="9" spans="1:32" ht="13.5" customHeight="1" x14ac:dyDescent="0.15">
      <c r="A9" s="25" t="s">
        <v>115</v>
      </c>
      <c r="AC9" s="15">
        <f t="shared" si="0"/>
        <v>0</v>
      </c>
      <c r="AD9" s="29"/>
      <c r="AE9" s="33"/>
      <c r="AF9"/>
    </row>
    <row r="10" spans="1:32" ht="13.5" customHeight="1" x14ac:dyDescent="0.15">
      <c r="A10" s="26" t="s">
        <v>106</v>
      </c>
      <c r="B10" s="20">
        <f t="shared" ref="B10:AC10" si="1">SUM(B4:B9)</f>
        <v>1</v>
      </c>
      <c r="C10" s="21">
        <f t="shared" si="1"/>
        <v>0</v>
      </c>
      <c r="D10" s="21">
        <f t="shared" si="1"/>
        <v>1</v>
      </c>
      <c r="E10" s="21">
        <f t="shared" si="1"/>
        <v>0</v>
      </c>
      <c r="F10" s="21">
        <f t="shared" si="1"/>
        <v>0</v>
      </c>
      <c r="G10" s="21">
        <f t="shared" si="1"/>
        <v>0</v>
      </c>
      <c r="H10" s="21">
        <f t="shared" si="1"/>
        <v>0</v>
      </c>
      <c r="I10" s="21">
        <f t="shared" si="1"/>
        <v>2</v>
      </c>
      <c r="J10" s="21">
        <f t="shared" si="1"/>
        <v>0</v>
      </c>
      <c r="K10" s="21">
        <f t="shared" si="1"/>
        <v>0</v>
      </c>
      <c r="L10" s="21">
        <f t="shared" si="1"/>
        <v>0</v>
      </c>
      <c r="M10" s="21">
        <f t="shared" si="1"/>
        <v>0</v>
      </c>
      <c r="N10" s="21">
        <f t="shared" si="1"/>
        <v>0</v>
      </c>
      <c r="O10" s="21">
        <f t="shared" si="1"/>
        <v>0</v>
      </c>
      <c r="P10" s="21">
        <f t="shared" si="1"/>
        <v>0</v>
      </c>
      <c r="Q10" s="21">
        <f t="shared" si="1"/>
        <v>0</v>
      </c>
      <c r="R10" s="21">
        <f t="shared" si="1"/>
        <v>6</v>
      </c>
      <c r="S10" s="21">
        <f t="shared" si="1"/>
        <v>1</v>
      </c>
      <c r="T10" s="21">
        <f t="shared" si="1"/>
        <v>2</v>
      </c>
      <c r="U10" s="21">
        <f t="shared" si="1"/>
        <v>0</v>
      </c>
      <c r="V10" s="21">
        <f t="shared" si="1"/>
        <v>0</v>
      </c>
      <c r="W10" s="21">
        <f t="shared" si="1"/>
        <v>0</v>
      </c>
      <c r="X10" s="21">
        <f t="shared" si="1"/>
        <v>6</v>
      </c>
      <c r="Y10" s="21">
        <f t="shared" si="1"/>
        <v>0</v>
      </c>
      <c r="Z10" s="21">
        <f t="shared" si="1"/>
        <v>0</v>
      </c>
      <c r="AA10" s="21">
        <f t="shared" si="1"/>
        <v>1</v>
      </c>
      <c r="AB10" s="22">
        <f t="shared" si="1"/>
        <v>0</v>
      </c>
      <c r="AC10" s="23">
        <f t="shared" si="1"/>
        <v>20</v>
      </c>
      <c r="AD10" s="29"/>
      <c r="AE10" s="49"/>
      <c r="AF10"/>
    </row>
  </sheetData>
  <phoneticPr fontId="0" type="noConversion"/>
  <pageMargins left="0.75" right="0.75" top="1" bottom="1" header="0.5" footer="0.5"/>
  <headerFooter alignWithMargins="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Sheet68"/>
  <dimension ref="A1:AE35"/>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4.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1" width="10.33203125"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0.5" customHeight="1" x14ac:dyDescent="0.15">
      <c r="A3" s="3" t="s">
        <v>1522</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t="s">
        <v>1523</v>
      </c>
      <c r="AC4" s="11">
        <f t="shared" ref="AC4:AC12" si="0">SUM(B4:AB4)</f>
        <v>0</v>
      </c>
      <c r="AD4" s="27"/>
      <c r="AE4" s="17"/>
    </row>
    <row r="5" spans="1:31" ht="13.5" customHeight="1" x14ac:dyDescent="0.15">
      <c r="A5" t="s">
        <v>1525</v>
      </c>
      <c r="AC5" s="13">
        <f t="shared" si="0"/>
        <v>0</v>
      </c>
      <c r="AD5" s="28"/>
      <c r="AE5" s="18"/>
    </row>
    <row r="6" spans="1:31" ht="13.5" customHeight="1" x14ac:dyDescent="0.15">
      <c r="A6" t="s">
        <v>1526</v>
      </c>
      <c r="O6">
        <v>1</v>
      </c>
      <c r="AC6" s="13">
        <f t="shared" si="0"/>
        <v>1</v>
      </c>
      <c r="AD6" s="28"/>
      <c r="AE6" s="18"/>
    </row>
    <row r="7" spans="1:31" ht="13.5" customHeight="1" x14ac:dyDescent="0.15">
      <c r="A7" t="s">
        <v>1527</v>
      </c>
      <c r="AC7" s="13">
        <f t="shared" si="0"/>
        <v>0</v>
      </c>
      <c r="AD7" s="28"/>
      <c r="AE7" s="18"/>
    </row>
    <row r="8" spans="1:31" ht="13.5" customHeight="1" x14ac:dyDescent="0.15">
      <c r="A8" t="s">
        <v>1528</v>
      </c>
      <c r="AC8" s="13">
        <f t="shared" si="0"/>
        <v>0</v>
      </c>
      <c r="AD8" s="28"/>
      <c r="AE8" s="18"/>
    </row>
    <row r="9" spans="1:31" ht="13.5" customHeight="1" x14ac:dyDescent="0.15">
      <c r="A9" t="s">
        <v>1529</v>
      </c>
      <c r="AC9" s="13">
        <f t="shared" si="0"/>
        <v>0</v>
      </c>
      <c r="AD9" s="28"/>
      <c r="AE9" s="18"/>
    </row>
    <row r="10" spans="1:31" ht="13.5" customHeight="1" x14ac:dyDescent="0.15">
      <c r="A10" t="s">
        <v>1524</v>
      </c>
      <c r="AC10" s="13">
        <f t="shared" si="0"/>
        <v>0</v>
      </c>
      <c r="AD10" s="28"/>
      <c r="AE10" s="18"/>
    </row>
    <row r="11" spans="1:31" ht="13.5" customHeight="1" x14ac:dyDescent="0.15">
      <c r="A11" s="8" t="s">
        <v>75</v>
      </c>
      <c r="AC11" s="13">
        <f t="shared" si="0"/>
        <v>0</v>
      </c>
      <c r="AD11" s="30"/>
      <c r="AE11" s="33"/>
    </row>
    <row r="12" spans="1:31" ht="13.5" customHeight="1" x14ac:dyDescent="0.15">
      <c r="A12" s="25" t="s">
        <v>115</v>
      </c>
      <c r="AC12" s="15">
        <f t="shared" si="0"/>
        <v>0</v>
      </c>
      <c r="AD12" s="29"/>
      <c r="AE12" s="33"/>
    </row>
    <row r="13" spans="1:31" ht="13.5" customHeight="1" x14ac:dyDescent="0.15">
      <c r="A13" s="26" t="s">
        <v>106</v>
      </c>
      <c r="B13" s="20">
        <f t="shared" ref="B13:AC13" si="1">SUM(B4:B12)</f>
        <v>0</v>
      </c>
      <c r="C13" s="21">
        <f t="shared" si="1"/>
        <v>0</v>
      </c>
      <c r="D13" s="21">
        <f t="shared" si="1"/>
        <v>0</v>
      </c>
      <c r="E13" s="21">
        <f t="shared" si="1"/>
        <v>0</v>
      </c>
      <c r="F13" s="21">
        <f t="shared" si="1"/>
        <v>0</v>
      </c>
      <c r="G13" s="21">
        <f t="shared" si="1"/>
        <v>0</v>
      </c>
      <c r="H13" s="21">
        <f t="shared" si="1"/>
        <v>0</v>
      </c>
      <c r="I13" s="21">
        <f t="shared" si="1"/>
        <v>0</v>
      </c>
      <c r="J13" s="21">
        <f t="shared" si="1"/>
        <v>0</v>
      </c>
      <c r="K13" s="21">
        <f t="shared" si="1"/>
        <v>0</v>
      </c>
      <c r="L13" s="21">
        <f t="shared" si="1"/>
        <v>0</v>
      </c>
      <c r="M13" s="21">
        <f t="shared" si="1"/>
        <v>0</v>
      </c>
      <c r="N13" s="21">
        <f t="shared" si="1"/>
        <v>0</v>
      </c>
      <c r="O13" s="21">
        <f t="shared" si="1"/>
        <v>1</v>
      </c>
      <c r="P13" s="21">
        <f t="shared" si="1"/>
        <v>0</v>
      </c>
      <c r="Q13" s="21">
        <f t="shared" si="1"/>
        <v>0</v>
      </c>
      <c r="R13" s="21">
        <f t="shared" si="1"/>
        <v>0</v>
      </c>
      <c r="S13" s="21">
        <f t="shared" si="1"/>
        <v>0</v>
      </c>
      <c r="T13" s="21">
        <f t="shared" si="1"/>
        <v>0</v>
      </c>
      <c r="U13" s="21">
        <f t="shared" si="1"/>
        <v>0</v>
      </c>
      <c r="V13" s="21">
        <f t="shared" si="1"/>
        <v>0</v>
      </c>
      <c r="W13" s="21">
        <f t="shared" si="1"/>
        <v>0</v>
      </c>
      <c r="X13" s="21">
        <f t="shared" si="1"/>
        <v>0</v>
      </c>
      <c r="Y13" s="21">
        <f t="shared" si="1"/>
        <v>0</v>
      </c>
      <c r="Z13" s="21">
        <f t="shared" si="1"/>
        <v>0</v>
      </c>
      <c r="AA13" s="21">
        <f t="shared" si="1"/>
        <v>0</v>
      </c>
      <c r="AB13" s="22">
        <f t="shared" si="1"/>
        <v>0</v>
      </c>
      <c r="AC13" s="23">
        <f t="shared" si="1"/>
        <v>1</v>
      </c>
      <c r="AD13" s="29"/>
      <c r="AE13" s="49"/>
    </row>
    <row r="35" spans="1:1" ht="13.5" customHeight="1" x14ac:dyDescent="0.15">
      <c r="A35" s="2" t="s">
        <v>243</v>
      </c>
    </row>
  </sheetData>
  <phoneticPr fontId="0" type="noConversion"/>
  <pageMargins left="0.75" right="0.75" top="1" bottom="1" header="0.5" footer="0.5"/>
  <headerFooter alignWithMargins="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Sheet72">
    <pageSetUpPr fitToPage="1"/>
  </sheetPr>
  <dimension ref="A1:AF29"/>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2" customHeight="1" x14ac:dyDescent="0.15">
      <c r="A3" s="3" t="s">
        <v>1557</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t="s">
        <v>1558</v>
      </c>
      <c r="AC4" s="11">
        <f t="shared" ref="AC4:AC22" si="0">SUM(C4:AB4)</f>
        <v>0</v>
      </c>
      <c r="AD4" s="27"/>
      <c r="AE4" s="45">
        <v>7.0000000000000007E-2</v>
      </c>
    </row>
    <row r="5" spans="1:31" ht="13.5" customHeight="1" x14ac:dyDescent="0.15">
      <c r="A5" t="s">
        <v>1559</v>
      </c>
      <c r="AC5" s="13">
        <f t="shared" si="0"/>
        <v>0</v>
      </c>
      <c r="AD5" s="28"/>
      <c r="AE5" s="46">
        <v>0.44</v>
      </c>
    </row>
    <row r="6" spans="1:31" ht="13.5" customHeight="1" x14ac:dyDescent="0.15">
      <c r="A6" t="s">
        <v>1560</v>
      </c>
      <c r="B6">
        <v>1</v>
      </c>
      <c r="AB6">
        <v>1</v>
      </c>
      <c r="AC6" s="13">
        <f t="shared" si="0"/>
        <v>1</v>
      </c>
      <c r="AD6" s="28"/>
      <c r="AE6" s="46">
        <v>0.08</v>
      </c>
    </row>
    <row r="7" spans="1:31" ht="13.5" customHeight="1" x14ac:dyDescent="0.15">
      <c r="A7" t="s">
        <v>1561</v>
      </c>
      <c r="D7">
        <v>2</v>
      </c>
      <c r="AC7" s="13">
        <f t="shared" si="0"/>
        <v>2</v>
      </c>
      <c r="AD7" s="28"/>
      <c r="AE7" s="46">
        <v>0.12</v>
      </c>
    </row>
    <row r="8" spans="1:31" ht="13.5" customHeight="1" x14ac:dyDescent="0.15">
      <c r="A8" t="s">
        <v>1562</v>
      </c>
      <c r="AC8" s="13">
        <f t="shared" si="0"/>
        <v>0</v>
      </c>
      <c r="AD8" s="28"/>
      <c r="AE8" s="46">
        <v>0.06</v>
      </c>
    </row>
    <row r="9" spans="1:31" ht="13.5" customHeight="1" x14ac:dyDescent="0.15">
      <c r="A9" t="s">
        <v>1563</v>
      </c>
      <c r="T9">
        <v>1</v>
      </c>
      <c r="AB9">
        <v>2</v>
      </c>
      <c r="AC9" s="13">
        <f t="shared" si="0"/>
        <v>3</v>
      </c>
      <c r="AD9" s="28"/>
      <c r="AE9" s="46">
        <v>0.02</v>
      </c>
    </row>
    <row r="10" spans="1:31" ht="13.5" customHeight="1" x14ac:dyDescent="0.15">
      <c r="A10" t="s">
        <v>1564</v>
      </c>
      <c r="AB10">
        <v>3</v>
      </c>
      <c r="AC10" s="13">
        <f t="shared" si="0"/>
        <v>3</v>
      </c>
      <c r="AD10" s="28"/>
      <c r="AE10" s="46">
        <v>7.0000000000000007E-2</v>
      </c>
    </row>
    <row r="11" spans="1:31" ht="13.5" customHeight="1" x14ac:dyDescent="0.15">
      <c r="A11" t="s">
        <v>1565</v>
      </c>
      <c r="D11">
        <v>1</v>
      </c>
      <c r="AB11">
        <v>1</v>
      </c>
      <c r="AC11" s="13">
        <f t="shared" si="0"/>
        <v>2</v>
      </c>
      <c r="AD11" s="28"/>
      <c r="AE11" s="46">
        <v>0.06</v>
      </c>
    </row>
    <row r="12" spans="1:31" ht="13.5" customHeight="1" x14ac:dyDescent="0.15">
      <c r="A12" t="s">
        <v>1566</v>
      </c>
      <c r="AB12">
        <v>2</v>
      </c>
      <c r="AC12" s="13">
        <f t="shared" si="0"/>
        <v>2</v>
      </c>
      <c r="AD12" s="28"/>
      <c r="AE12" s="46">
        <v>0.13</v>
      </c>
    </row>
    <row r="13" spans="1:31" ht="13.5" customHeight="1" x14ac:dyDescent="0.15">
      <c r="A13" t="s">
        <v>1567</v>
      </c>
      <c r="S13">
        <v>1</v>
      </c>
      <c r="AC13" s="13">
        <f t="shared" si="0"/>
        <v>1</v>
      </c>
      <c r="AD13" s="28"/>
      <c r="AE13" s="46">
        <v>1.33</v>
      </c>
    </row>
    <row r="14" spans="1:31" ht="13.5" customHeight="1" x14ac:dyDescent="0.15">
      <c r="A14" t="s">
        <v>1568</v>
      </c>
      <c r="D14">
        <v>1</v>
      </c>
      <c r="AC14" s="13">
        <f t="shared" si="0"/>
        <v>1</v>
      </c>
      <c r="AD14" s="28"/>
      <c r="AE14" s="46">
        <v>0.11</v>
      </c>
    </row>
    <row r="15" spans="1:31" ht="13.5" customHeight="1" x14ac:dyDescent="0.15">
      <c r="A15" t="s">
        <v>588</v>
      </c>
      <c r="D15">
        <v>1</v>
      </c>
      <c r="AC15" s="13">
        <f t="shared" si="0"/>
        <v>1</v>
      </c>
      <c r="AD15" s="28"/>
      <c r="AE15" s="46">
        <v>0.05</v>
      </c>
    </row>
    <row r="16" spans="1:31" ht="13.5" customHeight="1" x14ac:dyDescent="0.15">
      <c r="A16" t="s">
        <v>1569</v>
      </c>
      <c r="D16">
        <v>1</v>
      </c>
      <c r="AC16" s="13">
        <f t="shared" si="0"/>
        <v>1</v>
      </c>
      <c r="AD16" s="28"/>
      <c r="AE16" s="46">
        <v>0.1</v>
      </c>
    </row>
    <row r="17" spans="1:32" ht="13.5" customHeight="1" x14ac:dyDescent="0.15">
      <c r="A17" t="s">
        <v>1570</v>
      </c>
      <c r="AB17">
        <v>1</v>
      </c>
      <c r="AC17" s="13">
        <f t="shared" si="0"/>
        <v>1</v>
      </c>
      <c r="AD17" s="28"/>
      <c r="AE17" s="46">
        <v>7.0000000000000007E-2</v>
      </c>
    </row>
    <row r="18" spans="1:32" ht="13.5" customHeight="1" x14ac:dyDescent="0.15">
      <c r="A18" t="s">
        <v>1571</v>
      </c>
      <c r="AC18" s="13">
        <f t="shared" si="0"/>
        <v>0</v>
      </c>
      <c r="AD18" s="28"/>
      <c r="AE18" s="46">
        <v>0.12</v>
      </c>
    </row>
    <row r="19" spans="1:32" ht="13.5" customHeight="1" x14ac:dyDescent="0.15">
      <c r="A19" t="s">
        <v>1572</v>
      </c>
      <c r="AB19">
        <v>2</v>
      </c>
      <c r="AC19" s="13">
        <f t="shared" si="0"/>
        <v>2</v>
      </c>
      <c r="AD19" s="28"/>
      <c r="AE19" s="46">
        <v>0.1</v>
      </c>
    </row>
    <row r="20" spans="1:32" ht="13.5" customHeight="1" x14ac:dyDescent="0.15">
      <c r="A20" t="s">
        <v>1573</v>
      </c>
      <c r="AC20" s="13">
        <f t="shared" si="0"/>
        <v>0</v>
      </c>
      <c r="AD20" s="28"/>
      <c r="AE20" s="46">
        <v>0.08</v>
      </c>
    </row>
    <row r="21" spans="1:32" ht="13.5" customHeight="1" x14ac:dyDescent="0.15">
      <c r="A21" t="s">
        <v>1574</v>
      </c>
      <c r="D21">
        <v>2</v>
      </c>
      <c r="AB21">
        <v>3</v>
      </c>
      <c r="AC21" s="13">
        <f t="shared" si="0"/>
        <v>5</v>
      </c>
      <c r="AD21" s="28"/>
      <c r="AE21" s="46">
        <v>0.09</v>
      </c>
    </row>
    <row r="22" spans="1:32" ht="13.5" customHeight="1" x14ac:dyDescent="0.15">
      <c r="A22" t="s">
        <v>1575</v>
      </c>
      <c r="D22">
        <v>1</v>
      </c>
      <c r="AC22" s="13">
        <f t="shared" si="0"/>
        <v>1</v>
      </c>
      <c r="AD22" s="28"/>
      <c r="AE22" s="46">
        <v>0.05</v>
      </c>
    </row>
    <row r="23" spans="1:32" ht="13.5" customHeight="1" x14ac:dyDescent="0.15">
      <c r="A23" s="8" t="s">
        <v>75</v>
      </c>
      <c r="AC23" s="13">
        <f>SUM(B23:AB23)</f>
        <v>0</v>
      </c>
      <c r="AD23" s="30"/>
      <c r="AE23" s="33"/>
    </row>
    <row r="24" spans="1:32" ht="13.5" customHeight="1" x14ac:dyDescent="0.15">
      <c r="A24" s="25" t="s">
        <v>115</v>
      </c>
      <c r="AC24" s="15">
        <f>SUM(B24:AB24)</f>
        <v>0</v>
      </c>
      <c r="AD24" s="29"/>
      <c r="AE24" s="33"/>
      <c r="AF24"/>
    </row>
    <row r="25" spans="1:32" ht="13.5" customHeight="1" x14ac:dyDescent="0.15">
      <c r="A25" s="26" t="s">
        <v>106</v>
      </c>
      <c r="B25" s="21">
        <f>SUM(B4:B24)</f>
        <v>1</v>
      </c>
      <c r="C25" s="21">
        <f t="shared" ref="C25:AB25" si="1">SUM(C4:C24)</f>
        <v>0</v>
      </c>
      <c r="D25" s="21">
        <f t="shared" si="1"/>
        <v>9</v>
      </c>
      <c r="E25" s="21">
        <f t="shared" si="1"/>
        <v>0</v>
      </c>
      <c r="F25" s="21">
        <f t="shared" si="1"/>
        <v>0</v>
      </c>
      <c r="G25" s="21">
        <f t="shared" si="1"/>
        <v>0</v>
      </c>
      <c r="H25" s="21">
        <f t="shared" si="1"/>
        <v>0</v>
      </c>
      <c r="I25" s="21">
        <f t="shared" si="1"/>
        <v>0</v>
      </c>
      <c r="J25" s="21">
        <f t="shared" si="1"/>
        <v>0</v>
      </c>
      <c r="K25" s="21">
        <f t="shared" si="1"/>
        <v>0</v>
      </c>
      <c r="L25" s="21">
        <f t="shared" si="1"/>
        <v>0</v>
      </c>
      <c r="M25" s="21">
        <f t="shared" si="1"/>
        <v>0</v>
      </c>
      <c r="N25" s="21">
        <f t="shared" si="1"/>
        <v>0</v>
      </c>
      <c r="O25" s="21">
        <f t="shared" si="1"/>
        <v>0</v>
      </c>
      <c r="P25" s="21">
        <f t="shared" si="1"/>
        <v>0</v>
      </c>
      <c r="Q25" s="21">
        <f t="shared" si="1"/>
        <v>0</v>
      </c>
      <c r="R25" s="21">
        <f t="shared" si="1"/>
        <v>0</v>
      </c>
      <c r="S25" s="21">
        <f t="shared" si="1"/>
        <v>1</v>
      </c>
      <c r="T25" s="21">
        <f t="shared" si="1"/>
        <v>1</v>
      </c>
      <c r="U25" s="21">
        <f t="shared" si="1"/>
        <v>0</v>
      </c>
      <c r="V25" s="21">
        <f t="shared" si="1"/>
        <v>0</v>
      </c>
      <c r="W25" s="21">
        <f t="shared" si="1"/>
        <v>0</v>
      </c>
      <c r="X25" s="21">
        <f t="shared" si="1"/>
        <v>0</v>
      </c>
      <c r="Y25" s="21">
        <f t="shared" si="1"/>
        <v>0</v>
      </c>
      <c r="Z25" s="21">
        <f t="shared" si="1"/>
        <v>0</v>
      </c>
      <c r="AA25" s="21">
        <f t="shared" si="1"/>
        <v>0</v>
      </c>
      <c r="AB25" s="22">
        <f t="shared" si="1"/>
        <v>15</v>
      </c>
      <c r="AC25" s="23">
        <f>SUM(AC4:AC24)</f>
        <v>26</v>
      </c>
      <c r="AD25" s="29"/>
      <c r="AE25" s="52">
        <f>SUM(AE4:AE24)</f>
        <v>3.15</v>
      </c>
      <c r="AF25"/>
    </row>
    <row r="29" spans="1:32" ht="13.5" customHeight="1" x14ac:dyDescent="0.15">
      <c r="E29" s="90"/>
    </row>
  </sheetData>
  <phoneticPr fontId="0" type="noConversion"/>
  <pageMargins left="0.75" right="0.75" top="1" bottom="1" header="0.5" footer="0.5"/>
  <pageSetup paperSize="9" scale="55" orientation="landscape" r:id="rId1"/>
  <headerFooter alignWithMargins="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Sheet106">
    <pageSetUpPr fitToPage="1"/>
  </sheetPr>
  <dimension ref="A1:AF24"/>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14.5" style="2" customWidth="1"/>
    <col min="2" max="2" width="8" style="96" customWidth="1"/>
    <col min="3" max="3" width="6.5" style="96" customWidth="1"/>
    <col min="4" max="4" width="6.83203125" style="96" customWidth="1"/>
    <col min="5" max="5" width="8.5" style="96" customWidth="1"/>
    <col min="6" max="6" width="7.33203125" style="96" customWidth="1"/>
    <col min="7" max="7" width="6.832031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33203125" style="96" customWidth="1"/>
    <col min="32" max="32" width="8.6640625" style="1" customWidth="1"/>
    <col min="33" max="16384" width="9.1640625" style="96"/>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2" customHeight="1" x14ac:dyDescent="0.15">
      <c r="A3" s="3" t="s">
        <v>2051</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64" t="s">
        <v>2070</v>
      </c>
      <c r="O4" s="96">
        <v>1</v>
      </c>
      <c r="AC4" s="11">
        <f t="shared" ref="AC4:AC17" si="0">SUM(C4:AB4)</f>
        <v>1</v>
      </c>
      <c r="AD4" s="27"/>
      <c r="AE4" s="45"/>
    </row>
    <row r="5" spans="1:31" ht="13.5" customHeight="1" x14ac:dyDescent="0.15">
      <c r="A5" s="96" t="s">
        <v>2064</v>
      </c>
      <c r="AC5" s="13">
        <f t="shared" si="0"/>
        <v>0</v>
      </c>
      <c r="AD5" s="28"/>
      <c r="AE5" s="46"/>
    </row>
    <row r="6" spans="1:31" ht="13.5" customHeight="1" x14ac:dyDescent="0.15">
      <c r="A6" s="64" t="s">
        <v>2069</v>
      </c>
      <c r="V6" s="96">
        <v>1</v>
      </c>
      <c r="AC6" s="13">
        <f t="shared" si="0"/>
        <v>1</v>
      </c>
      <c r="AD6" s="28"/>
      <c r="AE6" s="46"/>
    </row>
    <row r="7" spans="1:31" ht="13.5" customHeight="1" x14ac:dyDescent="0.15">
      <c r="A7" s="96" t="s">
        <v>2058</v>
      </c>
      <c r="O7" s="96">
        <v>1</v>
      </c>
      <c r="AC7" s="13">
        <f t="shared" si="0"/>
        <v>1</v>
      </c>
      <c r="AD7" s="28"/>
      <c r="AE7" s="46"/>
    </row>
    <row r="8" spans="1:31" ht="13.5" customHeight="1" x14ac:dyDescent="0.15">
      <c r="A8" s="64" t="s">
        <v>2071</v>
      </c>
      <c r="O8" s="96">
        <v>1</v>
      </c>
      <c r="AC8" s="13">
        <f t="shared" si="0"/>
        <v>1</v>
      </c>
      <c r="AD8" s="28"/>
      <c r="AE8" s="46"/>
    </row>
    <row r="9" spans="1:31" ht="13.5" customHeight="1" x14ac:dyDescent="0.15">
      <c r="A9" s="96" t="s">
        <v>2065</v>
      </c>
      <c r="S9" s="96">
        <v>1</v>
      </c>
      <c r="AC9" s="13">
        <f t="shared" si="0"/>
        <v>1</v>
      </c>
      <c r="AD9" s="28"/>
      <c r="AE9" s="46"/>
    </row>
    <row r="10" spans="1:31" ht="13.5" customHeight="1" x14ac:dyDescent="0.15">
      <c r="A10" s="96" t="s">
        <v>2059</v>
      </c>
      <c r="O10" s="96">
        <v>1</v>
      </c>
      <c r="V10" s="96">
        <v>4</v>
      </c>
      <c r="AC10" s="13">
        <f t="shared" si="0"/>
        <v>5</v>
      </c>
      <c r="AD10" s="28"/>
      <c r="AE10" s="46"/>
    </row>
    <row r="11" spans="1:31" ht="13.5" customHeight="1" x14ac:dyDescent="0.15">
      <c r="A11" s="96" t="s">
        <v>2066</v>
      </c>
      <c r="AC11" s="13">
        <f t="shared" si="0"/>
        <v>0</v>
      </c>
      <c r="AD11" s="28"/>
      <c r="AE11" s="46"/>
    </row>
    <row r="12" spans="1:31" ht="13.5" customHeight="1" x14ac:dyDescent="0.15">
      <c r="A12" s="96" t="s">
        <v>2060</v>
      </c>
      <c r="M12" s="96">
        <v>1</v>
      </c>
      <c r="O12" s="96">
        <v>1</v>
      </c>
      <c r="AC12" s="13">
        <f t="shared" si="0"/>
        <v>2</v>
      </c>
      <c r="AD12" s="28"/>
      <c r="AE12" s="46"/>
    </row>
    <row r="13" spans="1:31" ht="13.5" customHeight="1" x14ac:dyDescent="0.15">
      <c r="A13" s="96" t="s">
        <v>2061</v>
      </c>
      <c r="O13" s="96">
        <v>1</v>
      </c>
      <c r="AC13" s="13">
        <f t="shared" si="0"/>
        <v>1</v>
      </c>
      <c r="AD13" s="28"/>
      <c r="AE13" s="46"/>
    </row>
    <row r="14" spans="1:31" ht="13.5" customHeight="1" x14ac:dyDescent="0.15">
      <c r="A14" s="96" t="s">
        <v>2062</v>
      </c>
      <c r="M14" s="96">
        <v>1</v>
      </c>
      <c r="O14" s="96">
        <v>1</v>
      </c>
      <c r="AC14" s="13">
        <f t="shared" si="0"/>
        <v>2</v>
      </c>
      <c r="AD14" s="28"/>
      <c r="AE14" s="46"/>
    </row>
    <row r="15" spans="1:31" ht="13.5" customHeight="1" x14ac:dyDescent="0.15">
      <c r="A15" s="96" t="s">
        <v>2063</v>
      </c>
      <c r="O15" s="96">
        <v>1</v>
      </c>
      <c r="AC15" s="13">
        <f t="shared" si="0"/>
        <v>1</v>
      </c>
      <c r="AD15" s="28"/>
      <c r="AE15" s="46"/>
    </row>
    <row r="16" spans="1:31" ht="13.5" customHeight="1" x14ac:dyDescent="0.15">
      <c r="A16" s="64" t="s">
        <v>2067</v>
      </c>
      <c r="M16" s="96">
        <v>1</v>
      </c>
      <c r="O16" s="96">
        <v>1</v>
      </c>
      <c r="S16" s="96">
        <v>1</v>
      </c>
      <c r="V16" s="96">
        <v>1</v>
      </c>
      <c r="AC16" s="13">
        <f t="shared" si="0"/>
        <v>4</v>
      </c>
      <c r="AD16" s="28"/>
      <c r="AE16" s="46"/>
    </row>
    <row r="17" spans="1:32" ht="13.5" customHeight="1" x14ac:dyDescent="0.15">
      <c r="A17" s="64" t="s">
        <v>2068</v>
      </c>
      <c r="AC17" s="13">
        <f t="shared" si="0"/>
        <v>0</v>
      </c>
      <c r="AD17" s="28"/>
      <c r="AE17" s="46"/>
    </row>
    <row r="18" spans="1:32" ht="13.5" customHeight="1" x14ac:dyDescent="0.15">
      <c r="A18" s="8" t="s">
        <v>75</v>
      </c>
      <c r="O18" s="96">
        <v>2</v>
      </c>
      <c r="AC18" s="13">
        <f>SUM(B18:AB18)</f>
        <v>2</v>
      </c>
      <c r="AD18" s="30"/>
      <c r="AE18" s="33"/>
    </row>
    <row r="19" spans="1:32" ht="13.5" customHeight="1" x14ac:dyDescent="0.15">
      <c r="A19" s="25" t="s">
        <v>115</v>
      </c>
      <c r="AC19" s="15">
        <f>SUM(B19:AB19)</f>
        <v>0</v>
      </c>
      <c r="AD19" s="29"/>
      <c r="AE19" s="33"/>
      <c r="AF19" s="96"/>
    </row>
    <row r="20" spans="1:32" ht="13.5" customHeight="1" x14ac:dyDescent="0.15">
      <c r="A20" s="26" t="s">
        <v>106</v>
      </c>
      <c r="B20" s="21">
        <f>SUM(B4:B19)</f>
        <v>0</v>
      </c>
      <c r="C20" s="21">
        <f t="shared" ref="C20:AB20" si="1">SUM(C4:C19)</f>
        <v>0</v>
      </c>
      <c r="D20" s="21">
        <f t="shared" si="1"/>
        <v>0</v>
      </c>
      <c r="E20" s="21">
        <f t="shared" si="1"/>
        <v>0</v>
      </c>
      <c r="F20" s="21">
        <f t="shared" si="1"/>
        <v>0</v>
      </c>
      <c r="G20" s="21">
        <f t="shared" si="1"/>
        <v>0</v>
      </c>
      <c r="H20" s="21">
        <f t="shared" si="1"/>
        <v>0</v>
      </c>
      <c r="I20" s="21">
        <f t="shared" si="1"/>
        <v>0</v>
      </c>
      <c r="J20" s="21">
        <f t="shared" si="1"/>
        <v>0</v>
      </c>
      <c r="K20" s="21">
        <f t="shared" si="1"/>
        <v>0</v>
      </c>
      <c r="L20" s="21">
        <f t="shared" si="1"/>
        <v>0</v>
      </c>
      <c r="M20" s="21">
        <f t="shared" si="1"/>
        <v>3</v>
      </c>
      <c r="N20" s="21">
        <f t="shared" si="1"/>
        <v>0</v>
      </c>
      <c r="O20" s="21">
        <f t="shared" si="1"/>
        <v>11</v>
      </c>
      <c r="P20" s="21">
        <f t="shared" si="1"/>
        <v>0</v>
      </c>
      <c r="Q20" s="21">
        <f t="shared" si="1"/>
        <v>0</v>
      </c>
      <c r="R20" s="21">
        <f t="shared" si="1"/>
        <v>0</v>
      </c>
      <c r="S20" s="21">
        <f t="shared" si="1"/>
        <v>2</v>
      </c>
      <c r="T20" s="21">
        <f t="shared" si="1"/>
        <v>0</v>
      </c>
      <c r="U20" s="21">
        <f t="shared" si="1"/>
        <v>0</v>
      </c>
      <c r="V20" s="21">
        <f t="shared" si="1"/>
        <v>6</v>
      </c>
      <c r="W20" s="21">
        <f t="shared" si="1"/>
        <v>0</v>
      </c>
      <c r="X20" s="21">
        <f t="shared" si="1"/>
        <v>0</v>
      </c>
      <c r="Y20" s="21">
        <f t="shared" si="1"/>
        <v>0</v>
      </c>
      <c r="Z20" s="21">
        <f t="shared" si="1"/>
        <v>0</v>
      </c>
      <c r="AA20" s="21">
        <f t="shared" si="1"/>
        <v>0</v>
      </c>
      <c r="AB20" s="22">
        <f t="shared" si="1"/>
        <v>0</v>
      </c>
      <c r="AC20" s="23">
        <f>SUM(AC4:AC19)</f>
        <v>22</v>
      </c>
      <c r="AD20" s="29"/>
      <c r="AE20" s="52">
        <f>SUM(AE4:AE19)</f>
        <v>0</v>
      </c>
      <c r="AF20" s="96"/>
    </row>
    <row r="24" spans="1:32" ht="13.5" customHeight="1" x14ac:dyDescent="0.15">
      <c r="E24" s="90"/>
    </row>
  </sheetData>
  <sortState ref="A5:A17">
    <sortCondition ref="A5:A17"/>
  </sortState>
  <pageMargins left="0.75" right="0.75" top="1" bottom="1" header="0.5" footer="0.5"/>
  <pageSetup paperSize="9" scale="55" orientation="landscape" r:id="rId1"/>
  <headerFooter alignWithMargins="0"/>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codeName="Sheet42"/>
  <dimension ref="A1:AJ70"/>
  <sheetViews>
    <sheetView workbookViewId="0">
      <pane xSplit="1" ySplit="3" topLeftCell="B40"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8.6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2" width="10.33203125" customWidth="1"/>
    <col min="33" max="33" width="13" style="1" customWidth="1"/>
  </cols>
  <sheetData>
    <row r="1" spans="1:36" ht="13.5" customHeight="1" x14ac:dyDescent="0.15">
      <c r="A1" s="48"/>
      <c r="B1" s="35" t="str">
        <f>China!B1</f>
        <v>This workbook was produced by Jørgen Fenhann, UNEP DTU Partnership from the CDMPipeline of 1st October 2018, jqfe@dtu.dk, Phone (+45)40202789</v>
      </c>
    </row>
    <row r="2" spans="1:36" ht="13.5" customHeight="1" x14ac:dyDescent="0.15">
      <c r="B2" s="35"/>
    </row>
    <row r="3" spans="1:36" ht="39" customHeight="1" x14ac:dyDescent="0.15">
      <c r="A3" s="3" t="s">
        <v>1305</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c r="AF3" s="55"/>
    </row>
    <row r="4" spans="1:36" ht="13.5" customHeight="1" x14ac:dyDescent="0.15">
      <c r="A4" s="1" t="s">
        <v>575</v>
      </c>
      <c r="AC4" s="11">
        <f t="shared" ref="AC4:AC35" si="0">SUM(B4:AB4)</f>
        <v>0</v>
      </c>
      <c r="AD4" s="27"/>
      <c r="AE4" s="57">
        <v>2.2103999999999999</v>
      </c>
      <c r="AF4" s="56"/>
      <c r="AJ4" s="54"/>
    </row>
    <row r="5" spans="1:36" ht="13.5" customHeight="1" x14ac:dyDescent="0.15">
      <c r="A5" s="1" t="s">
        <v>534</v>
      </c>
      <c r="S5">
        <v>1</v>
      </c>
      <c r="AC5" s="13">
        <f t="shared" si="0"/>
        <v>1</v>
      </c>
      <c r="AD5" s="28"/>
      <c r="AE5" s="58">
        <v>0.92630000000000001</v>
      </c>
      <c r="AF5" s="56"/>
    </row>
    <row r="6" spans="1:36" ht="13.5" customHeight="1" x14ac:dyDescent="0.15">
      <c r="A6" s="1" t="s">
        <v>542</v>
      </c>
      <c r="AC6" s="13">
        <f t="shared" si="0"/>
        <v>0</v>
      </c>
      <c r="AD6" s="28"/>
      <c r="AE6" s="58">
        <v>1.5943000000000001</v>
      </c>
      <c r="AF6" s="56"/>
    </row>
    <row r="7" spans="1:36" ht="13.5" customHeight="1" x14ac:dyDescent="0.15">
      <c r="A7" s="1" t="s">
        <v>544</v>
      </c>
      <c r="R7">
        <v>1</v>
      </c>
      <c r="AC7" s="13">
        <f t="shared" si="0"/>
        <v>1</v>
      </c>
      <c r="AD7" s="28"/>
      <c r="AE7" s="58">
        <v>0.30149999999999999</v>
      </c>
      <c r="AF7" s="56"/>
    </row>
    <row r="8" spans="1:36" ht="13.5" customHeight="1" x14ac:dyDescent="0.15">
      <c r="A8" s="1" t="s">
        <v>576</v>
      </c>
      <c r="AB8">
        <v>1</v>
      </c>
      <c r="AC8" s="13">
        <f t="shared" si="0"/>
        <v>1</v>
      </c>
      <c r="AD8" s="28"/>
      <c r="AE8" s="58">
        <v>0.82010000000000005</v>
      </c>
      <c r="AF8" s="56"/>
    </row>
    <row r="9" spans="1:36" ht="13.5" customHeight="1" x14ac:dyDescent="0.15">
      <c r="A9" s="1" t="s">
        <v>543</v>
      </c>
      <c r="AC9" s="13">
        <f t="shared" si="0"/>
        <v>0</v>
      </c>
      <c r="AD9" s="28"/>
      <c r="AE9" s="58">
        <v>1.0098</v>
      </c>
      <c r="AF9" s="56"/>
    </row>
    <row r="10" spans="1:36" ht="13.5" customHeight="1" x14ac:dyDescent="0.15">
      <c r="A10" s="2" t="s">
        <v>562</v>
      </c>
      <c r="D10">
        <v>2</v>
      </c>
      <c r="R10">
        <v>3</v>
      </c>
      <c r="AB10">
        <v>1</v>
      </c>
      <c r="AC10" s="13">
        <f t="shared" si="0"/>
        <v>6</v>
      </c>
      <c r="AD10" s="28"/>
      <c r="AE10" s="58">
        <v>1.5663</v>
      </c>
      <c r="AF10" s="56"/>
    </row>
    <row r="11" spans="1:36" ht="13.5" customHeight="1" x14ac:dyDescent="0.15">
      <c r="A11" s="1" t="s">
        <v>568</v>
      </c>
      <c r="D11">
        <v>3</v>
      </c>
      <c r="T11">
        <v>1</v>
      </c>
      <c r="AC11" s="13">
        <f t="shared" si="0"/>
        <v>4</v>
      </c>
      <c r="AD11" s="28"/>
      <c r="AE11" s="58">
        <v>0.96399999999999997</v>
      </c>
      <c r="AF11" s="56"/>
    </row>
    <row r="12" spans="1:36" ht="13.5" customHeight="1" x14ac:dyDescent="0.15">
      <c r="A12" s="1" t="s">
        <v>569</v>
      </c>
      <c r="R12">
        <v>1</v>
      </c>
      <c r="T12">
        <v>1</v>
      </c>
      <c r="AC12" s="13">
        <f t="shared" si="0"/>
        <v>2</v>
      </c>
      <c r="AD12" s="28"/>
      <c r="AE12" s="58">
        <v>0.8095</v>
      </c>
      <c r="AF12" s="56"/>
    </row>
    <row r="13" spans="1:36" ht="13.5" customHeight="1" x14ac:dyDescent="0.15">
      <c r="A13" s="1" t="s">
        <v>570</v>
      </c>
      <c r="R13">
        <v>2</v>
      </c>
      <c r="AB13">
        <v>3</v>
      </c>
      <c r="AC13" s="13">
        <f t="shared" si="0"/>
        <v>5</v>
      </c>
      <c r="AD13" s="28"/>
      <c r="AE13" s="58">
        <v>1.1637</v>
      </c>
      <c r="AF13" s="56"/>
    </row>
    <row r="14" spans="1:36" ht="13.5" customHeight="1" x14ac:dyDescent="0.15">
      <c r="A14" s="1" t="s">
        <v>578</v>
      </c>
      <c r="AC14" s="13">
        <f t="shared" si="0"/>
        <v>0</v>
      </c>
      <c r="AD14" s="28"/>
      <c r="AE14" s="58">
        <v>1.232</v>
      </c>
      <c r="AF14" s="56"/>
    </row>
    <row r="15" spans="1:36" ht="13.5" customHeight="1" x14ac:dyDescent="0.15">
      <c r="A15" s="1" t="s">
        <v>574</v>
      </c>
      <c r="D15">
        <v>2</v>
      </c>
      <c r="T15">
        <v>1</v>
      </c>
      <c r="AC15" s="13">
        <f t="shared" si="0"/>
        <v>3</v>
      </c>
      <c r="AD15" s="28"/>
      <c r="AE15" s="58">
        <v>1.1398999999999999</v>
      </c>
      <c r="AF15" s="56"/>
    </row>
    <row r="16" spans="1:36" ht="13.5" customHeight="1" x14ac:dyDescent="0.15">
      <c r="A16" s="1" t="s">
        <v>545</v>
      </c>
      <c r="R16">
        <v>3</v>
      </c>
      <c r="AC16" s="13">
        <f t="shared" si="0"/>
        <v>3</v>
      </c>
      <c r="AD16" s="28"/>
      <c r="AE16" s="58">
        <v>0.51890000000000003</v>
      </c>
      <c r="AF16" s="56"/>
    </row>
    <row r="17" spans="1:32" ht="13.5" customHeight="1" x14ac:dyDescent="0.15">
      <c r="A17" s="1" t="s">
        <v>567</v>
      </c>
      <c r="D17">
        <v>2</v>
      </c>
      <c r="AC17" s="13">
        <f t="shared" si="0"/>
        <v>2</v>
      </c>
      <c r="AD17" s="28"/>
      <c r="AE17" s="58">
        <v>0.78849999999999998</v>
      </c>
      <c r="AF17" s="56"/>
    </row>
    <row r="18" spans="1:32" ht="13.5" customHeight="1" x14ac:dyDescent="0.15">
      <c r="A18" s="1" t="s">
        <v>558</v>
      </c>
      <c r="R18">
        <v>5</v>
      </c>
      <c r="T18">
        <v>2</v>
      </c>
      <c r="AC18" s="13">
        <f t="shared" si="0"/>
        <v>7</v>
      </c>
      <c r="AD18" s="28"/>
      <c r="AE18" s="58">
        <v>1.7376</v>
      </c>
      <c r="AF18" s="56"/>
    </row>
    <row r="19" spans="1:32" ht="13.5" customHeight="1" x14ac:dyDescent="0.15">
      <c r="A19" s="1" t="s">
        <v>559</v>
      </c>
      <c r="R19">
        <v>11</v>
      </c>
      <c r="T19">
        <v>1</v>
      </c>
      <c r="AC19" s="13">
        <f t="shared" si="0"/>
        <v>12</v>
      </c>
      <c r="AD19" s="28"/>
      <c r="AE19" s="58">
        <v>0.4073</v>
      </c>
      <c r="AF19" s="56"/>
    </row>
    <row r="20" spans="1:32" ht="13.5" customHeight="1" x14ac:dyDescent="0.15">
      <c r="A20" s="1" t="s">
        <v>554</v>
      </c>
      <c r="R20">
        <v>3</v>
      </c>
      <c r="AC20" s="13">
        <f t="shared" si="0"/>
        <v>3</v>
      </c>
      <c r="AD20" s="28"/>
      <c r="AE20" s="58">
        <v>0.45910000000000001</v>
      </c>
      <c r="AF20" s="56"/>
    </row>
    <row r="21" spans="1:32" ht="13.5" customHeight="1" x14ac:dyDescent="0.15">
      <c r="A21" s="1" t="s">
        <v>571</v>
      </c>
      <c r="O21">
        <v>1</v>
      </c>
      <c r="T21">
        <v>1</v>
      </c>
      <c r="AC21" s="13">
        <f t="shared" si="0"/>
        <v>2</v>
      </c>
      <c r="AD21" s="28"/>
      <c r="AE21" s="58">
        <v>2.2147999999999999</v>
      </c>
      <c r="AF21" s="56"/>
    </row>
    <row r="22" spans="1:32" ht="13.5" customHeight="1" x14ac:dyDescent="0.15">
      <c r="A22" s="1" t="s">
        <v>579</v>
      </c>
      <c r="D22">
        <v>1</v>
      </c>
      <c r="AC22" s="13">
        <f t="shared" si="0"/>
        <v>1</v>
      </c>
      <c r="AD22" s="28"/>
      <c r="AE22" s="58">
        <v>1.6677999999999999</v>
      </c>
      <c r="AF22" s="56"/>
    </row>
    <row r="23" spans="1:32" ht="13.5" customHeight="1" x14ac:dyDescent="0.15">
      <c r="A23" s="1" t="s">
        <v>577</v>
      </c>
      <c r="AC23" s="13">
        <f t="shared" si="0"/>
        <v>0</v>
      </c>
      <c r="AD23" s="28"/>
      <c r="AE23" s="58">
        <v>1.3532999999999999</v>
      </c>
      <c r="AF23" s="56"/>
    </row>
    <row r="24" spans="1:32" ht="13.5" customHeight="1" x14ac:dyDescent="0.15">
      <c r="A24" s="2" t="s">
        <v>560</v>
      </c>
      <c r="D24">
        <v>1</v>
      </c>
      <c r="R24">
        <v>13</v>
      </c>
      <c r="AC24" s="13">
        <f t="shared" si="0"/>
        <v>14</v>
      </c>
      <c r="AD24" s="28"/>
      <c r="AE24" s="58">
        <v>1.1617</v>
      </c>
      <c r="AF24" s="56"/>
    </row>
    <row r="25" spans="1:32" ht="13.5" customHeight="1" x14ac:dyDescent="0.15">
      <c r="A25" s="1" t="s">
        <v>546</v>
      </c>
      <c r="R25">
        <v>10</v>
      </c>
      <c r="AC25" s="13">
        <f t="shared" si="0"/>
        <v>10</v>
      </c>
      <c r="AD25" s="28"/>
      <c r="AE25" s="58">
        <v>0.6835</v>
      </c>
      <c r="AF25" s="56"/>
    </row>
    <row r="26" spans="1:32" ht="13.5" customHeight="1" x14ac:dyDescent="0.15">
      <c r="A26" s="1" t="s">
        <v>524</v>
      </c>
      <c r="D26">
        <v>1</v>
      </c>
      <c r="AC26" s="13">
        <f t="shared" si="0"/>
        <v>1</v>
      </c>
      <c r="AD26" s="28"/>
      <c r="AE26" s="58">
        <v>0.8266</v>
      </c>
      <c r="AF26" s="56"/>
    </row>
    <row r="27" spans="1:32" ht="13.5" customHeight="1" x14ac:dyDescent="0.15">
      <c r="A27" s="1" t="s">
        <v>532</v>
      </c>
      <c r="S27">
        <v>1</v>
      </c>
      <c r="AC27" s="13">
        <f t="shared" si="0"/>
        <v>1</v>
      </c>
      <c r="AD27" s="28"/>
      <c r="AE27" s="58">
        <v>3.2166999999999999</v>
      </c>
      <c r="AF27" s="56"/>
    </row>
    <row r="28" spans="1:32" ht="13.5" customHeight="1" x14ac:dyDescent="0.15">
      <c r="A28" s="1" t="s">
        <v>525</v>
      </c>
      <c r="AC28" s="13">
        <f t="shared" si="0"/>
        <v>0</v>
      </c>
      <c r="AD28" s="28"/>
      <c r="AE28" s="58">
        <v>2.5434999999999999</v>
      </c>
      <c r="AF28" s="56"/>
    </row>
    <row r="29" spans="1:32" ht="13.5" customHeight="1" x14ac:dyDescent="0.15">
      <c r="A29" s="1" t="s">
        <v>537</v>
      </c>
      <c r="R29">
        <v>1</v>
      </c>
      <c r="AC29" s="13">
        <f t="shared" si="0"/>
        <v>1</v>
      </c>
      <c r="AD29" s="28"/>
      <c r="AE29" s="58">
        <v>1.3064</v>
      </c>
      <c r="AF29" s="56"/>
    </row>
    <row r="30" spans="1:32" ht="13.5" customHeight="1" x14ac:dyDescent="0.15">
      <c r="A30" s="1" t="s">
        <v>526</v>
      </c>
      <c r="K30">
        <v>1</v>
      </c>
      <c r="AC30" s="13">
        <f t="shared" si="0"/>
        <v>1</v>
      </c>
      <c r="AD30" s="28"/>
      <c r="AE30" s="58">
        <v>1.7224999999999999</v>
      </c>
      <c r="AF30" s="56"/>
    </row>
    <row r="31" spans="1:32" ht="13.5" customHeight="1" x14ac:dyDescent="0.15">
      <c r="A31" s="1" t="s">
        <v>536</v>
      </c>
      <c r="AC31" s="13">
        <f t="shared" si="0"/>
        <v>0</v>
      </c>
      <c r="AD31" s="28"/>
      <c r="AE31" s="58">
        <v>1.8033999999999999</v>
      </c>
      <c r="AF31" s="56"/>
    </row>
    <row r="32" spans="1:32" ht="13.5" customHeight="1" x14ac:dyDescent="0.15">
      <c r="A32" s="1" t="s">
        <v>580</v>
      </c>
      <c r="R32">
        <v>1</v>
      </c>
      <c r="AC32" s="13">
        <f t="shared" si="0"/>
        <v>1</v>
      </c>
      <c r="AD32" s="28"/>
      <c r="AE32" s="58">
        <v>0.79690000000000005</v>
      </c>
      <c r="AF32" s="56"/>
    </row>
    <row r="33" spans="1:33" ht="13.5" customHeight="1" x14ac:dyDescent="0.15">
      <c r="A33" s="1" t="s">
        <v>535</v>
      </c>
      <c r="D33">
        <v>3</v>
      </c>
      <c r="S33">
        <v>5</v>
      </c>
      <c r="AC33" s="13">
        <f t="shared" si="0"/>
        <v>8</v>
      </c>
      <c r="AD33" s="28"/>
      <c r="AE33" s="58">
        <v>6.1058000000000003</v>
      </c>
      <c r="AF33" s="56"/>
    </row>
    <row r="34" spans="1:33" ht="13.5" customHeight="1" x14ac:dyDescent="0.15">
      <c r="A34" s="1" t="s">
        <v>555</v>
      </c>
      <c r="R34">
        <v>3</v>
      </c>
      <c r="X34">
        <v>1</v>
      </c>
      <c r="AC34" s="13">
        <f t="shared" si="0"/>
        <v>4</v>
      </c>
      <c r="AD34" s="28"/>
      <c r="AE34" s="58">
        <v>0.82040000000000002</v>
      </c>
      <c r="AF34" s="56"/>
    </row>
    <row r="35" spans="1:33" ht="13.5" customHeight="1" x14ac:dyDescent="0.15">
      <c r="A35" s="1" t="s">
        <v>527</v>
      </c>
      <c r="AC35" s="13">
        <f t="shared" si="0"/>
        <v>0</v>
      </c>
      <c r="AD35" s="28"/>
      <c r="AE35" s="58">
        <v>1.1427</v>
      </c>
      <c r="AF35" s="56"/>
    </row>
    <row r="36" spans="1:33" ht="13.5" customHeight="1" x14ac:dyDescent="0.15">
      <c r="A36" s="1" t="s">
        <v>563</v>
      </c>
      <c r="R36">
        <v>2</v>
      </c>
      <c r="AC36" s="13">
        <f t="shared" ref="AC36:AC67" si="1">SUM(B36:AB36)</f>
        <v>2</v>
      </c>
      <c r="AD36" s="28"/>
      <c r="AE36" s="58">
        <v>1.135</v>
      </c>
      <c r="AF36" s="56"/>
    </row>
    <row r="37" spans="1:33" ht="13.5" customHeight="1" x14ac:dyDescent="0.15">
      <c r="A37" s="1" t="s">
        <v>581</v>
      </c>
      <c r="K37">
        <v>1</v>
      </c>
      <c r="AC37" s="13">
        <f t="shared" si="1"/>
        <v>1</v>
      </c>
      <c r="AD37" s="28"/>
      <c r="AE37" s="58">
        <v>1.6846000000000001</v>
      </c>
      <c r="AF37" s="56"/>
    </row>
    <row r="38" spans="1:33" ht="13.5" customHeight="1" x14ac:dyDescent="0.15">
      <c r="A38" s="2" t="s">
        <v>587</v>
      </c>
      <c r="R38">
        <v>11</v>
      </c>
      <c r="T38">
        <v>1</v>
      </c>
      <c r="AC38" s="13">
        <f t="shared" si="1"/>
        <v>12</v>
      </c>
      <c r="AD38" s="28"/>
      <c r="AE38" s="58">
        <v>0.3831</v>
      </c>
      <c r="AF38" s="56"/>
      <c r="AG38" s="2"/>
    </row>
    <row r="39" spans="1:33" ht="13.5" customHeight="1" x14ac:dyDescent="0.15">
      <c r="A39" s="1" t="s">
        <v>556</v>
      </c>
      <c r="R39">
        <v>10</v>
      </c>
      <c r="AC39" s="13">
        <f t="shared" si="1"/>
        <v>10</v>
      </c>
      <c r="AD39" s="28"/>
      <c r="AE39" s="58">
        <v>0.31990000000000002</v>
      </c>
      <c r="AF39" s="56"/>
      <c r="AG39" s="2"/>
    </row>
    <row r="40" spans="1:33" ht="13.5" customHeight="1" x14ac:dyDescent="0.15">
      <c r="A40" s="2" t="s">
        <v>561</v>
      </c>
      <c r="R40">
        <v>11</v>
      </c>
      <c r="AC40" s="13">
        <f t="shared" si="1"/>
        <v>11</v>
      </c>
      <c r="AD40" s="28"/>
      <c r="AE40" s="58">
        <v>1.1792</v>
      </c>
      <c r="AF40" s="56"/>
      <c r="AG40" s="2"/>
    </row>
    <row r="41" spans="1:33" ht="13.5" customHeight="1" x14ac:dyDescent="0.15">
      <c r="A41" s="1" t="s">
        <v>547</v>
      </c>
      <c r="R41">
        <v>3</v>
      </c>
      <c r="AC41" s="13">
        <f t="shared" si="1"/>
        <v>3</v>
      </c>
      <c r="AD41" s="28"/>
      <c r="AE41" s="58">
        <v>0.74639999999999995</v>
      </c>
      <c r="AF41" s="56"/>
      <c r="AG41" s="2"/>
    </row>
    <row r="42" spans="1:33" ht="13.5" customHeight="1" x14ac:dyDescent="0.15">
      <c r="A42" s="1" t="s">
        <v>548</v>
      </c>
      <c r="R42">
        <v>27</v>
      </c>
      <c r="T42">
        <v>1</v>
      </c>
      <c r="AC42" s="13">
        <f t="shared" si="1"/>
        <v>28</v>
      </c>
      <c r="AD42" s="28"/>
      <c r="AE42" s="58">
        <v>0.58579999999999999</v>
      </c>
      <c r="AF42" s="56"/>
    </row>
    <row r="43" spans="1:33" ht="13.5" customHeight="1" x14ac:dyDescent="0.15">
      <c r="A43" s="1" t="s">
        <v>582</v>
      </c>
      <c r="D43">
        <v>1</v>
      </c>
      <c r="AC43" s="13">
        <f t="shared" si="1"/>
        <v>1</v>
      </c>
      <c r="AD43" s="28"/>
      <c r="AE43" s="58">
        <v>1.4231</v>
      </c>
      <c r="AF43" s="56"/>
    </row>
    <row r="44" spans="1:33" ht="13.5" customHeight="1" x14ac:dyDescent="0.15">
      <c r="A44" s="1" t="s">
        <v>528</v>
      </c>
      <c r="AC44" s="13">
        <f t="shared" si="1"/>
        <v>0</v>
      </c>
      <c r="AD44" s="28"/>
      <c r="AE44" s="58">
        <v>1.9742999999999999</v>
      </c>
      <c r="AF44" s="56"/>
    </row>
    <row r="45" spans="1:33" ht="13.5" customHeight="1" x14ac:dyDescent="0.15">
      <c r="A45" s="1" t="s">
        <v>538</v>
      </c>
      <c r="D45">
        <v>1</v>
      </c>
      <c r="R45">
        <v>12</v>
      </c>
      <c r="T45">
        <v>2</v>
      </c>
      <c r="AC45" s="13">
        <f t="shared" si="1"/>
        <v>15</v>
      </c>
      <c r="AD45" s="28"/>
      <c r="AE45" s="58">
        <v>3.0642999999999998</v>
      </c>
      <c r="AF45" s="56"/>
    </row>
    <row r="46" spans="1:33" ht="13.5" customHeight="1" x14ac:dyDescent="0.15">
      <c r="A46" s="1" t="s">
        <v>529</v>
      </c>
      <c r="AC46" s="13">
        <f t="shared" si="1"/>
        <v>0</v>
      </c>
      <c r="AD46" s="28"/>
      <c r="AE46" s="58">
        <v>0.92259999999999998</v>
      </c>
      <c r="AF46" s="56"/>
    </row>
    <row r="47" spans="1:33" ht="13.5" customHeight="1" x14ac:dyDescent="0.15">
      <c r="A47" s="1" t="s">
        <v>572</v>
      </c>
      <c r="R47">
        <v>1</v>
      </c>
      <c r="AC47" s="13">
        <f t="shared" si="1"/>
        <v>1</v>
      </c>
      <c r="AD47" s="28"/>
      <c r="AE47" s="58">
        <v>0.56789999999999996</v>
      </c>
      <c r="AF47" s="56"/>
    </row>
    <row r="48" spans="1:33" ht="13.5" customHeight="1" x14ac:dyDescent="0.15">
      <c r="A48" s="1" t="s">
        <v>549</v>
      </c>
      <c r="T48">
        <v>1</v>
      </c>
      <c r="AC48" s="13">
        <f t="shared" si="1"/>
        <v>1</v>
      </c>
      <c r="AD48" s="28"/>
      <c r="AE48" s="58">
        <v>1.3366</v>
      </c>
      <c r="AF48" s="56"/>
    </row>
    <row r="49" spans="1:32" ht="13.5" customHeight="1" x14ac:dyDescent="0.15">
      <c r="A49" s="1" t="s">
        <v>564</v>
      </c>
      <c r="R49">
        <v>2</v>
      </c>
      <c r="T49">
        <v>1</v>
      </c>
      <c r="AC49" s="13">
        <f t="shared" si="1"/>
        <v>3</v>
      </c>
      <c r="AD49" s="28"/>
      <c r="AE49" s="58">
        <v>0.87329999999999997</v>
      </c>
      <c r="AF49" s="56"/>
    </row>
    <row r="50" spans="1:32" ht="13.5" customHeight="1" x14ac:dyDescent="0.15">
      <c r="A50" s="1" t="s">
        <v>539</v>
      </c>
      <c r="AC50" s="13">
        <f t="shared" si="1"/>
        <v>0</v>
      </c>
      <c r="AD50" s="28"/>
      <c r="AE50" s="58">
        <v>0.84789999999999999</v>
      </c>
      <c r="AF50" s="56"/>
    </row>
    <row r="51" spans="1:32" ht="13.5" customHeight="1" x14ac:dyDescent="0.15">
      <c r="A51" s="1" t="s">
        <v>565</v>
      </c>
      <c r="R51">
        <v>16</v>
      </c>
      <c r="T51">
        <v>1</v>
      </c>
      <c r="AC51" s="13">
        <f t="shared" si="1"/>
        <v>17</v>
      </c>
      <c r="AD51" s="28"/>
      <c r="AE51" s="58">
        <v>1.4726999999999999</v>
      </c>
      <c r="AF51" s="56"/>
    </row>
    <row r="52" spans="1:32" ht="13.5" customHeight="1" x14ac:dyDescent="0.15">
      <c r="A52" s="1" t="s">
        <v>566</v>
      </c>
      <c r="R52">
        <v>3</v>
      </c>
      <c r="T52">
        <v>3</v>
      </c>
      <c r="AC52" s="13">
        <f t="shared" si="1"/>
        <v>6</v>
      </c>
      <c r="AD52" s="28"/>
      <c r="AE52" s="58">
        <v>1.2956000000000001</v>
      </c>
      <c r="AF52" s="56"/>
    </row>
    <row r="53" spans="1:32" ht="13.5" customHeight="1" x14ac:dyDescent="0.15">
      <c r="A53" s="1" t="s">
        <v>550</v>
      </c>
      <c r="AC53" s="13">
        <f t="shared" si="1"/>
        <v>0</v>
      </c>
      <c r="AD53" s="28"/>
      <c r="AE53" s="58">
        <v>1.0912999999999999</v>
      </c>
      <c r="AF53" s="56"/>
    </row>
    <row r="54" spans="1:32" ht="13.5" customHeight="1" x14ac:dyDescent="0.15">
      <c r="A54" s="1" t="s">
        <v>540</v>
      </c>
      <c r="R54">
        <v>6</v>
      </c>
      <c r="T54">
        <v>1</v>
      </c>
      <c r="AC54" s="13">
        <f t="shared" si="1"/>
        <v>7</v>
      </c>
      <c r="AD54" s="28"/>
      <c r="AE54" s="58">
        <v>0.62580000000000002</v>
      </c>
      <c r="AF54" s="56"/>
    </row>
    <row r="55" spans="1:32" ht="13.5" customHeight="1" x14ac:dyDescent="0.15">
      <c r="A55" s="1" t="s">
        <v>583</v>
      </c>
      <c r="AC55" s="13">
        <f t="shared" si="1"/>
        <v>0</v>
      </c>
      <c r="AD55" s="28"/>
      <c r="AE55" s="58">
        <v>1.2762</v>
      </c>
      <c r="AF55" s="56"/>
    </row>
    <row r="56" spans="1:32" ht="13.5" customHeight="1" x14ac:dyDescent="0.15">
      <c r="A56" s="1" t="s">
        <v>557</v>
      </c>
      <c r="R56">
        <v>26</v>
      </c>
      <c r="Y56">
        <v>1</v>
      </c>
      <c r="AC56" s="13">
        <f t="shared" si="1"/>
        <v>27</v>
      </c>
      <c r="AD56" s="28"/>
      <c r="AE56" s="58">
        <v>1.0075000000000001</v>
      </c>
      <c r="AF56" s="56"/>
    </row>
    <row r="57" spans="1:32" ht="13.5" customHeight="1" x14ac:dyDescent="0.15">
      <c r="A57" s="1" t="s">
        <v>573</v>
      </c>
      <c r="T57">
        <v>4</v>
      </c>
      <c r="AC57" s="13">
        <f t="shared" si="1"/>
        <v>4</v>
      </c>
      <c r="AD57" s="28"/>
      <c r="AE57" s="58">
        <v>1.0470999999999999</v>
      </c>
      <c r="AF57" s="56"/>
    </row>
    <row r="58" spans="1:32" ht="13.5" customHeight="1" x14ac:dyDescent="0.15">
      <c r="A58" s="1" t="s">
        <v>530</v>
      </c>
      <c r="AC58" s="13">
        <f t="shared" si="1"/>
        <v>0</v>
      </c>
      <c r="AD58" s="28"/>
      <c r="AE58" s="58">
        <v>1.8653999999999999</v>
      </c>
      <c r="AF58" s="56"/>
    </row>
    <row r="59" spans="1:32" ht="13.5" customHeight="1" x14ac:dyDescent="0.15">
      <c r="A59" s="1" t="s">
        <v>551</v>
      </c>
      <c r="R59">
        <v>1</v>
      </c>
      <c r="AC59" s="13">
        <f t="shared" si="1"/>
        <v>1</v>
      </c>
      <c r="AD59" s="28"/>
      <c r="AE59" s="58">
        <v>1.1272</v>
      </c>
      <c r="AF59" s="56"/>
    </row>
    <row r="60" spans="1:32" ht="13.5" customHeight="1" x14ac:dyDescent="0.15">
      <c r="A60" s="1" t="s">
        <v>541</v>
      </c>
      <c r="D60">
        <v>1</v>
      </c>
      <c r="K60">
        <v>1</v>
      </c>
      <c r="R60">
        <v>6</v>
      </c>
      <c r="AC60" s="13">
        <f t="shared" si="1"/>
        <v>8</v>
      </c>
      <c r="AD60" s="28"/>
      <c r="AE60" s="58">
        <v>3.6804000000000001</v>
      </c>
      <c r="AF60" s="56"/>
    </row>
    <row r="61" spans="1:32" ht="13.5" customHeight="1" x14ac:dyDescent="0.15">
      <c r="A61" s="1" t="s">
        <v>533</v>
      </c>
      <c r="D61">
        <v>1</v>
      </c>
      <c r="R61">
        <v>3</v>
      </c>
      <c r="AC61" s="13">
        <f t="shared" si="1"/>
        <v>4</v>
      </c>
      <c r="AD61" s="28"/>
      <c r="AE61" s="58">
        <v>1.1435</v>
      </c>
      <c r="AF61" s="56"/>
    </row>
    <row r="62" spans="1:32" ht="13.5" customHeight="1" x14ac:dyDescent="0.15">
      <c r="A62" s="1" t="s">
        <v>584</v>
      </c>
      <c r="AC62" s="13">
        <f t="shared" si="1"/>
        <v>0</v>
      </c>
      <c r="AD62" s="28"/>
      <c r="AE62" s="58">
        <v>1.7174</v>
      </c>
      <c r="AF62" s="56"/>
    </row>
    <row r="63" spans="1:32" ht="13.5" customHeight="1" x14ac:dyDescent="0.15">
      <c r="A63" s="1" t="s">
        <v>585</v>
      </c>
      <c r="AC63" s="13">
        <f t="shared" si="1"/>
        <v>0</v>
      </c>
      <c r="AD63" s="28"/>
      <c r="AE63" s="58">
        <v>1.0367999999999999</v>
      </c>
      <c r="AF63" s="56"/>
    </row>
    <row r="64" spans="1:32" ht="13.5" customHeight="1" x14ac:dyDescent="0.15">
      <c r="A64" s="1" t="s">
        <v>552</v>
      </c>
      <c r="R64">
        <v>1</v>
      </c>
      <c r="AC64" s="13">
        <f t="shared" si="1"/>
        <v>1</v>
      </c>
      <c r="AD64" s="28"/>
      <c r="AE64" s="58">
        <v>0.72330000000000005</v>
      </c>
      <c r="AF64" s="56"/>
    </row>
    <row r="65" spans="1:32" ht="13.5" customHeight="1" x14ac:dyDescent="0.15">
      <c r="A65" s="1" t="s">
        <v>586</v>
      </c>
      <c r="AC65" s="13">
        <f t="shared" si="1"/>
        <v>0</v>
      </c>
      <c r="AD65" s="28"/>
      <c r="AE65" s="58">
        <v>1.0569999999999999</v>
      </c>
      <c r="AF65" s="56"/>
    </row>
    <row r="66" spans="1:32" ht="13.5" customHeight="1" x14ac:dyDescent="0.15">
      <c r="A66" s="1" t="s">
        <v>531</v>
      </c>
      <c r="AC66" s="13">
        <f t="shared" si="1"/>
        <v>0</v>
      </c>
      <c r="AD66" s="28"/>
      <c r="AE66" s="58">
        <v>1.1803999999999999</v>
      </c>
      <c r="AF66" s="56"/>
    </row>
    <row r="67" spans="1:32" ht="13.5" customHeight="1" x14ac:dyDescent="0.15">
      <c r="A67" s="1" t="s">
        <v>553</v>
      </c>
      <c r="R67">
        <v>12</v>
      </c>
      <c r="T67">
        <v>1</v>
      </c>
      <c r="AC67" s="13">
        <f t="shared" si="1"/>
        <v>13</v>
      </c>
      <c r="AD67" s="28"/>
      <c r="AE67" s="58">
        <v>0.74070000000000003</v>
      </c>
      <c r="AF67" s="56"/>
    </row>
    <row r="68" spans="1:32" ht="13.5" customHeight="1" x14ac:dyDescent="0.15">
      <c r="A68" s="8" t="s">
        <v>75</v>
      </c>
      <c r="I68">
        <v>1</v>
      </c>
      <c r="AC68" s="13">
        <f>SUM(B68:AB68)</f>
        <v>1</v>
      </c>
      <c r="AD68" s="30"/>
      <c r="AE68" s="33"/>
      <c r="AF68" s="2"/>
    </row>
    <row r="69" spans="1:32" ht="13.5" customHeight="1" x14ac:dyDescent="0.15">
      <c r="A69" s="25" t="s">
        <v>115</v>
      </c>
      <c r="AC69" s="15">
        <f>SUM(B69:AB69)</f>
        <v>0</v>
      </c>
      <c r="AD69" s="29"/>
      <c r="AE69" s="29"/>
      <c r="AF69" s="2"/>
    </row>
    <row r="70" spans="1:32" ht="13.5" customHeight="1" x14ac:dyDescent="0.15">
      <c r="A70" s="26" t="s">
        <v>106</v>
      </c>
      <c r="B70" s="20">
        <f t="shared" ref="B70:AC70" si="2">SUM(B4:B69)</f>
        <v>0</v>
      </c>
      <c r="C70" s="21">
        <f t="shared" si="2"/>
        <v>0</v>
      </c>
      <c r="D70" s="21">
        <f t="shared" si="2"/>
        <v>19</v>
      </c>
      <c r="E70" s="21">
        <f t="shared" si="2"/>
        <v>0</v>
      </c>
      <c r="F70" s="21">
        <f t="shared" si="2"/>
        <v>0</v>
      </c>
      <c r="G70" s="21">
        <f t="shared" si="2"/>
        <v>0</v>
      </c>
      <c r="H70" s="21">
        <f t="shared" si="2"/>
        <v>0</v>
      </c>
      <c r="I70" s="21">
        <f t="shared" si="2"/>
        <v>1</v>
      </c>
      <c r="J70" s="21">
        <f t="shared" si="2"/>
        <v>0</v>
      </c>
      <c r="K70" s="21">
        <f t="shared" si="2"/>
        <v>3</v>
      </c>
      <c r="L70" s="21">
        <f t="shared" si="2"/>
        <v>0</v>
      </c>
      <c r="M70" s="21">
        <f t="shared" si="2"/>
        <v>0</v>
      </c>
      <c r="N70" s="21">
        <f t="shared" si="2"/>
        <v>0</v>
      </c>
      <c r="O70" s="21">
        <f t="shared" si="2"/>
        <v>1</v>
      </c>
      <c r="P70" s="21">
        <f t="shared" si="2"/>
        <v>0</v>
      </c>
      <c r="Q70" s="21">
        <f t="shared" si="2"/>
        <v>0</v>
      </c>
      <c r="R70" s="21">
        <f t="shared" si="2"/>
        <v>210</v>
      </c>
      <c r="S70" s="21">
        <f t="shared" si="2"/>
        <v>7</v>
      </c>
      <c r="T70" s="21">
        <f t="shared" si="2"/>
        <v>23</v>
      </c>
      <c r="U70" s="21">
        <f t="shared" si="2"/>
        <v>0</v>
      </c>
      <c r="V70" s="21">
        <f t="shared" si="2"/>
        <v>0</v>
      </c>
      <c r="W70" s="21">
        <f t="shared" si="2"/>
        <v>0</v>
      </c>
      <c r="X70" s="21">
        <f t="shared" si="2"/>
        <v>1</v>
      </c>
      <c r="Y70" s="21">
        <f t="shared" si="2"/>
        <v>1</v>
      </c>
      <c r="Z70" s="21">
        <f t="shared" si="2"/>
        <v>0</v>
      </c>
      <c r="AA70" s="21">
        <f t="shared" si="2"/>
        <v>0</v>
      </c>
      <c r="AB70" s="22">
        <f t="shared" si="2"/>
        <v>5</v>
      </c>
      <c r="AC70" s="23">
        <f t="shared" si="2"/>
        <v>271</v>
      </c>
      <c r="AD70" s="29"/>
      <c r="AE70" s="23"/>
      <c r="AF70" s="2"/>
    </row>
  </sheetData>
  <phoneticPr fontId="0" type="noConversion"/>
  <pageMargins left="0.75" right="0.75" top="1" bottom="1" header="0.5" footer="0.5"/>
  <headerFooter alignWithMargins="0"/>
  <legacy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Sheet67"/>
  <dimension ref="A1:AE37"/>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4.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1" width="10.33203125"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2" customHeight="1" x14ac:dyDescent="0.15">
      <c r="A3" s="3" t="s">
        <v>1518</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2" t="s">
        <v>610</v>
      </c>
      <c r="AC4" s="11">
        <f t="shared" ref="AC4:AC14" si="0">SUM(B4:AB4)</f>
        <v>0</v>
      </c>
      <c r="AD4" s="27"/>
      <c r="AE4" s="17"/>
    </row>
    <row r="5" spans="1:31" ht="13.5" customHeight="1" x14ac:dyDescent="0.15">
      <c r="A5" s="2" t="s">
        <v>1521</v>
      </c>
      <c r="AC5" s="13">
        <f t="shared" si="0"/>
        <v>0</v>
      </c>
      <c r="AD5" s="28"/>
      <c r="AE5" s="18"/>
    </row>
    <row r="6" spans="1:31" ht="13.5" customHeight="1" x14ac:dyDescent="0.15">
      <c r="A6" s="2" t="s">
        <v>723</v>
      </c>
      <c r="AC6" s="13">
        <f t="shared" si="0"/>
        <v>0</v>
      </c>
      <c r="AD6" s="28"/>
      <c r="AE6" s="18"/>
    </row>
    <row r="7" spans="1:31" ht="13.5" customHeight="1" x14ac:dyDescent="0.15">
      <c r="A7" s="2" t="s">
        <v>1519</v>
      </c>
      <c r="AC7" s="13">
        <f t="shared" si="0"/>
        <v>0</v>
      </c>
      <c r="AD7" s="28"/>
      <c r="AE7" s="18"/>
    </row>
    <row r="8" spans="1:31" ht="13.5" customHeight="1" x14ac:dyDescent="0.15">
      <c r="A8" s="2" t="s">
        <v>1520</v>
      </c>
      <c r="I8">
        <v>1</v>
      </c>
      <c r="AC8" s="13">
        <f t="shared" si="0"/>
        <v>1</v>
      </c>
      <c r="AD8" s="28"/>
      <c r="AE8" s="18"/>
    </row>
    <row r="9" spans="1:31" ht="13.5" customHeight="1" x14ac:dyDescent="0.15">
      <c r="A9" s="2" t="s">
        <v>1036</v>
      </c>
      <c r="AC9" s="13">
        <f t="shared" si="0"/>
        <v>0</v>
      </c>
      <c r="AD9" s="28"/>
      <c r="AE9" s="18"/>
    </row>
    <row r="10" spans="1:31" ht="13.5" customHeight="1" x14ac:dyDescent="0.15">
      <c r="A10" s="2" t="s">
        <v>1273</v>
      </c>
      <c r="R10">
        <v>1</v>
      </c>
      <c r="AC10" s="13">
        <f t="shared" si="0"/>
        <v>1</v>
      </c>
      <c r="AD10" s="28"/>
      <c r="AE10" s="18"/>
    </row>
    <row r="11" spans="1:31" ht="13.5" customHeight="1" x14ac:dyDescent="0.15">
      <c r="A11" s="2" t="s">
        <v>925</v>
      </c>
      <c r="R11">
        <v>1</v>
      </c>
      <c r="AC11" s="13">
        <f t="shared" si="0"/>
        <v>1</v>
      </c>
      <c r="AD11" s="28"/>
      <c r="AE11" s="18"/>
    </row>
    <row r="12" spans="1:31" ht="13.5" customHeight="1" x14ac:dyDescent="0.15">
      <c r="A12" s="2" t="s">
        <v>488</v>
      </c>
      <c r="AC12" s="13">
        <f t="shared" si="0"/>
        <v>0</v>
      </c>
      <c r="AD12" s="28"/>
      <c r="AE12" s="18"/>
    </row>
    <row r="13" spans="1:31" ht="13.5" customHeight="1" x14ac:dyDescent="0.15">
      <c r="A13" s="8" t="s">
        <v>75</v>
      </c>
      <c r="AC13" s="13">
        <f t="shared" si="0"/>
        <v>0</v>
      </c>
      <c r="AD13" s="30"/>
      <c r="AE13" s="33"/>
    </row>
    <row r="14" spans="1:31" ht="13.5" customHeight="1" x14ac:dyDescent="0.15">
      <c r="A14" s="25" t="s">
        <v>115</v>
      </c>
      <c r="AC14" s="15">
        <f t="shared" si="0"/>
        <v>0</v>
      </c>
      <c r="AD14" s="29"/>
      <c r="AE14" s="33"/>
    </row>
    <row r="15" spans="1:31" ht="13.5" customHeight="1" x14ac:dyDescent="0.15">
      <c r="A15" s="26" t="s">
        <v>106</v>
      </c>
      <c r="B15" s="20">
        <f t="shared" ref="B15:AC15" si="1">SUM(B4:B14)</f>
        <v>0</v>
      </c>
      <c r="C15" s="21">
        <f t="shared" si="1"/>
        <v>0</v>
      </c>
      <c r="D15" s="21">
        <f t="shared" si="1"/>
        <v>0</v>
      </c>
      <c r="E15" s="21">
        <f t="shared" si="1"/>
        <v>0</v>
      </c>
      <c r="F15" s="21">
        <f t="shared" si="1"/>
        <v>0</v>
      </c>
      <c r="G15" s="21">
        <f t="shared" si="1"/>
        <v>0</v>
      </c>
      <c r="H15" s="21">
        <f t="shared" si="1"/>
        <v>0</v>
      </c>
      <c r="I15" s="21">
        <f t="shared" si="1"/>
        <v>1</v>
      </c>
      <c r="J15" s="21">
        <f t="shared" si="1"/>
        <v>0</v>
      </c>
      <c r="K15" s="21">
        <f t="shared" si="1"/>
        <v>0</v>
      </c>
      <c r="L15" s="21">
        <f t="shared" si="1"/>
        <v>0</v>
      </c>
      <c r="M15" s="21">
        <f t="shared" si="1"/>
        <v>0</v>
      </c>
      <c r="N15" s="21">
        <f t="shared" si="1"/>
        <v>0</v>
      </c>
      <c r="O15" s="21">
        <f t="shared" si="1"/>
        <v>0</v>
      </c>
      <c r="P15" s="21">
        <f t="shared" si="1"/>
        <v>0</v>
      </c>
      <c r="Q15" s="21">
        <f t="shared" si="1"/>
        <v>0</v>
      </c>
      <c r="R15" s="21">
        <f t="shared" si="1"/>
        <v>2</v>
      </c>
      <c r="S15" s="21">
        <f t="shared" si="1"/>
        <v>0</v>
      </c>
      <c r="T15" s="21">
        <f t="shared" si="1"/>
        <v>0</v>
      </c>
      <c r="U15" s="21">
        <f t="shared" si="1"/>
        <v>0</v>
      </c>
      <c r="V15" s="21">
        <f t="shared" si="1"/>
        <v>0</v>
      </c>
      <c r="W15" s="21">
        <f t="shared" si="1"/>
        <v>0</v>
      </c>
      <c r="X15" s="21">
        <f t="shared" si="1"/>
        <v>0</v>
      </c>
      <c r="Y15" s="21">
        <f t="shared" si="1"/>
        <v>0</v>
      </c>
      <c r="Z15" s="21">
        <f t="shared" si="1"/>
        <v>0</v>
      </c>
      <c r="AA15" s="21">
        <f t="shared" si="1"/>
        <v>0</v>
      </c>
      <c r="AB15" s="22">
        <f t="shared" si="1"/>
        <v>0</v>
      </c>
      <c r="AC15" s="23">
        <f t="shared" si="1"/>
        <v>3</v>
      </c>
      <c r="AD15" s="29"/>
      <c r="AE15" s="49"/>
    </row>
    <row r="37" spans="1:1" ht="13.5" customHeight="1" x14ac:dyDescent="0.15">
      <c r="A37" s="2" t="s">
        <v>243</v>
      </c>
    </row>
  </sheetData>
  <phoneticPr fontId="0" type="noConversion"/>
  <pageMargins left="0.75" right="0.75" top="1" bottom="1" header="0.5" footer="0.5"/>
  <headerFooter alignWithMargins="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Sheet94"/>
  <dimension ref="A1:AE38"/>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20.5" style="2" customWidth="1"/>
    <col min="2" max="2" width="8" style="96" customWidth="1"/>
    <col min="3" max="3" width="6.5" style="96" customWidth="1"/>
    <col min="4" max="4" width="6.83203125" style="96" customWidth="1"/>
    <col min="5" max="5" width="8.5" style="96" customWidth="1"/>
    <col min="6" max="6" width="7.33203125" style="96" customWidth="1"/>
    <col min="7" max="7" width="6.832031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1" width="10.33203125" style="96" customWidth="1"/>
    <col min="32" max="16384" width="9.1640625" style="96"/>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2" customHeight="1" x14ac:dyDescent="0.15">
      <c r="A3" s="3" t="s">
        <v>1872</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96" t="s">
        <v>1862</v>
      </c>
      <c r="B4" s="126"/>
      <c r="AC4" s="11">
        <f t="shared" ref="AC4:AC15" si="0">SUM(B4:AB4)</f>
        <v>0</v>
      </c>
      <c r="AD4" s="27"/>
      <c r="AE4" s="17"/>
    </row>
    <row r="5" spans="1:31" ht="13.5" customHeight="1" x14ac:dyDescent="0.15">
      <c r="A5" s="96" t="s">
        <v>1863</v>
      </c>
      <c r="B5" s="126"/>
      <c r="AC5" s="13">
        <f t="shared" si="0"/>
        <v>0</v>
      </c>
      <c r="AD5" s="28"/>
      <c r="AE5" s="18"/>
    </row>
    <row r="6" spans="1:31" ht="13.5" customHeight="1" x14ac:dyDescent="0.15">
      <c r="A6" s="96" t="s">
        <v>1864</v>
      </c>
      <c r="B6" s="127"/>
      <c r="AC6" s="13">
        <f t="shared" si="0"/>
        <v>0</v>
      </c>
      <c r="AD6" s="28"/>
      <c r="AE6" s="18"/>
    </row>
    <row r="7" spans="1:31" ht="13.5" customHeight="1" x14ac:dyDescent="0.15">
      <c r="A7" s="96" t="s">
        <v>1865</v>
      </c>
      <c r="B7" s="127"/>
      <c r="AC7" s="13">
        <f t="shared" si="0"/>
        <v>0</v>
      </c>
      <c r="AD7" s="28"/>
      <c r="AE7" s="18"/>
    </row>
    <row r="8" spans="1:31" ht="13.5" customHeight="1" x14ac:dyDescent="0.15">
      <c r="A8" s="96" t="s">
        <v>1866</v>
      </c>
      <c r="B8" s="127"/>
      <c r="AC8" s="13">
        <f t="shared" si="0"/>
        <v>0</v>
      </c>
      <c r="AD8" s="28"/>
      <c r="AE8" s="18"/>
    </row>
    <row r="9" spans="1:31" ht="13.5" customHeight="1" x14ac:dyDescent="0.15">
      <c r="A9" s="96" t="s">
        <v>1867</v>
      </c>
      <c r="B9" s="127"/>
      <c r="AC9" s="13">
        <f t="shared" si="0"/>
        <v>0</v>
      </c>
      <c r="AD9" s="28"/>
      <c r="AE9" s="18"/>
    </row>
    <row r="10" spans="1:31" ht="13.5" customHeight="1" x14ac:dyDescent="0.15">
      <c r="A10" s="96" t="s">
        <v>1868</v>
      </c>
      <c r="B10" s="127"/>
      <c r="AC10" s="13">
        <f t="shared" si="0"/>
        <v>0</v>
      </c>
      <c r="AD10" s="28"/>
      <c r="AE10" s="18"/>
    </row>
    <row r="11" spans="1:31" ht="13.5" customHeight="1" x14ac:dyDescent="0.15">
      <c r="A11" s="96" t="s">
        <v>1869</v>
      </c>
      <c r="B11" s="127"/>
      <c r="AC11" s="13">
        <f t="shared" si="0"/>
        <v>0</v>
      </c>
      <c r="AD11" s="28"/>
      <c r="AE11" s="18"/>
    </row>
    <row r="12" spans="1:31" ht="13.5" customHeight="1" x14ac:dyDescent="0.15">
      <c r="A12" s="96" t="s">
        <v>1870</v>
      </c>
      <c r="B12" s="127"/>
      <c r="AC12" s="13">
        <f t="shared" si="0"/>
        <v>0</v>
      </c>
      <c r="AD12" s="28"/>
      <c r="AE12" s="18"/>
    </row>
    <row r="13" spans="1:31" ht="13.5" customHeight="1" x14ac:dyDescent="0.15">
      <c r="A13" s="96" t="s">
        <v>1871</v>
      </c>
      <c r="B13"/>
      <c r="V13" s="96">
        <v>1</v>
      </c>
      <c r="AC13" s="13">
        <f t="shared" si="0"/>
        <v>1</v>
      </c>
      <c r="AD13" s="28"/>
      <c r="AE13" s="18"/>
    </row>
    <row r="14" spans="1:31" ht="13.5" customHeight="1" x14ac:dyDescent="0.15">
      <c r="A14" s="8" t="s">
        <v>75</v>
      </c>
      <c r="AC14" s="13">
        <f t="shared" si="0"/>
        <v>0</v>
      </c>
      <c r="AD14" s="30"/>
      <c r="AE14" s="33"/>
    </row>
    <row r="15" spans="1:31" ht="13.5" customHeight="1" x14ac:dyDescent="0.15">
      <c r="A15" s="25" t="s">
        <v>115</v>
      </c>
      <c r="AC15" s="15">
        <f t="shared" si="0"/>
        <v>0</v>
      </c>
      <c r="AD15" s="29"/>
      <c r="AE15" s="33"/>
    </row>
    <row r="16" spans="1:31" ht="13.5" customHeight="1" x14ac:dyDescent="0.15">
      <c r="A16" s="26" t="s">
        <v>106</v>
      </c>
      <c r="B16" s="20">
        <f t="shared" ref="B16:AC16" si="1">SUM(B4:B15)</f>
        <v>0</v>
      </c>
      <c r="C16" s="21">
        <f t="shared" si="1"/>
        <v>0</v>
      </c>
      <c r="D16" s="21">
        <f t="shared" si="1"/>
        <v>0</v>
      </c>
      <c r="E16" s="21">
        <f t="shared" si="1"/>
        <v>0</v>
      </c>
      <c r="F16" s="21">
        <f t="shared" si="1"/>
        <v>0</v>
      </c>
      <c r="G16" s="21">
        <f t="shared" si="1"/>
        <v>0</v>
      </c>
      <c r="H16" s="21">
        <f t="shared" si="1"/>
        <v>0</v>
      </c>
      <c r="I16" s="21">
        <f t="shared" si="1"/>
        <v>0</v>
      </c>
      <c r="J16" s="21">
        <f t="shared" si="1"/>
        <v>0</v>
      </c>
      <c r="K16" s="21">
        <f t="shared" si="1"/>
        <v>0</v>
      </c>
      <c r="L16" s="21">
        <f t="shared" si="1"/>
        <v>0</v>
      </c>
      <c r="M16" s="21">
        <f t="shared" si="1"/>
        <v>0</v>
      </c>
      <c r="N16" s="21">
        <f t="shared" si="1"/>
        <v>0</v>
      </c>
      <c r="O16" s="21">
        <f t="shared" si="1"/>
        <v>0</v>
      </c>
      <c r="P16" s="21">
        <f t="shared" si="1"/>
        <v>0</v>
      </c>
      <c r="Q16" s="21">
        <f t="shared" si="1"/>
        <v>0</v>
      </c>
      <c r="R16" s="21">
        <f t="shared" si="1"/>
        <v>0</v>
      </c>
      <c r="S16" s="21">
        <f t="shared" si="1"/>
        <v>0</v>
      </c>
      <c r="T16" s="21">
        <f t="shared" si="1"/>
        <v>0</v>
      </c>
      <c r="U16" s="21">
        <f t="shared" si="1"/>
        <v>0</v>
      </c>
      <c r="V16" s="21">
        <f t="shared" si="1"/>
        <v>1</v>
      </c>
      <c r="W16" s="21">
        <f t="shared" si="1"/>
        <v>0</v>
      </c>
      <c r="X16" s="21">
        <f t="shared" si="1"/>
        <v>0</v>
      </c>
      <c r="Y16" s="21">
        <f t="shared" si="1"/>
        <v>0</v>
      </c>
      <c r="Z16" s="21">
        <f t="shared" si="1"/>
        <v>0</v>
      </c>
      <c r="AA16" s="21">
        <f t="shared" si="1"/>
        <v>0</v>
      </c>
      <c r="AB16" s="22">
        <f t="shared" si="1"/>
        <v>0</v>
      </c>
      <c r="AC16" s="23">
        <f t="shared" si="1"/>
        <v>1</v>
      </c>
      <c r="AD16" s="29"/>
      <c r="AE16" s="49"/>
    </row>
    <row r="38" spans="1:1" ht="13.5" customHeight="1" x14ac:dyDescent="0.15">
      <c r="A38" s="2" t="s">
        <v>243</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4"/>
  <dimension ref="A1:AF26"/>
  <sheetViews>
    <sheetView workbookViewId="0">
      <pane xSplit="1" ySplit="3" topLeftCell="M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8.6640625" style="2" customWidth="1"/>
    <col min="2" max="2" width="8" customWidth="1"/>
    <col min="3" max="3" width="6.5" customWidth="1"/>
    <col min="4" max="4" width="8.6640625" customWidth="1"/>
    <col min="5" max="5" width="8.5" customWidth="1"/>
    <col min="6" max="6" width="7.33203125" customWidth="1"/>
    <col min="7" max="7" width="8.5" customWidth="1"/>
    <col min="8" max="8" width="10" customWidth="1"/>
    <col min="9" max="9" width="11" customWidth="1"/>
    <col min="10" max="10" width="8.6640625" customWidth="1"/>
    <col min="11" max="11" width="7.6640625" customWidth="1"/>
    <col min="12" max="12" width="8.33203125" customWidth="1"/>
    <col min="13" max="13" width="6.83203125" customWidth="1"/>
    <col min="14" max="14" width="7" customWidth="1"/>
    <col min="16" max="16" width="7.5" customWidth="1"/>
    <col min="17" max="17" width="7.33203125" customWidth="1"/>
    <col min="18" max="18" width="6.1640625" customWidth="1"/>
    <col min="19" max="19" width="6.5" customWidth="1"/>
    <col min="20" max="20" width="9.5" customWidth="1"/>
    <col min="21" max="21" width="9.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18.33203125" customWidth="1"/>
  </cols>
  <sheetData>
    <row r="1" spans="1:31" ht="13.5" customHeight="1" x14ac:dyDescent="0.15">
      <c r="A1" s="48"/>
      <c r="B1" s="35" t="str">
        <f>+Guide!A1</f>
        <v>This workbook was produced by Jørgen Fenhann, UNEP DTU Partnership from the CDMPipeline of 1st October 2018, jqfe@dtu.dk, Phone (+45)40202789</v>
      </c>
    </row>
    <row r="2" spans="1:31" ht="13.5" customHeight="1" x14ac:dyDescent="0.15">
      <c r="B2" s="35"/>
    </row>
    <row r="3" spans="1:31" ht="42.75" customHeight="1" x14ac:dyDescent="0.15">
      <c r="A3" s="3" t="s">
        <v>1115</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t="s">
        <v>1116</v>
      </c>
      <c r="AC4" s="11">
        <f t="shared" ref="AC4:AC25" si="0">SUM(B4:AB4)</f>
        <v>0</v>
      </c>
      <c r="AD4" s="27"/>
      <c r="AE4" s="45"/>
    </row>
    <row r="5" spans="1:31" ht="13.5" customHeight="1" x14ac:dyDescent="0.15">
      <c r="A5" t="s">
        <v>1127</v>
      </c>
      <c r="AC5" s="13">
        <f t="shared" si="0"/>
        <v>0</v>
      </c>
      <c r="AD5" s="28"/>
      <c r="AE5" s="46"/>
    </row>
    <row r="6" spans="1:31" ht="13.5" customHeight="1" x14ac:dyDescent="0.15">
      <c r="A6" s="2" t="s">
        <v>1117</v>
      </c>
      <c r="R6">
        <v>1</v>
      </c>
      <c r="AC6" s="13">
        <f t="shared" si="0"/>
        <v>1</v>
      </c>
      <c r="AD6" s="28"/>
      <c r="AE6" s="46"/>
    </row>
    <row r="7" spans="1:31" ht="13.5" customHeight="1" x14ac:dyDescent="0.15">
      <c r="A7" t="s">
        <v>1118</v>
      </c>
      <c r="AC7" s="13">
        <f t="shared" si="0"/>
        <v>0</v>
      </c>
      <c r="AD7" s="28"/>
      <c r="AE7" s="46"/>
    </row>
    <row r="8" spans="1:31" ht="13.5" customHeight="1" x14ac:dyDescent="0.15">
      <c r="A8" t="s">
        <v>1119</v>
      </c>
      <c r="AC8" s="13">
        <f t="shared" si="0"/>
        <v>0</v>
      </c>
      <c r="AD8" s="28"/>
      <c r="AE8" s="46"/>
    </row>
    <row r="9" spans="1:31" ht="13.5" customHeight="1" x14ac:dyDescent="0.15">
      <c r="A9" t="s">
        <v>1120</v>
      </c>
      <c r="AC9" s="13">
        <f t="shared" si="0"/>
        <v>0</v>
      </c>
      <c r="AD9" s="28"/>
      <c r="AE9" s="46"/>
    </row>
    <row r="10" spans="1:31" ht="13.5" customHeight="1" x14ac:dyDescent="0.15">
      <c r="A10" t="s">
        <v>1121</v>
      </c>
      <c r="AC10" s="13">
        <f t="shared" si="0"/>
        <v>0</v>
      </c>
      <c r="AD10" s="28"/>
      <c r="AE10" s="46"/>
    </row>
    <row r="11" spans="1:31" ht="13.5" customHeight="1" x14ac:dyDescent="0.15">
      <c r="A11" t="s">
        <v>1122</v>
      </c>
      <c r="AC11" s="13">
        <f t="shared" si="0"/>
        <v>0</v>
      </c>
      <c r="AD11" s="28"/>
      <c r="AE11" s="46"/>
    </row>
    <row r="12" spans="1:31" ht="13.5" customHeight="1" x14ac:dyDescent="0.15">
      <c r="A12" t="s">
        <v>1128</v>
      </c>
      <c r="AC12" s="13">
        <f t="shared" si="0"/>
        <v>0</v>
      </c>
      <c r="AD12" s="28"/>
      <c r="AE12" s="46"/>
    </row>
    <row r="13" spans="1:31" ht="13.5" customHeight="1" x14ac:dyDescent="0.15">
      <c r="A13" t="s">
        <v>1123</v>
      </c>
      <c r="AC13" s="13">
        <f t="shared" si="0"/>
        <v>0</v>
      </c>
      <c r="AD13" s="28"/>
      <c r="AE13" s="46"/>
    </row>
    <row r="14" spans="1:31" ht="13.5" customHeight="1" x14ac:dyDescent="0.15">
      <c r="A14" t="s">
        <v>1129</v>
      </c>
      <c r="AC14" s="13">
        <f t="shared" si="0"/>
        <v>0</v>
      </c>
      <c r="AD14" s="28"/>
      <c r="AE14" s="46"/>
    </row>
    <row r="15" spans="1:31" ht="13.5" customHeight="1" x14ac:dyDescent="0.15">
      <c r="A15" t="s">
        <v>1130</v>
      </c>
      <c r="AC15" s="13">
        <f t="shared" si="0"/>
        <v>0</v>
      </c>
      <c r="AD15" s="28"/>
      <c r="AE15" s="46"/>
    </row>
    <row r="16" spans="1:31" ht="13.5" customHeight="1" x14ac:dyDescent="0.15">
      <c r="A16" t="s">
        <v>1124</v>
      </c>
      <c r="AC16" s="13">
        <f t="shared" si="0"/>
        <v>0</v>
      </c>
      <c r="AD16" s="28"/>
      <c r="AE16" s="46"/>
    </row>
    <row r="17" spans="1:32" ht="13.5" customHeight="1" x14ac:dyDescent="0.15">
      <c r="A17" t="s">
        <v>1125</v>
      </c>
      <c r="AC17" s="13">
        <f t="shared" si="0"/>
        <v>0</v>
      </c>
      <c r="AD17" s="28"/>
      <c r="AE17" s="46"/>
    </row>
    <row r="18" spans="1:32" ht="13.5" customHeight="1" x14ac:dyDescent="0.15">
      <c r="A18" t="s">
        <v>1131</v>
      </c>
      <c r="AC18" s="13">
        <f t="shared" si="0"/>
        <v>0</v>
      </c>
      <c r="AD18" s="28"/>
      <c r="AE18" s="46"/>
    </row>
    <row r="19" spans="1:32" ht="13.5" customHeight="1" x14ac:dyDescent="0.15">
      <c r="A19" t="s">
        <v>1126</v>
      </c>
      <c r="AC19" s="13">
        <f t="shared" si="0"/>
        <v>0</v>
      </c>
      <c r="AD19" s="28"/>
      <c r="AE19" s="46"/>
    </row>
    <row r="20" spans="1:32" ht="13.5" customHeight="1" x14ac:dyDescent="0.15">
      <c r="A20" t="s">
        <v>1132</v>
      </c>
      <c r="R20">
        <v>2</v>
      </c>
      <c r="AC20" s="13">
        <f t="shared" si="0"/>
        <v>2</v>
      </c>
      <c r="AD20" s="28"/>
      <c r="AE20" s="46"/>
    </row>
    <row r="21" spans="1:32" ht="13.5" customHeight="1" x14ac:dyDescent="0.15">
      <c r="A21" t="s">
        <v>1133</v>
      </c>
      <c r="AC21" s="13">
        <f t="shared" si="0"/>
        <v>0</v>
      </c>
      <c r="AD21" s="28"/>
      <c r="AE21" s="46"/>
    </row>
    <row r="22" spans="1:32" ht="13.5" customHeight="1" x14ac:dyDescent="0.15">
      <c r="A22" t="s">
        <v>1134</v>
      </c>
      <c r="R22">
        <v>2</v>
      </c>
      <c r="AC22" s="13">
        <f t="shared" si="0"/>
        <v>2</v>
      </c>
      <c r="AD22" s="28"/>
      <c r="AE22" s="46"/>
    </row>
    <row r="23" spans="1:32" ht="13.5" customHeight="1" x14ac:dyDescent="0.15">
      <c r="A23" t="s">
        <v>1135</v>
      </c>
      <c r="AC23" s="13">
        <f t="shared" si="0"/>
        <v>0</v>
      </c>
      <c r="AD23" s="28"/>
      <c r="AE23" s="46"/>
    </row>
    <row r="24" spans="1:32" ht="13.5" customHeight="1" x14ac:dyDescent="0.15">
      <c r="A24" s="8" t="s">
        <v>75</v>
      </c>
      <c r="H24">
        <v>1</v>
      </c>
      <c r="AC24" s="13">
        <f t="shared" si="0"/>
        <v>1</v>
      </c>
      <c r="AD24" s="30"/>
      <c r="AE24" s="33"/>
    </row>
    <row r="25" spans="1:32" ht="13.5" customHeight="1" x14ac:dyDescent="0.15">
      <c r="A25" s="25" t="s">
        <v>115</v>
      </c>
      <c r="AC25" s="15">
        <f t="shared" si="0"/>
        <v>0</v>
      </c>
      <c r="AD25" s="29"/>
      <c r="AE25" s="33"/>
      <c r="AF25"/>
    </row>
    <row r="26" spans="1:32" ht="13.5" customHeight="1" x14ac:dyDescent="0.15">
      <c r="A26" s="26" t="s">
        <v>106</v>
      </c>
      <c r="B26" s="20">
        <f t="shared" ref="B26:AC26" si="1">SUM(B4:B25)</f>
        <v>0</v>
      </c>
      <c r="C26" s="21">
        <f t="shared" si="1"/>
        <v>0</v>
      </c>
      <c r="D26" s="21">
        <f t="shared" si="1"/>
        <v>0</v>
      </c>
      <c r="E26" s="21">
        <f t="shared" si="1"/>
        <v>0</v>
      </c>
      <c r="F26" s="21">
        <f t="shared" si="1"/>
        <v>0</v>
      </c>
      <c r="G26" s="21">
        <f t="shared" si="1"/>
        <v>0</v>
      </c>
      <c r="H26" s="21">
        <f t="shared" si="1"/>
        <v>1</v>
      </c>
      <c r="I26" s="21">
        <f t="shared" si="1"/>
        <v>0</v>
      </c>
      <c r="J26" s="21">
        <f t="shared" si="1"/>
        <v>0</v>
      </c>
      <c r="K26" s="21">
        <f t="shared" si="1"/>
        <v>0</v>
      </c>
      <c r="L26" s="21">
        <f t="shared" si="1"/>
        <v>0</v>
      </c>
      <c r="M26" s="21">
        <f t="shared" si="1"/>
        <v>0</v>
      </c>
      <c r="N26" s="21">
        <f t="shared" si="1"/>
        <v>0</v>
      </c>
      <c r="O26" s="21">
        <f t="shared" si="1"/>
        <v>0</v>
      </c>
      <c r="P26" s="21">
        <f t="shared" si="1"/>
        <v>0</v>
      </c>
      <c r="Q26" s="21">
        <f t="shared" si="1"/>
        <v>0</v>
      </c>
      <c r="R26" s="21">
        <f t="shared" si="1"/>
        <v>5</v>
      </c>
      <c r="S26" s="21">
        <f t="shared" si="1"/>
        <v>0</v>
      </c>
      <c r="T26" s="21">
        <f t="shared" si="1"/>
        <v>0</v>
      </c>
      <c r="U26" s="21">
        <f t="shared" si="1"/>
        <v>0</v>
      </c>
      <c r="V26" s="21">
        <f t="shared" si="1"/>
        <v>0</v>
      </c>
      <c r="W26" s="21">
        <f t="shared" si="1"/>
        <v>0</v>
      </c>
      <c r="X26" s="21">
        <f t="shared" si="1"/>
        <v>0</v>
      </c>
      <c r="Y26" s="21">
        <f t="shared" si="1"/>
        <v>0</v>
      </c>
      <c r="Z26" s="21">
        <f t="shared" si="1"/>
        <v>0</v>
      </c>
      <c r="AA26" s="21">
        <f t="shared" si="1"/>
        <v>0</v>
      </c>
      <c r="AB26" s="22">
        <f t="shared" si="1"/>
        <v>0</v>
      </c>
      <c r="AC26" s="23">
        <f t="shared" si="1"/>
        <v>6</v>
      </c>
      <c r="AD26" s="29"/>
      <c r="AE26" s="23"/>
      <c r="AF26"/>
    </row>
  </sheetData>
  <phoneticPr fontId="0"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dimension ref="A1:AF15"/>
  <sheetViews>
    <sheetView workbookViewId="0">
      <pane xSplit="1" ySplit="3" topLeftCell="N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8.6640625" style="2" customWidth="1"/>
    <col min="2" max="2" width="8" customWidth="1"/>
    <col min="3" max="3" width="6.5" customWidth="1"/>
    <col min="4" max="4" width="8.6640625" customWidth="1"/>
    <col min="5" max="5" width="8.5" customWidth="1"/>
    <col min="6" max="6" width="7.33203125" customWidth="1"/>
    <col min="7" max="7" width="9.33203125" customWidth="1"/>
    <col min="8" max="8" width="10.5" customWidth="1"/>
    <col min="9" max="9" width="11.33203125" customWidth="1"/>
    <col min="10" max="10" width="9" customWidth="1"/>
    <col min="11" max="11" width="7.6640625" customWidth="1"/>
    <col min="12" max="12" width="8.1640625" customWidth="1"/>
    <col min="13" max="13" width="6.83203125" customWidth="1"/>
    <col min="14" max="14" width="7" customWidth="1"/>
    <col min="16" max="16" width="7.5" customWidth="1"/>
    <col min="17" max="17" width="7.33203125" customWidth="1"/>
    <col min="18" max="18" width="6.1640625" customWidth="1"/>
    <col min="19" max="19" width="6.5" customWidth="1"/>
    <col min="20" max="20" width="9" customWidth="1"/>
    <col min="21" max="21" width="9"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2" ht="13.5" customHeight="1" x14ac:dyDescent="0.15">
      <c r="A1" s="48"/>
      <c r="B1" s="35" t="str">
        <f>+Guide!A1</f>
        <v>This workbook was produced by Jørgen Fenhann, UNEP DTU Partnership from the CDMPipeline of 1st October 2018, jqfe@dtu.dk, Phone (+45)40202789</v>
      </c>
    </row>
    <row r="2" spans="1:32" ht="13.5" customHeight="1" x14ac:dyDescent="0.15">
      <c r="B2" s="35"/>
    </row>
    <row r="3" spans="1:32" ht="42" customHeight="1" x14ac:dyDescent="0.15">
      <c r="A3" s="3" t="s">
        <v>372</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s="7" t="s">
        <v>380</v>
      </c>
      <c r="X4">
        <v>1</v>
      </c>
      <c r="AC4" s="11">
        <f t="shared" ref="AC4:AC14" si="0">SUM(B4:AB4)</f>
        <v>1</v>
      </c>
      <c r="AD4" s="27"/>
      <c r="AE4" s="45"/>
    </row>
    <row r="5" spans="1:32" ht="13.5" customHeight="1" x14ac:dyDescent="0.15">
      <c r="A5" s="8" t="s">
        <v>377</v>
      </c>
      <c r="AC5" s="13">
        <f t="shared" si="0"/>
        <v>0</v>
      </c>
      <c r="AD5" s="28"/>
      <c r="AE5" s="46"/>
    </row>
    <row r="6" spans="1:32" ht="13.5" customHeight="1" x14ac:dyDescent="0.15">
      <c r="A6" s="8" t="s">
        <v>375</v>
      </c>
      <c r="AC6" s="13">
        <f t="shared" si="0"/>
        <v>0</v>
      </c>
      <c r="AD6" s="28"/>
      <c r="AE6" s="46"/>
    </row>
    <row r="7" spans="1:32" ht="13.5" customHeight="1" x14ac:dyDescent="0.15">
      <c r="A7" s="8" t="s">
        <v>373</v>
      </c>
      <c r="R7">
        <v>1</v>
      </c>
      <c r="AC7" s="13">
        <f t="shared" si="0"/>
        <v>1</v>
      </c>
      <c r="AD7" s="28"/>
      <c r="AE7" s="46"/>
    </row>
    <row r="8" spans="1:32" ht="13.5" customHeight="1" x14ac:dyDescent="0.15">
      <c r="A8" s="8" t="s">
        <v>379</v>
      </c>
      <c r="AC8" s="13">
        <f t="shared" si="0"/>
        <v>0</v>
      </c>
      <c r="AD8" s="28"/>
      <c r="AE8" s="46"/>
    </row>
    <row r="9" spans="1:32" ht="13.5" customHeight="1" x14ac:dyDescent="0.15">
      <c r="A9" s="8" t="s">
        <v>381</v>
      </c>
      <c r="AC9" s="13">
        <f t="shared" si="0"/>
        <v>0</v>
      </c>
      <c r="AD9" s="28"/>
      <c r="AE9" s="46"/>
    </row>
    <row r="10" spans="1:32" ht="13.5" customHeight="1" x14ac:dyDescent="0.15">
      <c r="A10" s="8" t="s">
        <v>376</v>
      </c>
      <c r="AC10" s="13">
        <f t="shared" si="0"/>
        <v>0</v>
      </c>
      <c r="AD10" s="28"/>
      <c r="AE10" s="46"/>
    </row>
    <row r="11" spans="1:32" ht="13.5" customHeight="1" x14ac:dyDescent="0.15">
      <c r="A11" s="8" t="s">
        <v>374</v>
      </c>
      <c r="M11">
        <v>1</v>
      </c>
      <c r="S11">
        <v>1</v>
      </c>
      <c r="AC11" s="13">
        <f t="shared" si="0"/>
        <v>2</v>
      </c>
      <c r="AD11" s="28"/>
      <c r="AE11" s="46"/>
    </row>
    <row r="12" spans="1:32" ht="13.5" customHeight="1" x14ac:dyDescent="0.15">
      <c r="A12" s="8" t="s">
        <v>378</v>
      </c>
      <c r="AC12" s="13">
        <f t="shared" si="0"/>
        <v>0</v>
      </c>
      <c r="AD12" s="28"/>
      <c r="AE12" s="46"/>
    </row>
    <row r="13" spans="1:32" ht="13.5" customHeight="1" x14ac:dyDescent="0.15">
      <c r="A13" s="8" t="s">
        <v>75</v>
      </c>
      <c r="AC13" s="13">
        <f t="shared" si="0"/>
        <v>0</v>
      </c>
      <c r="AD13" s="28"/>
      <c r="AE13" s="46"/>
    </row>
    <row r="14" spans="1:32" ht="13.5" customHeight="1" x14ac:dyDescent="0.15">
      <c r="A14" s="25" t="s">
        <v>115</v>
      </c>
      <c r="AC14" s="15">
        <f t="shared" si="0"/>
        <v>0</v>
      </c>
      <c r="AD14" s="29"/>
      <c r="AE14" s="33"/>
      <c r="AF14"/>
    </row>
    <row r="15" spans="1:32" ht="13.5" customHeight="1" x14ac:dyDescent="0.15">
      <c r="A15" s="26" t="s">
        <v>106</v>
      </c>
      <c r="B15" s="20">
        <f t="shared" ref="B15:AC15" si="1">SUM(B4:B14)</f>
        <v>0</v>
      </c>
      <c r="C15" s="21">
        <f t="shared" si="1"/>
        <v>0</v>
      </c>
      <c r="D15" s="21">
        <f t="shared" si="1"/>
        <v>0</v>
      </c>
      <c r="E15" s="21">
        <f t="shared" si="1"/>
        <v>0</v>
      </c>
      <c r="F15" s="21">
        <f t="shared" si="1"/>
        <v>0</v>
      </c>
      <c r="G15" s="21">
        <f t="shared" si="1"/>
        <v>0</v>
      </c>
      <c r="H15" s="21">
        <f t="shared" si="1"/>
        <v>0</v>
      </c>
      <c r="I15" s="21">
        <f t="shared" si="1"/>
        <v>0</v>
      </c>
      <c r="J15" s="21">
        <f t="shared" si="1"/>
        <v>0</v>
      </c>
      <c r="K15" s="21">
        <f t="shared" si="1"/>
        <v>0</v>
      </c>
      <c r="L15" s="21">
        <f t="shared" si="1"/>
        <v>0</v>
      </c>
      <c r="M15" s="21">
        <f t="shared" si="1"/>
        <v>1</v>
      </c>
      <c r="N15" s="21">
        <f t="shared" si="1"/>
        <v>0</v>
      </c>
      <c r="O15" s="21">
        <f t="shared" si="1"/>
        <v>0</v>
      </c>
      <c r="P15" s="21">
        <f t="shared" si="1"/>
        <v>0</v>
      </c>
      <c r="Q15" s="21">
        <f t="shared" si="1"/>
        <v>0</v>
      </c>
      <c r="R15" s="21">
        <f t="shared" si="1"/>
        <v>1</v>
      </c>
      <c r="S15" s="21">
        <f t="shared" si="1"/>
        <v>1</v>
      </c>
      <c r="T15" s="21">
        <f t="shared" si="1"/>
        <v>0</v>
      </c>
      <c r="U15" s="21">
        <f t="shared" si="1"/>
        <v>0</v>
      </c>
      <c r="V15" s="21">
        <f t="shared" si="1"/>
        <v>0</v>
      </c>
      <c r="W15" s="21">
        <f t="shared" si="1"/>
        <v>0</v>
      </c>
      <c r="X15" s="21">
        <f t="shared" si="1"/>
        <v>1</v>
      </c>
      <c r="Y15" s="21">
        <f t="shared" si="1"/>
        <v>0</v>
      </c>
      <c r="Z15" s="21">
        <f t="shared" si="1"/>
        <v>0</v>
      </c>
      <c r="AA15" s="21">
        <f t="shared" si="1"/>
        <v>0</v>
      </c>
      <c r="AB15" s="22">
        <f t="shared" si="1"/>
        <v>0</v>
      </c>
      <c r="AC15" s="23">
        <f t="shared" si="1"/>
        <v>4</v>
      </c>
      <c r="AD15" s="29"/>
      <c r="AE15" s="23"/>
      <c r="AF15"/>
    </row>
  </sheetData>
  <phoneticPr fontId="0" type="noConversion"/>
  <pageMargins left="0.75" right="0.75" top="1" bottom="1" header="0.5" footer="0.5"/>
  <headerFooter alignWithMargin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3"/>
  <dimension ref="A1:AF9"/>
  <sheetViews>
    <sheetView workbookViewId="0">
      <pane xSplit="1" ySplit="3" topLeftCell="K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18.6640625" style="2" customWidth="1"/>
    <col min="2" max="2" width="8" style="96" customWidth="1"/>
    <col min="3" max="3" width="6.5" style="96" customWidth="1"/>
    <col min="4" max="4" width="8.6640625" style="96" customWidth="1"/>
    <col min="5" max="5" width="8.5" style="96" customWidth="1"/>
    <col min="6" max="6" width="7.33203125" style="96" customWidth="1"/>
    <col min="7" max="7" width="9.33203125" style="96" customWidth="1"/>
    <col min="8" max="8" width="10.5" style="96" customWidth="1"/>
    <col min="9" max="9" width="11.33203125" style="96" customWidth="1"/>
    <col min="10" max="10" width="9" style="96" customWidth="1"/>
    <col min="11" max="11" width="7.6640625" style="96" customWidth="1"/>
    <col min="12" max="12" width="8.1640625" style="96" customWidth="1"/>
    <col min="13" max="13" width="6.83203125" style="96" customWidth="1"/>
    <col min="14" max="14" width="7" style="96" customWidth="1"/>
    <col min="15" max="15" width="9.1640625" style="96"/>
    <col min="16" max="16" width="7.5" style="96" customWidth="1"/>
    <col min="17" max="17" width="7.33203125" style="96" customWidth="1"/>
    <col min="18" max="18" width="6.1640625" style="96" customWidth="1"/>
    <col min="19" max="19" width="6.5" style="96" customWidth="1"/>
    <col min="20" max="21" width="9"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33203125" style="96" customWidth="1"/>
    <col min="32" max="32" width="8.6640625" style="1" customWidth="1"/>
    <col min="33" max="16384" width="9.1640625" style="96"/>
  </cols>
  <sheetData>
    <row r="1" spans="1:32" ht="13.5" customHeight="1" x14ac:dyDescent="0.15">
      <c r="A1" s="48"/>
      <c r="B1" s="35" t="str">
        <f>+Guide!A1</f>
        <v>This workbook was produced by Jørgen Fenhann, UNEP DTU Partnership from the CDMPipeline of 1st October 2018, jqfe@dtu.dk, Phone (+45)40202789</v>
      </c>
    </row>
    <row r="2" spans="1:32" ht="13.5" customHeight="1" x14ac:dyDescent="0.15">
      <c r="B2" s="35"/>
    </row>
    <row r="3" spans="1:32" ht="42" customHeight="1" x14ac:dyDescent="0.15">
      <c r="A3" s="3" t="s">
        <v>2016</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s="7" t="s">
        <v>2017</v>
      </c>
      <c r="AC4" s="11">
        <f t="shared" ref="AC4:AC8" si="0">SUM(B4:AB4)</f>
        <v>0</v>
      </c>
      <c r="AD4" s="27"/>
      <c r="AE4" s="45"/>
    </row>
    <row r="5" spans="1:32" ht="13.5" customHeight="1" x14ac:dyDescent="0.15">
      <c r="A5" s="8" t="s">
        <v>2018</v>
      </c>
      <c r="AC5" s="13">
        <f t="shared" si="0"/>
        <v>0</v>
      </c>
      <c r="AD5" s="28"/>
      <c r="AE5" s="46"/>
    </row>
    <row r="6" spans="1:32" ht="13.5" customHeight="1" x14ac:dyDescent="0.15">
      <c r="A6" s="8" t="s">
        <v>2019</v>
      </c>
      <c r="AC6" s="13">
        <f t="shared" si="0"/>
        <v>0</v>
      </c>
      <c r="AD6" s="28"/>
      <c r="AE6" s="46"/>
    </row>
    <row r="7" spans="1:32" ht="13.5" customHeight="1" x14ac:dyDescent="0.15">
      <c r="A7" s="8" t="s">
        <v>75</v>
      </c>
      <c r="AC7" s="13">
        <f t="shared" si="0"/>
        <v>0</v>
      </c>
      <c r="AD7" s="28"/>
      <c r="AE7" s="46"/>
    </row>
    <row r="8" spans="1:32" ht="13.5" customHeight="1" x14ac:dyDescent="0.15">
      <c r="A8" s="25" t="s">
        <v>115</v>
      </c>
      <c r="AC8" s="15">
        <f t="shared" si="0"/>
        <v>0</v>
      </c>
      <c r="AD8" s="29"/>
      <c r="AE8" s="33"/>
      <c r="AF8" s="96"/>
    </row>
    <row r="9" spans="1:32" ht="13.5" customHeight="1" x14ac:dyDescent="0.15">
      <c r="A9" s="26" t="s">
        <v>106</v>
      </c>
      <c r="B9" s="20">
        <f t="shared" ref="B9:AC9" si="1">SUM(B4:B8)</f>
        <v>0</v>
      </c>
      <c r="C9" s="21">
        <f t="shared" si="1"/>
        <v>0</v>
      </c>
      <c r="D9" s="21">
        <f t="shared" si="1"/>
        <v>0</v>
      </c>
      <c r="E9" s="21">
        <f t="shared" si="1"/>
        <v>0</v>
      </c>
      <c r="F9" s="21">
        <f t="shared" si="1"/>
        <v>0</v>
      </c>
      <c r="G9" s="21">
        <f t="shared" si="1"/>
        <v>0</v>
      </c>
      <c r="H9" s="21">
        <f t="shared" si="1"/>
        <v>0</v>
      </c>
      <c r="I9" s="21">
        <f t="shared" si="1"/>
        <v>0</v>
      </c>
      <c r="J9" s="21">
        <f t="shared" si="1"/>
        <v>0</v>
      </c>
      <c r="K9" s="21">
        <f t="shared" si="1"/>
        <v>0</v>
      </c>
      <c r="L9" s="21">
        <f t="shared" si="1"/>
        <v>0</v>
      </c>
      <c r="M9" s="21">
        <f t="shared" si="1"/>
        <v>0</v>
      </c>
      <c r="N9" s="21">
        <f t="shared" si="1"/>
        <v>0</v>
      </c>
      <c r="O9" s="21">
        <f t="shared" si="1"/>
        <v>0</v>
      </c>
      <c r="P9" s="21">
        <f t="shared" si="1"/>
        <v>0</v>
      </c>
      <c r="Q9" s="21">
        <f t="shared" si="1"/>
        <v>0</v>
      </c>
      <c r="R9" s="21">
        <f t="shared" si="1"/>
        <v>0</v>
      </c>
      <c r="S9" s="21">
        <f t="shared" si="1"/>
        <v>0</v>
      </c>
      <c r="T9" s="21">
        <f t="shared" si="1"/>
        <v>0</v>
      </c>
      <c r="U9" s="21">
        <f t="shared" si="1"/>
        <v>0</v>
      </c>
      <c r="V9" s="21">
        <f t="shared" si="1"/>
        <v>0</v>
      </c>
      <c r="W9" s="21">
        <f t="shared" si="1"/>
        <v>0</v>
      </c>
      <c r="X9" s="21">
        <f t="shared" si="1"/>
        <v>0</v>
      </c>
      <c r="Y9" s="21">
        <f t="shared" si="1"/>
        <v>0</v>
      </c>
      <c r="Z9" s="21">
        <f t="shared" si="1"/>
        <v>0</v>
      </c>
      <c r="AA9" s="21">
        <f t="shared" si="1"/>
        <v>0</v>
      </c>
      <c r="AB9" s="22">
        <f t="shared" si="1"/>
        <v>0</v>
      </c>
      <c r="AC9" s="23">
        <f t="shared" si="1"/>
        <v>0</v>
      </c>
      <c r="AD9" s="29"/>
      <c r="AE9" s="23"/>
      <c r="AF9" s="96"/>
    </row>
  </sheetData>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AE32"/>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8.6640625" style="2" customWidth="1"/>
    <col min="2" max="2" width="8" customWidth="1"/>
    <col min="3" max="3" width="6.5" customWidth="1"/>
    <col min="4" max="4" width="8.33203125" customWidth="1"/>
    <col min="5" max="5" width="8.5" customWidth="1"/>
    <col min="6" max="6" width="7.33203125" customWidth="1"/>
    <col min="7" max="7" width="8.5" customWidth="1"/>
    <col min="8" max="8" width="10.6640625" customWidth="1"/>
    <col min="9" max="9" width="11.6640625" customWidth="1"/>
    <col min="10" max="10" width="8.1640625" customWidth="1"/>
    <col min="11" max="11" width="7.6640625" customWidth="1"/>
    <col min="12" max="12" width="8" customWidth="1"/>
    <col min="13" max="13" width="6.83203125" customWidth="1"/>
    <col min="14" max="14" width="7" customWidth="1"/>
    <col min="16" max="17" width="7.33203125" customWidth="1"/>
    <col min="18" max="18" width="6.1640625" customWidth="1"/>
    <col min="19" max="19" width="6.5" customWidth="1"/>
    <col min="21" max="21" width="9.1640625" style="96"/>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 customWidth="1"/>
  </cols>
  <sheetData>
    <row r="1" spans="1:31" ht="13.5" customHeight="1" x14ac:dyDescent="0.15">
      <c r="B1" s="35" t="str">
        <f>+Guide!A1</f>
        <v>This workbook was produced by Jørgen Fenhann, UNEP DTU Partnership from the CDMPipeline of 1st October 2018, jqfe@dtu.dk, Phone (+45)40202789</v>
      </c>
    </row>
    <row r="2" spans="1:31" ht="13.5" customHeight="1" x14ac:dyDescent="0.15">
      <c r="B2" s="35"/>
      <c r="AD2" t="s">
        <v>1621</v>
      </c>
    </row>
    <row r="3" spans="1:31" ht="41.25" customHeight="1" x14ac:dyDescent="0.15">
      <c r="A3" s="3" t="s">
        <v>1278</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1622</v>
      </c>
      <c r="AE3" s="31" t="s">
        <v>1623</v>
      </c>
    </row>
    <row r="4" spans="1:31" ht="13.5" customHeight="1" x14ac:dyDescent="0.15">
      <c r="A4" t="s">
        <v>138</v>
      </c>
      <c r="AC4" s="11">
        <f t="shared" ref="AC4:AC31" si="0">SUM(B4:AB4)</f>
        <v>0</v>
      </c>
      <c r="AD4" s="91" t="s">
        <v>1624</v>
      </c>
      <c r="AE4" s="93">
        <v>0.65</v>
      </c>
    </row>
    <row r="5" spans="1:31" ht="13.5" customHeight="1" x14ac:dyDescent="0.15">
      <c r="A5" s="8" t="s">
        <v>117</v>
      </c>
      <c r="D5">
        <v>1</v>
      </c>
      <c r="S5">
        <v>1</v>
      </c>
      <c r="AC5" s="13">
        <f t="shared" si="0"/>
        <v>2</v>
      </c>
      <c r="AD5" s="92" t="s">
        <v>1625</v>
      </c>
      <c r="AE5" s="94">
        <v>3.03</v>
      </c>
    </row>
    <row r="6" spans="1:31" ht="13.5" customHeight="1" x14ac:dyDescent="0.15">
      <c r="A6" t="s">
        <v>140</v>
      </c>
      <c r="R6">
        <v>2</v>
      </c>
      <c r="AC6" s="13">
        <f t="shared" si="0"/>
        <v>2</v>
      </c>
      <c r="AD6" s="92" t="s">
        <v>1626</v>
      </c>
      <c r="AE6" s="94">
        <v>0.57999999999999996</v>
      </c>
    </row>
    <row r="7" spans="1:31" ht="13.5" customHeight="1" x14ac:dyDescent="0.15">
      <c r="A7" s="8" t="s">
        <v>118</v>
      </c>
      <c r="D7">
        <v>1</v>
      </c>
      <c r="S7">
        <v>1</v>
      </c>
      <c r="AC7" s="13">
        <f t="shared" si="0"/>
        <v>2</v>
      </c>
      <c r="AD7" s="92" t="s">
        <v>1627</v>
      </c>
      <c r="AE7" s="94">
        <v>3.22</v>
      </c>
    </row>
    <row r="8" spans="1:31" ht="13.5" customHeight="1" x14ac:dyDescent="0.15">
      <c r="A8" s="8" t="s">
        <v>119</v>
      </c>
      <c r="O8">
        <v>1</v>
      </c>
      <c r="R8">
        <v>2</v>
      </c>
      <c r="S8">
        <v>4</v>
      </c>
      <c r="T8">
        <v>3</v>
      </c>
      <c r="V8">
        <v>1</v>
      </c>
      <c r="AB8">
        <v>14</v>
      </c>
      <c r="AC8" s="13">
        <f t="shared" si="0"/>
        <v>25</v>
      </c>
      <c r="AD8" s="92" t="s">
        <v>1628</v>
      </c>
      <c r="AE8" s="94">
        <v>14.08</v>
      </c>
    </row>
    <row r="9" spans="1:31" ht="13.5" customHeight="1" x14ac:dyDescent="0.15">
      <c r="A9" s="8" t="s">
        <v>120</v>
      </c>
      <c r="S9">
        <v>1</v>
      </c>
      <c r="AB9">
        <v>16</v>
      </c>
      <c r="AC9" s="13">
        <f t="shared" si="0"/>
        <v>17</v>
      </c>
      <c r="AD9" s="92" t="s">
        <v>1629</v>
      </c>
      <c r="AE9" s="94">
        <v>8.18</v>
      </c>
    </row>
    <row r="10" spans="1:31" ht="13.5" customHeight="1" x14ac:dyDescent="0.15">
      <c r="A10" s="8" t="s">
        <v>121</v>
      </c>
      <c r="K10">
        <v>2</v>
      </c>
      <c r="N10">
        <v>1</v>
      </c>
      <c r="R10">
        <v>3</v>
      </c>
      <c r="S10">
        <v>2</v>
      </c>
      <c r="T10">
        <v>3</v>
      </c>
      <c r="AC10" s="13">
        <f t="shared" si="0"/>
        <v>11</v>
      </c>
      <c r="AD10" s="92" t="s">
        <v>1630</v>
      </c>
      <c r="AE10" s="94">
        <v>3.35</v>
      </c>
    </row>
    <row r="11" spans="1:31" ht="13.5" customHeight="1" x14ac:dyDescent="0.15">
      <c r="A11" s="8" t="s">
        <v>122</v>
      </c>
      <c r="D11">
        <v>1</v>
      </c>
      <c r="R11">
        <v>10</v>
      </c>
      <c r="T11">
        <v>15</v>
      </c>
      <c r="AC11" s="13">
        <f t="shared" si="0"/>
        <v>26</v>
      </c>
      <c r="AD11" s="92" t="s">
        <v>1631</v>
      </c>
      <c r="AE11" s="94">
        <v>2.85</v>
      </c>
    </row>
    <row r="12" spans="1:31" ht="13.5" customHeight="1" x14ac:dyDescent="0.15">
      <c r="A12" s="8" t="s">
        <v>141</v>
      </c>
      <c r="O12">
        <v>1</v>
      </c>
      <c r="S12">
        <v>1</v>
      </c>
      <c r="AC12" s="13">
        <f t="shared" si="0"/>
        <v>2</v>
      </c>
      <c r="AD12" s="92" t="s">
        <v>1632</v>
      </c>
      <c r="AE12" s="94">
        <v>6.12</v>
      </c>
    </row>
    <row r="13" spans="1:31" ht="13.5" customHeight="1" x14ac:dyDescent="0.15">
      <c r="A13" s="8" t="s">
        <v>123</v>
      </c>
      <c r="D13">
        <v>1</v>
      </c>
      <c r="H13">
        <v>1</v>
      </c>
      <c r="R13">
        <v>20</v>
      </c>
      <c r="T13">
        <v>11</v>
      </c>
      <c r="AC13" s="13">
        <f t="shared" si="0"/>
        <v>33</v>
      </c>
      <c r="AD13" s="92" t="s">
        <v>1633</v>
      </c>
      <c r="AE13" s="94">
        <v>2.85</v>
      </c>
    </row>
    <row r="14" spans="1:31" ht="13.5" customHeight="1" x14ac:dyDescent="0.15">
      <c r="A14" s="8" t="s">
        <v>124</v>
      </c>
      <c r="D14">
        <v>1</v>
      </c>
      <c r="R14">
        <v>6</v>
      </c>
      <c r="S14">
        <v>1</v>
      </c>
      <c r="T14">
        <v>15</v>
      </c>
      <c r="AC14" s="13">
        <f t="shared" si="0"/>
        <v>23</v>
      </c>
      <c r="AD14" s="92" t="s">
        <v>1634</v>
      </c>
      <c r="AE14" s="94">
        <v>2.2599999999999998</v>
      </c>
    </row>
    <row r="15" spans="1:31" ht="13.5" customHeight="1" x14ac:dyDescent="0.15">
      <c r="A15" s="8" t="s">
        <v>125</v>
      </c>
      <c r="D15">
        <v>8</v>
      </c>
      <c r="K15">
        <v>2</v>
      </c>
      <c r="O15">
        <v>5</v>
      </c>
      <c r="R15">
        <v>15</v>
      </c>
      <c r="S15">
        <v>3</v>
      </c>
      <c r="T15">
        <v>26</v>
      </c>
      <c r="W15">
        <v>1</v>
      </c>
      <c r="X15">
        <v>2</v>
      </c>
      <c r="Y15">
        <v>1</v>
      </c>
      <c r="AC15" s="13">
        <f t="shared" si="0"/>
        <v>63</v>
      </c>
      <c r="AD15" s="92" t="s">
        <v>1635</v>
      </c>
      <c r="AE15" s="94">
        <v>19.27</v>
      </c>
    </row>
    <row r="16" spans="1:31" ht="13.5" customHeight="1" x14ac:dyDescent="0.15">
      <c r="A16" s="8" t="s">
        <v>126</v>
      </c>
      <c r="D16">
        <v>2</v>
      </c>
      <c r="R16">
        <v>1</v>
      </c>
      <c r="S16">
        <v>2</v>
      </c>
      <c r="W16">
        <v>1</v>
      </c>
      <c r="X16">
        <v>1</v>
      </c>
      <c r="AC16" s="13">
        <f t="shared" si="0"/>
        <v>7</v>
      </c>
      <c r="AD16" s="92" t="s">
        <v>1636</v>
      </c>
      <c r="AE16" s="94">
        <v>7.06</v>
      </c>
    </row>
    <row r="17" spans="1:31" ht="13.5" customHeight="1" x14ac:dyDescent="0.15">
      <c r="A17" s="8" t="s">
        <v>127</v>
      </c>
      <c r="S17">
        <v>1</v>
      </c>
      <c r="AB17">
        <v>1</v>
      </c>
      <c r="AC17" s="13">
        <f t="shared" si="0"/>
        <v>2</v>
      </c>
      <c r="AD17" s="92" t="s">
        <v>1637</v>
      </c>
      <c r="AE17" s="94">
        <v>3.64</v>
      </c>
    </row>
    <row r="18" spans="1:31" ht="13.5" customHeight="1" x14ac:dyDescent="0.15">
      <c r="A18" s="8" t="s">
        <v>128</v>
      </c>
      <c r="D18">
        <v>5</v>
      </c>
      <c r="F18">
        <v>1</v>
      </c>
      <c r="R18">
        <v>4</v>
      </c>
      <c r="S18">
        <v>1</v>
      </c>
      <c r="T18">
        <v>9</v>
      </c>
      <c r="AC18" s="13">
        <f t="shared" si="0"/>
        <v>20</v>
      </c>
      <c r="AD18" s="92" t="s">
        <v>1638</v>
      </c>
      <c r="AE18" s="94">
        <v>10.28</v>
      </c>
    </row>
    <row r="19" spans="1:31" ht="13.5" customHeight="1" x14ac:dyDescent="0.15">
      <c r="A19" s="8" t="s">
        <v>129</v>
      </c>
      <c r="D19">
        <v>1</v>
      </c>
      <c r="S19">
        <v>1</v>
      </c>
      <c r="AB19">
        <v>1</v>
      </c>
      <c r="AC19" s="13">
        <f t="shared" si="0"/>
        <v>3</v>
      </c>
      <c r="AD19" s="92" t="s">
        <v>1639</v>
      </c>
      <c r="AE19" s="94">
        <v>8.48</v>
      </c>
    </row>
    <row r="20" spans="1:31" ht="13.5" customHeight="1" x14ac:dyDescent="0.15">
      <c r="A20" s="8" t="s">
        <v>137</v>
      </c>
      <c r="S20">
        <v>1</v>
      </c>
      <c r="AB20">
        <v>2</v>
      </c>
      <c r="AC20" s="13">
        <f t="shared" si="0"/>
        <v>3</v>
      </c>
      <c r="AD20" s="92" t="s">
        <v>1640</v>
      </c>
      <c r="AE20" s="94">
        <v>3.03</v>
      </c>
    </row>
    <row r="21" spans="1:31" ht="13.5" customHeight="1" x14ac:dyDescent="0.15">
      <c r="A21" s="8" t="s">
        <v>130</v>
      </c>
      <c r="N21">
        <v>1</v>
      </c>
      <c r="R21">
        <v>5</v>
      </c>
      <c r="S21">
        <v>6</v>
      </c>
      <c r="T21">
        <v>1</v>
      </c>
      <c r="AC21" s="13">
        <f t="shared" si="0"/>
        <v>13</v>
      </c>
      <c r="AD21" s="92" t="s">
        <v>1641</v>
      </c>
      <c r="AE21" s="94">
        <v>15.42</v>
      </c>
    </row>
    <row r="22" spans="1:31" ht="13.5" customHeight="1" x14ac:dyDescent="0.15">
      <c r="A22" s="8" t="s">
        <v>131</v>
      </c>
      <c r="S22">
        <v>1</v>
      </c>
      <c r="AB22">
        <v>24</v>
      </c>
      <c r="AC22" s="13">
        <f t="shared" si="0"/>
        <v>25</v>
      </c>
      <c r="AD22" s="92" t="s">
        <v>1642</v>
      </c>
      <c r="AE22" s="94">
        <v>3.01</v>
      </c>
    </row>
    <row r="23" spans="1:31" ht="13.5" customHeight="1" x14ac:dyDescent="0.15">
      <c r="A23" s="8" t="s">
        <v>132</v>
      </c>
      <c r="D23">
        <v>6</v>
      </c>
      <c r="R23">
        <v>19</v>
      </c>
      <c r="S23">
        <v>4</v>
      </c>
      <c r="T23">
        <v>8</v>
      </c>
      <c r="AB23">
        <v>10</v>
      </c>
      <c r="AC23" s="13">
        <f t="shared" si="0"/>
        <v>47</v>
      </c>
      <c r="AD23" s="92" t="s">
        <v>1643</v>
      </c>
      <c r="AE23" s="94">
        <v>10.58</v>
      </c>
    </row>
    <row r="24" spans="1:31" ht="13.5" customHeight="1" x14ac:dyDescent="0.15">
      <c r="A24" s="8" t="s">
        <v>133</v>
      </c>
      <c r="R24">
        <v>6</v>
      </c>
      <c r="T24">
        <v>1</v>
      </c>
      <c r="AC24" s="13">
        <f t="shared" si="0"/>
        <v>7</v>
      </c>
      <c r="AD24" s="92" t="s">
        <v>1644</v>
      </c>
      <c r="AE24" s="94">
        <v>1.45</v>
      </c>
    </row>
    <row r="25" spans="1:31" ht="13.5" customHeight="1" x14ac:dyDescent="0.15">
      <c r="A25" s="8" t="s">
        <v>139</v>
      </c>
      <c r="AC25" s="13">
        <f t="shared" si="0"/>
        <v>0</v>
      </c>
      <c r="AD25" s="92" t="s">
        <v>1645</v>
      </c>
      <c r="AE25" s="94">
        <v>0.39</v>
      </c>
    </row>
    <row r="26" spans="1:31" ht="13.5" customHeight="1" x14ac:dyDescent="0.15">
      <c r="A26" s="8" t="s">
        <v>134</v>
      </c>
      <c r="D26">
        <v>3</v>
      </c>
      <c r="R26">
        <v>14</v>
      </c>
      <c r="S26">
        <v>3</v>
      </c>
      <c r="T26">
        <v>13</v>
      </c>
      <c r="AB26">
        <v>2</v>
      </c>
      <c r="AC26" s="13">
        <f t="shared" si="0"/>
        <v>35</v>
      </c>
      <c r="AD26" s="92" t="s">
        <v>1646</v>
      </c>
      <c r="AE26" s="94">
        <v>5.86</v>
      </c>
    </row>
    <row r="27" spans="1:31" ht="13.5" customHeight="1" x14ac:dyDescent="0.15">
      <c r="A27" s="8" t="s">
        <v>135</v>
      </c>
      <c r="D27">
        <v>21</v>
      </c>
      <c r="J27">
        <v>1</v>
      </c>
      <c r="N27">
        <v>4</v>
      </c>
      <c r="R27">
        <v>4</v>
      </c>
      <c r="S27">
        <v>25</v>
      </c>
      <c r="T27">
        <v>15</v>
      </c>
      <c r="V27">
        <v>4</v>
      </c>
      <c r="X27">
        <v>1</v>
      </c>
      <c r="AC27" s="13">
        <f t="shared" si="0"/>
        <v>75</v>
      </c>
      <c r="AD27" s="92" t="s">
        <v>1647</v>
      </c>
      <c r="AE27" s="94">
        <v>39.82</v>
      </c>
    </row>
    <row r="28" spans="1:31" ht="13.5" customHeight="1" x14ac:dyDescent="0.15">
      <c r="A28" s="8" t="s">
        <v>142</v>
      </c>
      <c r="AC28" s="13">
        <f t="shared" si="0"/>
        <v>0</v>
      </c>
      <c r="AD28" s="92" t="s">
        <v>1648</v>
      </c>
      <c r="AE28" s="94">
        <v>1.93</v>
      </c>
    </row>
    <row r="29" spans="1:31" ht="13.5" customHeight="1" x14ac:dyDescent="0.15">
      <c r="A29" s="8" t="s">
        <v>136</v>
      </c>
      <c r="H29">
        <v>1</v>
      </c>
      <c r="AC29" s="13">
        <f t="shared" si="0"/>
        <v>1</v>
      </c>
      <c r="AD29" s="92" t="s">
        <v>1649</v>
      </c>
      <c r="AE29" s="94">
        <v>1.24</v>
      </c>
    </row>
    <row r="30" spans="1:31" ht="13.5" customHeight="1" x14ac:dyDescent="0.15">
      <c r="A30" s="8" t="s">
        <v>75</v>
      </c>
      <c r="R30">
        <v>2</v>
      </c>
      <c r="T30">
        <v>3</v>
      </c>
      <c r="AC30" s="13">
        <f t="shared" si="0"/>
        <v>5</v>
      </c>
      <c r="AD30" s="30"/>
      <c r="AE30" s="33"/>
    </row>
    <row r="31" spans="1:31" ht="13.5" customHeight="1" x14ac:dyDescent="0.15">
      <c r="A31" s="25" t="s">
        <v>115</v>
      </c>
      <c r="AC31" s="15">
        <f t="shared" si="0"/>
        <v>0</v>
      </c>
      <c r="AD31" s="29"/>
      <c r="AE31" s="29"/>
    </row>
    <row r="32" spans="1:31" ht="13.5" customHeight="1" x14ac:dyDescent="0.15">
      <c r="A32" s="26" t="s">
        <v>106</v>
      </c>
      <c r="B32" s="20">
        <f t="shared" ref="B32:AB32" si="1">SUM(B4:B31)</f>
        <v>0</v>
      </c>
      <c r="C32" s="21">
        <f t="shared" si="1"/>
        <v>0</v>
      </c>
      <c r="D32" s="21">
        <f t="shared" si="1"/>
        <v>51</v>
      </c>
      <c r="E32" s="21">
        <f t="shared" si="1"/>
        <v>0</v>
      </c>
      <c r="F32" s="21">
        <f t="shared" si="1"/>
        <v>1</v>
      </c>
      <c r="G32" s="21">
        <f t="shared" si="1"/>
        <v>0</v>
      </c>
      <c r="H32" s="21">
        <f t="shared" si="1"/>
        <v>2</v>
      </c>
      <c r="I32" s="21">
        <f t="shared" si="1"/>
        <v>0</v>
      </c>
      <c r="J32" s="21">
        <f t="shared" si="1"/>
        <v>1</v>
      </c>
      <c r="K32" s="21">
        <f t="shared" si="1"/>
        <v>4</v>
      </c>
      <c r="L32" s="21">
        <f t="shared" si="1"/>
        <v>0</v>
      </c>
      <c r="M32" s="21">
        <f t="shared" si="1"/>
        <v>0</v>
      </c>
      <c r="N32" s="21">
        <f t="shared" si="1"/>
        <v>6</v>
      </c>
      <c r="O32" s="21">
        <f t="shared" si="1"/>
        <v>7</v>
      </c>
      <c r="P32" s="21">
        <f t="shared" si="1"/>
        <v>0</v>
      </c>
      <c r="Q32" s="21">
        <f t="shared" si="1"/>
        <v>0</v>
      </c>
      <c r="R32" s="21">
        <f t="shared" si="1"/>
        <v>113</v>
      </c>
      <c r="S32" s="21">
        <f t="shared" si="1"/>
        <v>59</v>
      </c>
      <c r="T32" s="21">
        <f t="shared" si="1"/>
        <v>123</v>
      </c>
      <c r="U32" s="21">
        <f t="shared" si="1"/>
        <v>0</v>
      </c>
      <c r="V32" s="21">
        <f t="shared" si="1"/>
        <v>5</v>
      </c>
      <c r="W32" s="21">
        <f t="shared" si="1"/>
        <v>2</v>
      </c>
      <c r="X32" s="21">
        <f t="shared" si="1"/>
        <v>4</v>
      </c>
      <c r="Y32" s="21">
        <f t="shared" si="1"/>
        <v>1</v>
      </c>
      <c r="Z32" s="21">
        <f t="shared" si="1"/>
        <v>0</v>
      </c>
      <c r="AA32" s="21">
        <f t="shared" si="1"/>
        <v>0</v>
      </c>
      <c r="AB32" s="22">
        <f t="shared" si="1"/>
        <v>70</v>
      </c>
      <c r="AC32" s="23">
        <f>SUM(AC4:AC31)</f>
        <v>449</v>
      </c>
      <c r="AD32" s="29"/>
      <c r="AE32" s="49">
        <f>SUM(AE4:AE31)</f>
        <v>178.63000000000002</v>
      </c>
    </row>
  </sheetData>
  <phoneticPr fontId="0"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82"/>
  <dimension ref="A1:AF23"/>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18.6640625" style="2" customWidth="1"/>
    <col min="2" max="2" width="8" style="96" customWidth="1"/>
    <col min="3" max="3" width="6.5" style="96" customWidth="1"/>
    <col min="4" max="4" width="8.1640625" style="96" customWidth="1"/>
    <col min="5" max="5" width="8.5" style="96" customWidth="1"/>
    <col min="6" max="6" width="7.33203125" style="96" customWidth="1"/>
    <col min="7" max="7" width="9.1640625" style="96"/>
    <col min="8" max="8" width="10" style="96" customWidth="1"/>
    <col min="9" max="9" width="11.33203125" style="96" customWidth="1"/>
    <col min="10" max="10" width="9.1640625" style="96"/>
    <col min="11" max="11" width="7.6640625" style="96" customWidth="1"/>
    <col min="12" max="12" width="7.5" style="96" customWidth="1"/>
    <col min="13" max="13" width="6.83203125" style="96" customWidth="1"/>
    <col min="14" max="14" width="7" style="96" customWidth="1"/>
    <col min="15" max="15" width="9.1640625" style="96"/>
    <col min="16" max="16" width="6.6640625" style="96" customWidth="1"/>
    <col min="17" max="17" width="7.33203125" style="96" customWidth="1"/>
    <col min="18" max="18" width="6.1640625" style="96" customWidth="1"/>
    <col min="19" max="19" width="6.5" style="96" customWidth="1"/>
    <col min="20" max="21" width="9.3320312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33203125" style="96" customWidth="1"/>
    <col min="32" max="32" width="8.6640625" style="1" customWidth="1"/>
    <col min="33" max="33" width="18.33203125" style="96" customWidth="1"/>
    <col min="34" max="16384" width="9.1640625" style="96"/>
  </cols>
  <sheetData>
    <row r="1" spans="1:31" ht="13.5" customHeight="1" x14ac:dyDescent="0.15">
      <c r="A1" s="48"/>
      <c r="B1" s="35" t="str">
        <f>+Guide!A1</f>
        <v>This workbook was produced by Jørgen Fenhann, UNEP DTU Partnership from the CDMPipeline of 1st October 2018, jqfe@dtu.dk, Phone (+45)40202789</v>
      </c>
    </row>
    <row r="2" spans="1:31" ht="13.5" customHeight="1" x14ac:dyDescent="0.15">
      <c r="B2" s="35"/>
    </row>
    <row r="3" spans="1:31" ht="53.25" customHeight="1" x14ac:dyDescent="0.15">
      <c r="A3" s="3" t="s">
        <v>1728</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96" t="s">
        <v>1729</v>
      </c>
      <c r="Y4" s="96">
        <v>1</v>
      </c>
      <c r="AC4" s="11">
        <f t="shared" ref="AC4:AC22" si="0">SUM(B4:AB4)</f>
        <v>1</v>
      </c>
      <c r="AD4" s="27"/>
      <c r="AE4" s="45"/>
    </row>
    <row r="5" spans="1:31" ht="13.5" customHeight="1" x14ac:dyDescent="0.15">
      <c r="A5" s="96" t="s">
        <v>1730</v>
      </c>
      <c r="AC5" s="13">
        <f t="shared" si="0"/>
        <v>0</v>
      </c>
      <c r="AD5" s="28"/>
      <c r="AE5" s="46"/>
    </row>
    <row r="6" spans="1:31" ht="13.5" customHeight="1" x14ac:dyDescent="0.15">
      <c r="A6" s="96" t="s">
        <v>1731</v>
      </c>
      <c r="AC6" s="13">
        <f t="shared" si="0"/>
        <v>0</v>
      </c>
      <c r="AD6" s="28"/>
      <c r="AE6" s="46"/>
    </row>
    <row r="7" spans="1:31" ht="13.5" customHeight="1" x14ac:dyDescent="0.15">
      <c r="A7" s="96" t="s">
        <v>1732</v>
      </c>
      <c r="AC7" s="13">
        <f t="shared" si="0"/>
        <v>0</v>
      </c>
      <c r="AD7" s="28"/>
      <c r="AE7" s="46"/>
    </row>
    <row r="8" spans="1:31" ht="13.5" customHeight="1" x14ac:dyDescent="0.15">
      <c r="A8" s="96" t="s">
        <v>1733</v>
      </c>
      <c r="AC8" s="13">
        <f t="shared" si="0"/>
        <v>0</v>
      </c>
      <c r="AD8" s="28"/>
      <c r="AE8" s="46"/>
    </row>
    <row r="9" spans="1:31" ht="13.5" customHeight="1" x14ac:dyDescent="0.15">
      <c r="A9" s="96" t="s">
        <v>1734</v>
      </c>
      <c r="AC9" s="13">
        <f t="shared" si="0"/>
        <v>0</v>
      </c>
      <c r="AD9" s="28"/>
      <c r="AE9" s="46"/>
    </row>
    <row r="10" spans="1:31" ht="13.5" customHeight="1" x14ac:dyDescent="0.15">
      <c r="A10" s="96" t="s">
        <v>1735</v>
      </c>
      <c r="Y10" s="96">
        <v>1</v>
      </c>
      <c r="AC10" s="13">
        <f t="shared" si="0"/>
        <v>1</v>
      </c>
      <c r="AD10" s="28"/>
      <c r="AE10" s="46"/>
    </row>
    <row r="11" spans="1:31" ht="13.5" customHeight="1" x14ac:dyDescent="0.15">
      <c r="A11" s="96" t="s">
        <v>1736</v>
      </c>
      <c r="AC11" s="13">
        <f t="shared" si="0"/>
        <v>0</v>
      </c>
      <c r="AD11" s="28"/>
      <c r="AE11" s="46"/>
    </row>
    <row r="12" spans="1:31" ht="13.5" customHeight="1" x14ac:dyDescent="0.15">
      <c r="A12" s="96" t="s">
        <v>1737</v>
      </c>
      <c r="AC12" s="13">
        <f t="shared" si="0"/>
        <v>0</v>
      </c>
      <c r="AD12" s="28"/>
      <c r="AE12" s="46"/>
    </row>
    <row r="13" spans="1:31" ht="13.5" customHeight="1" x14ac:dyDescent="0.15">
      <c r="A13" s="96" t="s">
        <v>1738</v>
      </c>
      <c r="AC13" s="13">
        <f t="shared" si="0"/>
        <v>0</v>
      </c>
      <c r="AD13" s="28"/>
      <c r="AE13" s="46"/>
    </row>
    <row r="14" spans="1:31" ht="13.5" customHeight="1" x14ac:dyDescent="0.15">
      <c r="A14" s="96" t="s">
        <v>1739</v>
      </c>
      <c r="AC14" s="13">
        <f t="shared" si="0"/>
        <v>0</v>
      </c>
      <c r="AD14" s="28"/>
      <c r="AE14" s="46"/>
    </row>
    <row r="15" spans="1:31" ht="13.5" customHeight="1" x14ac:dyDescent="0.15">
      <c r="A15" s="96" t="s">
        <v>1740</v>
      </c>
      <c r="AC15" s="13">
        <f t="shared" si="0"/>
        <v>0</v>
      </c>
      <c r="AD15" s="28"/>
      <c r="AE15" s="46"/>
    </row>
    <row r="16" spans="1:31" ht="13.5" customHeight="1" x14ac:dyDescent="0.15">
      <c r="A16" s="96" t="s">
        <v>1741</v>
      </c>
      <c r="AC16" s="13">
        <f t="shared" si="0"/>
        <v>0</v>
      </c>
      <c r="AD16" s="28"/>
      <c r="AE16" s="46"/>
    </row>
    <row r="17" spans="1:32" ht="13.5" customHeight="1" x14ac:dyDescent="0.15">
      <c r="A17" s="96" t="s">
        <v>1742</v>
      </c>
      <c r="AC17" s="13">
        <f t="shared" si="0"/>
        <v>0</v>
      </c>
      <c r="AD17" s="28"/>
      <c r="AE17" s="46"/>
    </row>
    <row r="18" spans="1:32" ht="13.5" customHeight="1" x14ac:dyDescent="0.15">
      <c r="A18" s="96" t="s">
        <v>1743</v>
      </c>
      <c r="AC18" s="13">
        <f t="shared" si="0"/>
        <v>0</v>
      </c>
      <c r="AD18" s="28"/>
      <c r="AE18" s="46"/>
    </row>
    <row r="19" spans="1:32" ht="13.5" customHeight="1" x14ac:dyDescent="0.15">
      <c r="A19" s="96" t="s">
        <v>1744</v>
      </c>
      <c r="AC19" s="13">
        <f t="shared" si="0"/>
        <v>0</v>
      </c>
      <c r="AD19" s="28"/>
      <c r="AE19" s="46"/>
    </row>
    <row r="20" spans="1:32" ht="13.5" customHeight="1" x14ac:dyDescent="0.15">
      <c r="A20" s="96" t="s">
        <v>1745</v>
      </c>
      <c r="AC20" s="13">
        <f t="shared" si="0"/>
        <v>0</v>
      </c>
      <c r="AD20" s="28"/>
      <c r="AE20" s="46"/>
    </row>
    <row r="21" spans="1:32" ht="13.5" customHeight="1" x14ac:dyDescent="0.15">
      <c r="A21" s="8" t="s">
        <v>75</v>
      </c>
      <c r="L21" s="96">
        <v>3</v>
      </c>
      <c r="AC21" s="13">
        <f t="shared" si="0"/>
        <v>3</v>
      </c>
      <c r="AD21" s="30"/>
      <c r="AE21" s="33"/>
    </row>
    <row r="22" spans="1:32" ht="13.5" customHeight="1" x14ac:dyDescent="0.15">
      <c r="A22" s="25" t="s">
        <v>115</v>
      </c>
      <c r="AC22" s="15">
        <f t="shared" si="0"/>
        <v>0</v>
      </c>
      <c r="AD22" s="29"/>
      <c r="AE22" s="33"/>
      <c r="AF22" s="96"/>
    </row>
    <row r="23" spans="1:32" ht="13.5" customHeight="1" x14ac:dyDescent="0.15">
      <c r="A23" s="26" t="s">
        <v>106</v>
      </c>
      <c r="B23" s="20">
        <f t="shared" ref="B23:AC23" si="1">SUM(B4:B22)</f>
        <v>0</v>
      </c>
      <c r="C23" s="21">
        <f t="shared" si="1"/>
        <v>0</v>
      </c>
      <c r="D23" s="21">
        <f t="shared" si="1"/>
        <v>0</v>
      </c>
      <c r="E23" s="21">
        <f t="shared" si="1"/>
        <v>0</v>
      </c>
      <c r="F23" s="21">
        <f t="shared" si="1"/>
        <v>0</v>
      </c>
      <c r="G23" s="21">
        <f t="shared" si="1"/>
        <v>0</v>
      </c>
      <c r="H23" s="21">
        <f t="shared" si="1"/>
        <v>0</v>
      </c>
      <c r="I23" s="21">
        <f t="shared" si="1"/>
        <v>0</v>
      </c>
      <c r="J23" s="21">
        <f t="shared" si="1"/>
        <v>0</v>
      </c>
      <c r="K23" s="21">
        <f t="shared" si="1"/>
        <v>0</v>
      </c>
      <c r="L23" s="21">
        <f t="shared" si="1"/>
        <v>3</v>
      </c>
      <c r="M23" s="21">
        <f t="shared" si="1"/>
        <v>0</v>
      </c>
      <c r="N23" s="21">
        <f t="shared" si="1"/>
        <v>0</v>
      </c>
      <c r="O23" s="21">
        <f t="shared" si="1"/>
        <v>0</v>
      </c>
      <c r="P23" s="21">
        <f t="shared" si="1"/>
        <v>0</v>
      </c>
      <c r="Q23" s="21">
        <f t="shared" si="1"/>
        <v>0</v>
      </c>
      <c r="R23" s="21">
        <f t="shared" si="1"/>
        <v>0</v>
      </c>
      <c r="S23" s="21">
        <f t="shared" si="1"/>
        <v>0</v>
      </c>
      <c r="T23" s="21">
        <f t="shared" si="1"/>
        <v>0</v>
      </c>
      <c r="U23" s="21">
        <f t="shared" si="1"/>
        <v>0</v>
      </c>
      <c r="V23" s="21">
        <f t="shared" si="1"/>
        <v>0</v>
      </c>
      <c r="W23" s="21">
        <f t="shared" si="1"/>
        <v>0</v>
      </c>
      <c r="X23" s="21">
        <f t="shared" si="1"/>
        <v>0</v>
      </c>
      <c r="Y23" s="21">
        <f t="shared" si="1"/>
        <v>2</v>
      </c>
      <c r="Z23" s="21">
        <f t="shared" si="1"/>
        <v>0</v>
      </c>
      <c r="AA23" s="21">
        <f t="shared" si="1"/>
        <v>0</v>
      </c>
      <c r="AB23" s="22">
        <f t="shared" si="1"/>
        <v>0</v>
      </c>
      <c r="AC23" s="23">
        <f t="shared" si="1"/>
        <v>5</v>
      </c>
      <c r="AD23" s="29"/>
      <c r="AE23" s="23"/>
      <c r="AF23" s="96"/>
    </row>
  </sheetData>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5"/>
  <dimension ref="A1:AF30"/>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8.6640625" style="2" customWidth="1"/>
    <col min="2" max="2" width="8" customWidth="1"/>
    <col min="3" max="3" width="6.5" customWidth="1"/>
    <col min="4" max="4" width="8.1640625" customWidth="1"/>
    <col min="5" max="5" width="8.5" customWidth="1"/>
    <col min="6" max="6" width="7.33203125" customWidth="1"/>
    <col min="8" max="8" width="10" customWidth="1"/>
    <col min="9" max="9" width="11.33203125" customWidth="1"/>
    <col min="11" max="11" width="7.6640625" customWidth="1"/>
    <col min="12" max="12" width="7.5" customWidth="1"/>
    <col min="13" max="13" width="6.83203125" customWidth="1"/>
    <col min="14" max="14" width="7" customWidth="1"/>
    <col min="16" max="16" width="6.6640625" customWidth="1"/>
    <col min="17" max="17" width="7.33203125" customWidth="1"/>
    <col min="18" max="18" width="6.1640625" customWidth="1"/>
    <col min="19" max="19" width="6.5" customWidth="1"/>
    <col min="20" max="20" width="9.33203125" customWidth="1"/>
    <col min="21" max="21" width="9.3320312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18.33203125" customWidth="1"/>
  </cols>
  <sheetData>
    <row r="1" spans="1:31" ht="13.5" customHeight="1" x14ac:dyDescent="0.15">
      <c r="A1" s="48"/>
      <c r="B1" s="35" t="str">
        <f>+Guide!A1</f>
        <v>This workbook was produced by Jørgen Fenhann, UNEP DTU Partnership from the CDMPipeline of 1st October 2018, jqfe@dtu.dk, Phone (+45)40202789</v>
      </c>
    </row>
    <row r="2" spans="1:31" ht="13.5" customHeight="1" x14ac:dyDescent="0.15">
      <c r="B2" s="35"/>
    </row>
    <row r="3" spans="1:31" ht="53.25" customHeight="1" x14ac:dyDescent="0.15">
      <c r="A3" s="3" t="s">
        <v>1153</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t="s">
        <v>1136</v>
      </c>
      <c r="AC4" s="11">
        <f t="shared" ref="AC4:AC29" si="0">SUM(B4:AB4)</f>
        <v>0</v>
      </c>
      <c r="AD4" s="27"/>
      <c r="AE4" s="45"/>
    </row>
    <row r="5" spans="1:31" ht="13.5" customHeight="1" x14ac:dyDescent="0.15">
      <c r="A5" t="s">
        <v>1137</v>
      </c>
      <c r="AC5" s="13">
        <f t="shared" si="0"/>
        <v>0</v>
      </c>
      <c r="AD5" s="28"/>
      <c r="AE5" s="46"/>
    </row>
    <row r="6" spans="1:31" ht="13.5" customHeight="1" x14ac:dyDescent="0.15">
      <c r="A6" s="2" t="s">
        <v>1138</v>
      </c>
      <c r="T6">
        <v>2</v>
      </c>
      <c r="AC6" s="13">
        <f t="shared" si="0"/>
        <v>2</v>
      </c>
      <c r="AD6" s="28"/>
      <c r="AE6" s="46"/>
    </row>
    <row r="7" spans="1:31" ht="13.5" customHeight="1" x14ac:dyDescent="0.15">
      <c r="A7" t="s">
        <v>1139</v>
      </c>
      <c r="AC7" s="13">
        <f t="shared" si="0"/>
        <v>0</v>
      </c>
      <c r="AD7" s="28"/>
      <c r="AE7" s="46"/>
    </row>
    <row r="8" spans="1:31" ht="13.5" customHeight="1" x14ac:dyDescent="0.15">
      <c r="A8" t="s">
        <v>1140</v>
      </c>
      <c r="AC8" s="13">
        <f t="shared" si="0"/>
        <v>0</v>
      </c>
      <c r="AD8" s="28"/>
      <c r="AE8" s="46"/>
    </row>
    <row r="9" spans="1:31" ht="13.5" customHeight="1" x14ac:dyDescent="0.15">
      <c r="A9" t="s">
        <v>1141</v>
      </c>
      <c r="AC9" s="13">
        <f t="shared" si="0"/>
        <v>0</v>
      </c>
      <c r="AD9" s="28"/>
      <c r="AE9" s="46"/>
    </row>
    <row r="10" spans="1:31" ht="13.5" customHeight="1" x14ac:dyDescent="0.15">
      <c r="A10" t="s">
        <v>1142</v>
      </c>
      <c r="K10">
        <v>1</v>
      </c>
      <c r="R10">
        <v>1</v>
      </c>
      <c r="AC10" s="13">
        <f t="shared" si="0"/>
        <v>2</v>
      </c>
      <c r="AD10" s="28"/>
      <c r="AE10" s="46"/>
    </row>
    <row r="11" spans="1:31" ht="13.5" customHeight="1" x14ac:dyDescent="0.15">
      <c r="A11" t="s">
        <v>1143</v>
      </c>
      <c r="D11">
        <v>1</v>
      </c>
      <c r="T11">
        <v>2</v>
      </c>
      <c r="AC11" s="13">
        <f t="shared" si="0"/>
        <v>3</v>
      </c>
      <c r="AD11" s="28"/>
      <c r="AE11" s="46"/>
    </row>
    <row r="12" spans="1:31" ht="13.5" customHeight="1" x14ac:dyDescent="0.15">
      <c r="A12" t="s">
        <v>1144</v>
      </c>
      <c r="R12">
        <v>2</v>
      </c>
      <c r="AC12" s="13">
        <f t="shared" si="0"/>
        <v>2</v>
      </c>
      <c r="AD12" s="28"/>
      <c r="AE12" s="46"/>
    </row>
    <row r="13" spans="1:31" ht="13.5" customHeight="1" x14ac:dyDescent="0.15">
      <c r="A13" s="68" t="s">
        <v>1145</v>
      </c>
      <c r="AC13" s="13">
        <f t="shared" si="0"/>
        <v>0</v>
      </c>
      <c r="AD13" s="28"/>
      <c r="AE13" s="46"/>
    </row>
    <row r="14" spans="1:31" ht="13.5" customHeight="1" x14ac:dyDescent="0.15">
      <c r="A14" t="s">
        <v>1146</v>
      </c>
      <c r="AC14" s="13">
        <f t="shared" si="0"/>
        <v>0</v>
      </c>
      <c r="AD14" s="28"/>
      <c r="AE14" s="46"/>
    </row>
    <row r="15" spans="1:31" ht="13.5" customHeight="1" x14ac:dyDescent="0.15">
      <c r="A15" t="s">
        <v>1147</v>
      </c>
      <c r="AC15" s="13">
        <f t="shared" si="0"/>
        <v>0</v>
      </c>
      <c r="AD15" s="28"/>
      <c r="AE15" s="46"/>
    </row>
    <row r="16" spans="1:31" ht="13.5" customHeight="1" x14ac:dyDescent="0.15">
      <c r="A16" t="s">
        <v>1148</v>
      </c>
      <c r="AC16" s="13">
        <f t="shared" si="0"/>
        <v>0</v>
      </c>
      <c r="AD16" s="28"/>
      <c r="AE16" s="46"/>
    </row>
    <row r="17" spans="1:32" ht="13.5" customHeight="1" x14ac:dyDescent="0.15">
      <c r="A17" s="68" t="s">
        <v>1149</v>
      </c>
      <c r="AC17" s="13">
        <f t="shared" si="0"/>
        <v>0</v>
      </c>
      <c r="AD17" s="28"/>
      <c r="AE17" s="46"/>
    </row>
    <row r="18" spans="1:32" ht="13.5" customHeight="1" x14ac:dyDescent="0.15">
      <c r="A18" s="68" t="s">
        <v>1150</v>
      </c>
      <c r="AC18" s="13">
        <f t="shared" si="0"/>
        <v>0</v>
      </c>
      <c r="AD18" s="28"/>
      <c r="AE18" s="46"/>
    </row>
    <row r="19" spans="1:32" ht="13.5" customHeight="1" x14ac:dyDescent="0.15">
      <c r="A19" s="68" t="s">
        <v>1151</v>
      </c>
      <c r="AC19" s="13">
        <f t="shared" si="0"/>
        <v>0</v>
      </c>
      <c r="AD19" s="28"/>
      <c r="AE19" s="46"/>
    </row>
    <row r="20" spans="1:32" ht="13.5" customHeight="1" x14ac:dyDescent="0.15">
      <c r="A20" t="s">
        <v>1152</v>
      </c>
      <c r="AC20" s="13">
        <f t="shared" si="0"/>
        <v>0</v>
      </c>
      <c r="AD20" s="28"/>
      <c r="AE20" s="46"/>
    </row>
    <row r="21" spans="1:32" ht="13.5" customHeight="1" x14ac:dyDescent="0.15">
      <c r="A21" t="s">
        <v>1154</v>
      </c>
      <c r="R21">
        <v>1</v>
      </c>
      <c r="AC21" s="13">
        <f t="shared" si="0"/>
        <v>1</v>
      </c>
      <c r="AD21" s="28"/>
      <c r="AE21" s="46"/>
    </row>
    <row r="22" spans="1:32" ht="13.5" customHeight="1" x14ac:dyDescent="0.15">
      <c r="A22" t="s">
        <v>1155</v>
      </c>
      <c r="AC22" s="13">
        <f t="shared" si="0"/>
        <v>0</v>
      </c>
      <c r="AD22" s="28"/>
      <c r="AE22" s="46"/>
    </row>
    <row r="23" spans="1:32" ht="13.5" customHeight="1" x14ac:dyDescent="0.15">
      <c r="A23" t="s">
        <v>1156</v>
      </c>
      <c r="AC23" s="13">
        <f t="shared" si="0"/>
        <v>0</v>
      </c>
      <c r="AD23" s="28"/>
      <c r="AE23" s="46"/>
    </row>
    <row r="24" spans="1:32" ht="13.5" customHeight="1" x14ac:dyDescent="0.15">
      <c r="A24" t="s">
        <v>1157</v>
      </c>
      <c r="AC24" s="13">
        <f t="shared" si="0"/>
        <v>0</v>
      </c>
      <c r="AD24" s="28"/>
      <c r="AE24" s="46"/>
    </row>
    <row r="25" spans="1:32" ht="13.5" customHeight="1" x14ac:dyDescent="0.15">
      <c r="A25" t="s">
        <v>1158</v>
      </c>
      <c r="AC25" s="13">
        <f t="shared" si="0"/>
        <v>0</v>
      </c>
      <c r="AD25" s="28"/>
      <c r="AE25" s="46"/>
    </row>
    <row r="26" spans="1:32" ht="13.5" customHeight="1" x14ac:dyDescent="0.15">
      <c r="A26" t="s">
        <v>1159</v>
      </c>
      <c r="AC26" s="13">
        <f t="shared" si="0"/>
        <v>0</v>
      </c>
      <c r="AD26" s="28"/>
      <c r="AE26" s="46"/>
    </row>
    <row r="27" spans="1:32" ht="13.5" customHeight="1" x14ac:dyDescent="0.15">
      <c r="A27" t="s">
        <v>1160</v>
      </c>
      <c r="AC27" s="13">
        <f t="shared" si="0"/>
        <v>0</v>
      </c>
      <c r="AD27" s="28"/>
      <c r="AE27" s="46"/>
    </row>
    <row r="28" spans="1:32" ht="13.5" customHeight="1" x14ac:dyDescent="0.15">
      <c r="A28" s="8" t="s">
        <v>75</v>
      </c>
      <c r="AC28" s="13">
        <f t="shared" si="0"/>
        <v>0</v>
      </c>
      <c r="AD28" s="30"/>
      <c r="AE28" s="33"/>
    </row>
    <row r="29" spans="1:32" ht="13.5" customHeight="1" x14ac:dyDescent="0.15">
      <c r="A29" s="25" t="s">
        <v>115</v>
      </c>
      <c r="AC29" s="15">
        <f t="shared" si="0"/>
        <v>0</v>
      </c>
      <c r="AD29" s="29"/>
      <c r="AE29" s="33"/>
      <c r="AF29"/>
    </row>
    <row r="30" spans="1:32" ht="13.5" customHeight="1" x14ac:dyDescent="0.15">
      <c r="A30" s="26" t="s">
        <v>106</v>
      </c>
      <c r="B30" s="20">
        <f t="shared" ref="B30:AC30" si="1">SUM(B4:B29)</f>
        <v>0</v>
      </c>
      <c r="C30" s="21">
        <f t="shared" si="1"/>
        <v>0</v>
      </c>
      <c r="D30" s="21">
        <f t="shared" si="1"/>
        <v>1</v>
      </c>
      <c r="E30" s="21">
        <f t="shared" si="1"/>
        <v>0</v>
      </c>
      <c r="F30" s="21">
        <f t="shared" si="1"/>
        <v>0</v>
      </c>
      <c r="G30" s="21">
        <f t="shared" si="1"/>
        <v>0</v>
      </c>
      <c r="H30" s="21">
        <f t="shared" si="1"/>
        <v>0</v>
      </c>
      <c r="I30" s="21">
        <f t="shared" si="1"/>
        <v>0</v>
      </c>
      <c r="J30" s="21">
        <f t="shared" si="1"/>
        <v>0</v>
      </c>
      <c r="K30" s="21">
        <f t="shared" si="1"/>
        <v>1</v>
      </c>
      <c r="L30" s="21">
        <f t="shared" si="1"/>
        <v>0</v>
      </c>
      <c r="M30" s="21">
        <f t="shared" si="1"/>
        <v>0</v>
      </c>
      <c r="N30" s="21">
        <f t="shared" si="1"/>
        <v>0</v>
      </c>
      <c r="O30" s="21">
        <f t="shared" si="1"/>
        <v>0</v>
      </c>
      <c r="P30" s="21">
        <f t="shared" si="1"/>
        <v>0</v>
      </c>
      <c r="Q30" s="21">
        <f t="shared" si="1"/>
        <v>0</v>
      </c>
      <c r="R30" s="21">
        <f t="shared" si="1"/>
        <v>4</v>
      </c>
      <c r="S30" s="21">
        <f t="shared" si="1"/>
        <v>0</v>
      </c>
      <c r="T30" s="21">
        <f t="shared" si="1"/>
        <v>4</v>
      </c>
      <c r="U30" s="21">
        <f t="shared" si="1"/>
        <v>0</v>
      </c>
      <c r="V30" s="21">
        <f t="shared" si="1"/>
        <v>0</v>
      </c>
      <c r="W30" s="21">
        <f t="shared" si="1"/>
        <v>0</v>
      </c>
      <c r="X30" s="21">
        <f t="shared" si="1"/>
        <v>0</v>
      </c>
      <c r="Y30" s="21">
        <f t="shared" si="1"/>
        <v>0</v>
      </c>
      <c r="Z30" s="21">
        <f t="shared" si="1"/>
        <v>0</v>
      </c>
      <c r="AA30" s="21">
        <f t="shared" si="1"/>
        <v>0</v>
      </c>
      <c r="AB30" s="22">
        <f t="shared" si="1"/>
        <v>0</v>
      </c>
      <c r="AC30" s="23">
        <f t="shared" si="1"/>
        <v>10</v>
      </c>
      <c r="AD30" s="29"/>
      <c r="AE30" s="23"/>
      <c r="AF30"/>
    </row>
  </sheetData>
  <phoneticPr fontId="0" type="noConversion"/>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73">
    <pageSetUpPr fitToPage="1"/>
  </sheetPr>
  <dimension ref="A1:AF20"/>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2.5" style="2" customWidth="1"/>
    <col min="2" max="2" width="8" customWidth="1"/>
    <col min="3" max="3" width="6.5" customWidth="1"/>
    <col min="4" max="5" width="8.5" customWidth="1"/>
    <col min="6" max="6" width="7.33203125" customWidth="1"/>
    <col min="7" max="7" width="9.5" customWidth="1"/>
    <col min="8" max="8" width="10" customWidth="1"/>
    <col min="9" max="9" width="10.6640625" customWidth="1"/>
    <col min="10" max="10" width="8.33203125" customWidth="1"/>
    <col min="11" max="11" width="7.6640625" customWidth="1"/>
    <col min="12" max="12" width="7.83203125" customWidth="1"/>
    <col min="13" max="13" width="6.83203125" customWidth="1"/>
    <col min="14" max="14" width="7" customWidth="1"/>
    <col min="16" max="16" width="8.1640625" customWidth="1"/>
    <col min="17" max="17" width="7.33203125" customWidth="1"/>
    <col min="18" max="18" width="6.1640625" customWidth="1"/>
    <col min="19" max="19" width="6.5" customWidth="1"/>
    <col min="20" max="20" width="9" customWidth="1"/>
    <col min="21" max="21" width="9"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2" ht="13.5" customHeight="1" x14ac:dyDescent="0.15">
      <c r="A1" s="48"/>
      <c r="B1" s="35" t="str">
        <f>China!B1</f>
        <v>This workbook was produced by Jørgen Fenhann, UNEP DTU Partnership from the CDMPipeline of 1st October 2018, jqfe@dtu.dk, Phone (+45)40202789</v>
      </c>
    </row>
    <row r="2" spans="1:32" ht="13.5" customHeight="1" x14ac:dyDescent="0.15">
      <c r="B2" s="35"/>
    </row>
    <row r="3" spans="1:32" ht="40.5" customHeight="1" x14ac:dyDescent="0.15">
      <c r="A3" s="3" t="s">
        <v>1576</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t="s">
        <v>1577</v>
      </c>
      <c r="AC4" s="11">
        <f t="shared" ref="AC4:AC13" si="0">SUM(C4:AB4)</f>
        <v>0</v>
      </c>
      <c r="AD4" s="27"/>
      <c r="AE4" s="45"/>
    </row>
    <row r="5" spans="1:32" ht="13.5" customHeight="1" x14ac:dyDescent="0.15">
      <c r="A5" t="s">
        <v>1578</v>
      </c>
      <c r="S5">
        <v>1</v>
      </c>
      <c r="AC5" s="13">
        <f t="shared" si="0"/>
        <v>1</v>
      </c>
      <c r="AD5" s="28"/>
      <c r="AE5" s="46"/>
    </row>
    <row r="6" spans="1:32" ht="13.5" customHeight="1" x14ac:dyDescent="0.15">
      <c r="A6" t="s">
        <v>1579</v>
      </c>
      <c r="AC6" s="13">
        <f t="shared" si="0"/>
        <v>0</v>
      </c>
      <c r="AD6" s="28"/>
      <c r="AE6" s="46"/>
    </row>
    <row r="7" spans="1:32" ht="13.5" customHeight="1" x14ac:dyDescent="0.15">
      <c r="A7" t="s">
        <v>1580</v>
      </c>
      <c r="AC7" s="13">
        <f t="shared" si="0"/>
        <v>0</v>
      </c>
      <c r="AD7" s="28"/>
      <c r="AE7" s="46"/>
    </row>
    <row r="8" spans="1:32" ht="13.5" customHeight="1" x14ac:dyDescent="0.15">
      <c r="A8" t="s">
        <v>1581</v>
      </c>
      <c r="I8">
        <v>1</v>
      </c>
      <c r="S8">
        <v>1</v>
      </c>
      <c r="AC8" s="13">
        <f t="shared" si="0"/>
        <v>2</v>
      </c>
      <c r="AD8" s="28"/>
      <c r="AE8" s="46"/>
    </row>
    <row r="9" spans="1:32" ht="13.5" customHeight="1" x14ac:dyDescent="0.15">
      <c r="A9" t="s">
        <v>1582</v>
      </c>
      <c r="AC9" s="13">
        <f t="shared" si="0"/>
        <v>0</v>
      </c>
      <c r="AD9" s="28"/>
      <c r="AE9" s="46"/>
    </row>
    <row r="10" spans="1:32" ht="13.5" customHeight="1" x14ac:dyDescent="0.15">
      <c r="A10" t="s">
        <v>1583</v>
      </c>
      <c r="AC10" s="13">
        <f t="shared" si="0"/>
        <v>0</v>
      </c>
      <c r="AD10" s="28"/>
      <c r="AE10" s="46"/>
    </row>
    <row r="11" spans="1:32" ht="13.5" customHeight="1" x14ac:dyDescent="0.15">
      <c r="A11" t="s">
        <v>1584</v>
      </c>
      <c r="AC11" s="13">
        <f t="shared" si="0"/>
        <v>0</v>
      </c>
      <c r="AD11" s="28"/>
      <c r="AE11" s="46"/>
    </row>
    <row r="12" spans="1:32" ht="13.5" customHeight="1" x14ac:dyDescent="0.15">
      <c r="A12" t="s">
        <v>1585</v>
      </c>
      <c r="AC12" s="13">
        <f t="shared" si="0"/>
        <v>0</v>
      </c>
      <c r="AD12" s="28"/>
      <c r="AE12" s="46"/>
    </row>
    <row r="13" spans="1:32" ht="13.5" customHeight="1" x14ac:dyDescent="0.15">
      <c r="A13" t="s">
        <v>1586</v>
      </c>
      <c r="AC13" s="13">
        <f t="shared" si="0"/>
        <v>0</v>
      </c>
      <c r="AD13" s="28"/>
      <c r="AE13" s="46"/>
    </row>
    <row r="14" spans="1:32" ht="13.5" customHeight="1" x14ac:dyDescent="0.15">
      <c r="A14" s="8" t="s">
        <v>75</v>
      </c>
      <c r="I14">
        <v>1</v>
      </c>
      <c r="AC14" s="13">
        <f>SUM(B14:AB14)</f>
        <v>1</v>
      </c>
      <c r="AD14" s="30"/>
      <c r="AE14" s="33"/>
    </row>
    <row r="15" spans="1:32" ht="13.5" customHeight="1" x14ac:dyDescent="0.15">
      <c r="A15" s="25" t="s">
        <v>115</v>
      </c>
      <c r="AC15" s="15">
        <f>SUM(B15:AB15)</f>
        <v>0</v>
      </c>
      <c r="AD15" s="29"/>
      <c r="AE15" s="33"/>
      <c r="AF15"/>
    </row>
    <row r="16" spans="1:32" ht="13.5" customHeight="1" x14ac:dyDescent="0.15">
      <c r="A16" s="26" t="s">
        <v>106</v>
      </c>
      <c r="B16" s="21">
        <f t="shared" ref="B16:AC16" si="1">SUM(B4:B15)</f>
        <v>0</v>
      </c>
      <c r="C16" s="21">
        <f t="shared" si="1"/>
        <v>0</v>
      </c>
      <c r="D16" s="21">
        <f t="shared" si="1"/>
        <v>0</v>
      </c>
      <c r="E16" s="21">
        <f t="shared" si="1"/>
        <v>0</v>
      </c>
      <c r="F16" s="21">
        <f t="shared" si="1"/>
        <v>0</v>
      </c>
      <c r="G16" s="21">
        <f t="shared" si="1"/>
        <v>0</v>
      </c>
      <c r="H16" s="21">
        <f t="shared" si="1"/>
        <v>0</v>
      </c>
      <c r="I16" s="21">
        <f t="shared" si="1"/>
        <v>2</v>
      </c>
      <c r="J16" s="21">
        <f t="shared" si="1"/>
        <v>0</v>
      </c>
      <c r="K16" s="21">
        <f t="shared" si="1"/>
        <v>0</v>
      </c>
      <c r="L16" s="21">
        <f t="shared" si="1"/>
        <v>0</v>
      </c>
      <c r="M16" s="21">
        <f t="shared" si="1"/>
        <v>0</v>
      </c>
      <c r="N16" s="21">
        <f t="shared" si="1"/>
        <v>0</v>
      </c>
      <c r="O16" s="21">
        <f t="shared" si="1"/>
        <v>0</v>
      </c>
      <c r="P16" s="21">
        <f t="shared" si="1"/>
        <v>0</v>
      </c>
      <c r="Q16" s="21">
        <f t="shared" si="1"/>
        <v>0</v>
      </c>
      <c r="R16" s="21">
        <f t="shared" si="1"/>
        <v>0</v>
      </c>
      <c r="S16" s="21">
        <f t="shared" si="1"/>
        <v>2</v>
      </c>
      <c r="T16" s="21">
        <f t="shared" si="1"/>
        <v>0</v>
      </c>
      <c r="U16" s="21">
        <f t="shared" si="1"/>
        <v>0</v>
      </c>
      <c r="V16" s="21">
        <f t="shared" si="1"/>
        <v>0</v>
      </c>
      <c r="W16" s="21">
        <f t="shared" si="1"/>
        <v>0</v>
      </c>
      <c r="X16" s="21">
        <f t="shared" si="1"/>
        <v>0</v>
      </c>
      <c r="Y16" s="21">
        <f t="shared" si="1"/>
        <v>0</v>
      </c>
      <c r="Z16" s="21">
        <f t="shared" si="1"/>
        <v>0</v>
      </c>
      <c r="AA16" s="21">
        <f t="shared" si="1"/>
        <v>0</v>
      </c>
      <c r="AB16" s="22">
        <f t="shared" si="1"/>
        <v>0</v>
      </c>
      <c r="AC16" s="23">
        <f t="shared" si="1"/>
        <v>4</v>
      </c>
      <c r="AD16" s="29"/>
      <c r="AE16" s="52">
        <f>SUM(AE4:AE15)</f>
        <v>0</v>
      </c>
      <c r="AF16"/>
    </row>
    <row r="20" spans="5:5" ht="13.5" customHeight="1" x14ac:dyDescent="0.15">
      <c r="E20" s="90"/>
    </row>
  </sheetData>
  <phoneticPr fontId="0" type="noConversion"/>
  <pageMargins left="0.75" right="0.75" top="1" bottom="1" header="0.5" footer="0.5"/>
  <pageSetup paperSize="9" scale="55"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85">
    <pageSetUpPr fitToPage="1"/>
  </sheetPr>
  <dimension ref="A1:AF20"/>
  <sheetViews>
    <sheetView workbookViewId="0">
      <pane xSplit="1" ySplit="3" topLeftCell="C4" activePane="bottomRight" state="frozen"/>
      <selection activeCell="U36" sqref="U36"/>
      <selection pane="topRight" activeCell="U36" sqref="U36"/>
      <selection pane="bottomLeft" activeCell="U36" sqref="U36"/>
      <selection pane="bottomRight" activeCell="C3" sqref="C3:AC3"/>
    </sheetView>
  </sheetViews>
  <sheetFormatPr baseColWidth="10" defaultColWidth="9.1640625" defaultRowHeight="13.5" customHeight="1" x14ac:dyDescent="0.15"/>
  <cols>
    <col min="1" max="1" width="12.5" style="2" customWidth="1"/>
    <col min="2" max="2" width="8" style="96" customWidth="1"/>
    <col min="3" max="3" width="6.5" style="96" customWidth="1"/>
    <col min="4" max="5" width="8.5" style="96" customWidth="1"/>
    <col min="6" max="6" width="7.33203125" style="96" customWidth="1"/>
    <col min="7" max="7" width="9.5" style="96" customWidth="1"/>
    <col min="8" max="8" width="10" style="96" customWidth="1"/>
    <col min="9" max="9" width="10.6640625" style="96" customWidth="1"/>
    <col min="10" max="10" width="8.33203125" style="96" customWidth="1"/>
    <col min="11" max="11" width="7.6640625" style="96" customWidth="1"/>
    <col min="12" max="12" width="7.83203125" style="96" customWidth="1"/>
    <col min="13" max="13" width="6.83203125" style="96" customWidth="1"/>
    <col min="14" max="14" width="7" style="96" customWidth="1"/>
    <col min="15" max="15" width="9.1640625" style="96"/>
    <col min="16" max="16" width="8.1640625" style="96" customWidth="1"/>
    <col min="17" max="17" width="7.33203125" style="96" customWidth="1"/>
    <col min="18" max="18" width="6.1640625" style="96" customWidth="1"/>
    <col min="19" max="19" width="6.5" style="96" customWidth="1"/>
    <col min="20" max="21" width="9"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33203125" style="96" customWidth="1"/>
    <col min="32" max="32" width="8.6640625" style="1" customWidth="1"/>
    <col min="33" max="16384" width="9.1640625" style="96"/>
  </cols>
  <sheetData>
    <row r="1" spans="1:32" ht="13.5" customHeight="1" x14ac:dyDescent="0.15">
      <c r="A1" s="48"/>
      <c r="B1" s="35" t="str">
        <f>China!B1</f>
        <v>This workbook was produced by Jørgen Fenhann, UNEP DTU Partnership from the CDMPipeline of 1st October 2018, jqfe@dtu.dk, Phone (+45)40202789</v>
      </c>
    </row>
    <row r="2" spans="1:32" ht="13.5" customHeight="1" x14ac:dyDescent="0.15">
      <c r="B2" s="35"/>
    </row>
    <row r="3" spans="1:32" ht="40.5" customHeight="1" x14ac:dyDescent="0.15">
      <c r="A3" s="3" t="s">
        <v>1765</v>
      </c>
      <c r="B3" s="4" t="s">
        <v>82</v>
      </c>
      <c r="C3" s="4" t="s">
        <v>82</v>
      </c>
      <c r="D3" s="4" t="s">
        <v>83</v>
      </c>
      <c r="E3" s="4" t="s">
        <v>84</v>
      </c>
      <c r="F3" s="4" t="s">
        <v>85</v>
      </c>
      <c r="G3" s="4" t="s">
        <v>86</v>
      </c>
      <c r="H3" s="4" t="s">
        <v>87</v>
      </c>
      <c r="I3" s="4" t="s">
        <v>88</v>
      </c>
      <c r="J3" s="4" t="s">
        <v>89</v>
      </c>
      <c r="K3" s="4" t="s">
        <v>90</v>
      </c>
      <c r="L3" s="4" t="s">
        <v>91</v>
      </c>
      <c r="M3" s="4" t="s">
        <v>92</v>
      </c>
      <c r="N3" s="4" t="s">
        <v>93</v>
      </c>
      <c r="O3" s="4" t="s">
        <v>94</v>
      </c>
      <c r="P3" s="4" t="s">
        <v>95</v>
      </c>
      <c r="Q3" s="4" t="s">
        <v>96</v>
      </c>
      <c r="R3" s="4" t="s">
        <v>97</v>
      </c>
      <c r="S3" s="4" t="s">
        <v>98</v>
      </c>
      <c r="T3" s="4" t="s">
        <v>99</v>
      </c>
      <c r="U3" s="4" t="s">
        <v>1602</v>
      </c>
      <c r="V3" s="4" t="s">
        <v>1666</v>
      </c>
      <c r="W3" s="4" t="s">
        <v>100</v>
      </c>
      <c r="X3" s="4" t="s">
        <v>1603</v>
      </c>
      <c r="Y3" s="4" t="s">
        <v>101</v>
      </c>
      <c r="Z3" s="4" t="s">
        <v>102</v>
      </c>
      <c r="AA3" s="4" t="s">
        <v>103</v>
      </c>
      <c r="AB3" s="4" t="s">
        <v>104</v>
      </c>
      <c r="AC3" s="5" t="s">
        <v>105</v>
      </c>
      <c r="AD3" s="31" t="s">
        <v>116</v>
      </c>
      <c r="AE3" s="47" t="s">
        <v>382</v>
      </c>
    </row>
    <row r="4" spans="1:32" ht="13.5" customHeight="1" x14ac:dyDescent="0.15">
      <c r="A4" s="96" t="s">
        <v>1771</v>
      </c>
      <c r="AB4" s="96">
        <v>1</v>
      </c>
      <c r="AC4" s="11">
        <f t="shared" ref="AC4:AC13" si="0">SUM(C4:AB4)</f>
        <v>1</v>
      </c>
      <c r="AD4" s="27"/>
      <c r="AE4" s="45"/>
    </row>
    <row r="5" spans="1:32" ht="13.5" customHeight="1" x14ac:dyDescent="0.15">
      <c r="A5" s="96" t="s">
        <v>1772</v>
      </c>
      <c r="AC5" s="13">
        <f t="shared" si="0"/>
        <v>0</v>
      </c>
      <c r="AD5" s="28"/>
      <c r="AE5" s="46"/>
    </row>
    <row r="6" spans="1:32" ht="13.5" customHeight="1" x14ac:dyDescent="0.15">
      <c r="A6" s="2" t="s">
        <v>1773</v>
      </c>
      <c r="AC6" s="13">
        <f t="shared" si="0"/>
        <v>0</v>
      </c>
      <c r="AD6" s="28"/>
      <c r="AE6" s="46"/>
    </row>
    <row r="7" spans="1:32" ht="13.5" customHeight="1" x14ac:dyDescent="0.15">
      <c r="A7" s="2" t="s">
        <v>1774</v>
      </c>
      <c r="AC7" s="13">
        <f t="shared" si="0"/>
        <v>0</v>
      </c>
      <c r="AD7" s="28"/>
      <c r="AE7" s="46"/>
    </row>
    <row r="8" spans="1:32" ht="13.5" customHeight="1" x14ac:dyDescent="0.15">
      <c r="A8" s="2" t="s">
        <v>1770</v>
      </c>
      <c r="AB8" s="96">
        <v>1</v>
      </c>
      <c r="AC8" s="13">
        <f t="shared" si="0"/>
        <v>1</v>
      </c>
      <c r="AD8" s="28"/>
      <c r="AE8" s="46"/>
    </row>
    <row r="9" spans="1:32" ht="13.5" customHeight="1" x14ac:dyDescent="0.15">
      <c r="A9" s="2" t="s">
        <v>1768</v>
      </c>
      <c r="AC9" s="13">
        <f t="shared" si="0"/>
        <v>0</v>
      </c>
      <c r="AD9" s="28"/>
      <c r="AE9" s="46"/>
    </row>
    <row r="10" spans="1:32" ht="13.5" customHeight="1" x14ac:dyDescent="0.15">
      <c r="A10" s="2" t="s">
        <v>1775</v>
      </c>
      <c r="AB10" s="96">
        <v>1</v>
      </c>
      <c r="AC10" s="13">
        <f t="shared" si="0"/>
        <v>1</v>
      </c>
      <c r="AD10" s="28"/>
      <c r="AE10" s="46"/>
    </row>
    <row r="11" spans="1:32" ht="13.5" customHeight="1" x14ac:dyDescent="0.15">
      <c r="A11" s="96" t="s">
        <v>1766</v>
      </c>
      <c r="AC11" s="13">
        <f t="shared" si="0"/>
        <v>0</v>
      </c>
      <c r="AD11" s="28"/>
      <c r="AE11" s="46"/>
    </row>
    <row r="12" spans="1:32" ht="13.5" customHeight="1" x14ac:dyDescent="0.15">
      <c r="A12" s="96" t="s">
        <v>1767</v>
      </c>
      <c r="AB12" s="96">
        <v>1</v>
      </c>
      <c r="AC12" s="13">
        <f t="shared" si="0"/>
        <v>1</v>
      </c>
      <c r="AD12" s="28"/>
      <c r="AE12" s="46"/>
    </row>
    <row r="13" spans="1:32" ht="13.5" customHeight="1" x14ac:dyDescent="0.15">
      <c r="A13" s="2" t="s">
        <v>1769</v>
      </c>
      <c r="AC13" s="13">
        <f t="shared" si="0"/>
        <v>0</v>
      </c>
      <c r="AD13" s="28"/>
      <c r="AE13" s="46"/>
    </row>
    <row r="14" spans="1:32" ht="13.5" customHeight="1" x14ac:dyDescent="0.15">
      <c r="A14" s="8" t="s">
        <v>75</v>
      </c>
      <c r="AC14" s="13">
        <f>SUM(B14:AB14)</f>
        <v>0</v>
      </c>
      <c r="AD14" s="30"/>
      <c r="AE14" s="33"/>
    </row>
    <row r="15" spans="1:32" ht="13.5" customHeight="1" x14ac:dyDescent="0.15">
      <c r="A15" s="25" t="s">
        <v>115</v>
      </c>
      <c r="AC15" s="15">
        <f>SUM(B15:AB15)</f>
        <v>0</v>
      </c>
      <c r="AD15" s="29"/>
      <c r="AE15" s="33"/>
      <c r="AF15" s="96"/>
    </row>
    <row r="16" spans="1:32" ht="13.5" customHeight="1" x14ac:dyDescent="0.15">
      <c r="A16" s="26" t="s">
        <v>106</v>
      </c>
      <c r="B16" s="21">
        <f t="shared" ref="B16:AC16" si="1">SUM(B4:B15)</f>
        <v>0</v>
      </c>
      <c r="C16" s="21">
        <f t="shared" si="1"/>
        <v>0</v>
      </c>
      <c r="D16" s="21">
        <f t="shared" si="1"/>
        <v>0</v>
      </c>
      <c r="E16" s="21">
        <f t="shared" si="1"/>
        <v>0</v>
      </c>
      <c r="F16" s="21">
        <f t="shared" si="1"/>
        <v>0</v>
      </c>
      <c r="G16" s="21">
        <f t="shared" si="1"/>
        <v>0</v>
      </c>
      <c r="H16" s="21">
        <f t="shared" si="1"/>
        <v>0</v>
      </c>
      <c r="I16" s="21">
        <f t="shared" si="1"/>
        <v>0</v>
      </c>
      <c r="J16" s="21">
        <f t="shared" si="1"/>
        <v>0</v>
      </c>
      <c r="K16" s="21">
        <f t="shared" si="1"/>
        <v>0</v>
      </c>
      <c r="L16" s="21">
        <f t="shared" si="1"/>
        <v>0</v>
      </c>
      <c r="M16" s="21">
        <f t="shared" si="1"/>
        <v>0</v>
      </c>
      <c r="N16" s="21">
        <f t="shared" si="1"/>
        <v>0</v>
      </c>
      <c r="O16" s="21">
        <f t="shared" si="1"/>
        <v>0</v>
      </c>
      <c r="P16" s="21">
        <f t="shared" si="1"/>
        <v>0</v>
      </c>
      <c r="Q16" s="21">
        <f t="shared" si="1"/>
        <v>0</v>
      </c>
      <c r="R16" s="21">
        <f t="shared" si="1"/>
        <v>0</v>
      </c>
      <c r="S16" s="21">
        <f t="shared" si="1"/>
        <v>0</v>
      </c>
      <c r="T16" s="21">
        <f t="shared" si="1"/>
        <v>0</v>
      </c>
      <c r="U16" s="21">
        <f t="shared" si="1"/>
        <v>0</v>
      </c>
      <c r="V16" s="21">
        <f t="shared" si="1"/>
        <v>0</v>
      </c>
      <c r="W16" s="21">
        <f t="shared" si="1"/>
        <v>0</v>
      </c>
      <c r="X16" s="21">
        <f t="shared" si="1"/>
        <v>0</v>
      </c>
      <c r="Y16" s="21">
        <f t="shared" si="1"/>
        <v>0</v>
      </c>
      <c r="Z16" s="21">
        <f t="shared" si="1"/>
        <v>0</v>
      </c>
      <c r="AA16" s="21">
        <f t="shared" si="1"/>
        <v>0</v>
      </c>
      <c r="AB16" s="22">
        <f t="shared" si="1"/>
        <v>4</v>
      </c>
      <c r="AC16" s="23">
        <f t="shared" si="1"/>
        <v>4</v>
      </c>
      <c r="AD16" s="29"/>
      <c r="AE16" s="52">
        <f>SUM(AE4:AE15)</f>
        <v>0</v>
      </c>
      <c r="AF16" s="96"/>
    </row>
    <row r="20" spans="5:5" ht="13.5" customHeight="1" x14ac:dyDescent="0.15">
      <c r="E20" s="90"/>
    </row>
  </sheetData>
  <pageMargins left="0.75" right="0.75" top="1" bottom="1" header="0.5" footer="0.5"/>
  <pageSetup paperSize="9" scale="55"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7"/>
  <dimension ref="A1:AH21"/>
  <sheetViews>
    <sheetView workbookViewId="0">
      <pane xSplit="1" ySplit="3" topLeftCell="B4" activePane="bottomRight" state="frozen"/>
      <selection activeCell="U36" sqref="U36"/>
      <selection pane="topRight" activeCell="U36" sqref="U36"/>
      <selection pane="bottomLeft" activeCell="U36" sqref="U36"/>
      <selection pane="bottomRight" activeCell="A4" sqref="A4"/>
    </sheetView>
  </sheetViews>
  <sheetFormatPr baseColWidth="10" defaultColWidth="8.83203125" defaultRowHeight="13.5" customHeight="1" x14ac:dyDescent="0.15"/>
  <cols>
    <col min="1" max="1" width="18.6640625" style="2" customWidth="1"/>
    <col min="2" max="2" width="8" customWidth="1"/>
    <col min="3" max="3" width="6.5" customWidth="1"/>
    <col min="4" max="5" width="8.5" customWidth="1"/>
    <col min="6" max="6" width="7.33203125" customWidth="1"/>
    <col min="7" max="7" width="9.6640625" customWidth="1"/>
    <col min="8" max="8" width="10" customWidth="1"/>
    <col min="9" max="9" width="11.5" customWidth="1"/>
    <col min="10" max="10" width="7.83203125" customWidth="1"/>
    <col min="11" max="11" width="7.6640625" customWidth="1"/>
    <col min="12" max="12" width="7" customWidth="1"/>
    <col min="13" max="13" width="6.83203125" customWidth="1"/>
    <col min="14" max="14" width="7" customWidth="1"/>
    <col min="16" max="16" width="7" customWidth="1"/>
    <col min="17" max="17" width="7.33203125" customWidth="1"/>
    <col min="18" max="18" width="6.1640625" customWidth="1"/>
    <col min="19" max="19" width="6.5" customWidth="1"/>
    <col min="21" max="21" width="9.1640625" style="96"/>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1640625" customWidth="1"/>
    <col min="31" max="31" width="11.33203125" customWidth="1"/>
    <col min="32" max="32" width="5.5" customWidth="1"/>
    <col min="33" max="33" width="18.33203125" style="1" customWidth="1"/>
    <col min="34" max="34" width="37.1640625" customWidth="1"/>
  </cols>
  <sheetData>
    <row r="1" spans="1:34" ht="13.5" customHeight="1" x14ac:dyDescent="0.15">
      <c r="B1" s="35" t="str">
        <f>+Guide!A1</f>
        <v>This workbook was produced by Jørgen Fenhann, UNEP DTU Partnership from the CDMPipeline of 1st October 2018, jqfe@dtu.dk, Phone (+45)40202789</v>
      </c>
      <c r="C1" s="96"/>
      <c r="D1" s="96"/>
      <c r="E1" s="96"/>
      <c r="F1" s="96"/>
      <c r="G1" s="96"/>
      <c r="H1" s="96"/>
      <c r="I1" s="96"/>
      <c r="J1" s="96"/>
      <c r="K1" s="96"/>
      <c r="L1" s="96"/>
      <c r="M1" s="96"/>
      <c r="N1" s="96"/>
      <c r="O1" s="96"/>
      <c r="P1" s="96"/>
      <c r="Q1" s="96"/>
      <c r="R1" s="96"/>
      <c r="S1" s="96"/>
      <c r="T1" s="96"/>
      <c r="V1" s="96"/>
      <c r="W1" s="96"/>
      <c r="X1" s="96"/>
      <c r="Y1" s="96"/>
      <c r="Z1" s="96"/>
      <c r="AA1" s="96"/>
      <c r="AB1" s="96"/>
    </row>
    <row r="2" spans="1:34" ht="13.5" customHeight="1" x14ac:dyDescent="0.15">
      <c r="B2" s="34"/>
      <c r="C2" s="96"/>
      <c r="D2" s="96"/>
      <c r="E2" s="96"/>
      <c r="F2" s="96"/>
      <c r="G2" s="96"/>
      <c r="H2" s="96"/>
      <c r="I2" s="96"/>
      <c r="J2" s="96"/>
      <c r="K2" s="96"/>
      <c r="L2" s="96"/>
      <c r="M2" s="96"/>
      <c r="N2" s="96"/>
      <c r="O2" s="96"/>
      <c r="P2" s="96"/>
      <c r="Q2" s="96"/>
      <c r="R2" s="96"/>
      <c r="S2" s="96"/>
      <c r="T2" s="96"/>
      <c r="V2" s="96"/>
      <c r="W2" s="96"/>
      <c r="X2" s="96"/>
      <c r="Y2" s="96"/>
      <c r="Z2" s="96"/>
      <c r="AA2" s="96"/>
      <c r="AB2" s="96"/>
    </row>
    <row r="3" spans="1:34" ht="39" customHeight="1" x14ac:dyDescent="0.15">
      <c r="A3" s="3" t="s">
        <v>2096</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c r="AG3" s="66" t="s">
        <v>1037</v>
      </c>
      <c r="AH3" s="67" t="s">
        <v>1038</v>
      </c>
    </row>
    <row r="4" spans="1:34" ht="13.5" customHeight="1" x14ac:dyDescent="0.15">
      <c r="A4" s="8" t="s">
        <v>341</v>
      </c>
      <c r="R4">
        <v>2</v>
      </c>
      <c r="Y4">
        <v>6</v>
      </c>
      <c r="AC4" s="11">
        <f t="shared" ref="AC4:AC18" si="0">SUM(B4:AB4)</f>
        <v>8</v>
      </c>
      <c r="AD4" s="27">
        <v>17475</v>
      </c>
      <c r="AE4" s="27">
        <v>428594</v>
      </c>
      <c r="AG4" s="42" t="s">
        <v>341</v>
      </c>
      <c r="AH4" s="38" t="s">
        <v>354</v>
      </c>
    </row>
    <row r="5" spans="1:34" ht="13.5" customHeight="1" x14ac:dyDescent="0.15">
      <c r="A5" s="8" t="s">
        <v>342</v>
      </c>
      <c r="K5">
        <v>1</v>
      </c>
      <c r="N5">
        <v>1</v>
      </c>
      <c r="P5">
        <v>1</v>
      </c>
      <c r="S5">
        <v>1</v>
      </c>
      <c r="V5">
        <v>3</v>
      </c>
      <c r="Y5">
        <v>2</v>
      </c>
      <c r="AB5">
        <v>3</v>
      </c>
      <c r="AC5" s="13">
        <f t="shared" si="0"/>
        <v>12</v>
      </c>
      <c r="AD5" s="28">
        <v>27061</v>
      </c>
      <c r="AE5" s="28">
        <v>493984</v>
      </c>
      <c r="AG5" s="43" t="s">
        <v>342</v>
      </c>
      <c r="AH5" s="39" t="s">
        <v>355</v>
      </c>
    </row>
    <row r="6" spans="1:34" ht="13.5" customHeight="1" x14ac:dyDescent="0.15">
      <c r="A6" s="8" t="s">
        <v>343</v>
      </c>
      <c r="AB6">
        <v>1</v>
      </c>
      <c r="AC6" s="13">
        <f t="shared" si="0"/>
        <v>1</v>
      </c>
      <c r="AD6" s="28">
        <v>16768</v>
      </c>
      <c r="AE6" s="28">
        <v>254336</v>
      </c>
      <c r="AG6" s="43" t="s">
        <v>343</v>
      </c>
      <c r="AH6" s="39" t="s">
        <v>356</v>
      </c>
    </row>
    <row r="7" spans="1:34" ht="13.5" customHeight="1" x14ac:dyDescent="0.15">
      <c r="A7" s="8" t="s">
        <v>344</v>
      </c>
      <c r="R7">
        <v>2</v>
      </c>
      <c r="S7">
        <v>1</v>
      </c>
      <c r="AB7">
        <v>7</v>
      </c>
      <c r="AC7" s="13">
        <f t="shared" si="0"/>
        <v>10</v>
      </c>
      <c r="AD7" s="28">
        <v>8296</v>
      </c>
      <c r="AE7" s="28">
        <v>603210</v>
      </c>
      <c r="AG7" s="43" t="s">
        <v>344</v>
      </c>
      <c r="AH7" s="39" t="s">
        <v>357</v>
      </c>
    </row>
    <row r="8" spans="1:34" ht="13.5" customHeight="1" x14ac:dyDescent="0.15">
      <c r="A8" s="8" t="s">
        <v>345</v>
      </c>
      <c r="R8">
        <v>2</v>
      </c>
      <c r="S8">
        <v>4</v>
      </c>
      <c r="T8">
        <v>2</v>
      </c>
      <c r="AB8">
        <v>1</v>
      </c>
      <c r="AC8" s="13">
        <f t="shared" si="0"/>
        <v>9</v>
      </c>
      <c r="AD8" s="28">
        <v>11142</v>
      </c>
      <c r="AE8" s="28">
        <v>1539852</v>
      </c>
      <c r="AG8" s="43" t="s">
        <v>345</v>
      </c>
      <c r="AH8" s="39" t="s">
        <v>358</v>
      </c>
    </row>
    <row r="9" spans="1:34" ht="13.5" customHeight="1" x14ac:dyDescent="0.15">
      <c r="A9" s="8" t="s">
        <v>346</v>
      </c>
      <c r="B9">
        <v>1</v>
      </c>
      <c r="N9">
        <v>1</v>
      </c>
      <c r="R9">
        <v>5</v>
      </c>
      <c r="T9">
        <v>4</v>
      </c>
      <c r="AC9" s="13">
        <f t="shared" si="0"/>
        <v>11</v>
      </c>
      <c r="AD9" s="28">
        <v>9858</v>
      </c>
      <c r="AE9" s="28">
        <v>780627</v>
      </c>
      <c r="AG9" s="43" t="s">
        <v>346</v>
      </c>
      <c r="AH9" s="39" t="s">
        <v>359</v>
      </c>
    </row>
    <row r="10" spans="1:34" ht="13.5" customHeight="1" x14ac:dyDescent="0.15">
      <c r="A10" s="8" t="s">
        <v>347</v>
      </c>
      <c r="B10">
        <v>1</v>
      </c>
      <c r="R10">
        <v>5</v>
      </c>
      <c r="S10">
        <v>2</v>
      </c>
      <c r="AC10" s="13">
        <f t="shared" si="0"/>
        <v>8</v>
      </c>
      <c r="AD10" s="97">
        <v>8507</v>
      </c>
      <c r="AE10" s="28">
        <v>908097</v>
      </c>
      <c r="AG10" s="43" t="s">
        <v>347</v>
      </c>
      <c r="AH10" s="39" t="s">
        <v>360</v>
      </c>
    </row>
    <row r="11" spans="1:34" ht="13.5" customHeight="1" x14ac:dyDescent="0.15">
      <c r="A11" s="8" t="s">
        <v>348</v>
      </c>
      <c r="B11">
        <v>1</v>
      </c>
      <c r="D11">
        <v>6</v>
      </c>
      <c r="R11">
        <v>3</v>
      </c>
      <c r="S11">
        <v>5</v>
      </c>
      <c r="T11">
        <v>1</v>
      </c>
      <c r="AB11">
        <v>5</v>
      </c>
      <c r="AC11" s="13">
        <f t="shared" si="0"/>
        <v>21</v>
      </c>
      <c r="AD11" s="28">
        <v>10746</v>
      </c>
      <c r="AE11" s="97">
        <v>1861562</v>
      </c>
      <c r="AG11" s="43" t="s">
        <v>348</v>
      </c>
      <c r="AH11" s="39" t="s">
        <v>361</v>
      </c>
    </row>
    <row r="12" spans="1:34" ht="13.5" customHeight="1" x14ac:dyDescent="0.15">
      <c r="A12" s="8" t="s">
        <v>349</v>
      </c>
      <c r="D12">
        <v>1</v>
      </c>
      <c r="J12">
        <v>1</v>
      </c>
      <c r="R12">
        <v>5</v>
      </c>
      <c r="AC12" s="13">
        <f t="shared" si="0"/>
        <v>7</v>
      </c>
      <c r="AD12" s="28">
        <v>6167</v>
      </c>
      <c r="AE12" s="28">
        <v>869535</v>
      </c>
      <c r="AG12" s="43" t="s">
        <v>349</v>
      </c>
      <c r="AH12" s="39" t="s">
        <v>362</v>
      </c>
    </row>
    <row r="13" spans="1:34" ht="13.5" customHeight="1" x14ac:dyDescent="0.15">
      <c r="A13" s="8" t="s">
        <v>350</v>
      </c>
      <c r="D13">
        <v>2</v>
      </c>
      <c r="R13">
        <v>7</v>
      </c>
      <c r="S13">
        <v>1</v>
      </c>
      <c r="AB13">
        <v>2</v>
      </c>
      <c r="AC13" s="13">
        <f t="shared" si="0"/>
        <v>12</v>
      </c>
      <c r="AD13" s="28">
        <v>9298</v>
      </c>
      <c r="AE13" s="28">
        <v>1073135</v>
      </c>
      <c r="AG13" s="43" t="s">
        <v>350</v>
      </c>
      <c r="AH13" s="39" t="s">
        <v>363</v>
      </c>
    </row>
    <row r="14" spans="1:34" ht="13.5" customHeight="1" x14ac:dyDescent="0.15">
      <c r="A14" s="8" t="s">
        <v>351</v>
      </c>
      <c r="R14">
        <v>1</v>
      </c>
      <c r="AC14" s="13">
        <f t="shared" si="0"/>
        <v>1</v>
      </c>
      <c r="AD14" s="28">
        <v>15536</v>
      </c>
      <c r="AE14" s="28">
        <v>91492</v>
      </c>
      <c r="AG14" s="43" t="s">
        <v>351</v>
      </c>
      <c r="AH14" s="39" t="s">
        <v>364</v>
      </c>
    </row>
    <row r="15" spans="1:34" ht="13.5" customHeight="1" x14ac:dyDescent="0.15">
      <c r="A15" s="8" t="s">
        <v>352</v>
      </c>
      <c r="D15">
        <v>2</v>
      </c>
      <c r="S15">
        <v>1</v>
      </c>
      <c r="AB15">
        <v>1</v>
      </c>
      <c r="AC15" s="13">
        <f t="shared" si="0"/>
        <v>4</v>
      </c>
      <c r="AD15" s="28">
        <v>19151</v>
      </c>
      <c r="AE15" s="28">
        <v>150826</v>
      </c>
      <c r="AG15" s="43" t="s">
        <v>352</v>
      </c>
      <c r="AH15" s="39" t="s">
        <v>365</v>
      </c>
    </row>
    <row r="16" spans="1:34" ht="13.5" customHeight="1" x14ac:dyDescent="0.15">
      <c r="A16" s="8" t="s">
        <v>353</v>
      </c>
      <c r="D16">
        <v>1</v>
      </c>
      <c r="M16">
        <v>1</v>
      </c>
      <c r="R16">
        <v>2</v>
      </c>
      <c r="S16">
        <v>3</v>
      </c>
      <c r="T16">
        <v>1</v>
      </c>
      <c r="AC16" s="13">
        <f t="shared" si="0"/>
        <v>8</v>
      </c>
      <c r="AD16" s="28">
        <v>15472</v>
      </c>
      <c r="AE16" s="28">
        <v>6061185</v>
      </c>
      <c r="AG16" s="44" t="s">
        <v>353</v>
      </c>
      <c r="AH16" s="40"/>
    </row>
    <row r="17" spans="1:33" ht="13.5" customHeight="1" x14ac:dyDescent="0.15">
      <c r="A17" s="8" t="s">
        <v>75</v>
      </c>
      <c r="AC17" s="13">
        <f t="shared" si="0"/>
        <v>0</v>
      </c>
      <c r="AD17" s="30"/>
      <c r="AE17" s="30"/>
      <c r="AG17"/>
    </row>
    <row r="18" spans="1:33" ht="13.5" customHeight="1" x14ac:dyDescent="0.15">
      <c r="A18" s="25" t="s">
        <v>115</v>
      </c>
      <c r="AC18" s="15">
        <f t="shared" si="0"/>
        <v>0</v>
      </c>
      <c r="AD18" s="29"/>
      <c r="AE18" s="29"/>
      <c r="AG18"/>
    </row>
    <row r="19" spans="1:33" ht="13.5" customHeight="1" x14ac:dyDescent="0.15">
      <c r="A19" s="26" t="s">
        <v>106</v>
      </c>
      <c r="B19" s="20">
        <f>SUM(B4:B18)</f>
        <v>3</v>
      </c>
      <c r="C19" s="21">
        <f t="shared" ref="C19:AB19" si="1">SUM(C4:C18)</f>
        <v>0</v>
      </c>
      <c r="D19" s="21">
        <f t="shared" si="1"/>
        <v>12</v>
      </c>
      <c r="E19" s="21">
        <f t="shared" si="1"/>
        <v>0</v>
      </c>
      <c r="F19" s="21">
        <f t="shared" si="1"/>
        <v>0</v>
      </c>
      <c r="G19" s="21">
        <f t="shared" si="1"/>
        <v>0</v>
      </c>
      <c r="H19" s="21">
        <f t="shared" si="1"/>
        <v>0</v>
      </c>
      <c r="I19" s="21">
        <f t="shared" si="1"/>
        <v>0</v>
      </c>
      <c r="J19" s="21">
        <f t="shared" si="1"/>
        <v>1</v>
      </c>
      <c r="K19" s="21">
        <f t="shared" si="1"/>
        <v>1</v>
      </c>
      <c r="L19" s="21">
        <f t="shared" si="1"/>
        <v>0</v>
      </c>
      <c r="M19" s="21">
        <f t="shared" si="1"/>
        <v>1</v>
      </c>
      <c r="N19" s="21">
        <f t="shared" si="1"/>
        <v>2</v>
      </c>
      <c r="O19" s="21">
        <f t="shared" si="1"/>
        <v>0</v>
      </c>
      <c r="P19" s="21">
        <f t="shared" si="1"/>
        <v>1</v>
      </c>
      <c r="Q19" s="21">
        <f t="shared" si="1"/>
        <v>0</v>
      </c>
      <c r="R19" s="21">
        <f t="shared" si="1"/>
        <v>34</v>
      </c>
      <c r="S19" s="21">
        <f t="shared" si="1"/>
        <v>18</v>
      </c>
      <c r="T19" s="21">
        <f t="shared" si="1"/>
        <v>8</v>
      </c>
      <c r="U19" s="21">
        <f t="shared" si="1"/>
        <v>0</v>
      </c>
      <c r="V19" s="21">
        <f t="shared" si="1"/>
        <v>3</v>
      </c>
      <c r="W19" s="21">
        <f t="shared" si="1"/>
        <v>0</v>
      </c>
      <c r="X19" s="21">
        <f t="shared" si="1"/>
        <v>0</v>
      </c>
      <c r="Y19" s="21">
        <f t="shared" si="1"/>
        <v>8</v>
      </c>
      <c r="Z19" s="21">
        <f t="shared" si="1"/>
        <v>0</v>
      </c>
      <c r="AA19" s="21">
        <f t="shared" si="1"/>
        <v>0</v>
      </c>
      <c r="AB19" s="22">
        <f t="shared" si="1"/>
        <v>20</v>
      </c>
      <c r="AC19" s="23">
        <f>SUM(AC4:AC18)</f>
        <v>112</v>
      </c>
      <c r="AD19" s="29"/>
      <c r="AE19" s="95">
        <f>SUM(AE4:AE18)</f>
        <v>15116435</v>
      </c>
      <c r="AG19"/>
    </row>
    <row r="20" spans="1:33" ht="13.5" customHeight="1" x14ac:dyDescent="0.15">
      <c r="AD20" s="96" t="s">
        <v>1652</v>
      </c>
    </row>
    <row r="21" spans="1:33" ht="13.5" customHeight="1" x14ac:dyDescent="0.15">
      <c r="AE21" s="96" t="s">
        <v>1653</v>
      </c>
    </row>
  </sheetData>
  <phoneticPr fontId="6" type="noConversion"/>
  <pageMargins left="0.75" right="0.75" top="1" bottom="1" header="0.5" footer="0.5"/>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4"/>
  <dimension ref="A1:AF18"/>
  <sheetViews>
    <sheetView workbookViewId="0">
      <pane xSplit="1" ySplit="3" topLeftCell="K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8.6640625" style="2" customWidth="1"/>
    <col min="2" max="2" width="8" customWidth="1"/>
    <col min="3" max="3" width="6.5" customWidth="1"/>
    <col min="4" max="4" width="8.6640625" customWidth="1"/>
    <col min="5" max="5" width="8.5" customWidth="1"/>
    <col min="6" max="6" width="7.33203125" customWidth="1"/>
    <col min="7" max="7" width="9.33203125" customWidth="1"/>
    <col min="8" max="8" width="10.1640625" customWidth="1"/>
    <col min="9" max="9" width="10.6640625" customWidth="1"/>
    <col min="10" max="10" width="10.5" customWidth="1"/>
    <col min="11" max="11" width="7.6640625" customWidth="1"/>
    <col min="12" max="12" width="7.5" customWidth="1"/>
    <col min="13" max="13" width="6.83203125" customWidth="1"/>
    <col min="14" max="14" width="7" customWidth="1"/>
    <col min="16" max="16" width="7.5" customWidth="1"/>
    <col min="17" max="17" width="6.33203125" customWidth="1"/>
    <col min="18" max="18" width="6.1640625" customWidth="1"/>
    <col min="19" max="19" width="6.5" customWidth="1"/>
    <col min="20" max="20" width="9.33203125" customWidth="1"/>
    <col min="21" max="21" width="9.3320312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2" ht="13.5" customHeight="1" x14ac:dyDescent="0.15">
      <c r="A1" s="48"/>
      <c r="B1" s="35" t="str">
        <f>+Guide!A1</f>
        <v>This workbook was produced by Jørgen Fenhann, UNEP DTU Partnership from the CDMPipeline of 1st October 2018, jqfe@dtu.dk, Phone (+45)40202789</v>
      </c>
    </row>
    <row r="2" spans="1:32" ht="13.5" customHeight="1" x14ac:dyDescent="0.15">
      <c r="B2" s="35"/>
    </row>
    <row r="3" spans="1:32" ht="41.25" customHeight="1" x14ac:dyDescent="0.15">
      <c r="A3" s="3" t="s">
        <v>1612</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s="1" t="s">
        <v>1587</v>
      </c>
      <c r="AC4" s="11">
        <f t="shared" ref="AC4:AC13" si="0">SUM(B4:AB4)</f>
        <v>0</v>
      </c>
      <c r="AD4" s="27"/>
      <c r="AE4" s="45"/>
    </row>
    <row r="5" spans="1:32" ht="13.5" customHeight="1" x14ac:dyDescent="0.15">
      <c r="A5" s="1" t="s">
        <v>1613</v>
      </c>
      <c r="X5">
        <v>1</v>
      </c>
      <c r="AC5" s="13">
        <f t="shared" si="0"/>
        <v>1</v>
      </c>
      <c r="AD5" s="28"/>
      <c r="AE5" s="46"/>
    </row>
    <row r="6" spans="1:32" ht="13.5" customHeight="1" x14ac:dyDescent="0.15">
      <c r="A6" s="1" t="s">
        <v>1614</v>
      </c>
      <c r="AC6" s="13">
        <f t="shared" si="0"/>
        <v>0</v>
      </c>
      <c r="AD6" s="28"/>
      <c r="AE6" s="46"/>
    </row>
    <row r="7" spans="1:32" ht="13.5" customHeight="1" x14ac:dyDescent="0.15">
      <c r="A7" s="1" t="s">
        <v>1588</v>
      </c>
      <c r="R7">
        <v>1</v>
      </c>
      <c r="X7">
        <v>1</v>
      </c>
      <c r="AC7" s="13">
        <f t="shared" si="0"/>
        <v>2</v>
      </c>
      <c r="AD7" s="28"/>
      <c r="AE7" s="46"/>
    </row>
    <row r="8" spans="1:32" ht="13.5" customHeight="1" x14ac:dyDescent="0.15">
      <c r="A8" s="1" t="s">
        <v>1589</v>
      </c>
      <c r="AC8" s="13">
        <f t="shared" si="0"/>
        <v>0</v>
      </c>
      <c r="AD8" s="28"/>
      <c r="AE8" s="46"/>
    </row>
    <row r="9" spans="1:32" ht="13.5" customHeight="1" x14ac:dyDescent="0.15">
      <c r="A9" s="1" t="s">
        <v>1615</v>
      </c>
      <c r="AC9" s="13">
        <f t="shared" si="0"/>
        <v>0</v>
      </c>
      <c r="AD9" s="28"/>
      <c r="AE9" s="46"/>
    </row>
    <row r="10" spans="1:32" ht="13.5" customHeight="1" x14ac:dyDescent="0.15">
      <c r="A10" s="1" t="s">
        <v>2057</v>
      </c>
      <c r="R10">
        <v>1</v>
      </c>
      <c r="X10">
        <v>1</v>
      </c>
      <c r="AC10" s="13">
        <f t="shared" si="0"/>
        <v>2</v>
      </c>
      <c r="AD10" s="28"/>
      <c r="AE10" s="46"/>
      <c r="AF10"/>
    </row>
    <row r="11" spans="1:32" ht="13.5" customHeight="1" x14ac:dyDescent="0.15">
      <c r="A11" s="1" t="s">
        <v>1616</v>
      </c>
      <c r="X11">
        <v>1</v>
      </c>
      <c r="AC11" s="13">
        <f t="shared" si="0"/>
        <v>1</v>
      </c>
      <c r="AD11" s="28"/>
      <c r="AE11" s="46"/>
    </row>
    <row r="12" spans="1:32" ht="13.5" customHeight="1" x14ac:dyDescent="0.15">
      <c r="A12" s="1" t="s">
        <v>1617</v>
      </c>
      <c r="AC12" s="13">
        <f t="shared" si="0"/>
        <v>0</v>
      </c>
      <c r="AD12" s="28"/>
      <c r="AE12" s="46"/>
    </row>
    <row r="13" spans="1:32" ht="13.5" customHeight="1" x14ac:dyDescent="0.15">
      <c r="A13" s="1" t="s">
        <v>1618</v>
      </c>
      <c r="R13">
        <v>1</v>
      </c>
      <c r="X13">
        <v>1</v>
      </c>
      <c r="AC13" s="13">
        <f t="shared" si="0"/>
        <v>2</v>
      </c>
      <c r="AD13" s="28"/>
      <c r="AE13" s="46"/>
    </row>
    <row r="14" spans="1:32" ht="13.5" customHeight="1" x14ac:dyDescent="0.15">
      <c r="A14" s="1" t="s">
        <v>1590</v>
      </c>
      <c r="R14">
        <v>1</v>
      </c>
      <c r="AC14" s="13">
        <f>SUM(B14:AB14)</f>
        <v>1</v>
      </c>
      <c r="AD14" s="28"/>
      <c r="AE14" s="46"/>
    </row>
    <row r="15" spans="1:32" ht="13.5" customHeight="1" x14ac:dyDescent="0.15">
      <c r="A15" s="1" t="s">
        <v>1619</v>
      </c>
      <c r="AC15" s="13">
        <f>SUM(B15:AB15)</f>
        <v>0</v>
      </c>
      <c r="AD15" s="28"/>
      <c r="AE15" s="46"/>
    </row>
    <row r="16" spans="1:32" ht="13.5" customHeight="1" x14ac:dyDescent="0.15">
      <c r="A16" s="8" t="s">
        <v>75</v>
      </c>
      <c r="AC16" s="13">
        <f>SUM(B16:AB16)</f>
        <v>0</v>
      </c>
      <c r="AD16" s="30"/>
      <c r="AE16" s="33"/>
    </row>
    <row r="17" spans="1:31" ht="13.5" customHeight="1" x14ac:dyDescent="0.15">
      <c r="A17" s="25" t="s">
        <v>115</v>
      </c>
      <c r="AC17" s="15">
        <f>SUM(B17:AB17)</f>
        <v>0</v>
      </c>
      <c r="AD17" s="29"/>
      <c r="AE17" s="33"/>
    </row>
    <row r="18" spans="1:31" ht="13.5" customHeight="1" x14ac:dyDescent="0.15">
      <c r="A18" s="26" t="s">
        <v>106</v>
      </c>
      <c r="B18" s="20">
        <f t="shared" ref="B18:AC18" si="1">SUM(B4:B17)</f>
        <v>0</v>
      </c>
      <c r="C18" s="21">
        <f t="shared" si="1"/>
        <v>0</v>
      </c>
      <c r="D18" s="21">
        <f t="shared" si="1"/>
        <v>0</v>
      </c>
      <c r="E18" s="21">
        <f t="shared" si="1"/>
        <v>0</v>
      </c>
      <c r="F18" s="21">
        <f t="shared" si="1"/>
        <v>0</v>
      </c>
      <c r="G18" s="21">
        <f t="shared" si="1"/>
        <v>0</v>
      </c>
      <c r="H18" s="21">
        <f t="shared" si="1"/>
        <v>0</v>
      </c>
      <c r="I18" s="21">
        <f t="shared" si="1"/>
        <v>0</v>
      </c>
      <c r="J18" s="21">
        <f t="shared" si="1"/>
        <v>0</v>
      </c>
      <c r="K18" s="21">
        <f t="shared" si="1"/>
        <v>0</v>
      </c>
      <c r="L18" s="21">
        <f t="shared" si="1"/>
        <v>0</v>
      </c>
      <c r="M18" s="21">
        <f t="shared" si="1"/>
        <v>0</v>
      </c>
      <c r="N18" s="21">
        <f t="shared" si="1"/>
        <v>0</v>
      </c>
      <c r="O18" s="21">
        <f t="shared" si="1"/>
        <v>0</v>
      </c>
      <c r="P18" s="21">
        <f t="shared" si="1"/>
        <v>0</v>
      </c>
      <c r="Q18" s="21">
        <f t="shared" si="1"/>
        <v>0</v>
      </c>
      <c r="R18" s="21">
        <f t="shared" si="1"/>
        <v>4</v>
      </c>
      <c r="S18" s="21">
        <f t="shared" si="1"/>
        <v>0</v>
      </c>
      <c r="T18" s="21">
        <f t="shared" si="1"/>
        <v>0</v>
      </c>
      <c r="U18" s="21">
        <f t="shared" si="1"/>
        <v>0</v>
      </c>
      <c r="V18" s="21">
        <f t="shared" si="1"/>
        <v>0</v>
      </c>
      <c r="W18" s="21">
        <f t="shared" si="1"/>
        <v>0</v>
      </c>
      <c r="X18" s="21">
        <f t="shared" si="1"/>
        <v>5</v>
      </c>
      <c r="Y18" s="21">
        <f t="shared" si="1"/>
        <v>0</v>
      </c>
      <c r="Z18" s="21">
        <f t="shared" si="1"/>
        <v>0</v>
      </c>
      <c r="AA18" s="21">
        <f t="shared" si="1"/>
        <v>0</v>
      </c>
      <c r="AB18" s="22">
        <f t="shared" si="1"/>
        <v>0</v>
      </c>
      <c r="AC18" s="23">
        <f t="shared" si="1"/>
        <v>9</v>
      </c>
      <c r="AD18" s="29"/>
      <c r="AE18" s="23"/>
    </row>
  </sheetData>
  <phoneticPr fontId="0" type="noConversion"/>
  <pageMargins left="0.75" right="0.75" top="1" bottom="1" header="0.5" footer="0.5"/>
  <pageSetup paperSize="9" orientation="portrait" horizontalDpi="4294967293"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8"/>
  <dimension ref="A1:AH37"/>
  <sheetViews>
    <sheetView workbookViewId="0">
      <pane xSplit="1" ySplit="3" topLeftCell="J4" activePane="bottomRight" state="frozen"/>
      <selection activeCell="U3" sqref="U3"/>
      <selection pane="topRight" activeCell="U3" sqref="U3"/>
      <selection pane="bottomLeft" activeCell="U3" sqref="U3"/>
      <selection pane="bottomRight" sqref="A1:AB3"/>
    </sheetView>
  </sheetViews>
  <sheetFormatPr baseColWidth="10" defaultColWidth="8.83203125" defaultRowHeight="13" x14ac:dyDescent="0.15"/>
  <cols>
    <col min="1" max="1" width="16.5" style="1" customWidth="1"/>
    <col min="2" max="3" width="6.6640625" customWidth="1"/>
    <col min="4" max="5" width="8.1640625" customWidth="1"/>
    <col min="6" max="6" width="7.6640625" customWidth="1"/>
    <col min="7" max="7" width="9.33203125" customWidth="1"/>
    <col min="8" max="8" width="8.5" customWidth="1"/>
    <col min="9" max="9" width="11.5" customWidth="1"/>
    <col min="10" max="10" width="8.5" customWidth="1"/>
    <col min="11" max="11" width="10.5" customWidth="1"/>
    <col min="12" max="14" width="7.5" customWidth="1"/>
    <col min="16" max="16" width="7.83203125" customWidth="1"/>
    <col min="17" max="17" width="7.33203125" customWidth="1"/>
    <col min="18" max="18" width="6.83203125" customWidth="1"/>
    <col min="19" max="19" width="6.5" customWidth="1"/>
    <col min="20" max="20" width="8.83203125" customWidth="1"/>
    <col min="21" max="21" width="8.83203125" style="96" customWidth="1"/>
    <col min="22" max="22" width="7.6640625" customWidth="1"/>
    <col min="23" max="24" width="6.33203125" customWidth="1"/>
    <col min="25" max="25" width="5.83203125" customWidth="1"/>
    <col min="26" max="26" width="6.5" customWidth="1"/>
    <col min="27" max="27" width="5.1640625" customWidth="1"/>
    <col min="28" max="28" width="6" customWidth="1"/>
    <col min="29" max="29" width="7.83203125" customWidth="1"/>
    <col min="30" max="30" width="10.83203125" customWidth="1"/>
    <col min="31" max="31" width="11.1640625" customWidth="1"/>
    <col min="32" max="32" width="10" customWidth="1"/>
  </cols>
  <sheetData>
    <row r="1" spans="1:34" ht="13.5" customHeight="1" x14ac:dyDescent="0.15">
      <c r="A1" s="2"/>
      <c r="B1" s="35" t="str">
        <f>+Guide!A1</f>
        <v>This workbook was produced by Jørgen Fenhann, UNEP DTU Partnership from the CDMPipeline of 1st October 2018, jqfe@dtu.dk, Phone (+45)40202789</v>
      </c>
    </row>
    <row r="2" spans="1:34" ht="13.5" customHeight="1" x14ac:dyDescent="0.15">
      <c r="A2" s="2"/>
      <c r="B2" s="34"/>
      <c r="AE2" s="64" t="s">
        <v>1668</v>
      </c>
    </row>
    <row r="3" spans="1:34" ht="42.75" customHeight="1" x14ac:dyDescent="0.15">
      <c r="A3" s="3" t="s">
        <v>1282</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5" t="s">
        <v>106</v>
      </c>
      <c r="AD3" s="73" t="s">
        <v>1337</v>
      </c>
      <c r="AE3" s="71" t="s">
        <v>1336</v>
      </c>
      <c r="AF3" s="31" t="s">
        <v>382</v>
      </c>
      <c r="AG3" s="119" t="s">
        <v>1667</v>
      </c>
    </row>
    <row r="4" spans="1:34" ht="13.5" customHeight="1" x14ac:dyDescent="0.15">
      <c r="A4" s="7" t="s">
        <v>43</v>
      </c>
      <c r="B4" s="11"/>
      <c r="C4" s="12"/>
      <c r="D4" s="12">
        <v>2</v>
      </c>
      <c r="E4" s="12"/>
      <c r="F4" s="12"/>
      <c r="G4" s="12">
        <v>8</v>
      </c>
      <c r="H4" s="12"/>
      <c r="I4" s="12"/>
      <c r="J4" s="12"/>
      <c r="K4" s="12">
        <v>2</v>
      </c>
      <c r="L4" s="12"/>
      <c r="M4" s="12"/>
      <c r="N4" s="12"/>
      <c r="O4" s="12"/>
      <c r="P4" s="12"/>
      <c r="Q4" s="12"/>
      <c r="R4" s="12">
        <v>72</v>
      </c>
      <c r="S4" s="12">
        <v>1</v>
      </c>
      <c r="T4" s="12">
        <v>7</v>
      </c>
      <c r="U4" s="12"/>
      <c r="V4" s="12"/>
      <c r="W4" s="12"/>
      <c r="X4" s="12"/>
      <c r="Y4" s="12"/>
      <c r="Z4" s="12"/>
      <c r="AA4" s="12">
        <v>1</v>
      </c>
      <c r="AB4" s="12">
        <v>22</v>
      </c>
      <c r="AC4" s="17">
        <f t="shared" ref="AC4:AC33" si="0">SUM(B4:AB4)</f>
        <v>115</v>
      </c>
      <c r="AD4" s="58">
        <f t="shared" ref="AD4:AD33" si="1">AC4/AF4</f>
        <v>3.3093525179856114</v>
      </c>
      <c r="AE4" s="118">
        <f t="shared" ref="AE4:AE33" si="2">AG4/AF4*1000</f>
        <v>13243.625899280574</v>
      </c>
      <c r="AF4" s="28">
        <v>34.75</v>
      </c>
      <c r="AG4" s="120">
        <v>460.21600000000001</v>
      </c>
      <c r="AH4" s="118"/>
    </row>
    <row r="5" spans="1:34" ht="13.5" customHeight="1" x14ac:dyDescent="0.15">
      <c r="A5" s="8" t="s">
        <v>31</v>
      </c>
      <c r="B5" s="13"/>
      <c r="C5" s="14"/>
      <c r="D5" s="14"/>
      <c r="E5" s="14"/>
      <c r="F5" s="14"/>
      <c r="G5" s="14">
        <v>1</v>
      </c>
      <c r="H5" s="14"/>
      <c r="I5" s="14"/>
      <c r="J5" s="14"/>
      <c r="K5" s="14">
        <v>3</v>
      </c>
      <c r="L5" s="14"/>
      <c r="M5" s="14"/>
      <c r="N5" s="14"/>
      <c r="O5" s="14"/>
      <c r="P5" s="14"/>
      <c r="Q5" s="14"/>
      <c r="R5" s="14">
        <v>302</v>
      </c>
      <c r="S5" s="14">
        <v>2</v>
      </c>
      <c r="T5" s="14">
        <v>1</v>
      </c>
      <c r="U5" s="14"/>
      <c r="V5" s="14">
        <v>4</v>
      </c>
      <c r="W5" s="14"/>
      <c r="X5" s="14"/>
      <c r="Y5" s="14">
        <v>4</v>
      </c>
      <c r="Z5" s="14"/>
      <c r="AA5" s="14"/>
      <c r="AB5" s="14">
        <v>52</v>
      </c>
      <c r="AC5" s="18">
        <f t="shared" si="0"/>
        <v>369</v>
      </c>
      <c r="AD5" s="58">
        <f t="shared" si="1"/>
        <v>8.0269741135523169</v>
      </c>
      <c r="AE5" s="118">
        <f t="shared" si="2"/>
        <v>15714.988035675442</v>
      </c>
      <c r="AF5" s="28">
        <v>45.97</v>
      </c>
      <c r="AG5" s="121">
        <v>722.41800000000001</v>
      </c>
      <c r="AH5" s="118"/>
    </row>
    <row r="6" spans="1:34" ht="13.5" customHeight="1" x14ac:dyDescent="0.15">
      <c r="A6" s="8" t="s">
        <v>40</v>
      </c>
      <c r="B6" s="13"/>
      <c r="C6" s="14"/>
      <c r="D6" s="14">
        <v>1</v>
      </c>
      <c r="E6" s="14"/>
      <c r="F6" s="14"/>
      <c r="G6" s="14"/>
      <c r="H6" s="14">
        <v>1</v>
      </c>
      <c r="I6" s="14"/>
      <c r="J6" s="14"/>
      <c r="K6" s="14">
        <v>3</v>
      </c>
      <c r="L6" s="14"/>
      <c r="M6" s="14"/>
      <c r="N6" s="14"/>
      <c r="O6" s="14"/>
      <c r="P6" s="14"/>
      <c r="Q6" s="14"/>
      <c r="R6" s="14">
        <v>137</v>
      </c>
      <c r="S6" s="14">
        <v>1</v>
      </c>
      <c r="T6" s="14"/>
      <c r="U6" s="14">
        <v>1</v>
      </c>
      <c r="V6" s="14"/>
      <c r="W6" s="14"/>
      <c r="X6" s="14"/>
      <c r="Y6" s="14">
        <v>23</v>
      </c>
      <c r="Z6" s="14"/>
      <c r="AA6" s="14">
        <v>1</v>
      </c>
      <c r="AB6" s="14">
        <v>71</v>
      </c>
      <c r="AC6" s="18">
        <f t="shared" si="0"/>
        <v>239</v>
      </c>
      <c r="AD6" s="58">
        <f t="shared" si="1"/>
        <v>9.3432369038311194</v>
      </c>
      <c r="AE6" s="118">
        <f t="shared" si="2"/>
        <v>16109.265050820955</v>
      </c>
      <c r="AF6" s="28">
        <v>25.58</v>
      </c>
      <c r="AG6" s="121">
        <v>412.07499999999999</v>
      </c>
      <c r="AH6" s="118"/>
    </row>
    <row r="7" spans="1:34" ht="13.5" customHeight="1" x14ac:dyDescent="0.15">
      <c r="A7" s="8" t="s">
        <v>36</v>
      </c>
      <c r="B7" s="13"/>
      <c r="C7" s="14"/>
      <c r="D7" s="14">
        <v>16</v>
      </c>
      <c r="E7" s="14"/>
      <c r="F7" s="14"/>
      <c r="G7" s="14">
        <v>6</v>
      </c>
      <c r="H7" s="14"/>
      <c r="I7" s="14"/>
      <c r="J7" s="14"/>
      <c r="K7" s="14">
        <v>21</v>
      </c>
      <c r="L7" s="14"/>
      <c r="M7" s="14"/>
      <c r="N7" s="14"/>
      <c r="O7" s="14"/>
      <c r="P7" s="14"/>
      <c r="Q7" s="14"/>
      <c r="R7" s="14">
        <v>2</v>
      </c>
      <c r="S7" s="14">
        <v>6</v>
      </c>
      <c r="T7" s="14">
        <v>1</v>
      </c>
      <c r="U7" s="14"/>
      <c r="V7" s="14">
        <v>2</v>
      </c>
      <c r="W7" s="14"/>
      <c r="X7" s="14"/>
      <c r="Y7" s="14">
        <v>1</v>
      </c>
      <c r="Z7" s="14"/>
      <c r="AA7" s="14"/>
      <c r="AB7" s="14">
        <v>14</v>
      </c>
      <c r="AC7" s="18">
        <f t="shared" si="0"/>
        <v>69</v>
      </c>
      <c r="AD7" s="58">
        <f t="shared" si="1"/>
        <v>1.1596638655462186</v>
      </c>
      <c r="AE7" s="118">
        <f t="shared" si="2"/>
        <v>20771.983193277312</v>
      </c>
      <c r="AF7" s="28">
        <v>59.5</v>
      </c>
      <c r="AG7" s="121">
        <v>1235.933</v>
      </c>
      <c r="AH7" s="118"/>
    </row>
    <row r="8" spans="1:34" ht="13.5" customHeight="1" x14ac:dyDescent="0.15">
      <c r="A8" s="8" t="s">
        <v>42</v>
      </c>
      <c r="B8" s="13"/>
      <c r="C8" s="14"/>
      <c r="D8" s="14">
        <v>4</v>
      </c>
      <c r="E8" s="14">
        <v>1</v>
      </c>
      <c r="F8" s="14"/>
      <c r="G8" s="14"/>
      <c r="H8" s="14"/>
      <c r="I8" s="14"/>
      <c r="J8" s="14"/>
      <c r="K8" s="14">
        <v>7</v>
      </c>
      <c r="L8" s="14"/>
      <c r="M8" s="14"/>
      <c r="N8" s="14"/>
      <c r="O8" s="14"/>
      <c r="P8" s="14"/>
      <c r="Q8" s="14"/>
      <c r="R8" s="14">
        <v>46</v>
      </c>
      <c r="S8" s="14">
        <v>4</v>
      </c>
      <c r="T8" s="14">
        <v>9</v>
      </c>
      <c r="U8" s="14"/>
      <c r="V8" s="14">
        <v>1</v>
      </c>
      <c r="W8" s="14"/>
      <c r="X8" s="14">
        <v>2</v>
      </c>
      <c r="Y8" s="14"/>
      <c r="Z8" s="14"/>
      <c r="AA8" s="14"/>
      <c r="AB8" s="14">
        <v>7</v>
      </c>
      <c r="AC8" s="18">
        <f t="shared" si="0"/>
        <v>81</v>
      </c>
      <c r="AD8" s="58">
        <f t="shared" si="1"/>
        <v>1.759721920486639</v>
      </c>
      <c r="AE8" s="118">
        <f t="shared" si="2"/>
        <v>20790.462741690204</v>
      </c>
      <c r="AF8" s="28">
        <v>46.03</v>
      </c>
      <c r="AG8" s="121">
        <v>956.98500000000001</v>
      </c>
      <c r="AH8" s="118"/>
    </row>
    <row r="9" spans="1:34" ht="13.5" customHeight="1" x14ac:dyDescent="0.15">
      <c r="A9" s="8" t="s">
        <v>52</v>
      </c>
      <c r="B9" s="13"/>
      <c r="C9" s="14"/>
      <c r="D9" s="14">
        <v>7</v>
      </c>
      <c r="E9" s="14"/>
      <c r="F9" s="14"/>
      <c r="G9" s="14">
        <v>2</v>
      </c>
      <c r="H9" s="14"/>
      <c r="I9" s="14"/>
      <c r="J9" s="14"/>
      <c r="K9" s="14">
        <v>6</v>
      </c>
      <c r="L9" s="14"/>
      <c r="M9" s="14"/>
      <c r="N9" s="14"/>
      <c r="O9" s="14"/>
      <c r="P9" s="14"/>
      <c r="Q9" s="14"/>
      <c r="R9" s="14">
        <v>26</v>
      </c>
      <c r="S9" s="14">
        <v>1</v>
      </c>
      <c r="T9" s="14">
        <v>2</v>
      </c>
      <c r="U9" s="14"/>
      <c r="V9" s="14"/>
      <c r="W9" s="14"/>
      <c r="X9" s="14"/>
      <c r="Y9" s="14">
        <v>1</v>
      </c>
      <c r="Z9" s="14"/>
      <c r="AA9" s="14"/>
      <c r="AB9" s="14">
        <v>9</v>
      </c>
      <c r="AC9" s="18">
        <f t="shared" si="0"/>
        <v>54</v>
      </c>
      <c r="AD9" s="58">
        <f t="shared" si="1"/>
        <v>1.211577294144043</v>
      </c>
      <c r="AE9" s="118">
        <f t="shared" si="2"/>
        <v>21205.429661207087</v>
      </c>
      <c r="AF9" s="28">
        <v>44.57</v>
      </c>
      <c r="AG9" s="121">
        <v>945.12599999999998</v>
      </c>
      <c r="AH9" s="118"/>
    </row>
    <row r="10" spans="1:34" ht="13.5" customHeight="1" x14ac:dyDescent="0.15">
      <c r="A10" s="8" t="s">
        <v>61</v>
      </c>
      <c r="B10" s="13">
        <v>1</v>
      </c>
      <c r="C10" s="14"/>
      <c r="D10" s="14">
        <v>1</v>
      </c>
      <c r="E10" s="14">
        <v>1</v>
      </c>
      <c r="F10" s="14"/>
      <c r="G10" s="14">
        <v>4</v>
      </c>
      <c r="H10" s="14"/>
      <c r="I10" s="14"/>
      <c r="J10" s="14">
        <v>1</v>
      </c>
      <c r="K10" s="14">
        <v>8</v>
      </c>
      <c r="L10" s="14"/>
      <c r="M10" s="14"/>
      <c r="N10" s="14"/>
      <c r="O10" s="14"/>
      <c r="P10" s="14"/>
      <c r="Q10" s="14">
        <v>1</v>
      </c>
      <c r="R10" s="14">
        <v>335</v>
      </c>
      <c r="S10" s="14">
        <v>4</v>
      </c>
      <c r="T10" s="14"/>
      <c r="U10" s="14"/>
      <c r="V10" s="14">
        <v>7</v>
      </c>
      <c r="W10" s="14"/>
      <c r="X10" s="14">
        <v>1</v>
      </c>
      <c r="Y10" s="14"/>
      <c r="Z10" s="14"/>
      <c r="AA10" s="14"/>
      <c r="AB10" s="14">
        <v>5</v>
      </c>
      <c r="AC10" s="18">
        <f t="shared" si="0"/>
        <v>369</v>
      </c>
      <c r="AD10" s="58">
        <f t="shared" si="1"/>
        <v>4.5884108430738619</v>
      </c>
      <c r="AE10" s="118">
        <f t="shared" si="2"/>
        <v>21369.659288734143</v>
      </c>
      <c r="AF10" s="28">
        <v>80.42</v>
      </c>
      <c r="AG10" s="121">
        <v>1718.548</v>
      </c>
      <c r="AH10" s="118"/>
    </row>
    <row r="11" spans="1:34" ht="13.5" customHeight="1" x14ac:dyDescent="0.15">
      <c r="A11" s="8" t="s">
        <v>44</v>
      </c>
      <c r="B11" s="13"/>
      <c r="C11" s="14"/>
      <c r="D11" s="14"/>
      <c r="E11" s="14"/>
      <c r="F11" s="14"/>
      <c r="G11" s="14"/>
      <c r="H11" s="14"/>
      <c r="I11" s="14"/>
      <c r="J11" s="14"/>
      <c r="K11" s="14">
        <v>3</v>
      </c>
      <c r="L11" s="14"/>
      <c r="M11" s="14"/>
      <c r="N11" s="14"/>
      <c r="O11" s="14"/>
      <c r="P11" s="14"/>
      <c r="Q11" s="14"/>
      <c r="R11" s="14">
        <v>6</v>
      </c>
      <c r="S11" s="14"/>
      <c r="T11" s="14"/>
      <c r="U11" s="14"/>
      <c r="V11" s="14"/>
      <c r="W11" s="14"/>
      <c r="X11" s="14"/>
      <c r="Y11" s="14">
        <v>1</v>
      </c>
      <c r="Z11" s="14"/>
      <c r="AA11" s="14"/>
      <c r="AB11" s="14">
        <v>7</v>
      </c>
      <c r="AC11" s="18">
        <f t="shared" si="0"/>
        <v>17</v>
      </c>
      <c r="AD11" s="58">
        <f t="shared" si="1"/>
        <v>1.9607843137254901</v>
      </c>
      <c r="AE11" s="118">
        <f t="shared" si="2"/>
        <v>23811.995386389848</v>
      </c>
      <c r="AF11" s="28">
        <v>8.67</v>
      </c>
      <c r="AG11" s="121">
        <v>206.45</v>
      </c>
      <c r="AH11" s="118"/>
    </row>
    <row r="12" spans="1:34" ht="13.5" customHeight="1" x14ac:dyDescent="0.15">
      <c r="A12" s="8" t="s">
        <v>56</v>
      </c>
      <c r="B12" s="13"/>
      <c r="C12" s="14"/>
      <c r="D12" s="14"/>
      <c r="E12" s="14"/>
      <c r="F12" s="14"/>
      <c r="G12" s="14"/>
      <c r="H12" s="14"/>
      <c r="I12" s="14"/>
      <c r="J12" s="14"/>
      <c r="K12" s="14">
        <v>1</v>
      </c>
      <c r="L12" s="14"/>
      <c r="M12" s="14"/>
      <c r="N12" s="14">
        <v>1</v>
      </c>
      <c r="O12" s="14"/>
      <c r="P12" s="14"/>
      <c r="Q12" s="14"/>
      <c r="R12" s="14">
        <v>20</v>
      </c>
      <c r="S12" s="14">
        <v>1</v>
      </c>
      <c r="T12" s="14"/>
      <c r="U12" s="14"/>
      <c r="V12" s="14"/>
      <c r="W12" s="14"/>
      <c r="X12" s="14"/>
      <c r="Y12" s="14">
        <v>28</v>
      </c>
      <c r="Z12" s="14"/>
      <c r="AA12" s="14"/>
      <c r="AB12" s="14">
        <v>6</v>
      </c>
      <c r="AC12" s="18">
        <f t="shared" si="0"/>
        <v>57</v>
      </c>
      <c r="AD12" s="58">
        <f t="shared" si="1"/>
        <v>10.124333925399645</v>
      </c>
      <c r="AE12" s="118">
        <f t="shared" si="2"/>
        <v>23986.323268206041</v>
      </c>
      <c r="AF12" s="28">
        <v>5.63</v>
      </c>
      <c r="AG12" s="121">
        <v>135.04300000000001</v>
      </c>
      <c r="AH12" s="118"/>
    </row>
    <row r="13" spans="1:34" ht="13.5" customHeight="1" x14ac:dyDescent="0.15">
      <c r="A13" s="8" t="s">
        <v>49</v>
      </c>
      <c r="B13" s="13"/>
      <c r="C13" s="14"/>
      <c r="D13" s="14">
        <v>12</v>
      </c>
      <c r="E13" s="14"/>
      <c r="F13" s="14"/>
      <c r="G13" s="14"/>
      <c r="H13" s="14"/>
      <c r="I13" s="14"/>
      <c r="J13" s="14">
        <v>1</v>
      </c>
      <c r="K13" s="14">
        <v>17</v>
      </c>
      <c r="L13" s="14"/>
      <c r="M13" s="14"/>
      <c r="N13" s="14">
        <v>1</v>
      </c>
      <c r="O13" s="14"/>
      <c r="P13" s="14"/>
      <c r="Q13" s="14"/>
      <c r="R13" s="14">
        <v>102</v>
      </c>
      <c r="S13" s="14">
        <v>4</v>
      </c>
      <c r="T13" s="14">
        <v>2</v>
      </c>
      <c r="U13" s="14"/>
      <c r="V13" s="14"/>
      <c r="W13" s="14"/>
      <c r="X13" s="14"/>
      <c r="Y13" s="14">
        <v>1</v>
      </c>
      <c r="Z13" s="14"/>
      <c r="AA13" s="14"/>
      <c r="AB13" s="2">
        <v>9</v>
      </c>
      <c r="AC13" s="18">
        <f t="shared" si="0"/>
        <v>149</v>
      </c>
      <c r="AD13" s="58">
        <f t="shared" si="1"/>
        <v>2.2685749086479898</v>
      </c>
      <c r="AE13" s="118">
        <f t="shared" si="2"/>
        <v>24418.331303288669</v>
      </c>
      <c r="AF13" s="28">
        <v>65.680000000000007</v>
      </c>
      <c r="AG13" s="121">
        <v>1603.7959999999998</v>
      </c>
      <c r="AH13" s="118"/>
    </row>
    <row r="14" spans="1:34" ht="13.5" customHeight="1" x14ac:dyDescent="0.15">
      <c r="A14" s="8" t="s">
        <v>47</v>
      </c>
      <c r="B14" s="13"/>
      <c r="C14" s="14"/>
      <c r="D14" s="14">
        <v>11</v>
      </c>
      <c r="E14" s="14">
        <v>1</v>
      </c>
      <c r="F14" s="14"/>
      <c r="G14" s="14">
        <v>8</v>
      </c>
      <c r="H14" s="14"/>
      <c r="I14" s="14"/>
      <c r="J14" s="14">
        <v>2</v>
      </c>
      <c r="K14" s="14">
        <v>19</v>
      </c>
      <c r="L14" s="14"/>
      <c r="M14" s="14"/>
      <c r="N14" s="14">
        <v>3</v>
      </c>
      <c r="O14" s="14"/>
      <c r="P14" s="14"/>
      <c r="Q14" s="14"/>
      <c r="R14" s="14">
        <v>3</v>
      </c>
      <c r="S14" s="14">
        <v>9</v>
      </c>
      <c r="T14" s="14">
        <v>16</v>
      </c>
      <c r="U14" s="14"/>
      <c r="V14" s="14">
        <v>9</v>
      </c>
      <c r="W14" s="14"/>
      <c r="X14" s="14"/>
      <c r="Y14" s="14">
        <v>5</v>
      </c>
      <c r="Z14" s="14"/>
      <c r="AA14" s="14">
        <v>1</v>
      </c>
      <c r="AB14" s="14">
        <v>15</v>
      </c>
      <c r="AC14" s="18">
        <f t="shared" si="0"/>
        <v>102</v>
      </c>
      <c r="AD14" s="58">
        <f t="shared" si="1"/>
        <v>1.0848755583918315</v>
      </c>
      <c r="AE14" s="118">
        <f t="shared" si="2"/>
        <v>24561.114656456073</v>
      </c>
      <c r="AF14" s="28">
        <v>94.02</v>
      </c>
      <c r="AG14" s="121">
        <v>2309.2359999999999</v>
      </c>
      <c r="AH14" s="118"/>
    </row>
    <row r="15" spans="1:34" ht="13.5" customHeight="1" x14ac:dyDescent="0.15">
      <c r="A15" s="8" t="s">
        <v>32</v>
      </c>
      <c r="B15" s="13"/>
      <c r="C15" s="14"/>
      <c r="D15" s="14">
        <v>1</v>
      </c>
      <c r="E15" s="14"/>
      <c r="F15" s="14"/>
      <c r="G15" s="14">
        <v>2</v>
      </c>
      <c r="H15" s="14">
        <v>1</v>
      </c>
      <c r="I15" s="14"/>
      <c r="J15" s="14"/>
      <c r="K15" s="14">
        <v>5</v>
      </c>
      <c r="L15" s="14"/>
      <c r="M15" s="14">
        <v>1</v>
      </c>
      <c r="N15" s="14"/>
      <c r="O15" s="14">
        <v>2</v>
      </c>
      <c r="P15" s="14"/>
      <c r="Q15" s="14"/>
      <c r="R15" s="14">
        <v>59</v>
      </c>
      <c r="S15" s="14">
        <v>1</v>
      </c>
      <c r="T15" s="14"/>
      <c r="U15" s="14">
        <v>1</v>
      </c>
      <c r="V15" s="14">
        <v>3</v>
      </c>
      <c r="W15" s="14"/>
      <c r="X15" s="14"/>
      <c r="Y15" s="14">
        <v>19</v>
      </c>
      <c r="Z15" s="14"/>
      <c r="AA15" s="14"/>
      <c r="AB15" s="14">
        <v>85</v>
      </c>
      <c r="AC15" s="18">
        <f t="shared" si="0"/>
        <v>180</v>
      </c>
      <c r="AD15" s="58">
        <f t="shared" si="1"/>
        <v>8.2530949105914715</v>
      </c>
      <c r="AE15" s="118">
        <f t="shared" si="2"/>
        <v>24931.086657496566</v>
      </c>
      <c r="AF15" s="28">
        <v>21.81</v>
      </c>
      <c r="AG15" s="121">
        <v>543.74700000000007</v>
      </c>
      <c r="AH15" s="118"/>
    </row>
    <row r="16" spans="1:34" ht="13.5" customHeight="1" x14ac:dyDescent="0.15">
      <c r="A16" s="8" t="s">
        <v>59</v>
      </c>
      <c r="B16" s="13"/>
      <c r="C16" s="14"/>
      <c r="D16" s="14">
        <v>2</v>
      </c>
      <c r="E16" s="14">
        <v>1</v>
      </c>
      <c r="F16" s="14"/>
      <c r="G16" s="14">
        <v>30</v>
      </c>
      <c r="H16" s="14"/>
      <c r="I16" s="14"/>
      <c r="J16" s="14"/>
      <c r="K16" s="14">
        <v>10</v>
      </c>
      <c r="L16" s="14"/>
      <c r="M16" s="14"/>
      <c r="N16" s="14"/>
      <c r="O16" s="14"/>
      <c r="P16" s="14"/>
      <c r="Q16" s="14"/>
      <c r="R16" s="14">
        <v>10</v>
      </c>
      <c r="S16" s="14">
        <v>2</v>
      </c>
      <c r="T16" s="14">
        <v>1</v>
      </c>
      <c r="U16" s="14"/>
      <c r="V16" s="14">
        <v>3</v>
      </c>
      <c r="W16" s="14">
        <v>1</v>
      </c>
      <c r="X16" s="14"/>
      <c r="Y16" s="14">
        <v>1</v>
      </c>
      <c r="Z16" s="14"/>
      <c r="AA16" s="14"/>
      <c r="AB16" s="14">
        <v>39</v>
      </c>
      <c r="AC16" s="18">
        <f t="shared" si="0"/>
        <v>100</v>
      </c>
      <c r="AD16" s="58">
        <f t="shared" si="1"/>
        <v>2.8003360403248387</v>
      </c>
      <c r="AE16" s="118">
        <f t="shared" si="2"/>
        <v>25765.499859983196</v>
      </c>
      <c r="AF16" s="28">
        <v>35.71</v>
      </c>
      <c r="AG16" s="121">
        <v>920.08600000000001</v>
      </c>
      <c r="AH16" s="118"/>
    </row>
    <row r="17" spans="1:34" ht="13.5" customHeight="1" x14ac:dyDescent="0.15">
      <c r="A17" s="8" t="s">
        <v>55</v>
      </c>
      <c r="B17" s="13"/>
      <c r="C17" s="14"/>
      <c r="D17" s="14"/>
      <c r="E17" s="14"/>
      <c r="F17" s="14"/>
      <c r="G17" s="14">
        <v>2</v>
      </c>
      <c r="H17" s="14">
        <v>1</v>
      </c>
      <c r="I17" s="14"/>
      <c r="J17" s="14">
        <v>2</v>
      </c>
      <c r="K17" s="14">
        <v>1</v>
      </c>
      <c r="L17" s="14"/>
      <c r="M17" s="14"/>
      <c r="N17" s="14">
        <v>1</v>
      </c>
      <c r="O17" s="14"/>
      <c r="P17" s="14"/>
      <c r="Q17" s="14"/>
      <c r="R17" s="14">
        <v>1</v>
      </c>
      <c r="S17" s="14"/>
      <c r="T17" s="14">
        <v>1</v>
      </c>
      <c r="U17" s="14"/>
      <c r="V17" s="14"/>
      <c r="W17" s="14"/>
      <c r="X17" s="14"/>
      <c r="Y17" s="14">
        <v>36</v>
      </c>
      <c r="Z17" s="14"/>
      <c r="AA17" s="14"/>
      <c r="AB17" s="14">
        <v>109</v>
      </c>
      <c r="AC17" s="18">
        <f t="shared" si="0"/>
        <v>154</v>
      </c>
      <c r="AD17" s="58">
        <f t="shared" si="1"/>
        <v>24.444444444444446</v>
      </c>
      <c r="AE17" s="118">
        <f t="shared" si="2"/>
        <v>26819.841269841269</v>
      </c>
      <c r="AF17" s="28">
        <v>6.3</v>
      </c>
      <c r="AG17" s="121">
        <v>168.965</v>
      </c>
      <c r="AH17" s="118"/>
    </row>
    <row r="18" spans="1:34" ht="13.5" customHeight="1" x14ac:dyDescent="0.15">
      <c r="A18" s="8" t="s">
        <v>46</v>
      </c>
      <c r="B18" s="13"/>
      <c r="C18" s="14"/>
      <c r="D18" s="14">
        <v>13</v>
      </c>
      <c r="E18" s="14"/>
      <c r="F18" s="14"/>
      <c r="G18" s="14">
        <v>2</v>
      </c>
      <c r="H18" s="14">
        <v>2</v>
      </c>
      <c r="I18" s="14"/>
      <c r="J18" s="14"/>
      <c r="K18" s="14">
        <v>3</v>
      </c>
      <c r="L18" s="14"/>
      <c r="M18" s="14"/>
      <c r="N18" s="14"/>
      <c r="O18" s="14">
        <v>1</v>
      </c>
      <c r="P18" s="14"/>
      <c r="Q18" s="14"/>
      <c r="R18" s="14">
        <v>2</v>
      </c>
      <c r="S18" s="14">
        <v>1</v>
      </c>
      <c r="T18" s="14"/>
      <c r="U18" s="14"/>
      <c r="V18" s="14">
        <v>1</v>
      </c>
      <c r="W18" s="14"/>
      <c r="X18" s="14"/>
      <c r="Y18" s="14">
        <v>1</v>
      </c>
      <c r="Z18" s="14"/>
      <c r="AA18" s="14"/>
      <c r="AB18" s="14">
        <v>94</v>
      </c>
      <c r="AC18" s="18">
        <f t="shared" si="0"/>
        <v>120</v>
      </c>
      <c r="AD18" s="58">
        <f t="shared" si="1"/>
        <v>3.1323414252153481</v>
      </c>
      <c r="AE18" s="118">
        <f t="shared" si="2"/>
        <v>27064.99608457322</v>
      </c>
      <c r="AF18" s="28">
        <v>38.31</v>
      </c>
      <c r="AG18" s="121">
        <v>1036.8600000000001</v>
      </c>
      <c r="AH18" s="118"/>
    </row>
    <row r="19" spans="1:34" ht="13.5" customHeight="1" x14ac:dyDescent="0.15">
      <c r="A19" s="8" t="s">
        <v>60</v>
      </c>
      <c r="B19" s="13"/>
      <c r="C19" s="14"/>
      <c r="D19" s="14"/>
      <c r="E19" s="14"/>
      <c r="F19" s="14"/>
      <c r="G19" s="14">
        <v>17</v>
      </c>
      <c r="H19" s="14"/>
      <c r="I19" s="14"/>
      <c r="J19" s="14">
        <v>1</v>
      </c>
      <c r="K19" s="14">
        <v>21</v>
      </c>
      <c r="L19" s="14"/>
      <c r="M19" s="14">
        <v>1</v>
      </c>
      <c r="N19" s="14"/>
      <c r="O19" s="14"/>
      <c r="P19" s="14">
        <v>1</v>
      </c>
      <c r="Q19" s="14"/>
      <c r="R19" s="14">
        <v>36</v>
      </c>
      <c r="S19" s="14">
        <v>1</v>
      </c>
      <c r="T19" s="14">
        <v>1</v>
      </c>
      <c r="U19" s="14"/>
      <c r="V19" s="14">
        <v>2</v>
      </c>
      <c r="W19" s="14"/>
      <c r="X19" s="14"/>
      <c r="Y19" s="14">
        <v>3</v>
      </c>
      <c r="Z19" s="14"/>
      <c r="AA19" s="14"/>
      <c r="AB19" s="14">
        <v>47</v>
      </c>
      <c r="AC19" s="18">
        <f t="shared" si="0"/>
        <v>131</v>
      </c>
      <c r="AD19" s="58">
        <f t="shared" si="1"/>
        <v>3.5092418965979109</v>
      </c>
      <c r="AE19" s="118">
        <f t="shared" si="2"/>
        <v>27118.885614787036</v>
      </c>
      <c r="AF19" s="28">
        <v>37.33</v>
      </c>
      <c r="AG19" s="121">
        <v>1012.348</v>
      </c>
      <c r="AH19" s="118"/>
    </row>
    <row r="20" spans="1:34" ht="13.5" customHeight="1" x14ac:dyDescent="0.15">
      <c r="A20" s="8" t="s">
        <v>38</v>
      </c>
      <c r="B20" s="13"/>
      <c r="C20" s="14"/>
      <c r="D20" s="14">
        <v>2</v>
      </c>
      <c r="E20" s="14"/>
      <c r="F20" s="14"/>
      <c r="G20" s="14">
        <v>6</v>
      </c>
      <c r="H20" s="14"/>
      <c r="I20" s="14"/>
      <c r="J20" s="14"/>
      <c r="K20" s="14">
        <v>5</v>
      </c>
      <c r="L20" s="14"/>
      <c r="M20" s="14"/>
      <c r="N20" s="14"/>
      <c r="O20" s="14"/>
      <c r="P20" s="14"/>
      <c r="Q20" s="14"/>
      <c r="R20" s="14">
        <v>35</v>
      </c>
      <c r="S20" s="14">
        <v>1</v>
      </c>
      <c r="T20" s="14"/>
      <c r="U20" s="14"/>
      <c r="V20" s="14">
        <v>1</v>
      </c>
      <c r="W20" s="14"/>
      <c r="X20" s="14"/>
      <c r="Y20" s="14"/>
      <c r="Z20" s="14"/>
      <c r="AA20" s="14">
        <v>1</v>
      </c>
      <c r="AB20" s="14">
        <v>1</v>
      </c>
      <c r="AC20" s="18">
        <f t="shared" si="0"/>
        <v>52</v>
      </c>
      <c r="AD20" s="58">
        <f t="shared" si="1"/>
        <v>1.802426343154246</v>
      </c>
      <c r="AE20" s="118">
        <f t="shared" si="2"/>
        <v>27471.68110918544</v>
      </c>
      <c r="AF20" s="28">
        <v>28.85</v>
      </c>
      <c r="AG20" s="121">
        <v>792.55799999999999</v>
      </c>
      <c r="AH20" s="118"/>
    </row>
    <row r="21" spans="1:34" ht="13.5" customHeight="1" x14ac:dyDescent="0.15">
      <c r="A21" s="8" t="s">
        <v>48</v>
      </c>
      <c r="B21" s="13"/>
      <c r="C21" s="14"/>
      <c r="D21" s="14">
        <v>13</v>
      </c>
      <c r="E21" s="14"/>
      <c r="F21" s="14"/>
      <c r="G21" s="14"/>
      <c r="H21" s="14"/>
      <c r="I21" s="14"/>
      <c r="J21" s="14"/>
      <c r="K21" s="14">
        <v>11</v>
      </c>
      <c r="L21" s="14"/>
      <c r="M21" s="14"/>
      <c r="N21" s="14">
        <v>1</v>
      </c>
      <c r="O21" s="14"/>
      <c r="P21" s="14"/>
      <c r="Q21" s="14"/>
      <c r="R21" s="14">
        <v>53</v>
      </c>
      <c r="S21" s="14">
        <v>8</v>
      </c>
      <c r="T21" s="14">
        <v>2</v>
      </c>
      <c r="U21" s="14"/>
      <c r="V21" s="14"/>
      <c r="W21" s="14"/>
      <c r="X21" s="14"/>
      <c r="Y21" s="14">
        <v>2</v>
      </c>
      <c r="Z21" s="14"/>
      <c r="AA21" s="14"/>
      <c r="AB21" s="14">
        <v>6</v>
      </c>
      <c r="AC21" s="18">
        <f t="shared" si="0"/>
        <v>96</v>
      </c>
      <c r="AD21" s="58">
        <f t="shared" si="1"/>
        <v>1.6771488469601676</v>
      </c>
      <c r="AE21" s="118">
        <f t="shared" si="2"/>
        <v>27895.894479385046</v>
      </c>
      <c r="AF21" s="28">
        <v>57.24</v>
      </c>
      <c r="AG21" s="121">
        <v>1596.761</v>
      </c>
      <c r="AH21" s="118"/>
    </row>
    <row r="22" spans="1:34" ht="13.5" customHeight="1" x14ac:dyDescent="0.15">
      <c r="A22" s="8" t="s">
        <v>45</v>
      </c>
      <c r="B22" s="13"/>
      <c r="C22" s="14"/>
      <c r="D22" s="14">
        <v>12</v>
      </c>
      <c r="E22" s="14"/>
      <c r="F22" s="14"/>
      <c r="G22" s="14">
        <v>2</v>
      </c>
      <c r="H22" s="14">
        <v>4</v>
      </c>
      <c r="I22" s="14">
        <v>5</v>
      </c>
      <c r="J22" s="14"/>
      <c r="K22" s="14">
        <v>12</v>
      </c>
      <c r="L22" s="14"/>
      <c r="M22" s="14"/>
      <c r="N22" s="14"/>
      <c r="O22" s="14"/>
      <c r="P22" s="14">
        <v>1</v>
      </c>
      <c r="Q22" s="14"/>
      <c r="R22" s="14"/>
      <c r="S22" s="14">
        <v>6</v>
      </c>
      <c r="T22" s="14">
        <v>11</v>
      </c>
      <c r="U22" s="14">
        <v>1</v>
      </c>
      <c r="V22" s="14">
        <v>3</v>
      </c>
      <c r="W22" s="14">
        <v>1</v>
      </c>
      <c r="X22" s="14"/>
      <c r="Y22" s="14">
        <v>1</v>
      </c>
      <c r="Z22" s="14"/>
      <c r="AA22" s="14">
        <v>1</v>
      </c>
      <c r="AB22" s="14">
        <v>130</v>
      </c>
      <c r="AC22" s="18">
        <f t="shared" si="0"/>
        <v>190</v>
      </c>
      <c r="AD22" s="58">
        <f t="shared" si="1"/>
        <v>2.6443980514961729</v>
      </c>
      <c r="AE22" s="118">
        <f t="shared" si="2"/>
        <v>28384.495476687545</v>
      </c>
      <c r="AF22" s="28">
        <v>71.849999999999994</v>
      </c>
      <c r="AG22" s="121">
        <v>2039.4259999999999</v>
      </c>
      <c r="AH22" s="118"/>
    </row>
    <row r="23" spans="1:34" ht="13.5" customHeight="1" x14ac:dyDescent="0.15">
      <c r="A23" s="8" t="s">
        <v>53</v>
      </c>
      <c r="B23" s="13"/>
      <c r="C23" s="14"/>
      <c r="D23" s="14">
        <v>13</v>
      </c>
      <c r="E23" s="14"/>
      <c r="F23" s="14"/>
      <c r="G23" s="14">
        <v>3</v>
      </c>
      <c r="H23" s="14"/>
      <c r="I23" s="14"/>
      <c r="J23" s="14"/>
      <c r="K23" s="14">
        <v>4</v>
      </c>
      <c r="L23" s="14"/>
      <c r="M23" s="14"/>
      <c r="N23" s="14"/>
      <c r="O23" s="14"/>
      <c r="P23" s="14"/>
      <c r="Q23" s="14"/>
      <c r="R23" s="14">
        <v>9</v>
      </c>
      <c r="S23" s="14">
        <v>1</v>
      </c>
      <c r="T23" s="14">
        <v>6</v>
      </c>
      <c r="U23" s="14"/>
      <c r="V23" s="14"/>
      <c r="W23" s="14"/>
      <c r="X23" s="14"/>
      <c r="Y23" s="14">
        <v>1</v>
      </c>
      <c r="Z23" s="14"/>
      <c r="AA23" s="14"/>
      <c r="AB23" s="14">
        <v>99</v>
      </c>
      <c r="AC23" s="18">
        <f t="shared" si="0"/>
        <v>136</v>
      </c>
      <c r="AD23" s="58">
        <f t="shared" si="1"/>
        <v>4.9526584122359791</v>
      </c>
      <c r="AE23" s="118">
        <f t="shared" si="2"/>
        <v>31564.38455935907</v>
      </c>
      <c r="AF23" s="28">
        <v>27.46</v>
      </c>
      <c r="AG23" s="121">
        <v>866.75800000000004</v>
      </c>
      <c r="AH23" s="118"/>
    </row>
    <row r="24" spans="1:34" ht="13.5" customHeight="1" x14ac:dyDescent="0.15">
      <c r="A24" s="8" t="s">
        <v>39</v>
      </c>
      <c r="B24" s="13"/>
      <c r="C24" s="14"/>
      <c r="D24" s="14">
        <v>1</v>
      </c>
      <c r="E24" s="14"/>
      <c r="F24" s="14"/>
      <c r="G24" s="14"/>
      <c r="H24" s="14"/>
      <c r="I24" s="14"/>
      <c r="J24" s="14">
        <v>1</v>
      </c>
      <c r="K24" s="14">
        <v>2</v>
      </c>
      <c r="L24" s="14"/>
      <c r="M24" s="14"/>
      <c r="N24" s="14">
        <v>3</v>
      </c>
      <c r="O24" s="14"/>
      <c r="P24" s="14"/>
      <c r="Q24" s="14"/>
      <c r="R24" s="14">
        <v>50</v>
      </c>
      <c r="S24" s="14">
        <v>7</v>
      </c>
      <c r="T24" s="14"/>
      <c r="U24" s="14"/>
      <c r="V24" s="14"/>
      <c r="W24" s="14"/>
      <c r="X24" s="14"/>
      <c r="Y24" s="14"/>
      <c r="Z24" s="14"/>
      <c r="AA24" s="14"/>
      <c r="AB24" s="14">
        <v>32</v>
      </c>
      <c r="AC24" s="18">
        <f t="shared" si="0"/>
        <v>96</v>
      </c>
      <c r="AD24" s="58">
        <f t="shared" si="1"/>
        <v>2.602331255082678</v>
      </c>
      <c r="AE24" s="118">
        <f t="shared" si="2"/>
        <v>39948.820818650041</v>
      </c>
      <c r="AF24" s="28">
        <v>36.89</v>
      </c>
      <c r="AG24" s="121">
        <v>1473.712</v>
      </c>
      <c r="AH24" s="118"/>
    </row>
    <row r="25" spans="1:34" ht="13.5" customHeight="1" x14ac:dyDescent="0.15">
      <c r="A25" s="8" t="s">
        <v>57</v>
      </c>
      <c r="B25" s="13"/>
      <c r="C25" s="14"/>
      <c r="D25" s="14">
        <v>18</v>
      </c>
      <c r="E25" s="14">
        <v>2</v>
      </c>
      <c r="F25" s="14"/>
      <c r="G25" s="14"/>
      <c r="H25" s="14"/>
      <c r="I25" s="14"/>
      <c r="J25" s="14">
        <v>1</v>
      </c>
      <c r="K25" s="14">
        <v>20</v>
      </c>
      <c r="L25" s="14"/>
      <c r="M25" s="14">
        <v>1</v>
      </c>
      <c r="N25" s="14"/>
      <c r="O25" s="14"/>
      <c r="P25" s="14"/>
      <c r="Q25" s="14">
        <v>2</v>
      </c>
      <c r="R25" s="14"/>
      <c r="S25" s="14">
        <v>8</v>
      </c>
      <c r="T25" s="14">
        <v>6</v>
      </c>
      <c r="U25" s="14"/>
      <c r="V25" s="14">
        <v>5</v>
      </c>
      <c r="W25" s="14"/>
      <c r="X25" s="14"/>
      <c r="Y25" s="14">
        <v>4</v>
      </c>
      <c r="Z25" s="14"/>
      <c r="AA25" s="14"/>
      <c r="AB25" s="14">
        <v>126</v>
      </c>
      <c r="AC25" s="18">
        <f t="shared" si="0"/>
        <v>193</v>
      </c>
      <c r="AD25" s="58">
        <f t="shared" si="1"/>
        <v>2.0148240943731075</v>
      </c>
      <c r="AE25" s="118">
        <f t="shared" si="2"/>
        <v>40891.450046977756</v>
      </c>
      <c r="AF25" s="28">
        <v>95.79</v>
      </c>
      <c r="AG25" s="121">
        <v>3916.9919999999997</v>
      </c>
      <c r="AH25" s="118"/>
    </row>
    <row r="26" spans="1:34" ht="13.5" customHeight="1" x14ac:dyDescent="0.15">
      <c r="A26" s="8" t="s">
        <v>54</v>
      </c>
      <c r="B26" s="13"/>
      <c r="C26" s="14"/>
      <c r="D26" s="14">
        <v>3</v>
      </c>
      <c r="E26" s="14"/>
      <c r="F26" s="14"/>
      <c r="G26" s="14">
        <v>4</v>
      </c>
      <c r="H26" s="14">
        <v>2</v>
      </c>
      <c r="I26" s="14"/>
      <c r="J26" s="14"/>
      <c r="K26" s="14">
        <v>5</v>
      </c>
      <c r="L26" s="14"/>
      <c r="M26" s="14"/>
      <c r="N26" s="14"/>
      <c r="O26" s="14"/>
      <c r="P26" s="14"/>
      <c r="Q26" s="14"/>
      <c r="R26" s="14"/>
      <c r="S26" s="14">
        <v>5</v>
      </c>
      <c r="T26" s="14">
        <v>5</v>
      </c>
      <c r="U26" s="14"/>
      <c r="V26" s="14">
        <v>3</v>
      </c>
      <c r="W26" s="14"/>
      <c r="X26" s="14"/>
      <c r="Y26" s="14"/>
      <c r="Z26" s="14"/>
      <c r="AA26" s="14"/>
      <c r="AB26" s="14">
        <v>114</v>
      </c>
      <c r="AC26" s="18">
        <f t="shared" si="0"/>
        <v>141</v>
      </c>
      <c r="AD26" s="58">
        <f t="shared" si="1"/>
        <v>3.2228571428571429</v>
      </c>
      <c r="AE26" s="118">
        <f t="shared" si="2"/>
        <v>42188.045714285712</v>
      </c>
      <c r="AF26" s="28">
        <v>43.75</v>
      </c>
      <c r="AG26" s="121">
        <v>1845.7270000000001</v>
      </c>
      <c r="AH26" s="118"/>
    </row>
    <row r="27" spans="1:34" ht="13.5" customHeight="1" x14ac:dyDescent="0.15">
      <c r="A27" s="8" t="s">
        <v>41</v>
      </c>
      <c r="B27" s="13"/>
      <c r="C27" s="14"/>
      <c r="D27" s="14">
        <v>2</v>
      </c>
      <c r="E27" s="14"/>
      <c r="F27" s="14"/>
      <c r="G27" s="14"/>
      <c r="H27" s="14"/>
      <c r="I27" s="14"/>
      <c r="J27" s="14"/>
      <c r="K27" s="14">
        <v>6</v>
      </c>
      <c r="L27" s="14">
        <v>1</v>
      </c>
      <c r="M27" s="14">
        <v>4</v>
      </c>
      <c r="N27" s="14">
        <v>9</v>
      </c>
      <c r="O27" s="14"/>
      <c r="P27" s="14"/>
      <c r="Q27" s="14"/>
      <c r="R27" s="14">
        <v>16</v>
      </c>
      <c r="S27" s="14">
        <v>8</v>
      </c>
      <c r="T27" s="14">
        <v>3</v>
      </c>
      <c r="U27" s="14"/>
      <c r="V27" s="14"/>
      <c r="W27" s="14"/>
      <c r="X27" s="14"/>
      <c r="Y27" s="14"/>
      <c r="Z27" s="14"/>
      <c r="AA27" s="14"/>
      <c r="AB27" s="14">
        <v>49</v>
      </c>
      <c r="AC27" s="18">
        <f t="shared" si="0"/>
        <v>98</v>
      </c>
      <c r="AD27" s="58">
        <f t="shared" si="1"/>
        <v>0.93959731543624159</v>
      </c>
      <c r="AE27" s="118">
        <f t="shared" si="2"/>
        <v>44116.069031639498</v>
      </c>
      <c r="AF27" s="28">
        <v>104.3</v>
      </c>
      <c r="AG27" s="121">
        <v>4601.3059999999996</v>
      </c>
      <c r="AH27" s="118"/>
    </row>
    <row r="28" spans="1:34" ht="13.5" customHeight="1" x14ac:dyDescent="0.15">
      <c r="A28" s="8" t="s">
        <v>50</v>
      </c>
      <c r="B28" s="13"/>
      <c r="C28" s="14"/>
      <c r="D28" s="14">
        <v>4</v>
      </c>
      <c r="E28" s="14">
        <v>2</v>
      </c>
      <c r="F28" s="14"/>
      <c r="G28" s="14">
        <v>3</v>
      </c>
      <c r="H28" s="14"/>
      <c r="I28" s="14"/>
      <c r="J28" s="14"/>
      <c r="K28" s="14">
        <v>10</v>
      </c>
      <c r="L28" s="14"/>
      <c r="M28" s="14"/>
      <c r="N28" s="14">
        <v>1</v>
      </c>
      <c r="O28" s="14"/>
      <c r="P28" s="14"/>
      <c r="Q28" s="14"/>
      <c r="R28" s="14">
        <v>2</v>
      </c>
      <c r="S28" s="14"/>
      <c r="T28" s="14">
        <v>1</v>
      </c>
      <c r="U28" s="14">
        <v>1</v>
      </c>
      <c r="V28" s="14">
        <v>2</v>
      </c>
      <c r="W28" s="14"/>
      <c r="X28" s="14">
        <v>1</v>
      </c>
      <c r="Y28" s="14">
        <v>16</v>
      </c>
      <c r="Z28" s="14"/>
      <c r="AA28" s="14"/>
      <c r="AB28" s="14">
        <v>315</v>
      </c>
      <c r="AC28" s="18">
        <f t="shared" si="0"/>
        <v>358</v>
      </c>
      <c r="AD28" s="58">
        <f t="shared" si="1"/>
        <v>14.488061513557264</v>
      </c>
      <c r="AE28" s="118">
        <f t="shared" si="2"/>
        <v>47235.93686766491</v>
      </c>
      <c r="AF28" s="28">
        <v>24.71</v>
      </c>
      <c r="AG28" s="121">
        <v>1167.2</v>
      </c>
      <c r="AH28" s="118"/>
    </row>
    <row r="29" spans="1:34" ht="13.5" customHeight="1" x14ac:dyDescent="0.15">
      <c r="A29" s="9" t="s">
        <v>30</v>
      </c>
      <c r="B29" s="13"/>
      <c r="C29" s="14"/>
      <c r="D29" s="14">
        <v>3</v>
      </c>
      <c r="E29" s="14">
        <v>1</v>
      </c>
      <c r="F29" s="14"/>
      <c r="G29" s="14"/>
      <c r="H29" s="14"/>
      <c r="I29" s="14"/>
      <c r="J29" s="14"/>
      <c r="K29" s="14">
        <v>9</v>
      </c>
      <c r="L29" s="14"/>
      <c r="M29" s="14">
        <v>4</v>
      </c>
      <c r="N29" s="14">
        <v>5</v>
      </c>
      <c r="O29" s="14"/>
      <c r="P29" s="14"/>
      <c r="Q29" s="14">
        <v>5</v>
      </c>
      <c r="R29" s="14">
        <v>16</v>
      </c>
      <c r="S29" s="14">
        <v>9</v>
      </c>
      <c r="T29" s="14">
        <v>2</v>
      </c>
      <c r="U29" s="14"/>
      <c r="V29" s="14">
        <v>1</v>
      </c>
      <c r="W29" s="14"/>
      <c r="X29" s="14"/>
      <c r="Y29" s="14">
        <v>1</v>
      </c>
      <c r="Z29" s="14"/>
      <c r="AA29" s="14"/>
      <c r="AB29" s="14">
        <v>16</v>
      </c>
      <c r="AC29" s="18">
        <f t="shared" si="0"/>
        <v>72</v>
      </c>
      <c r="AD29" s="58">
        <f t="shared" si="1"/>
        <v>1.3227999265111152</v>
      </c>
      <c r="AE29" s="118">
        <f t="shared" si="2"/>
        <v>50932.041153775492</v>
      </c>
      <c r="AF29" s="28">
        <v>54.43</v>
      </c>
      <c r="AG29" s="121">
        <v>2772.2310000000002</v>
      </c>
      <c r="AH29" s="118"/>
    </row>
    <row r="30" spans="1:34" ht="13.5" customHeight="1" x14ac:dyDescent="0.15">
      <c r="A30" s="8" t="s">
        <v>51</v>
      </c>
      <c r="B30" s="13"/>
      <c r="C30" s="14"/>
      <c r="D30" s="14">
        <v>12</v>
      </c>
      <c r="E30" s="14"/>
      <c r="F30" s="14"/>
      <c r="G30" s="14"/>
      <c r="H30" s="14"/>
      <c r="I30" s="14">
        <v>1</v>
      </c>
      <c r="J30" s="14"/>
      <c r="K30" s="14">
        <v>11</v>
      </c>
      <c r="L30" s="14"/>
      <c r="M30" s="14">
        <v>1</v>
      </c>
      <c r="N30" s="14">
        <v>5</v>
      </c>
      <c r="O30" s="14"/>
      <c r="P30" s="14"/>
      <c r="Q30" s="14">
        <v>3</v>
      </c>
      <c r="R30" s="14"/>
      <c r="S30" s="14">
        <v>9</v>
      </c>
      <c r="T30" s="14">
        <v>4</v>
      </c>
      <c r="U30" s="14"/>
      <c r="V30" s="14">
        <v>1</v>
      </c>
      <c r="W30" s="14"/>
      <c r="X30" s="14"/>
      <c r="Y30" s="14">
        <v>9</v>
      </c>
      <c r="Z30" s="14"/>
      <c r="AA30" s="14"/>
      <c r="AB30" s="14">
        <v>22</v>
      </c>
      <c r="AC30" s="18">
        <f t="shared" si="0"/>
        <v>78</v>
      </c>
      <c r="AD30" s="58">
        <f t="shared" si="1"/>
        <v>0.99160945842868042</v>
      </c>
      <c r="AE30" s="118">
        <f t="shared" si="2"/>
        <v>52663.971523010441</v>
      </c>
      <c r="AF30" s="28">
        <v>78.66</v>
      </c>
      <c r="AG30" s="121">
        <v>4142.5480000000007</v>
      </c>
      <c r="AH30" s="118"/>
    </row>
    <row r="31" spans="1:34" ht="13.5" customHeight="1" x14ac:dyDescent="0.15">
      <c r="A31" s="8" t="s">
        <v>62</v>
      </c>
      <c r="B31" s="13"/>
      <c r="C31" s="14"/>
      <c r="D31" s="14"/>
      <c r="E31" s="14"/>
      <c r="F31" s="14"/>
      <c r="G31" s="14"/>
      <c r="H31" s="14"/>
      <c r="I31" s="14"/>
      <c r="J31" s="14"/>
      <c r="K31" s="14"/>
      <c r="L31" s="14"/>
      <c r="M31" s="14">
        <v>1</v>
      </c>
      <c r="N31" s="14"/>
      <c r="O31" s="14"/>
      <c r="P31" s="14"/>
      <c r="Q31" s="14"/>
      <c r="R31" s="14"/>
      <c r="S31" s="14">
        <v>2</v>
      </c>
      <c r="T31" s="14">
        <v>1</v>
      </c>
      <c r="U31" s="14"/>
      <c r="V31" s="14"/>
      <c r="W31" s="14"/>
      <c r="X31" s="14"/>
      <c r="Y31" s="14"/>
      <c r="Z31" s="14"/>
      <c r="AA31" s="14"/>
      <c r="AB31" s="14">
        <v>5</v>
      </c>
      <c r="AC31" s="18">
        <f t="shared" si="0"/>
        <v>9</v>
      </c>
      <c r="AD31" s="58">
        <f t="shared" si="1"/>
        <v>0.69551777434312212</v>
      </c>
      <c r="AE31" s="118">
        <f t="shared" si="2"/>
        <v>71286.398763523946</v>
      </c>
      <c r="AF31" s="28">
        <v>12.94</v>
      </c>
      <c r="AG31" s="121">
        <v>922.44599999999991</v>
      </c>
      <c r="AH31" s="118"/>
    </row>
    <row r="32" spans="1:34" ht="13.5" customHeight="1" x14ac:dyDescent="0.15">
      <c r="A32" s="8" t="s">
        <v>37</v>
      </c>
      <c r="B32" s="13"/>
      <c r="C32" s="14"/>
      <c r="D32" s="14"/>
      <c r="E32" s="14"/>
      <c r="F32" s="14"/>
      <c r="G32" s="14"/>
      <c r="H32" s="14">
        <v>1</v>
      </c>
      <c r="I32" s="14"/>
      <c r="J32" s="14"/>
      <c r="K32" s="14">
        <v>1</v>
      </c>
      <c r="L32" s="14"/>
      <c r="M32" s="14">
        <v>6</v>
      </c>
      <c r="N32" s="14">
        <v>2</v>
      </c>
      <c r="O32" s="14"/>
      <c r="P32" s="14"/>
      <c r="Q32" s="14"/>
      <c r="R32" s="14"/>
      <c r="S32" s="14">
        <v>3</v>
      </c>
      <c r="T32" s="14">
        <v>1</v>
      </c>
      <c r="U32" s="14"/>
      <c r="V32" s="14"/>
      <c r="W32" s="14"/>
      <c r="X32" s="14"/>
      <c r="Y32" s="14">
        <v>3</v>
      </c>
      <c r="Z32" s="14"/>
      <c r="AA32" s="14"/>
      <c r="AB32" s="14">
        <v>3</v>
      </c>
      <c r="AC32" s="18">
        <f t="shared" si="0"/>
        <v>20</v>
      </c>
      <c r="AD32" s="58">
        <f t="shared" si="1"/>
        <v>1.0460251046025104</v>
      </c>
      <c r="AE32" s="118">
        <f t="shared" si="2"/>
        <v>73815.794979079481</v>
      </c>
      <c r="AF32" s="28">
        <v>19.12</v>
      </c>
      <c r="AG32" s="28">
        <v>1411.3579999999999</v>
      </c>
      <c r="AH32" s="118"/>
    </row>
    <row r="33" spans="1:34" ht="13.5" customHeight="1" x14ac:dyDescent="0.15">
      <c r="A33" s="8" t="s">
        <v>58</v>
      </c>
      <c r="B33" s="13"/>
      <c r="C33" s="14"/>
      <c r="D33" s="14"/>
      <c r="E33" s="14"/>
      <c r="F33" s="14"/>
      <c r="G33" s="14"/>
      <c r="H33" s="14"/>
      <c r="I33" s="14"/>
      <c r="J33" s="14"/>
      <c r="K33" s="14">
        <v>1</v>
      </c>
      <c r="L33" s="14"/>
      <c r="M33" s="14">
        <v>1</v>
      </c>
      <c r="N33" s="14">
        <v>3</v>
      </c>
      <c r="O33" s="14"/>
      <c r="P33" s="14"/>
      <c r="Q33" s="14"/>
      <c r="R33" s="14"/>
      <c r="S33" s="14">
        <v>2</v>
      </c>
      <c r="T33" s="14"/>
      <c r="U33" s="14"/>
      <c r="V33" s="14"/>
      <c r="W33" s="14"/>
      <c r="X33" s="14"/>
      <c r="Y33" s="14">
        <v>1</v>
      </c>
      <c r="Z33" s="14"/>
      <c r="AA33" s="14"/>
      <c r="AB33" s="14">
        <v>10</v>
      </c>
      <c r="AC33" s="18">
        <f t="shared" si="0"/>
        <v>18</v>
      </c>
      <c r="AD33" s="58">
        <f t="shared" si="1"/>
        <v>0.78192875760208513</v>
      </c>
      <c r="AE33" s="118">
        <f t="shared" si="2"/>
        <v>74569.852302345782</v>
      </c>
      <c r="AF33" s="28">
        <v>23.02</v>
      </c>
      <c r="AG33" s="121">
        <v>1716.598</v>
      </c>
      <c r="AH33" s="118"/>
    </row>
    <row r="34" spans="1:34" ht="13.5" customHeight="1" x14ac:dyDescent="0.15">
      <c r="A34" s="9" t="s">
        <v>75</v>
      </c>
      <c r="B34" s="13"/>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8">
        <f t="shared" ref="AC34:AC35" si="3">SUM(B34:AB34)</f>
        <v>0</v>
      </c>
      <c r="AD34" s="33"/>
      <c r="AE34" s="69"/>
      <c r="AF34" s="33"/>
      <c r="AG34" s="105"/>
    </row>
    <row r="35" spans="1:34" ht="13.5" customHeight="1" x14ac:dyDescent="0.15">
      <c r="A35" s="10" t="s">
        <v>115</v>
      </c>
      <c r="B35" s="15"/>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9">
        <f t="shared" si="3"/>
        <v>0</v>
      </c>
      <c r="AD35" s="33"/>
      <c r="AE35" s="69"/>
      <c r="AF35" s="29"/>
      <c r="AG35" s="122"/>
    </row>
    <row r="36" spans="1:34" ht="13.5" customHeight="1" x14ac:dyDescent="0.15">
      <c r="A36" s="24" t="s">
        <v>106</v>
      </c>
      <c r="B36" s="20">
        <f t="shared" ref="B36:AB36" si="4">SUM(B4:B35)</f>
        <v>1</v>
      </c>
      <c r="C36" s="21">
        <f t="shared" si="4"/>
        <v>0</v>
      </c>
      <c r="D36" s="21">
        <f t="shared" si="4"/>
        <v>153</v>
      </c>
      <c r="E36" s="21">
        <f t="shared" si="4"/>
        <v>9</v>
      </c>
      <c r="F36" s="21">
        <f t="shared" si="4"/>
        <v>0</v>
      </c>
      <c r="G36" s="21">
        <f t="shared" si="4"/>
        <v>100</v>
      </c>
      <c r="H36" s="21">
        <f t="shared" si="4"/>
        <v>12</v>
      </c>
      <c r="I36" s="21">
        <f t="shared" si="4"/>
        <v>6</v>
      </c>
      <c r="J36" s="21">
        <f t="shared" si="4"/>
        <v>9</v>
      </c>
      <c r="K36" s="21">
        <f t="shared" si="4"/>
        <v>227</v>
      </c>
      <c r="L36" s="21">
        <f t="shared" si="4"/>
        <v>1</v>
      </c>
      <c r="M36" s="21">
        <f t="shared" si="4"/>
        <v>20</v>
      </c>
      <c r="N36" s="21">
        <f t="shared" si="4"/>
        <v>35</v>
      </c>
      <c r="O36" s="21">
        <f t="shared" si="4"/>
        <v>3</v>
      </c>
      <c r="P36" s="21">
        <f t="shared" si="4"/>
        <v>2</v>
      </c>
      <c r="Q36" s="21">
        <f t="shared" si="4"/>
        <v>11</v>
      </c>
      <c r="R36" s="21">
        <f t="shared" si="4"/>
        <v>1340</v>
      </c>
      <c r="S36" s="21">
        <f t="shared" si="4"/>
        <v>107</v>
      </c>
      <c r="T36" s="21">
        <f t="shared" si="4"/>
        <v>83</v>
      </c>
      <c r="U36" s="21">
        <f t="shared" ref="U36" si="5">SUM(U4:U35)</f>
        <v>4</v>
      </c>
      <c r="V36" s="21">
        <f t="shared" si="4"/>
        <v>48</v>
      </c>
      <c r="W36" s="21">
        <f t="shared" si="4"/>
        <v>2</v>
      </c>
      <c r="X36" s="21">
        <f t="shared" si="4"/>
        <v>4</v>
      </c>
      <c r="Y36" s="21">
        <f t="shared" si="4"/>
        <v>162</v>
      </c>
      <c r="Z36" s="21">
        <f t="shared" si="4"/>
        <v>0</v>
      </c>
      <c r="AA36" s="21">
        <f t="shared" si="4"/>
        <v>5</v>
      </c>
      <c r="AB36" s="22">
        <f t="shared" si="4"/>
        <v>1519</v>
      </c>
      <c r="AC36" s="32">
        <f>SUM(AC4:AC35)</f>
        <v>3863</v>
      </c>
      <c r="AD36" s="117">
        <f t="shared" ref="AD36" si="6">AC36/AF36</f>
        <v>2.9060626349404566</v>
      </c>
      <c r="AE36" s="72"/>
      <c r="AF36" s="70">
        <f>SUM(AF4:AF35)</f>
        <v>1329.2900000000002</v>
      </c>
      <c r="AG36" s="108">
        <f>SUM(AG4:AG35)</f>
        <v>43653.453000000001</v>
      </c>
      <c r="AH36" s="118"/>
    </row>
    <row r="37" spans="1:34" ht="13.5" customHeight="1" x14ac:dyDescent="0.15">
      <c r="A37" s="26" t="s">
        <v>1339</v>
      </c>
      <c r="B37" s="79">
        <f>B36/$AC36</f>
        <v>2.5886616619207872E-4</v>
      </c>
      <c r="C37" s="80">
        <f t="shared" ref="C37:AC37" si="7">C36/$AC36</f>
        <v>0</v>
      </c>
      <c r="D37" s="80">
        <f t="shared" si="7"/>
        <v>3.9606523427388039E-2</v>
      </c>
      <c r="E37" s="80">
        <f t="shared" si="7"/>
        <v>2.3297954957287085E-3</v>
      </c>
      <c r="F37" s="80">
        <f t="shared" si="7"/>
        <v>0</v>
      </c>
      <c r="G37" s="80">
        <f t="shared" si="7"/>
        <v>2.588661661920787E-2</v>
      </c>
      <c r="H37" s="80">
        <f t="shared" si="7"/>
        <v>3.1063939943049442E-3</v>
      </c>
      <c r="I37" s="80">
        <f t="shared" si="7"/>
        <v>1.5531969971524721E-3</v>
      </c>
      <c r="J37" s="80">
        <f t="shared" si="7"/>
        <v>2.3297954957287085E-3</v>
      </c>
      <c r="K37" s="80">
        <f t="shared" si="7"/>
        <v>5.8762619725601865E-2</v>
      </c>
      <c r="L37" s="80">
        <f t="shared" si="7"/>
        <v>2.5886616619207872E-4</v>
      </c>
      <c r="M37" s="80">
        <f t="shared" si="7"/>
        <v>5.1773233238415735E-3</v>
      </c>
      <c r="N37" s="80">
        <f t="shared" si="7"/>
        <v>9.0603158167227547E-3</v>
      </c>
      <c r="O37" s="80">
        <f t="shared" si="7"/>
        <v>7.7659849857623605E-4</v>
      </c>
      <c r="P37" s="80">
        <f t="shared" si="7"/>
        <v>5.1773233238415744E-4</v>
      </c>
      <c r="Q37" s="80">
        <f t="shared" si="7"/>
        <v>2.8475278281128655E-3</v>
      </c>
      <c r="R37" s="80">
        <f t="shared" si="7"/>
        <v>0.34688066269738543</v>
      </c>
      <c r="S37" s="80">
        <f t="shared" si="7"/>
        <v>2.7698679782552419E-2</v>
      </c>
      <c r="T37" s="80">
        <f t="shared" si="7"/>
        <v>2.1485891793942533E-2</v>
      </c>
      <c r="U37" s="80">
        <f t="shared" ref="U37" si="8">U36/$AC36</f>
        <v>1.0354646647683149E-3</v>
      </c>
      <c r="V37" s="80">
        <f t="shared" si="7"/>
        <v>1.2425575977219777E-2</v>
      </c>
      <c r="W37" s="80">
        <f t="shared" si="7"/>
        <v>5.1773233238415744E-4</v>
      </c>
      <c r="X37" s="80">
        <f t="shared" si="7"/>
        <v>1.0354646647683149E-3</v>
      </c>
      <c r="Y37" s="80">
        <f t="shared" si="7"/>
        <v>4.193631892311675E-2</v>
      </c>
      <c r="Z37" s="80">
        <f t="shared" si="7"/>
        <v>0</v>
      </c>
      <c r="AA37" s="80">
        <f t="shared" si="7"/>
        <v>1.2943308309603934E-3</v>
      </c>
      <c r="AB37" s="81">
        <f t="shared" si="7"/>
        <v>0.39321770644576753</v>
      </c>
      <c r="AC37" s="78">
        <f t="shared" si="7"/>
        <v>1</v>
      </c>
    </row>
  </sheetData>
  <sortState ref="A4:AG33">
    <sortCondition ref="AE4:AE33"/>
  </sortState>
  <phoneticPr fontId="0" type="noConversion"/>
  <pageMargins left="0.75" right="0.75" top="1" bottom="1" header="0.5" footer="0.5"/>
  <pageSetup paperSize="9"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9"/>
  <dimension ref="A1:AF39"/>
  <sheetViews>
    <sheetView workbookViewId="0">
      <pane xSplit="1" ySplit="3" topLeftCell="O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8.6640625" style="2" customWidth="1"/>
    <col min="2" max="2" width="8" customWidth="1"/>
    <col min="3" max="3" width="6.5" customWidth="1"/>
    <col min="4" max="4" width="8.83203125" customWidth="1"/>
    <col min="5" max="5" width="8.5" customWidth="1"/>
    <col min="6" max="6" width="7.33203125" customWidth="1"/>
    <col min="7" max="7" width="8.83203125" customWidth="1"/>
    <col min="8" max="8" width="10" customWidth="1"/>
    <col min="9" max="9" width="12" customWidth="1"/>
    <col min="10" max="10" width="7.5" customWidth="1"/>
    <col min="11" max="11" width="7.6640625" customWidth="1"/>
    <col min="12" max="12" width="8.33203125" customWidth="1"/>
    <col min="13" max="13" width="6.83203125" customWidth="1"/>
    <col min="14" max="14" width="7" customWidth="1"/>
    <col min="16" max="16" width="7.5" customWidth="1"/>
    <col min="17" max="17" width="7.33203125" customWidth="1"/>
    <col min="18" max="18" width="6.1640625" customWidth="1"/>
    <col min="19" max="19" width="6.5" customWidth="1"/>
    <col min="20" max="20" width="9.5" customWidth="1"/>
    <col min="21" max="21" width="9.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1" ht="13.5" customHeight="1" x14ac:dyDescent="0.15">
      <c r="A1" s="48"/>
      <c r="B1" s="35" t="str">
        <f>+Guide!A1</f>
        <v>This workbook was produced by Jørgen Fenhann, UNEP DTU Partnership from the CDMPipeline of 1st October 2018, jqfe@dtu.dk, Phone (+45)40202789</v>
      </c>
    </row>
    <row r="2" spans="1:31" ht="13.5" customHeight="1" x14ac:dyDescent="0.15">
      <c r="B2" s="35"/>
    </row>
    <row r="3" spans="1:31" ht="40.5" customHeight="1" x14ac:dyDescent="0.15">
      <c r="A3" s="3" t="s">
        <v>1283</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8" t="s">
        <v>118</v>
      </c>
      <c r="AC4" s="11">
        <f t="shared" ref="AC4:AC38" si="0">SUM(B4:AB4)</f>
        <v>0</v>
      </c>
      <c r="AD4" s="27"/>
      <c r="AE4" s="45">
        <f>0.08036</f>
        <v>8.0360000000000001E-2</v>
      </c>
    </row>
    <row r="5" spans="1:31" ht="13.5" customHeight="1" x14ac:dyDescent="0.15">
      <c r="A5" s="8" t="s">
        <v>383</v>
      </c>
      <c r="N5">
        <v>1</v>
      </c>
      <c r="R5">
        <v>10</v>
      </c>
      <c r="S5">
        <v>3</v>
      </c>
      <c r="T5">
        <v>1</v>
      </c>
      <c r="X5">
        <v>2</v>
      </c>
      <c r="AA5">
        <v>2</v>
      </c>
      <c r="AC5" s="13">
        <f t="shared" si="0"/>
        <v>19</v>
      </c>
      <c r="AD5" s="28"/>
      <c r="AE5" s="46">
        <f>5.750478</f>
        <v>5.7504780000000002</v>
      </c>
    </row>
    <row r="6" spans="1:31" ht="13.5" customHeight="1" x14ac:dyDescent="0.15">
      <c r="A6" s="8" t="s">
        <v>384</v>
      </c>
      <c r="AC6" s="13">
        <f t="shared" si="0"/>
        <v>0</v>
      </c>
      <c r="AD6" s="28"/>
      <c r="AE6" s="46">
        <f>0.282302</f>
        <v>0.282302</v>
      </c>
    </row>
    <row r="7" spans="1:31" ht="13.5" customHeight="1" x14ac:dyDescent="0.15">
      <c r="A7" s="8" t="s">
        <v>385</v>
      </c>
      <c r="D7">
        <v>1</v>
      </c>
      <c r="S7">
        <v>1</v>
      </c>
      <c r="V7">
        <v>1</v>
      </c>
      <c r="AA7">
        <v>1</v>
      </c>
      <c r="AC7" s="13">
        <f t="shared" si="0"/>
        <v>4</v>
      </c>
      <c r="AD7" s="28"/>
      <c r="AE7" s="46">
        <f>2.365663</f>
        <v>2.3656630000000001</v>
      </c>
    </row>
    <row r="8" spans="1:31" ht="13.5" customHeight="1" x14ac:dyDescent="0.15">
      <c r="A8" s="8" t="s">
        <v>386</v>
      </c>
      <c r="S8">
        <v>1</v>
      </c>
      <c r="V8">
        <v>1</v>
      </c>
      <c r="AC8" s="13">
        <f t="shared" si="0"/>
        <v>2</v>
      </c>
      <c r="AD8" s="28"/>
      <c r="AE8" s="46">
        <f>2.229967</f>
        <v>2.2299669999999998</v>
      </c>
    </row>
    <row r="9" spans="1:31" ht="13.5" customHeight="1" x14ac:dyDescent="0.15">
      <c r="A9" s="8" t="s">
        <v>396</v>
      </c>
      <c r="R9">
        <v>1</v>
      </c>
      <c r="S9">
        <v>1</v>
      </c>
      <c r="AA9">
        <v>1</v>
      </c>
      <c r="AC9" s="13">
        <f t="shared" si="0"/>
        <v>3</v>
      </c>
      <c r="AD9" s="28"/>
      <c r="AE9" s="46">
        <f>7.117984</f>
        <v>7.1179839999999999</v>
      </c>
    </row>
    <row r="10" spans="1:31" ht="13.5" customHeight="1" x14ac:dyDescent="0.15">
      <c r="A10" s="8" t="s">
        <v>387</v>
      </c>
      <c r="R10">
        <v>1</v>
      </c>
      <c r="S10">
        <v>2</v>
      </c>
      <c r="AC10" s="13">
        <f t="shared" si="0"/>
        <v>3</v>
      </c>
      <c r="AD10" s="28"/>
      <c r="AE10" s="46">
        <f>1.411239</f>
        <v>1.4112389999999999</v>
      </c>
    </row>
    <row r="11" spans="1:31" ht="13.5" customHeight="1" x14ac:dyDescent="0.15">
      <c r="A11" s="8" t="s">
        <v>388</v>
      </c>
      <c r="R11">
        <v>1</v>
      </c>
      <c r="S11">
        <v>1</v>
      </c>
      <c r="X11">
        <v>1</v>
      </c>
      <c r="AC11" s="13">
        <f t="shared" si="0"/>
        <v>3</v>
      </c>
      <c r="AD11" s="28"/>
      <c r="AE11" s="46">
        <f>1.170187</f>
        <v>1.1701870000000001</v>
      </c>
    </row>
    <row r="12" spans="1:31" ht="13.5" customHeight="1" x14ac:dyDescent="0.15">
      <c r="A12" s="8" t="s">
        <v>389</v>
      </c>
      <c r="AC12" s="13">
        <f t="shared" si="0"/>
        <v>0</v>
      </c>
      <c r="AD12" s="28"/>
      <c r="AE12" s="46">
        <f>0.463333</f>
        <v>0.46333299999999999</v>
      </c>
    </row>
    <row r="13" spans="1:31" ht="13.5" customHeight="1" x14ac:dyDescent="0.15">
      <c r="A13" s="8" t="s">
        <v>390</v>
      </c>
      <c r="T13">
        <v>1</v>
      </c>
      <c r="AC13" s="13">
        <f t="shared" si="0"/>
        <v>1</v>
      </c>
      <c r="AD13" s="28"/>
      <c r="AE13" s="46">
        <f>0.325713</f>
        <v>0.32571299999999997</v>
      </c>
    </row>
    <row r="14" spans="1:31" ht="13.5" customHeight="1" x14ac:dyDescent="0.15">
      <c r="A14" s="8" t="s">
        <v>391</v>
      </c>
      <c r="D14">
        <v>1</v>
      </c>
      <c r="H14">
        <v>1</v>
      </c>
      <c r="R14">
        <v>4</v>
      </c>
      <c r="S14">
        <v>1</v>
      </c>
      <c r="T14">
        <v>1</v>
      </c>
      <c r="AA14">
        <v>1</v>
      </c>
      <c r="AC14" s="13">
        <f t="shared" si="0"/>
        <v>9</v>
      </c>
      <c r="AD14" s="28"/>
      <c r="AE14" s="46">
        <f>1.363054</f>
        <v>1.363054</v>
      </c>
    </row>
    <row r="15" spans="1:31" ht="13.5" customHeight="1" x14ac:dyDescent="0.15">
      <c r="A15" s="8" t="s">
        <v>392</v>
      </c>
      <c r="T15">
        <v>3</v>
      </c>
      <c r="AC15" s="13">
        <f t="shared" si="0"/>
        <v>3</v>
      </c>
      <c r="AD15" s="28"/>
      <c r="AE15" s="46">
        <f>1.050303</f>
        <v>1.050303</v>
      </c>
    </row>
    <row r="16" spans="1:31" ht="13.5" customHeight="1" x14ac:dyDescent="0.15">
      <c r="A16" s="8" t="s">
        <v>393</v>
      </c>
      <c r="AC16" s="13">
        <f t="shared" si="0"/>
        <v>0</v>
      </c>
      <c r="AD16" s="28"/>
      <c r="AE16" s="46">
        <f>0.413173</f>
        <v>0.41317300000000001</v>
      </c>
    </row>
    <row r="17" spans="1:31" ht="13.5" customHeight="1" x14ac:dyDescent="0.15">
      <c r="A17" s="8" t="s">
        <v>394</v>
      </c>
      <c r="S17">
        <v>1</v>
      </c>
      <c r="X17">
        <v>1</v>
      </c>
      <c r="AC17" s="13">
        <f t="shared" si="0"/>
        <v>2</v>
      </c>
      <c r="AD17" s="28"/>
      <c r="AE17" s="46">
        <f>1.392905</f>
        <v>1.3929050000000001</v>
      </c>
    </row>
    <row r="18" spans="1:31" ht="13.5" customHeight="1" x14ac:dyDescent="0.15">
      <c r="A18" s="8" t="s">
        <v>395</v>
      </c>
      <c r="J18">
        <v>1</v>
      </c>
      <c r="N18">
        <v>1</v>
      </c>
      <c r="R18">
        <v>1</v>
      </c>
      <c r="AC18" s="13">
        <f t="shared" si="0"/>
        <v>3</v>
      </c>
      <c r="AD18" s="28"/>
      <c r="AE18" s="46">
        <f>9.467562</f>
        <v>9.4675619999999991</v>
      </c>
    </row>
    <row r="19" spans="1:31" ht="13.5" customHeight="1" x14ac:dyDescent="0.15">
      <c r="A19" s="8" t="s">
        <v>397</v>
      </c>
      <c r="AC19" s="13">
        <f t="shared" si="0"/>
        <v>0</v>
      </c>
      <c r="AD19" s="28"/>
      <c r="AE19" s="46">
        <f>0.043314</f>
        <v>4.3313999999999998E-2</v>
      </c>
    </row>
    <row r="20" spans="1:31" ht="13.5" customHeight="1" x14ac:dyDescent="0.15">
      <c r="A20" s="8" t="s">
        <v>398</v>
      </c>
      <c r="AC20" s="13">
        <f t="shared" si="0"/>
        <v>0</v>
      </c>
      <c r="AD20" s="28"/>
      <c r="AE20" s="46">
        <f>0.0133236</f>
        <v>1.33236E-2</v>
      </c>
    </row>
    <row r="21" spans="1:31" ht="13.5" customHeight="1" x14ac:dyDescent="0.15">
      <c r="A21" s="8" t="s">
        <v>399</v>
      </c>
      <c r="AC21" s="13">
        <f t="shared" si="0"/>
        <v>0</v>
      </c>
      <c r="AD21" s="28"/>
      <c r="AE21" s="46">
        <f>0.994218</f>
        <v>0.99421800000000005</v>
      </c>
    </row>
    <row r="22" spans="1:31" ht="13.5" customHeight="1" x14ac:dyDescent="0.15">
      <c r="A22" s="8" t="s">
        <v>400</v>
      </c>
      <c r="AB22">
        <v>1</v>
      </c>
      <c r="AC22" s="13">
        <f t="shared" si="0"/>
        <v>1</v>
      </c>
      <c r="AD22" s="28"/>
      <c r="AE22" s="46">
        <f>0.524619</f>
        <v>0.52461899999999995</v>
      </c>
    </row>
    <row r="23" spans="1:31" ht="13.5" customHeight="1" x14ac:dyDescent="0.15">
      <c r="A23" s="8" t="s">
        <v>401</v>
      </c>
      <c r="S23">
        <v>1</v>
      </c>
      <c r="T23">
        <v>1</v>
      </c>
      <c r="X23">
        <v>1</v>
      </c>
      <c r="AC23" s="13">
        <f t="shared" si="0"/>
        <v>3</v>
      </c>
      <c r="AD23" s="28"/>
      <c r="AE23" s="46">
        <f>1.403318</f>
        <v>1.4033180000000001</v>
      </c>
    </row>
    <row r="24" spans="1:31" ht="13.5" customHeight="1" x14ac:dyDescent="0.15">
      <c r="A24" s="8" t="s">
        <v>402</v>
      </c>
      <c r="S24">
        <v>1</v>
      </c>
      <c r="T24">
        <v>1</v>
      </c>
      <c r="X24">
        <v>1</v>
      </c>
      <c r="AC24" s="13">
        <f t="shared" si="0"/>
        <v>3</v>
      </c>
      <c r="AD24" s="28"/>
      <c r="AE24" s="46">
        <f>0.771089</f>
        <v>0.77108900000000002</v>
      </c>
    </row>
    <row r="25" spans="1:31" ht="13.5" customHeight="1" x14ac:dyDescent="0.15">
      <c r="A25" s="8" t="s">
        <v>403</v>
      </c>
      <c r="H25">
        <v>1</v>
      </c>
      <c r="S25">
        <v>1</v>
      </c>
      <c r="T25">
        <v>1</v>
      </c>
      <c r="AC25" s="13">
        <f t="shared" si="0"/>
        <v>3</v>
      </c>
      <c r="AD25" s="28"/>
      <c r="AE25" s="46">
        <f>1.775139</f>
        <v>1.775139</v>
      </c>
    </row>
    <row r="26" spans="1:31" ht="13.5" customHeight="1" x14ac:dyDescent="0.15">
      <c r="A26" s="8" t="s">
        <v>404</v>
      </c>
      <c r="D26">
        <v>1</v>
      </c>
      <c r="S26">
        <v>1</v>
      </c>
      <c r="AC26" s="13">
        <f t="shared" si="0"/>
        <v>2</v>
      </c>
      <c r="AD26" s="28"/>
      <c r="AE26" s="46">
        <f>1.493932</f>
        <v>1.493932</v>
      </c>
    </row>
    <row r="27" spans="1:31" ht="13.5" customHeight="1" x14ac:dyDescent="0.15">
      <c r="A27" s="8" t="s">
        <v>405</v>
      </c>
      <c r="AC27" s="13">
        <f t="shared" si="0"/>
        <v>0</v>
      </c>
      <c r="AD27" s="28"/>
      <c r="AE27" s="46">
        <f>0.378483</f>
        <v>0.37848300000000001</v>
      </c>
    </row>
    <row r="28" spans="1:31" ht="13.5" customHeight="1" x14ac:dyDescent="0.15">
      <c r="A28" s="8" t="s">
        <v>406</v>
      </c>
      <c r="S28">
        <v>1</v>
      </c>
      <c r="AC28" s="13">
        <f t="shared" si="0"/>
        <v>1</v>
      </c>
      <c r="AD28" s="28"/>
      <c r="AE28" s="46">
        <f>0.613375</f>
        <v>0.613375</v>
      </c>
    </row>
    <row r="29" spans="1:31" ht="13.5" customHeight="1" x14ac:dyDescent="0.15">
      <c r="A29" s="8" t="s">
        <v>407</v>
      </c>
      <c r="R29">
        <v>1</v>
      </c>
      <c r="S29">
        <v>2</v>
      </c>
      <c r="AA29">
        <v>1</v>
      </c>
      <c r="AC29" s="13">
        <f t="shared" si="0"/>
        <v>4</v>
      </c>
      <c r="AD29" s="28"/>
      <c r="AE29" s="46">
        <f>1.024362</f>
        <v>1.024362</v>
      </c>
    </row>
    <row r="30" spans="1:31" ht="13.5" customHeight="1" x14ac:dyDescent="0.15">
      <c r="A30" s="8" t="s">
        <v>414</v>
      </c>
      <c r="AC30" s="13">
        <f t="shared" si="0"/>
        <v>0</v>
      </c>
      <c r="AD30" s="28"/>
      <c r="AE30" s="46">
        <f>1.024362</f>
        <v>1.024362</v>
      </c>
    </row>
    <row r="31" spans="1:31" ht="13.5" customHeight="1" x14ac:dyDescent="0.15">
      <c r="A31" s="8" t="s">
        <v>408</v>
      </c>
      <c r="R31">
        <v>3</v>
      </c>
      <c r="S31">
        <v>1</v>
      </c>
      <c r="T31">
        <v>2</v>
      </c>
      <c r="AC31" s="13">
        <f t="shared" si="0"/>
        <v>6</v>
      </c>
      <c r="AD31" s="28"/>
      <c r="AE31" s="46">
        <f>2.085084</f>
        <v>2.0850840000000002</v>
      </c>
    </row>
    <row r="32" spans="1:31" ht="13.5" customHeight="1" x14ac:dyDescent="0.15">
      <c r="A32" s="8" t="s">
        <v>409</v>
      </c>
      <c r="S32">
        <v>1</v>
      </c>
      <c r="X32">
        <v>1</v>
      </c>
      <c r="AC32" s="13">
        <f t="shared" si="0"/>
        <v>2</v>
      </c>
      <c r="AD32" s="28"/>
      <c r="AE32" s="46">
        <f>0.868648</f>
        <v>0.86864799999999998</v>
      </c>
    </row>
    <row r="33" spans="1:32" ht="13.5" customHeight="1" x14ac:dyDescent="0.15">
      <c r="A33" s="8" t="s">
        <v>410</v>
      </c>
      <c r="D33">
        <v>1</v>
      </c>
      <c r="R33">
        <v>2</v>
      </c>
      <c r="S33">
        <v>1</v>
      </c>
      <c r="AC33" s="13">
        <f t="shared" si="0"/>
        <v>4</v>
      </c>
      <c r="AD33" s="28"/>
      <c r="AE33" s="46">
        <f>1.312972</f>
        <v>1.312972</v>
      </c>
    </row>
    <row r="34" spans="1:32" ht="13.5" customHeight="1" x14ac:dyDescent="0.15">
      <c r="A34" s="8" t="s">
        <v>411</v>
      </c>
      <c r="F34">
        <v>1</v>
      </c>
      <c r="S34">
        <v>1</v>
      </c>
      <c r="T34">
        <v>1</v>
      </c>
      <c r="AC34" s="13">
        <f t="shared" si="0"/>
        <v>3</v>
      </c>
      <c r="AD34" s="28"/>
      <c r="AE34" s="46">
        <f>4.524678</f>
        <v>4.5246779999999998</v>
      </c>
    </row>
    <row r="35" spans="1:32" ht="13.5" customHeight="1" x14ac:dyDescent="0.15">
      <c r="A35" s="8" t="s">
        <v>412</v>
      </c>
      <c r="AC35" s="13">
        <f t="shared" si="0"/>
        <v>0</v>
      </c>
      <c r="AD35" s="28"/>
      <c r="AE35" s="46">
        <f>0.033152</f>
        <v>3.3152000000000001E-2</v>
      </c>
    </row>
    <row r="36" spans="1:32" ht="13.5" customHeight="1" x14ac:dyDescent="0.15">
      <c r="A36" s="8" t="s">
        <v>413</v>
      </c>
      <c r="B36">
        <v>1</v>
      </c>
      <c r="AC36" s="13">
        <f t="shared" si="0"/>
        <v>1</v>
      </c>
      <c r="AD36" s="28"/>
      <c r="AE36" s="46">
        <f>0.097276</f>
        <v>9.7276000000000001E-2</v>
      </c>
    </row>
    <row r="37" spans="1:32" ht="13.5" customHeight="1" x14ac:dyDescent="0.15">
      <c r="A37" s="8" t="s">
        <v>75</v>
      </c>
      <c r="X37">
        <v>1</v>
      </c>
      <c r="AC37" s="13">
        <f t="shared" si="0"/>
        <v>1</v>
      </c>
      <c r="AD37" s="30"/>
      <c r="AE37" s="33"/>
    </row>
    <row r="38" spans="1:32" ht="13.5" customHeight="1" x14ac:dyDescent="0.15">
      <c r="A38" s="25" t="s">
        <v>115</v>
      </c>
      <c r="AC38" s="15">
        <f t="shared" si="0"/>
        <v>0</v>
      </c>
      <c r="AD38" s="29"/>
      <c r="AE38" s="33"/>
      <c r="AF38"/>
    </row>
    <row r="39" spans="1:32" ht="13.5" customHeight="1" x14ac:dyDescent="0.15">
      <c r="A39" s="26" t="s">
        <v>106</v>
      </c>
      <c r="B39" s="20">
        <f t="shared" ref="B39:AC39" si="1">SUM(B4:B38)</f>
        <v>1</v>
      </c>
      <c r="C39" s="21">
        <f t="shared" si="1"/>
        <v>0</v>
      </c>
      <c r="D39" s="21">
        <f t="shared" si="1"/>
        <v>4</v>
      </c>
      <c r="E39" s="21">
        <f t="shared" si="1"/>
        <v>0</v>
      </c>
      <c r="F39" s="21">
        <f t="shared" si="1"/>
        <v>1</v>
      </c>
      <c r="G39" s="21">
        <f t="shared" si="1"/>
        <v>0</v>
      </c>
      <c r="H39" s="21">
        <f t="shared" si="1"/>
        <v>2</v>
      </c>
      <c r="I39" s="21">
        <f t="shared" si="1"/>
        <v>0</v>
      </c>
      <c r="J39" s="21">
        <f t="shared" si="1"/>
        <v>1</v>
      </c>
      <c r="K39" s="21">
        <f t="shared" si="1"/>
        <v>0</v>
      </c>
      <c r="L39" s="21">
        <f t="shared" si="1"/>
        <v>0</v>
      </c>
      <c r="M39" s="21">
        <f t="shared" si="1"/>
        <v>0</v>
      </c>
      <c r="N39" s="21">
        <f t="shared" si="1"/>
        <v>2</v>
      </c>
      <c r="O39" s="21">
        <f t="shared" si="1"/>
        <v>0</v>
      </c>
      <c r="P39" s="21">
        <f t="shared" si="1"/>
        <v>0</v>
      </c>
      <c r="Q39" s="21">
        <f t="shared" si="1"/>
        <v>0</v>
      </c>
      <c r="R39" s="21">
        <f t="shared" si="1"/>
        <v>24</v>
      </c>
      <c r="S39" s="21">
        <f t="shared" si="1"/>
        <v>22</v>
      </c>
      <c r="T39" s="21">
        <f t="shared" si="1"/>
        <v>12</v>
      </c>
      <c r="U39" s="21">
        <f t="shared" si="1"/>
        <v>0</v>
      </c>
      <c r="V39" s="21">
        <f t="shared" si="1"/>
        <v>2</v>
      </c>
      <c r="W39" s="21">
        <f t="shared" si="1"/>
        <v>0</v>
      </c>
      <c r="X39" s="21">
        <f t="shared" si="1"/>
        <v>8</v>
      </c>
      <c r="Y39" s="21">
        <f t="shared" si="1"/>
        <v>0</v>
      </c>
      <c r="Z39" s="21">
        <f t="shared" si="1"/>
        <v>0</v>
      </c>
      <c r="AA39" s="21">
        <f t="shared" si="1"/>
        <v>6</v>
      </c>
      <c r="AB39" s="22">
        <f t="shared" si="1"/>
        <v>1</v>
      </c>
      <c r="AC39" s="23">
        <f t="shared" si="1"/>
        <v>86</v>
      </c>
      <c r="AD39" s="29"/>
      <c r="AE39" s="52">
        <f>SUM(AE4:AE38)</f>
        <v>53.865567600000006</v>
      </c>
      <c r="AF39"/>
    </row>
  </sheetData>
  <phoneticPr fontId="0" type="noConversion"/>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46"/>
  <dimension ref="A1:AF18"/>
  <sheetViews>
    <sheetView workbookViewId="0">
      <pane xSplit="1" ySplit="3" topLeftCell="L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23" style="2" customWidth="1"/>
    <col min="2" max="2" width="8" customWidth="1"/>
    <col min="3" max="3" width="6.5" customWidth="1"/>
    <col min="4" max="4" width="9" customWidth="1"/>
    <col min="5" max="5" width="8.5" customWidth="1"/>
    <col min="6" max="6" width="7.33203125" customWidth="1"/>
    <col min="7" max="7" width="9" customWidth="1"/>
    <col min="8" max="8" width="10.5" customWidth="1"/>
    <col min="9" max="9" width="11.33203125" customWidth="1"/>
    <col min="10" max="10" width="8.5" customWidth="1"/>
    <col min="11" max="12" width="7.6640625" customWidth="1"/>
    <col min="13" max="13" width="6.83203125" customWidth="1"/>
    <col min="14" max="14" width="7" customWidth="1"/>
    <col min="16" max="17" width="7.33203125" customWidth="1"/>
    <col min="18" max="18" width="6.1640625" customWidth="1"/>
    <col min="19" max="19" width="6.5" customWidth="1"/>
    <col min="20" max="20" width="9.33203125" customWidth="1"/>
    <col min="21" max="21" width="9.3320312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18.33203125" customWidth="1"/>
  </cols>
  <sheetData>
    <row r="1" spans="1:31" ht="13.5" customHeight="1" x14ac:dyDescent="0.15">
      <c r="A1" s="48"/>
      <c r="B1" s="35" t="str">
        <f>+Guide!A1</f>
        <v>This workbook was produced by Jørgen Fenhann, UNEP DTU Partnership from the CDMPipeline of 1st October 2018, jqfe@dtu.dk, Phone (+45)40202789</v>
      </c>
    </row>
    <row r="2" spans="1:31" ht="13.5" customHeight="1" x14ac:dyDescent="0.15">
      <c r="B2" s="35"/>
    </row>
    <row r="3" spans="1:31" ht="42" customHeight="1" x14ac:dyDescent="0.15">
      <c r="A3" s="3" t="s">
        <v>1454</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t="s">
        <v>1162</v>
      </c>
      <c r="AC4" s="11">
        <f t="shared" ref="AC4:AC17" si="0">SUM(B4:AB4)</f>
        <v>0</v>
      </c>
      <c r="AD4" s="27"/>
      <c r="AE4" s="45"/>
    </row>
    <row r="5" spans="1:31" ht="13.5" customHeight="1" x14ac:dyDescent="0.15">
      <c r="A5" t="s">
        <v>1163</v>
      </c>
      <c r="AC5" s="13">
        <f t="shared" si="0"/>
        <v>0</v>
      </c>
      <c r="AD5" s="28"/>
      <c r="AE5" s="46"/>
    </row>
    <row r="6" spans="1:31" ht="13.5" customHeight="1" x14ac:dyDescent="0.15">
      <c r="A6" s="2" t="s">
        <v>1172</v>
      </c>
      <c r="AC6" s="13">
        <f t="shared" si="0"/>
        <v>0</v>
      </c>
      <c r="AD6" s="28"/>
      <c r="AE6" s="46"/>
    </row>
    <row r="7" spans="1:31" ht="13.5" customHeight="1" x14ac:dyDescent="0.15">
      <c r="A7" t="s">
        <v>1164</v>
      </c>
      <c r="AC7" s="13">
        <f t="shared" si="0"/>
        <v>0</v>
      </c>
      <c r="AD7" s="28"/>
      <c r="AE7" s="46"/>
    </row>
    <row r="8" spans="1:31" ht="13.5" customHeight="1" x14ac:dyDescent="0.15">
      <c r="A8" t="s">
        <v>1165</v>
      </c>
      <c r="AC8" s="13">
        <f t="shared" si="0"/>
        <v>0</v>
      </c>
      <c r="AD8" s="28"/>
      <c r="AE8" s="46"/>
    </row>
    <row r="9" spans="1:31" ht="13.5" customHeight="1" x14ac:dyDescent="0.15">
      <c r="A9" t="s">
        <v>1166</v>
      </c>
      <c r="AC9" s="13">
        <f t="shared" si="0"/>
        <v>0</v>
      </c>
      <c r="AD9" s="28"/>
      <c r="AE9" s="46"/>
    </row>
    <row r="10" spans="1:31" ht="13.5" customHeight="1" x14ac:dyDescent="0.15">
      <c r="A10" t="s">
        <v>1167</v>
      </c>
      <c r="B10">
        <v>1</v>
      </c>
      <c r="S10">
        <v>1</v>
      </c>
      <c r="AC10" s="13">
        <f t="shared" si="0"/>
        <v>2</v>
      </c>
      <c r="AD10" s="28"/>
      <c r="AE10" s="46"/>
    </row>
    <row r="11" spans="1:31" ht="13.5" customHeight="1" x14ac:dyDescent="0.15">
      <c r="A11" t="s">
        <v>1168</v>
      </c>
      <c r="AC11" s="13">
        <f t="shared" si="0"/>
        <v>0</v>
      </c>
      <c r="AD11" s="28"/>
      <c r="AE11" s="46"/>
    </row>
    <row r="12" spans="1:31" ht="13.5" customHeight="1" x14ac:dyDescent="0.15">
      <c r="A12" t="s">
        <v>1169</v>
      </c>
      <c r="AC12" s="13">
        <f t="shared" si="0"/>
        <v>0</v>
      </c>
      <c r="AD12" s="28"/>
      <c r="AE12" s="46"/>
    </row>
    <row r="13" spans="1:31" ht="13.5" customHeight="1" x14ac:dyDescent="0.15">
      <c r="A13" t="s">
        <v>1170</v>
      </c>
      <c r="AC13" s="13">
        <f t="shared" si="0"/>
        <v>0</v>
      </c>
      <c r="AD13" s="28"/>
      <c r="AE13" s="46"/>
    </row>
    <row r="14" spans="1:31" ht="13.5" customHeight="1" x14ac:dyDescent="0.15">
      <c r="A14" t="s">
        <v>1171</v>
      </c>
      <c r="AC14" s="13">
        <f t="shared" si="0"/>
        <v>0</v>
      </c>
      <c r="AD14" s="28"/>
      <c r="AE14" s="46"/>
    </row>
    <row r="15" spans="1:31" ht="13.5" customHeight="1" x14ac:dyDescent="0.15">
      <c r="A15" t="s">
        <v>1161</v>
      </c>
      <c r="AC15" s="13">
        <f t="shared" si="0"/>
        <v>0</v>
      </c>
      <c r="AD15" s="28"/>
      <c r="AE15" s="46"/>
    </row>
    <row r="16" spans="1:31" ht="13.5" customHeight="1" x14ac:dyDescent="0.15">
      <c r="A16" s="8" t="s">
        <v>75</v>
      </c>
      <c r="AC16" s="13">
        <f t="shared" si="0"/>
        <v>0</v>
      </c>
      <c r="AD16" s="30"/>
      <c r="AE16" s="33"/>
    </row>
    <row r="17" spans="1:32" ht="13.5" customHeight="1" x14ac:dyDescent="0.15">
      <c r="A17" s="25" t="s">
        <v>115</v>
      </c>
      <c r="AC17" s="15">
        <f t="shared" si="0"/>
        <v>0</v>
      </c>
      <c r="AD17" s="29"/>
      <c r="AE17" s="33"/>
      <c r="AF17"/>
    </row>
    <row r="18" spans="1:32" ht="13.5" customHeight="1" x14ac:dyDescent="0.15">
      <c r="A18" s="26" t="s">
        <v>106</v>
      </c>
      <c r="B18" s="20">
        <f t="shared" ref="B18:AC18" si="1">SUM(B4:B17)</f>
        <v>1</v>
      </c>
      <c r="C18" s="21">
        <f t="shared" si="1"/>
        <v>0</v>
      </c>
      <c r="D18" s="21">
        <f t="shared" si="1"/>
        <v>0</v>
      </c>
      <c r="E18" s="21">
        <f t="shared" si="1"/>
        <v>0</v>
      </c>
      <c r="F18" s="21">
        <f t="shared" si="1"/>
        <v>0</v>
      </c>
      <c r="G18" s="21">
        <f t="shared" si="1"/>
        <v>0</v>
      </c>
      <c r="H18" s="21">
        <f t="shared" si="1"/>
        <v>0</v>
      </c>
      <c r="I18" s="21">
        <f t="shared" si="1"/>
        <v>0</v>
      </c>
      <c r="J18" s="21">
        <f t="shared" si="1"/>
        <v>0</v>
      </c>
      <c r="K18" s="21">
        <f t="shared" si="1"/>
        <v>0</v>
      </c>
      <c r="L18" s="21">
        <f t="shared" si="1"/>
        <v>0</v>
      </c>
      <c r="M18" s="21">
        <f t="shared" si="1"/>
        <v>0</v>
      </c>
      <c r="N18" s="21">
        <f t="shared" si="1"/>
        <v>0</v>
      </c>
      <c r="O18" s="21">
        <f t="shared" si="1"/>
        <v>0</v>
      </c>
      <c r="P18" s="21">
        <f t="shared" si="1"/>
        <v>0</v>
      </c>
      <c r="Q18" s="21">
        <f t="shared" si="1"/>
        <v>0</v>
      </c>
      <c r="R18" s="21">
        <f t="shared" si="1"/>
        <v>0</v>
      </c>
      <c r="S18" s="21">
        <f t="shared" si="1"/>
        <v>1</v>
      </c>
      <c r="T18" s="21">
        <f t="shared" si="1"/>
        <v>0</v>
      </c>
      <c r="U18" s="21">
        <f t="shared" si="1"/>
        <v>0</v>
      </c>
      <c r="V18" s="21">
        <f t="shared" si="1"/>
        <v>0</v>
      </c>
      <c r="W18" s="21">
        <f t="shared" si="1"/>
        <v>0</v>
      </c>
      <c r="X18" s="21">
        <f t="shared" si="1"/>
        <v>0</v>
      </c>
      <c r="Y18" s="21">
        <f t="shared" si="1"/>
        <v>0</v>
      </c>
      <c r="Z18" s="21">
        <f t="shared" si="1"/>
        <v>0</v>
      </c>
      <c r="AA18" s="21">
        <f t="shared" si="1"/>
        <v>0</v>
      </c>
      <c r="AB18" s="22">
        <f t="shared" si="1"/>
        <v>0</v>
      </c>
      <c r="AC18" s="23">
        <f t="shared" si="1"/>
        <v>2</v>
      </c>
      <c r="AD18" s="29"/>
      <c r="AE18" s="23"/>
      <c r="AF18"/>
    </row>
  </sheetData>
  <phoneticPr fontId="0" type="noConversion"/>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0"/>
  <dimension ref="A1:AF13"/>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8.6640625" style="2" customWidth="1"/>
    <col min="2" max="2" width="8" customWidth="1"/>
    <col min="3" max="3" width="6.5" customWidth="1"/>
    <col min="4" max="4" width="8.33203125" customWidth="1"/>
    <col min="5" max="5" width="8.5" customWidth="1"/>
    <col min="6" max="6" width="7.33203125" customWidth="1"/>
    <col min="7" max="7" width="8.5" customWidth="1"/>
    <col min="8" max="8" width="10.6640625" customWidth="1"/>
    <col min="9" max="9" width="11" customWidth="1"/>
    <col min="10" max="10" width="8.5" customWidth="1"/>
    <col min="11" max="11" width="7.6640625" customWidth="1"/>
    <col min="12" max="12" width="6.6640625" customWidth="1"/>
    <col min="13" max="13" width="6.83203125" customWidth="1"/>
    <col min="14" max="14" width="7" customWidth="1"/>
    <col min="16" max="16" width="7.6640625" customWidth="1"/>
    <col min="17" max="17" width="7.33203125" customWidth="1"/>
    <col min="18" max="18" width="6.1640625" customWidth="1"/>
    <col min="19" max="19" width="6.5" customWidth="1"/>
    <col min="20" max="20" width="9.6640625" customWidth="1"/>
    <col min="21" max="21" width="9.664062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18.33203125" customWidth="1"/>
  </cols>
  <sheetData>
    <row r="1" spans="1:31" ht="13.5" customHeight="1" x14ac:dyDescent="0.15">
      <c r="A1" s="48"/>
      <c r="B1" s="35" t="str">
        <f>+Guide!A1</f>
        <v>This workbook was produced by Jørgen Fenhann, UNEP DTU Partnership from the CDMPipeline of 1st October 2018, jqfe@dtu.dk, Phone (+45)40202789</v>
      </c>
    </row>
    <row r="2" spans="1:31" ht="13.5" customHeight="1" x14ac:dyDescent="0.15">
      <c r="B2" s="35"/>
    </row>
    <row r="3" spans="1:31" ht="40.5" customHeight="1" x14ac:dyDescent="0.15">
      <c r="A3" s="3" t="s">
        <v>868</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2" t="s">
        <v>869</v>
      </c>
      <c r="R4">
        <v>1</v>
      </c>
      <c r="S4">
        <v>1</v>
      </c>
      <c r="AC4" s="11">
        <f t="shared" ref="AC4:AC10" si="0">SUM(B4:AB4)</f>
        <v>2</v>
      </c>
      <c r="AD4" s="27"/>
      <c r="AE4" s="45"/>
    </row>
    <row r="5" spans="1:31" ht="13.5" customHeight="1" x14ac:dyDescent="0.15">
      <c r="A5" s="2" t="s">
        <v>1034</v>
      </c>
      <c r="R5">
        <v>2</v>
      </c>
      <c r="AB5">
        <v>1</v>
      </c>
      <c r="AC5" s="13">
        <f t="shared" si="0"/>
        <v>3</v>
      </c>
      <c r="AD5" s="28"/>
      <c r="AE5" s="46"/>
    </row>
    <row r="6" spans="1:31" ht="13.5" customHeight="1" x14ac:dyDescent="0.15">
      <c r="A6" s="2" t="s">
        <v>870</v>
      </c>
      <c r="D6">
        <v>1</v>
      </c>
      <c r="R6">
        <v>1</v>
      </c>
      <c r="AB6">
        <v>4</v>
      </c>
      <c r="AC6" s="13">
        <f t="shared" si="0"/>
        <v>6</v>
      </c>
      <c r="AD6" s="28"/>
      <c r="AE6" s="46"/>
    </row>
    <row r="7" spans="1:31" ht="13.5" customHeight="1" x14ac:dyDescent="0.15">
      <c r="A7" s="2" t="s">
        <v>871</v>
      </c>
      <c r="R7">
        <v>1</v>
      </c>
      <c r="AC7" s="13">
        <f t="shared" si="0"/>
        <v>1</v>
      </c>
      <c r="AD7" s="28"/>
      <c r="AE7" s="46"/>
    </row>
    <row r="8" spans="1:31" ht="13.5" customHeight="1" x14ac:dyDescent="0.15">
      <c r="A8" s="2" t="s">
        <v>872</v>
      </c>
      <c r="R8">
        <v>1</v>
      </c>
      <c r="AC8" s="13">
        <f t="shared" si="0"/>
        <v>1</v>
      </c>
      <c r="AD8" s="28"/>
      <c r="AE8" s="46"/>
    </row>
    <row r="9" spans="1:31" ht="13.5" customHeight="1" x14ac:dyDescent="0.15">
      <c r="A9" s="2" t="s">
        <v>873</v>
      </c>
      <c r="D9">
        <v>2</v>
      </c>
      <c r="AC9" s="13">
        <f t="shared" si="0"/>
        <v>2</v>
      </c>
      <c r="AD9" s="28"/>
      <c r="AE9" s="46"/>
    </row>
    <row r="10" spans="1:31" ht="13.5" customHeight="1" x14ac:dyDescent="0.15">
      <c r="A10" s="2" t="s">
        <v>874</v>
      </c>
      <c r="R10">
        <v>1</v>
      </c>
      <c r="S10">
        <v>1</v>
      </c>
      <c r="X10">
        <v>1</v>
      </c>
      <c r="AB10">
        <v>1</v>
      </c>
      <c r="AC10" s="13">
        <f t="shared" si="0"/>
        <v>4</v>
      </c>
      <c r="AD10" s="28"/>
      <c r="AE10" s="46"/>
    </row>
    <row r="11" spans="1:31" ht="13.5" customHeight="1" x14ac:dyDescent="0.15">
      <c r="A11" s="8" t="s">
        <v>75</v>
      </c>
      <c r="AC11" s="13">
        <f>SUM(B11:AB11)</f>
        <v>0</v>
      </c>
      <c r="AD11" s="30"/>
      <c r="AE11" s="33"/>
    </row>
    <row r="12" spans="1:31" ht="13.5" customHeight="1" x14ac:dyDescent="0.15">
      <c r="A12" s="25" t="s">
        <v>115</v>
      </c>
      <c r="AC12" s="15">
        <f>SUM(B12:AB12)</f>
        <v>0</v>
      </c>
      <c r="AD12" s="29"/>
      <c r="AE12" s="33"/>
    </row>
    <row r="13" spans="1:31" ht="13.5" customHeight="1" x14ac:dyDescent="0.15">
      <c r="A13" s="26" t="s">
        <v>106</v>
      </c>
      <c r="B13" s="20">
        <f t="shared" ref="B13:AC13" si="1">SUM(B4:B12)</f>
        <v>0</v>
      </c>
      <c r="C13" s="21">
        <f t="shared" si="1"/>
        <v>0</v>
      </c>
      <c r="D13" s="21">
        <f t="shared" si="1"/>
        <v>3</v>
      </c>
      <c r="E13" s="21">
        <f t="shared" si="1"/>
        <v>0</v>
      </c>
      <c r="F13" s="21">
        <f t="shared" si="1"/>
        <v>0</v>
      </c>
      <c r="G13" s="21">
        <f t="shared" si="1"/>
        <v>0</v>
      </c>
      <c r="H13" s="21">
        <f t="shared" si="1"/>
        <v>0</v>
      </c>
      <c r="I13" s="21">
        <f t="shared" si="1"/>
        <v>0</v>
      </c>
      <c r="J13" s="21">
        <f t="shared" si="1"/>
        <v>0</v>
      </c>
      <c r="K13" s="21">
        <f t="shared" si="1"/>
        <v>0</v>
      </c>
      <c r="L13" s="21">
        <f t="shared" si="1"/>
        <v>0</v>
      </c>
      <c r="M13" s="21">
        <f t="shared" si="1"/>
        <v>0</v>
      </c>
      <c r="N13" s="21">
        <f t="shared" si="1"/>
        <v>0</v>
      </c>
      <c r="O13" s="21">
        <f t="shared" si="1"/>
        <v>0</v>
      </c>
      <c r="P13" s="21">
        <f t="shared" si="1"/>
        <v>0</v>
      </c>
      <c r="Q13" s="21">
        <f t="shared" si="1"/>
        <v>0</v>
      </c>
      <c r="R13" s="21">
        <f t="shared" si="1"/>
        <v>7</v>
      </c>
      <c r="S13" s="21">
        <f t="shared" si="1"/>
        <v>2</v>
      </c>
      <c r="T13" s="21">
        <f t="shared" si="1"/>
        <v>0</v>
      </c>
      <c r="U13" s="21">
        <f t="shared" si="1"/>
        <v>0</v>
      </c>
      <c r="V13" s="21">
        <f t="shared" si="1"/>
        <v>0</v>
      </c>
      <c r="W13" s="21">
        <f t="shared" si="1"/>
        <v>0</v>
      </c>
      <c r="X13" s="21">
        <f t="shared" si="1"/>
        <v>1</v>
      </c>
      <c r="Y13" s="21">
        <f t="shared" si="1"/>
        <v>0</v>
      </c>
      <c r="Z13" s="21">
        <f t="shared" si="1"/>
        <v>0</v>
      </c>
      <c r="AA13" s="21">
        <f t="shared" si="1"/>
        <v>0</v>
      </c>
      <c r="AB13" s="22">
        <f t="shared" si="1"/>
        <v>6</v>
      </c>
      <c r="AC13" s="23">
        <f t="shared" si="1"/>
        <v>19</v>
      </c>
      <c r="AD13" s="29"/>
      <c r="AE13" s="23"/>
    </row>
  </sheetData>
  <phoneticPr fontId="0"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1"/>
  <dimension ref="A1:AF21"/>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8.6640625" style="2" customWidth="1"/>
    <col min="2" max="2" width="8" customWidth="1"/>
    <col min="3" max="3" width="6.5" customWidth="1"/>
    <col min="4" max="4" width="8.83203125" customWidth="1"/>
    <col min="5" max="5" width="8.5" customWidth="1"/>
    <col min="6" max="6" width="7.33203125" customWidth="1"/>
    <col min="7" max="7" width="8.6640625" customWidth="1"/>
    <col min="8" max="8" width="9.6640625" customWidth="1"/>
    <col min="9" max="9" width="11.1640625" customWidth="1"/>
    <col min="10" max="10" width="8.6640625" customWidth="1"/>
    <col min="11" max="11" width="7.6640625" customWidth="1"/>
    <col min="12" max="12" width="8.5" customWidth="1"/>
    <col min="13" max="13" width="6.83203125" customWidth="1"/>
    <col min="14" max="14" width="7" customWidth="1"/>
    <col min="16" max="16" width="7.5" customWidth="1"/>
    <col min="17" max="17" width="7.33203125" customWidth="1"/>
    <col min="18" max="18" width="6.1640625" customWidth="1"/>
    <col min="19" max="19" width="6.5" customWidth="1"/>
    <col min="20" max="20" width="9" customWidth="1"/>
    <col min="21" max="21" width="9"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18.33203125" customWidth="1"/>
  </cols>
  <sheetData>
    <row r="1" spans="1:32" ht="13.5" customHeight="1" x14ac:dyDescent="0.15">
      <c r="A1" s="48"/>
      <c r="B1" s="35" t="str">
        <f>China!B1</f>
        <v>This workbook was produced by Jørgen Fenhann, UNEP DTU Partnership from the CDMPipeline of 1st October 2018, jqfe@dtu.dk, Phone (+45)40202789</v>
      </c>
      <c r="L1" s="35"/>
    </row>
    <row r="2" spans="1:32" ht="13.5" customHeight="1" x14ac:dyDescent="0.15">
      <c r="B2" s="35"/>
    </row>
    <row r="3" spans="1:32" ht="39.75" customHeight="1" x14ac:dyDescent="0.15">
      <c r="A3" s="3" t="s">
        <v>852</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s="2" t="s">
        <v>862</v>
      </c>
      <c r="AC4" s="11">
        <f t="shared" ref="AC4:AC20" si="0">SUM(B4:AB4)</f>
        <v>0</v>
      </c>
      <c r="AD4" s="27"/>
      <c r="AE4" s="45"/>
    </row>
    <row r="5" spans="1:32" ht="13.5" customHeight="1" x14ac:dyDescent="0.15">
      <c r="A5" s="2" t="s">
        <v>861</v>
      </c>
      <c r="AC5" s="13">
        <f t="shared" si="0"/>
        <v>0</v>
      </c>
      <c r="AD5" s="28"/>
      <c r="AE5" s="46"/>
    </row>
    <row r="6" spans="1:32" ht="13.5" customHeight="1" x14ac:dyDescent="0.15">
      <c r="A6" s="2" t="s">
        <v>858</v>
      </c>
      <c r="AC6" s="13">
        <f t="shared" si="0"/>
        <v>0</v>
      </c>
      <c r="AD6" s="28"/>
      <c r="AE6" s="46"/>
    </row>
    <row r="7" spans="1:32" ht="13.5" customHeight="1" x14ac:dyDescent="0.15">
      <c r="A7" s="2" t="s">
        <v>864</v>
      </c>
      <c r="AC7" s="13">
        <f t="shared" si="0"/>
        <v>0</v>
      </c>
      <c r="AD7" s="28"/>
      <c r="AE7" s="46"/>
    </row>
    <row r="8" spans="1:32" ht="13.5" customHeight="1" x14ac:dyDescent="0.15">
      <c r="A8" s="2" t="s">
        <v>867</v>
      </c>
      <c r="AC8" s="13">
        <f t="shared" si="0"/>
        <v>0</v>
      </c>
      <c r="AD8" s="28"/>
      <c r="AE8" s="46"/>
    </row>
    <row r="9" spans="1:32" ht="13.5" customHeight="1" x14ac:dyDescent="0.15">
      <c r="A9" s="2" t="s">
        <v>855</v>
      </c>
      <c r="AC9" s="13">
        <f t="shared" si="0"/>
        <v>0</v>
      </c>
      <c r="AD9" s="28"/>
      <c r="AE9" s="46"/>
    </row>
    <row r="10" spans="1:32" ht="13.5" customHeight="1" x14ac:dyDescent="0.15">
      <c r="A10" s="2" t="s">
        <v>856</v>
      </c>
      <c r="S10">
        <v>1</v>
      </c>
      <c r="AC10" s="13">
        <f t="shared" si="0"/>
        <v>1</v>
      </c>
      <c r="AD10" s="28"/>
      <c r="AE10" s="46"/>
    </row>
    <row r="11" spans="1:32" ht="13.5" customHeight="1" x14ac:dyDescent="0.15">
      <c r="A11" s="2" t="s">
        <v>865</v>
      </c>
      <c r="AC11" s="13">
        <f t="shared" si="0"/>
        <v>0</v>
      </c>
      <c r="AD11" s="28"/>
      <c r="AE11" s="46"/>
    </row>
    <row r="12" spans="1:32" ht="13.5" customHeight="1" x14ac:dyDescent="0.15">
      <c r="A12" t="s">
        <v>853</v>
      </c>
      <c r="AC12" s="13">
        <f t="shared" si="0"/>
        <v>0</v>
      </c>
      <c r="AD12" s="28"/>
      <c r="AE12" s="46"/>
    </row>
    <row r="13" spans="1:32" ht="13.5" customHeight="1" x14ac:dyDescent="0.15">
      <c r="A13" s="2" t="s">
        <v>863</v>
      </c>
      <c r="AC13" s="13">
        <f t="shared" si="0"/>
        <v>0</v>
      </c>
      <c r="AD13" s="28"/>
      <c r="AE13" s="46"/>
      <c r="AF13"/>
    </row>
    <row r="14" spans="1:32" ht="13.5" customHeight="1" x14ac:dyDescent="0.15">
      <c r="A14" s="2" t="s">
        <v>857</v>
      </c>
      <c r="M14">
        <v>1</v>
      </c>
      <c r="AC14" s="13">
        <f t="shared" si="0"/>
        <v>1</v>
      </c>
      <c r="AD14" s="28"/>
      <c r="AE14" s="46"/>
      <c r="AF14"/>
    </row>
    <row r="15" spans="1:32" ht="13.5" customHeight="1" x14ac:dyDescent="0.15">
      <c r="A15" t="s">
        <v>854</v>
      </c>
      <c r="AC15" s="13">
        <f t="shared" si="0"/>
        <v>0</v>
      </c>
      <c r="AD15" s="28"/>
      <c r="AE15" s="46"/>
    </row>
    <row r="16" spans="1:32" ht="13.5" customHeight="1" x14ac:dyDescent="0.15">
      <c r="A16" s="2" t="s">
        <v>860</v>
      </c>
      <c r="AC16" s="13">
        <f t="shared" si="0"/>
        <v>0</v>
      </c>
      <c r="AD16" s="28"/>
      <c r="AE16" s="46"/>
    </row>
    <row r="17" spans="1:31" ht="13.5" customHeight="1" x14ac:dyDescent="0.15">
      <c r="A17" s="2" t="s">
        <v>866</v>
      </c>
      <c r="S17">
        <v>1</v>
      </c>
      <c r="AC17" s="13">
        <f t="shared" si="0"/>
        <v>1</v>
      </c>
      <c r="AD17" s="28"/>
      <c r="AE17" s="46"/>
    </row>
    <row r="18" spans="1:31" ht="13.5" customHeight="1" x14ac:dyDescent="0.15">
      <c r="A18" s="2" t="s">
        <v>859</v>
      </c>
      <c r="AC18" s="13">
        <f t="shared" si="0"/>
        <v>0</v>
      </c>
      <c r="AD18" s="28"/>
      <c r="AE18" s="46"/>
    </row>
    <row r="19" spans="1:31" ht="13.5" customHeight="1" x14ac:dyDescent="0.15">
      <c r="A19" s="8" t="s">
        <v>75</v>
      </c>
      <c r="AC19" s="13">
        <f t="shared" si="0"/>
        <v>0</v>
      </c>
      <c r="AD19" s="30"/>
      <c r="AE19" s="33"/>
    </row>
    <row r="20" spans="1:31" ht="13.5" customHeight="1" x14ac:dyDescent="0.15">
      <c r="A20" s="25" t="s">
        <v>115</v>
      </c>
      <c r="AC20" s="15">
        <f t="shared" si="0"/>
        <v>0</v>
      </c>
      <c r="AD20" s="29"/>
      <c r="AE20" s="33"/>
    </row>
    <row r="21" spans="1:31" ht="13.5" customHeight="1" x14ac:dyDescent="0.15">
      <c r="A21" s="26" t="s">
        <v>106</v>
      </c>
      <c r="B21" s="20">
        <f t="shared" ref="B21:AC21" si="1">SUM(B4:B20)</f>
        <v>0</v>
      </c>
      <c r="C21" s="21">
        <f t="shared" si="1"/>
        <v>0</v>
      </c>
      <c r="D21" s="21">
        <f t="shared" si="1"/>
        <v>0</v>
      </c>
      <c r="E21" s="21">
        <f t="shared" si="1"/>
        <v>0</v>
      </c>
      <c r="F21" s="21">
        <f t="shared" si="1"/>
        <v>0</v>
      </c>
      <c r="G21" s="21">
        <f t="shared" si="1"/>
        <v>0</v>
      </c>
      <c r="H21" s="21">
        <f t="shared" si="1"/>
        <v>0</v>
      </c>
      <c r="I21" s="21">
        <f t="shared" si="1"/>
        <v>0</v>
      </c>
      <c r="J21" s="21">
        <f t="shared" si="1"/>
        <v>0</v>
      </c>
      <c r="K21" s="21">
        <f t="shared" si="1"/>
        <v>0</v>
      </c>
      <c r="L21" s="21">
        <f t="shared" si="1"/>
        <v>0</v>
      </c>
      <c r="M21" s="21">
        <f t="shared" si="1"/>
        <v>1</v>
      </c>
      <c r="N21" s="21">
        <f t="shared" si="1"/>
        <v>0</v>
      </c>
      <c r="O21" s="21">
        <f t="shared" si="1"/>
        <v>0</v>
      </c>
      <c r="P21" s="21">
        <f t="shared" si="1"/>
        <v>0</v>
      </c>
      <c r="Q21" s="21">
        <f t="shared" si="1"/>
        <v>0</v>
      </c>
      <c r="R21" s="21">
        <f t="shared" si="1"/>
        <v>0</v>
      </c>
      <c r="S21" s="21">
        <f t="shared" si="1"/>
        <v>2</v>
      </c>
      <c r="T21" s="21">
        <f t="shared" si="1"/>
        <v>0</v>
      </c>
      <c r="U21" s="21">
        <f t="shared" si="1"/>
        <v>0</v>
      </c>
      <c r="V21" s="21">
        <f t="shared" si="1"/>
        <v>0</v>
      </c>
      <c r="W21" s="21">
        <f t="shared" si="1"/>
        <v>0</v>
      </c>
      <c r="X21" s="21">
        <f t="shared" si="1"/>
        <v>0</v>
      </c>
      <c r="Y21" s="21">
        <f t="shared" si="1"/>
        <v>0</v>
      </c>
      <c r="Z21" s="21">
        <f t="shared" si="1"/>
        <v>0</v>
      </c>
      <c r="AA21" s="21">
        <f t="shared" si="1"/>
        <v>0</v>
      </c>
      <c r="AB21" s="22">
        <f t="shared" si="1"/>
        <v>0</v>
      </c>
      <c r="AC21" s="23">
        <f t="shared" si="1"/>
        <v>3</v>
      </c>
      <c r="AD21" s="29"/>
      <c r="AE21" s="23"/>
    </row>
  </sheetData>
  <phoneticPr fontId="0" type="noConversion"/>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2"/>
  <dimension ref="A1:AF12"/>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8.6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2" ht="13.5" customHeight="1" x14ac:dyDescent="0.15">
      <c r="A1" s="48"/>
      <c r="B1" s="35" t="str">
        <f>+Guide!A1</f>
        <v>This workbook was produced by Jørgen Fenhann, UNEP DTU Partnership from the CDMPipeline of 1st October 2018, jqfe@dtu.dk, Phone (+45)40202789</v>
      </c>
    </row>
    <row r="2" spans="1:32" ht="13.5" customHeight="1" x14ac:dyDescent="0.15">
      <c r="B2" s="35"/>
    </row>
    <row r="3" spans="1:32" ht="41.25" customHeight="1" x14ac:dyDescent="0.15">
      <c r="A3" s="3" t="s">
        <v>415</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s="7" t="s">
        <v>416</v>
      </c>
      <c r="AC4" s="11">
        <f t="shared" ref="AC4:AC11" si="0">SUM(B4:AB4)</f>
        <v>0</v>
      </c>
      <c r="AD4" s="27"/>
      <c r="AE4" s="45"/>
    </row>
    <row r="5" spans="1:32" ht="13.5" customHeight="1" x14ac:dyDescent="0.15">
      <c r="A5" s="8" t="s">
        <v>417</v>
      </c>
      <c r="AC5" s="13">
        <f t="shared" si="0"/>
        <v>0</v>
      </c>
      <c r="AD5" s="28"/>
      <c r="AE5" s="46"/>
    </row>
    <row r="6" spans="1:32" ht="13.5" customHeight="1" x14ac:dyDescent="0.15">
      <c r="A6" s="8" t="s">
        <v>418</v>
      </c>
      <c r="T6">
        <v>1</v>
      </c>
      <c r="AB6">
        <v>4</v>
      </c>
      <c r="AC6" s="13">
        <f t="shared" si="0"/>
        <v>5</v>
      </c>
      <c r="AD6" s="28"/>
      <c r="AE6" s="46"/>
    </row>
    <row r="7" spans="1:32" ht="13.5" customHeight="1" x14ac:dyDescent="0.15">
      <c r="A7" s="8" t="s">
        <v>419</v>
      </c>
      <c r="T7">
        <v>1</v>
      </c>
      <c r="AB7">
        <v>1</v>
      </c>
      <c r="AC7" s="13">
        <f t="shared" si="0"/>
        <v>2</v>
      </c>
      <c r="AD7" s="28"/>
      <c r="AE7" s="46"/>
    </row>
    <row r="8" spans="1:32" ht="13.5" customHeight="1" x14ac:dyDescent="0.15">
      <c r="A8" s="8" t="s">
        <v>420</v>
      </c>
      <c r="T8">
        <v>1</v>
      </c>
      <c r="AB8">
        <v>1</v>
      </c>
      <c r="AC8" s="13">
        <f t="shared" si="0"/>
        <v>2</v>
      </c>
      <c r="AD8" s="28"/>
      <c r="AE8" s="46"/>
    </row>
    <row r="9" spans="1:32" ht="13.5" customHeight="1" x14ac:dyDescent="0.15">
      <c r="A9" s="8" t="s">
        <v>421</v>
      </c>
      <c r="AB9">
        <v>1</v>
      </c>
      <c r="AC9" s="13">
        <f t="shared" si="0"/>
        <v>1</v>
      </c>
      <c r="AD9" s="28"/>
      <c r="AE9" s="46"/>
    </row>
    <row r="10" spans="1:32" ht="13.5" customHeight="1" x14ac:dyDescent="0.15">
      <c r="A10" s="8" t="s">
        <v>75</v>
      </c>
      <c r="AC10" s="13">
        <f t="shared" si="0"/>
        <v>0</v>
      </c>
      <c r="AD10" s="28"/>
      <c r="AE10" s="46"/>
    </row>
    <row r="11" spans="1:32" ht="13.5" customHeight="1" x14ac:dyDescent="0.15">
      <c r="A11" s="25" t="s">
        <v>115</v>
      </c>
      <c r="AC11" s="15">
        <f t="shared" si="0"/>
        <v>0</v>
      </c>
      <c r="AD11" s="29"/>
      <c r="AE11" s="33"/>
      <c r="AF11"/>
    </row>
    <row r="12" spans="1:32" ht="13.5" customHeight="1" x14ac:dyDescent="0.15">
      <c r="A12" s="26" t="s">
        <v>106</v>
      </c>
      <c r="B12" s="20">
        <f t="shared" ref="B12:AC12" si="1">SUM(B4:B11)</f>
        <v>0</v>
      </c>
      <c r="C12" s="21">
        <f t="shared" si="1"/>
        <v>0</v>
      </c>
      <c r="D12" s="21">
        <f t="shared" si="1"/>
        <v>0</v>
      </c>
      <c r="E12" s="21">
        <f t="shared" si="1"/>
        <v>0</v>
      </c>
      <c r="F12" s="21">
        <f t="shared" si="1"/>
        <v>0</v>
      </c>
      <c r="G12" s="21">
        <f t="shared" si="1"/>
        <v>0</v>
      </c>
      <c r="H12" s="21">
        <f t="shared" si="1"/>
        <v>0</v>
      </c>
      <c r="I12" s="21">
        <f t="shared" si="1"/>
        <v>0</v>
      </c>
      <c r="J12" s="21">
        <f t="shared" si="1"/>
        <v>0</v>
      </c>
      <c r="K12" s="21">
        <f t="shared" si="1"/>
        <v>0</v>
      </c>
      <c r="L12" s="21">
        <f t="shared" si="1"/>
        <v>0</v>
      </c>
      <c r="M12" s="21">
        <f t="shared" si="1"/>
        <v>0</v>
      </c>
      <c r="N12" s="21">
        <f t="shared" si="1"/>
        <v>0</v>
      </c>
      <c r="O12" s="21">
        <f t="shared" si="1"/>
        <v>0</v>
      </c>
      <c r="P12" s="21">
        <f t="shared" si="1"/>
        <v>0</v>
      </c>
      <c r="Q12" s="21">
        <f t="shared" si="1"/>
        <v>0</v>
      </c>
      <c r="R12" s="21">
        <f t="shared" si="1"/>
        <v>0</v>
      </c>
      <c r="S12" s="21">
        <f t="shared" si="1"/>
        <v>0</v>
      </c>
      <c r="T12" s="21">
        <f t="shared" si="1"/>
        <v>3</v>
      </c>
      <c r="U12" s="21">
        <f t="shared" si="1"/>
        <v>0</v>
      </c>
      <c r="V12" s="21">
        <f t="shared" si="1"/>
        <v>0</v>
      </c>
      <c r="W12" s="21">
        <f t="shared" si="1"/>
        <v>0</v>
      </c>
      <c r="X12" s="21">
        <f t="shared" si="1"/>
        <v>0</v>
      </c>
      <c r="Y12" s="21">
        <f t="shared" si="1"/>
        <v>0</v>
      </c>
      <c r="Z12" s="21">
        <f t="shared" si="1"/>
        <v>0</v>
      </c>
      <c r="AA12" s="21">
        <f t="shared" si="1"/>
        <v>0</v>
      </c>
      <c r="AB12" s="22">
        <f t="shared" si="1"/>
        <v>7</v>
      </c>
      <c r="AC12" s="23">
        <f t="shared" si="1"/>
        <v>10</v>
      </c>
      <c r="AD12" s="29"/>
      <c r="AE12" s="23"/>
      <c r="AF12"/>
    </row>
  </sheetData>
  <phoneticPr fontId="0" type="noConversion"/>
  <pageMargins left="0.75" right="0.75" top="1" bottom="1" header="0.5" footer="0.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3"/>
  <dimension ref="A1:AF37"/>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21.332031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2" ht="13.5" customHeight="1" x14ac:dyDescent="0.15">
      <c r="A1" s="48"/>
      <c r="B1" s="35" t="str">
        <f>China!B1</f>
        <v>This workbook was produced by Jørgen Fenhann, UNEP DTU Partnership from the CDMPipeline of 1st October 2018, jqfe@dtu.dk, Phone (+45)40202789</v>
      </c>
    </row>
    <row r="2" spans="1:32" ht="13.5" customHeight="1" x14ac:dyDescent="0.15">
      <c r="B2" s="35"/>
    </row>
    <row r="3" spans="1:32" ht="41.25" customHeight="1" x14ac:dyDescent="0.15">
      <c r="A3" s="3" t="s">
        <v>875</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t="s">
        <v>876</v>
      </c>
      <c r="AC4" s="11">
        <f t="shared" ref="AC4:AC36" si="0">SUM(B4:AB4)</f>
        <v>0</v>
      </c>
      <c r="AD4" s="27"/>
      <c r="AE4" s="45"/>
    </row>
    <row r="5" spans="1:32" ht="13.5" customHeight="1" x14ac:dyDescent="0.15">
      <c r="A5" t="s">
        <v>877</v>
      </c>
      <c r="AC5" s="13">
        <f t="shared" si="0"/>
        <v>0</v>
      </c>
      <c r="AD5" s="28"/>
      <c r="AE5" s="46"/>
    </row>
    <row r="6" spans="1:32" ht="13.5" customHeight="1" x14ac:dyDescent="0.15">
      <c r="A6" t="s">
        <v>878</v>
      </c>
      <c r="AC6" s="13">
        <f t="shared" si="0"/>
        <v>0</v>
      </c>
      <c r="AD6" s="28"/>
      <c r="AE6" s="46"/>
    </row>
    <row r="7" spans="1:32" ht="13.5" customHeight="1" x14ac:dyDescent="0.15">
      <c r="A7" t="s">
        <v>879</v>
      </c>
      <c r="AC7" s="13">
        <f t="shared" si="0"/>
        <v>0</v>
      </c>
      <c r="AD7" s="28"/>
      <c r="AE7" s="46"/>
    </row>
    <row r="8" spans="1:32" ht="13.5" customHeight="1" x14ac:dyDescent="0.15">
      <c r="A8" t="s">
        <v>880</v>
      </c>
      <c r="AC8" s="13">
        <f t="shared" si="0"/>
        <v>0</v>
      </c>
      <c r="AD8" s="28"/>
      <c r="AE8" s="46"/>
    </row>
    <row r="9" spans="1:32" ht="13.5" customHeight="1" x14ac:dyDescent="0.15">
      <c r="A9" t="s">
        <v>881</v>
      </c>
      <c r="AC9" s="13">
        <f t="shared" si="0"/>
        <v>0</v>
      </c>
      <c r="AD9" s="28"/>
      <c r="AE9" s="46"/>
    </row>
    <row r="10" spans="1:32" ht="13.5" customHeight="1" x14ac:dyDescent="0.15">
      <c r="A10" t="s">
        <v>882</v>
      </c>
      <c r="AC10" s="13">
        <f t="shared" si="0"/>
        <v>0</v>
      </c>
      <c r="AD10" s="28"/>
      <c r="AE10" s="46"/>
    </row>
    <row r="11" spans="1:32" ht="13.5" customHeight="1" x14ac:dyDescent="0.15">
      <c r="A11" t="s">
        <v>883</v>
      </c>
      <c r="AC11" s="13">
        <f t="shared" si="0"/>
        <v>0</v>
      </c>
      <c r="AD11" s="28"/>
      <c r="AE11" s="46"/>
    </row>
    <row r="12" spans="1:32" ht="13.5" customHeight="1" x14ac:dyDescent="0.15">
      <c r="A12" t="s">
        <v>884</v>
      </c>
      <c r="AC12" s="13">
        <f t="shared" si="0"/>
        <v>0</v>
      </c>
      <c r="AD12" s="28"/>
      <c r="AE12" s="46"/>
    </row>
    <row r="13" spans="1:32" ht="13.5" customHeight="1" x14ac:dyDescent="0.15">
      <c r="A13" t="s">
        <v>885</v>
      </c>
      <c r="AC13" s="13">
        <f t="shared" si="0"/>
        <v>0</v>
      </c>
      <c r="AD13" s="28"/>
      <c r="AE13" s="46"/>
      <c r="AF13"/>
    </row>
    <row r="14" spans="1:32" ht="13.5" customHeight="1" x14ac:dyDescent="0.15">
      <c r="A14" t="s">
        <v>886</v>
      </c>
      <c r="AC14" s="13">
        <f t="shared" si="0"/>
        <v>0</v>
      </c>
      <c r="AD14" s="28"/>
      <c r="AE14" s="46"/>
      <c r="AF14"/>
    </row>
    <row r="15" spans="1:32" ht="13.5" customHeight="1" x14ac:dyDescent="0.15">
      <c r="A15" t="s">
        <v>904</v>
      </c>
      <c r="AC15" s="13">
        <f t="shared" si="0"/>
        <v>0</v>
      </c>
      <c r="AD15" s="28"/>
      <c r="AE15" s="46"/>
    </row>
    <row r="16" spans="1:32" ht="13.5" customHeight="1" x14ac:dyDescent="0.15">
      <c r="A16" t="s">
        <v>887</v>
      </c>
      <c r="AC16" s="13">
        <f t="shared" si="0"/>
        <v>0</v>
      </c>
      <c r="AD16" s="28"/>
      <c r="AE16" s="46"/>
    </row>
    <row r="17" spans="1:31" ht="13.5" customHeight="1" x14ac:dyDescent="0.15">
      <c r="A17" t="s">
        <v>888</v>
      </c>
      <c r="AC17" s="13">
        <f t="shared" si="0"/>
        <v>0</v>
      </c>
      <c r="AD17" s="28"/>
      <c r="AE17" s="46"/>
    </row>
    <row r="18" spans="1:31" ht="13.5" customHeight="1" x14ac:dyDescent="0.15">
      <c r="A18" t="s">
        <v>889</v>
      </c>
      <c r="D18">
        <v>1</v>
      </c>
      <c r="AC18" s="13">
        <f t="shared" si="0"/>
        <v>1</v>
      </c>
      <c r="AD18" s="28"/>
      <c r="AE18" s="46"/>
    </row>
    <row r="19" spans="1:31" ht="13.5" customHeight="1" x14ac:dyDescent="0.15">
      <c r="A19" t="s">
        <v>890</v>
      </c>
      <c r="AB19">
        <v>2</v>
      </c>
      <c r="AC19" s="13">
        <f t="shared" si="0"/>
        <v>2</v>
      </c>
      <c r="AD19" s="28"/>
      <c r="AE19" s="46"/>
    </row>
    <row r="20" spans="1:31" ht="13.5" customHeight="1" x14ac:dyDescent="0.15">
      <c r="A20" t="s">
        <v>891</v>
      </c>
      <c r="Y20">
        <v>1</v>
      </c>
      <c r="AC20" s="13">
        <f t="shared" si="0"/>
        <v>1</v>
      </c>
      <c r="AD20" s="28"/>
      <c r="AE20" s="46"/>
    </row>
    <row r="21" spans="1:31" ht="13.5" customHeight="1" x14ac:dyDescent="0.15">
      <c r="A21" t="s">
        <v>892</v>
      </c>
      <c r="AB21">
        <v>3</v>
      </c>
      <c r="AC21" s="13">
        <f t="shared" si="0"/>
        <v>3</v>
      </c>
      <c r="AD21" s="28"/>
      <c r="AE21" s="46"/>
    </row>
    <row r="22" spans="1:31" ht="13.5" customHeight="1" x14ac:dyDescent="0.15">
      <c r="A22" t="s">
        <v>893</v>
      </c>
      <c r="AB22">
        <v>1</v>
      </c>
      <c r="AC22" s="13">
        <f t="shared" si="0"/>
        <v>1</v>
      </c>
      <c r="AD22" s="28"/>
      <c r="AE22" s="46"/>
    </row>
    <row r="23" spans="1:31" ht="13.5" customHeight="1" x14ac:dyDescent="0.15">
      <c r="A23" t="s">
        <v>894</v>
      </c>
      <c r="AC23" s="13">
        <f t="shared" si="0"/>
        <v>0</v>
      </c>
      <c r="AD23" s="28"/>
      <c r="AE23" s="46"/>
    </row>
    <row r="24" spans="1:31" ht="13.5" customHeight="1" x14ac:dyDescent="0.15">
      <c r="A24" t="s">
        <v>895</v>
      </c>
      <c r="AC24" s="13">
        <f t="shared" si="0"/>
        <v>0</v>
      </c>
      <c r="AD24" s="28"/>
      <c r="AE24" s="46"/>
    </row>
    <row r="25" spans="1:31" ht="13.5" customHeight="1" x14ac:dyDescent="0.15">
      <c r="A25" t="s">
        <v>906</v>
      </c>
      <c r="AC25" s="13">
        <f t="shared" si="0"/>
        <v>0</v>
      </c>
      <c r="AD25" s="28"/>
      <c r="AE25" s="46"/>
    </row>
    <row r="26" spans="1:31" ht="13.5" customHeight="1" x14ac:dyDescent="0.15">
      <c r="A26" t="s">
        <v>896</v>
      </c>
      <c r="AC26" s="13">
        <f t="shared" si="0"/>
        <v>0</v>
      </c>
      <c r="AD26" s="28"/>
      <c r="AE26" s="46"/>
    </row>
    <row r="27" spans="1:31" ht="13.5" customHeight="1" x14ac:dyDescent="0.15">
      <c r="A27" t="s">
        <v>897</v>
      </c>
      <c r="AC27" s="13">
        <f t="shared" si="0"/>
        <v>0</v>
      </c>
      <c r="AD27" s="28"/>
      <c r="AE27" s="46"/>
    </row>
    <row r="28" spans="1:31" ht="13.5" customHeight="1" x14ac:dyDescent="0.15">
      <c r="A28" t="s">
        <v>898</v>
      </c>
      <c r="AC28" s="13">
        <f t="shared" si="0"/>
        <v>0</v>
      </c>
      <c r="AD28" s="28"/>
      <c r="AE28" s="46"/>
    </row>
    <row r="29" spans="1:31" ht="13.5" customHeight="1" x14ac:dyDescent="0.15">
      <c r="A29" t="s">
        <v>899</v>
      </c>
      <c r="R29">
        <v>1</v>
      </c>
      <c r="AC29" s="13">
        <f t="shared" si="0"/>
        <v>1</v>
      </c>
      <c r="AD29" s="28"/>
      <c r="AE29" s="46"/>
    </row>
    <row r="30" spans="1:31" ht="13.5" customHeight="1" x14ac:dyDescent="0.15">
      <c r="A30" t="s">
        <v>900</v>
      </c>
      <c r="D30">
        <v>1</v>
      </c>
      <c r="E30">
        <v>1</v>
      </c>
      <c r="AC30" s="13">
        <f t="shared" si="0"/>
        <v>2</v>
      </c>
      <c r="AD30" s="28"/>
      <c r="AE30" s="46"/>
    </row>
    <row r="31" spans="1:31" ht="13.5" customHeight="1" x14ac:dyDescent="0.15">
      <c r="A31" t="s">
        <v>901</v>
      </c>
      <c r="AC31" s="13">
        <f t="shared" si="0"/>
        <v>0</v>
      </c>
      <c r="AD31" s="28"/>
      <c r="AE31" s="46"/>
    </row>
    <row r="32" spans="1:31" ht="13.5" customHeight="1" x14ac:dyDescent="0.15">
      <c r="A32" t="s">
        <v>902</v>
      </c>
      <c r="AC32" s="13">
        <f t="shared" si="0"/>
        <v>0</v>
      </c>
      <c r="AD32" s="28"/>
      <c r="AE32" s="46"/>
    </row>
    <row r="33" spans="1:31" ht="13.5" customHeight="1" x14ac:dyDescent="0.15">
      <c r="A33" t="s">
        <v>903</v>
      </c>
      <c r="D33">
        <v>3</v>
      </c>
      <c r="N33">
        <v>1</v>
      </c>
      <c r="Y33">
        <v>1</v>
      </c>
      <c r="AC33" s="13">
        <f t="shared" si="0"/>
        <v>5</v>
      </c>
      <c r="AD33" s="28"/>
      <c r="AE33" s="46"/>
    </row>
    <row r="34" spans="1:31" ht="13.5" customHeight="1" x14ac:dyDescent="0.15">
      <c r="A34" t="s">
        <v>905</v>
      </c>
      <c r="S34">
        <v>1</v>
      </c>
      <c r="AC34" s="13">
        <f t="shared" si="0"/>
        <v>1</v>
      </c>
      <c r="AD34" s="28"/>
      <c r="AE34" s="46"/>
    </row>
    <row r="35" spans="1:31" ht="13.5" customHeight="1" x14ac:dyDescent="0.15">
      <c r="A35" s="8" t="s">
        <v>75</v>
      </c>
      <c r="AC35" s="13">
        <f t="shared" si="0"/>
        <v>0</v>
      </c>
      <c r="AD35" s="30"/>
      <c r="AE35" s="33"/>
    </row>
    <row r="36" spans="1:31" ht="13.5" customHeight="1" x14ac:dyDescent="0.15">
      <c r="A36" s="25" t="s">
        <v>115</v>
      </c>
      <c r="AC36" s="15">
        <f t="shared" si="0"/>
        <v>0</v>
      </c>
      <c r="AD36" s="29"/>
      <c r="AE36" s="33"/>
    </row>
    <row r="37" spans="1:31" ht="13.5" customHeight="1" x14ac:dyDescent="0.15">
      <c r="A37" s="26" t="s">
        <v>106</v>
      </c>
      <c r="B37" s="20">
        <f t="shared" ref="B37:AC37" si="1">SUM(B4:B36)</f>
        <v>0</v>
      </c>
      <c r="C37" s="21">
        <f t="shared" si="1"/>
        <v>0</v>
      </c>
      <c r="D37" s="21">
        <f t="shared" si="1"/>
        <v>5</v>
      </c>
      <c r="E37" s="21">
        <f t="shared" si="1"/>
        <v>1</v>
      </c>
      <c r="F37" s="21">
        <f t="shared" si="1"/>
        <v>0</v>
      </c>
      <c r="G37" s="21">
        <f t="shared" si="1"/>
        <v>0</v>
      </c>
      <c r="H37" s="21">
        <f t="shared" si="1"/>
        <v>0</v>
      </c>
      <c r="I37" s="21">
        <f t="shared" si="1"/>
        <v>0</v>
      </c>
      <c r="J37" s="21">
        <f t="shared" si="1"/>
        <v>0</v>
      </c>
      <c r="K37" s="21">
        <f t="shared" si="1"/>
        <v>0</v>
      </c>
      <c r="L37" s="21">
        <f t="shared" si="1"/>
        <v>0</v>
      </c>
      <c r="M37" s="21">
        <f t="shared" si="1"/>
        <v>0</v>
      </c>
      <c r="N37" s="21">
        <f t="shared" si="1"/>
        <v>1</v>
      </c>
      <c r="O37" s="21">
        <f t="shared" si="1"/>
        <v>0</v>
      </c>
      <c r="P37" s="21">
        <f t="shared" si="1"/>
        <v>0</v>
      </c>
      <c r="Q37" s="21">
        <f t="shared" si="1"/>
        <v>0</v>
      </c>
      <c r="R37" s="21">
        <f t="shared" si="1"/>
        <v>1</v>
      </c>
      <c r="S37" s="21">
        <f t="shared" si="1"/>
        <v>1</v>
      </c>
      <c r="T37" s="21">
        <f t="shared" si="1"/>
        <v>0</v>
      </c>
      <c r="U37" s="21">
        <f t="shared" si="1"/>
        <v>0</v>
      </c>
      <c r="V37" s="21">
        <f t="shared" si="1"/>
        <v>0</v>
      </c>
      <c r="W37" s="21">
        <f t="shared" si="1"/>
        <v>0</v>
      </c>
      <c r="X37" s="21">
        <f t="shared" si="1"/>
        <v>0</v>
      </c>
      <c r="Y37" s="21">
        <f t="shared" si="1"/>
        <v>2</v>
      </c>
      <c r="Z37" s="21">
        <f t="shared" si="1"/>
        <v>0</v>
      </c>
      <c r="AA37" s="21">
        <f t="shared" si="1"/>
        <v>0</v>
      </c>
      <c r="AB37" s="22">
        <f t="shared" si="1"/>
        <v>6</v>
      </c>
      <c r="AC37" s="23">
        <f t="shared" si="1"/>
        <v>17</v>
      </c>
      <c r="AD37" s="29"/>
      <c r="AE37" s="23"/>
    </row>
  </sheetData>
  <phoneticPr fontId="0" type="noConversion"/>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4"/>
  <dimension ref="A1:AF28"/>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8.6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2" customHeight="1" x14ac:dyDescent="0.15">
      <c r="A3" s="3" t="s">
        <v>422</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7" t="s">
        <v>423</v>
      </c>
      <c r="R4">
        <v>2</v>
      </c>
      <c r="S4">
        <v>1</v>
      </c>
      <c r="AC4" s="11">
        <f t="shared" ref="AC4:AC27" si="0">SUM(B4:AB4)</f>
        <v>3</v>
      </c>
      <c r="AD4" s="27"/>
      <c r="AE4" s="45"/>
    </row>
    <row r="5" spans="1:31" ht="13.5" customHeight="1" x14ac:dyDescent="0.15">
      <c r="A5" s="8" t="s">
        <v>386</v>
      </c>
      <c r="R5">
        <v>1</v>
      </c>
      <c r="AC5" s="13">
        <f t="shared" si="0"/>
        <v>1</v>
      </c>
      <c r="AD5" s="28"/>
      <c r="AE5" s="46"/>
    </row>
    <row r="6" spans="1:31" ht="13.5" customHeight="1" x14ac:dyDescent="0.15">
      <c r="A6" s="8" t="s">
        <v>424</v>
      </c>
      <c r="R6">
        <v>1</v>
      </c>
      <c r="AC6" s="13">
        <f t="shared" si="0"/>
        <v>1</v>
      </c>
      <c r="AD6" s="28"/>
      <c r="AE6" s="46"/>
    </row>
    <row r="7" spans="1:31" ht="13.5" customHeight="1" x14ac:dyDescent="0.15">
      <c r="A7" s="8" t="s">
        <v>425</v>
      </c>
      <c r="R7">
        <v>1</v>
      </c>
      <c r="AC7" s="13">
        <f t="shared" si="0"/>
        <v>1</v>
      </c>
      <c r="AD7" s="28"/>
      <c r="AE7" s="46"/>
    </row>
    <row r="8" spans="1:31" ht="13.5" customHeight="1" x14ac:dyDescent="0.15">
      <c r="A8" s="8" t="s">
        <v>426</v>
      </c>
      <c r="AC8" s="13">
        <f t="shared" si="0"/>
        <v>0</v>
      </c>
      <c r="AD8" s="28"/>
      <c r="AE8" s="46"/>
    </row>
    <row r="9" spans="1:31" ht="13.5" customHeight="1" x14ac:dyDescent="0.15">
      <c r="A9" s="8" t="s">
        <v>1035</v>
      </c>
      <c r="R9">
        <v>2</v>
      </c>
      <c r="AC9" s="13">
        <f t="shared" si="0"/>
        <v>2</v>
      </c>
      <c r="AD9" s="28"/>
      <c r="AE9" s="46"/>
    </row>
    <row r="10" spans="1:31" ht="13.5" customHeight="1" x14ac:dyDescent="0.15">
      <c r="A10" s="8" t="s">
        <v>427</v>
      </c>
      <c r="R10">
        <v>1</v>
      </c>
      <c r="AC10" s="13">
        <f t="shared" si="0"/>
        <v>1</v>
      </c>
      <c r="AD10" s="28"/>
      <c r="AE10" s="46"/>
    </row>
    <row r="11" spans="1:31" ht="13.5" customHeight="1" x14ac:dyDescent="0.15">
      <c r="A11" s="8" t="s">
        <v>428</v>
      </c>
      <c r="T11">
        <v>1</v>
      </c>
      <c r="AC11" s="13">
        <f t="shared" si="0"/>
        <v>1</v>
      </c>
      <c r="AD11" s="28"/>
      <c r="AE11" s="46"/>
    </row>
    <row r="12" spans="1:31" ht="13.5" customHeight="1" x14ac:dyDescent="0.15">
      <c r="A12" s="8" t="s">
        <v>429</v>
      </c>
      <c r="AB12">
        <v>2</v>
      </c>
      <c r="AC12" s="13">
        <f t="shared" si="0"/>
        <v>2</v>
      </c>
      <c r="AD12" s="28"/>
      <c r="AE12" s="46"/>
    </row>
    <row r="13" spans="1:31" ht="13.5" customHeight="1" x14ac:dyDescent="0.15">
      <c r="A13" s="8" t="s">
        <v>431</v>
      </c>
      <c r="D13">
        <v>2</v>
      </c>
      <c r="T13">
        <v>2</v>
      </c>
      <c r="AC13" s="13">
        <f t="shared" si="0"/>
        <v>4</v>
      </c>
      <c r="AD13" s="28"/>
      <c r="AE13" s="46"/>
    </row>
    <row r="14" spans="1:31" ht="13.5" customHeight="1" x14ac:dyDescent="0.15">
      <c r="A14" s="8" t="s">
        <v>430</v>
      </c>
      <c r="D14">
        <v>1</v>
      </c>
      <c r="R14">
        <v>1</v>
      </c>
      <c r="AC14" s="13">
        <f t="shared" si="0"/>
        <v>2</v>
      </c>
      <c r="AD14" s="28"/>
      <c r="AE14" s="46"/>
    </row>
    <row r="15" spans="1:31" ht="13.5" customHeight="1" x14ac:dyDescent="0.15">
      <c r="A15" s="8" t="s">
        <v>432</v>
      </c>
      <c r="AB15">
        <v>1</v>
      </c>
      <c r="AC15" s="13">
        <f t="shared" si="0"/>
        <v>1</v>
      </c>
      <c r="AD15" s="28"/>
      <c r="AE15" s="46"/>
    </row>
    <row r="16" spans="1:31" ht="13.5" customHeight="1" x14ac:dyDescent="0.15">
      <c r="A16" s="8" t="s">
        <v>433</v>
      </c>
      <c r="R16">
        <v>1</v>
      </c>
      <c r="AC16" s="13">
        <f t="shared" si="0"/>
        <v>1</v>
      </c>
      <c r="AD16" s="28"/>
      <c r="AE16" s="46"/>
    </row>
    <row r="17" spans="1:32" ht="13.5" customHeight="1" x14ac:dyDescent="0.15">
      <c r="A17" s="8" t="s">
        <v>435</v>
      </c>
      <c r="AC17" s="13">
        <f t="shared" si="0"/>
        <v>0</v>
      </c>
      <c r="AD17" s="28"/>
      <c r="AE17" s="46"/>
    </row>
    <row r="18" spans="1:32" ht="13.5" customHeight="1" x14ac:dyDescent="0.15">
      <c r="A18" s="8" t="s">
        <v>434</v>
      </c>
      <c r="R18">
        <v>3</v>
      </c>
      <c r="AC18" s="13">
        <f t="shared" si="0"/>
        <v>3</v>
      </c>
      <c r="AD18" s="28"/>
      <c r="AE18" s="46"/>
    </row>
    <row r="19" spans="1:32" ht="13.5" customHeight="1" x14ac:dyDescent="0.15">
      <c r="A19" s="8" t="s">
        <v>436</v>
      </c>
      <c r="R19">
        <v>4</v>
      </c>
      <c r="AC19" s="13">
        <f t="shared" si="0"/>
        <v>4</v>
      </c>
      <c r="AD19" s="28"/>
      <c r="AE19" s="46"/>
    </row>
    <row r="20" spans="1:32" ht="13.5" customHeight="1" x14ac:dyDescent="0.15">
      <c r="A20" s="8" t="s">
        <v>437</v>
      </c>
      <c r="AC20" s="13">
        <f t="shared" si="0"/>
        <v>0</v>
      </c>
      <c r="AD20" s="28"/>
      <c r="AE20" s="46"/>
    </row>
    <row r="21" spans="1:32" ht="13.5" customHeight="1" x14ac:dyDescent="0.15">
      <c r="A21" s="8" t="s">
        <v>438</v>
      </c>
      <c r="AC21" s="13">
        <f t="shared" si="0"/>
        <v>0</v>
      </c>
      <c r="AD21" s="28"/>
      <c r="AE21" s="46"/>
    </row>
    <row r="22" spans="1:32" ht="13.5" customHeight="1" x14ac:dyDescent="0.15">
      <c r="A22" s="8" t="s">
        <v>439</v>
      </c>
      <c r="R22">
        <v>4</v>
      </c>
      <c r="S22">
        <v>2</v>
      </c>
      <c r="T22">
        <v>4</v>
      </c>
      <c r="Y22">
        <v>1</v>
      </c>
      <c r="AA22">
        <v>1</v>
      </c>
      <c r="AC22" s="13">
        <f t="shared" si="0"/>
        <v>12</v>
      </c>
      <c r="AD22" s="28"/>
      <c r="AE22" s="46"/>
    </row>
    <row r="23" spans="1:32" ht="13.5" customHeight="1" x14ac:dyDescent="0.15">
      <c r="A23" s="8" t="s">
        <v>440</v>
      </c>
      <c r="AC23" s="13">
        <f t="shared" si="0"/>
        <v>0</v>
      </c>
      <c r="AD23" s="28"/>
      <c r="AE23" s="46"/>
    </row>
    <row r="24" spans="1:32" ht="13.5" customHeight="1" x14ac:dyDescent="0.15">
      <c r="A24" s="8" t="s">
        <v>441</v>
      </c>
      <c r="R24">
        <v>1</v>
      </c>
      <c r="AC24" s="13">
        <f t="shared" si="0"/>
        <v>1</v>
      </c>
      <c r="AD24" s="28"/>
      <c r="AE24" s="46"/>
    </row>
    <row r="25" spans="1:32" ht="13.5" customHeight="1" x14ac:dyDescent="0.15">
      <c r="A25" s="8" t="s">
        <v>442</v>
      </c>
      <c r="R25">
        <v>1</v>
      </c>
      <c r="AC25" s="13">
        <f t="shared" si="0"/>
        <v>1</v>
      </c>
      <c r="AD25" s="28"/>
      <c r="AE25" s="46"/>
    </row>
    <row r="26" spans="1:32" ht="13.5" customHeight="1" x14ac:dyDescent="0.15">
      <c r="A26" s="8" t="s">
        <v>75</v>
      </c>
      <c r="I26">
        <v>1</v>
      </c>
      <c r="AC26" s="13">
        <f t="shared" si="0"/>
        <v>1</v>
      </c>
      <c r="AD26" s="28"/>
      <c r="AE26" s="46"/>
    </row>
    <row r="27" spans="1:32" ht="13.5" customHeight="1" x14ac:dyDescent="0.15">
      <c r="A27" s="25" t="s">
        <v>115</v>
      </c>
      <c r="AC27" s="15">
        <f t="shared" si="0"/>
        <v>0</v>
      </c>
      <c r="AD27" s="29"/>
      <c r="AE27" s="33"/>
      <c r="AF27"/>
    </row>
    <row r="28" spans="1:32" ht="13.5" customHeight="1" x14ac:dyDescent="0.15">
      <c r="A28" s="26" t="s">
        <v>106</v>
      </c>
      <c r="B28" s="20">
        <f t="shared" ref="B28:AC28" si="1">SUM(B4:B27)</f>
        <v>0</v>
      </c>
      <c r="C28" s="21">
        <f t="shared" si="1"/>
        <v>0</v>
      </c>
      <c r="D28" s="21">
        <f t="shared" si="1"/>
        <v>3</v>
      </c>
      <c r="E28" s="21">
        <f t="shared" si="1"/>
        <v>0</v>
      </c>
      <c r="F28" s="21">
        <f t="shared" si="1"/>
        <v>0</v>
      </c>
      <c r="G28" s="21">
        <f t="shared" si="1"/>
        <v>0</v>
      </c>
      <c r="H28" s="21">
        <f t="shared" si="1"/>
        <v>0</v>
      </c>
      <c r="I28" s="21">
        <f t="shared" si="1"/>
        <v>1</v>
      </c>
      <c r="J28" s="21">
        <f t="shared" si="1"/>
        <v>0</v>
      </c>
      <c r="K28" s="21">
        <f t="shared" si="1"/>
        <v>0</v>
      </c>
      <c r="L28" s="21">
        <f t="shared" si="1"/>
        <v>0</v>
      </c>
      <c r="M28" s="21">
        <f t="shared" si="1"/>
        <v>0</v>
      </c>
      <c r="N28" s="21">
        <f t="shared" si="1"/>
        <v>0</v>
      </c>
      <c r="O28" s="21">
        <f t="shared" si="1"/>
        <v>0</v>
      </c>
      <c r="P28" s="21">
        <f t="shared" si="1"/>
        <v>0</v>
      </c>
      <c r="Q28" s="21">
        <f t="shared" si="1"/>
        <v>0</v>
      </c>
      <c r="R28" s="21">
        <f t="shared" si="1"/>
        <v>23</v>
      </c>
      <c r="S28" s="21">
        <f t="shared" si="1"/>
        <v>3</v>
      </c>
      <c r="T28" s="21">
        <f t="shared" si="1"/>
        <v>7</v>
      </c>
      <c r="U28" s="21">
        <f t="shared" si="1"/>
        <v>0</v>
      </c>
      <c r="V28" s="21">
        <f t="shared" si="1"/>
        <v>0</v>
      </c>
      <c r="W28" s="21">
        <f t="shared" si="1"/>
        <v>0</v>
      </c>
      <c r="X28" s="21">
        <f t="shared" si="1"/>
        <v>0</v>
      </c>
      <c r="Y28" s="21">
        <f t="shared" si="1"/>
        <v>1</v>
      </c>
      <c r="Z28" s="21">
        <f t="shared" si="1"/>
        <v>0</v>
      </c>
      <c r="AA28" s="21">
        <f t="shared" si="1"/>
        <v>1</v>
      </c>
      <c r="AB28" s="22">
        <f t="shared" si="1"/>
        <v>3</v>
      </c>
      <c r="AC28" s="23">
        <f t="shared" si="1"/>
        <v>42</v>
      </c>
      <c r="AD28" s="29"/>
      <c r="AE28" s="23"/>
      <c r="AF28"/>
    </row>
  </sheetData>
  <phoneticPr fontId="0" type="noConversion"/>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5"/>
  <dimension ref="A1:AJ46"/>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8.6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4" max="34" width="32.6640625" customWidth="1"/>
    <col min="35" max="35" width="13.5" customWidth="1"/>
    <col min="36" max="36" width="10.5" customWidth="1"/>
  </cols>
  <sheetData>
    <row r="1" spans="1:36" ht="13.5" customHeight="1" x14ac:dyDescent="0.15">
      <c r="A1" s="48"/>
      <c r="B1" s="35" t="str">
        <f>China!B1</f>
        <v>This workbook was produced by Jørgen Fenhann, UNEP DTU Partnership from the CDMPipeline of 1st October 2018, jqfe@dtu.dk, Phone (+45)40202789</v>
      </c>
    </row>
    <row r="2" spans="1:36" ht="13.5" customHeight="1" x14ac:dyDescent="0.15">
      <c r="B2" s="35"/>
    </row>
    <row r="3" spans="1:36" ht="42" customHeight="1" x14ac:dyDescent="0.15">
      <c r="A3" s="63" t="s">
        <v>1290</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c r="AH3" s="62" t="s">
        <v>709</v>
      </c>
      <c r="AI3" s="62" t="s">
        <v>710</v>
      </c>
      <c r="AJ3" s="62" t="s">
        <v>711</v>
      </c>
    </row>
    <row r="4" spans="1:36" ht="13.5" customHeight="1" x14ac:dyDescent="0.15">
      <c r="A4" s="17" t="s">
        <v>712</v>
      </c>
      <c r="K4">
        <v>1</v>
      </c>
      <c r="M4">
        <v>1</v>
      </c>
      <c r="N4">
        <v>1</v>
      </c>
      <c r="S4">
        <v>1</v>
      </c>
      <c r="V4">
        <v>1</v>
      </c>
      <c r="AC4" s="11">
        <f t="shared" ref="AC4:AC33" si="0">SUM(B4:AB4)</f>
        <v>5</v>
      </c>
      <c r="AD4" s="27"/>
      <c r="AE4" s="45"/>
      <c r="AH4" s="18" t="s">
        <v>712</v>
      </c>
      <c r="AI4" s="18" t="s">
        <v>712</v>
      </c>
      <c r="AJ4" s="18" t="s">
        <v>715</v>
      </c>
    </row>
    <row r="5" spans="1:36" ht="13.5" customHeight="1" x14ac:dyDescent="0.15">
      <c r="A5" s="18" t="s">
        <v>713</v>
      </c>
      <c r="V5">
        <v>1</v>
      </c>
      <c r="AC5" s="13">
        <f t="shared" si="0"/>
        <v>1</v>
      </c>
      <c r="AD5" s="28"/>
      <c r="AE5" s="46"/>
      <c r="AH5" s="18" t="s">
        <v>713</v>
      </c>
      <c r="AI5" s="18" t="s">
        <v>713</v>
      </c>
      <c r="AJ5" s="18" t="s">
        <v>714</v>
      </c>
    </row>
    <row r="6" spans="1:36" ht="13.5" customHeight="1" x14ac:dyDescent="0.15">
      <c r="A6" s="18" t="s">
        <v>724</v>
      </c>
      <c r="D6">
        <v>1</v>
      </c>
      <c r="AC6" s="13">
        <f t="shared" si="0"/>
        <v>1</v>
      </c>
      <c r="AD6" s="28"/>
      <c r="AE6" s="46"/>
      <c r="AH6" s="18" t="s">
        <v>724</v>
      </c>
      <c r="AI6" s="18" t="s">
        <v>724</v>
      </c>
      <c r="AJ6" s="18" t="s">
        <v>714</v>
      </c>
    </row>
    <row r="7" spans="1:36" ht="13.5" customHeight="1" x14ac:dyDescent="0.15">
      <c r="A7" s="18" t="s">
        <v>727</v>
      </c>
      <c r="AC7" s="13">
        <f t="shared" si="0"/>
        <v>0</v>
      </c>
      <c r="AD7" s="28"/>
      <c r="AE7" s="46"/>
      <c r="AH7" s="18" t="s">
        <v>727</v>
      </c>
      <c r="AI7" s="18" t="s">
        <v>725</v>
      </c>
      <c r="AJ7" s="18" t="s">
        <v>719</v>
      </c>
    </row>
    <row r="8" spans="1:36" ht="13.5" customHeight="1" x14ac:dyDescent="0.15">
      <c r="A8" s="18" t="s">
        <v>726</v>
      </c>
      <c r="AC8" s="13">
        <f t="shared" si="0"/>
        <v>0</v>
      </c>
      <c r="AD8" s="28"/>
      <c r="AE8" s="46"/>
      <c r="AH8" s="18" t="s">
        <v>726</v>
      </c>
      <c r="AI8" s="18" t="s">
        <v>726</v>
      </c>
      <c r="AJ8" s="18" t="s">
        <v>714</v>
      </c>
    </row>
    <row r="9" spans="1:36" ht="13.5" customHeight="1" x14ac:dyDescent="0.15">
      <c r="A9" s="18" t="s">
        <v>728</v>
      </c>
      <c r="J9">
        <v>2</v>
      </c>
      <c r="S9">
        <v>1</v>
      </c>
      <c r="AC9" s="13">
        <f t="shared" si="0"/>
        <v>3</v>
      </c>
      <c r="AD9" s="28"/>
      <c r="AE9" s="46"/>
      <c r="AH9" s="18" t="s">
        <v>728</v>
      </c>
      <c r="AI9" s="18" t="s">
        <v>728</v>
      </c>
      <c r="AJ9" s="18" t="s">
        <v>721</v>
      </c>
    </row>
    <row r="10" spans="1:36" ht="13.5" customHeight="1" x14ac:dyDescent="0.15">
      <c r="A10" s="18" t="s">
        <v>729</v>
      </c>
      <c r="V10">
        <v>1</v>
      </c>
      <c r="AC10" s="13">
        <f t="shared" si="0"/>
        <v>1</v>
      </c>
      <c r="AD10" s="28"/>
      <c r="AE10" s="46"/>
      <c r="AH10" s="18" t="s">
        <v>729</v>
      </c>
      <c r="AI10" s="18" t="s">
        <v>730</v>
      </c>
      <c r="AJ10" s="18" t="s">
        <v>719</v>
      </c>
    </row>
    <row r="11" spans="1:36" ht="13.5" customHeight="1" x14ac:dyDescent="0.15">
      <c r="A11" s="18" t="s">
        <v>731</v>
      </c>
      <c r="AC11" s="13">
        <f t="shared" si="0"/>
        <v>0</v>
      </c>
      <c r="AD11" s="28"/>
      <c r="AE11" s="46"/>
      <c r="AH11" s="18" t="s">
        <v>731</v>
      </c>
      <c r="AI11" s="18" t="s">
        <v>731</v>
      </c>
      <c r="AJ11" s="18" t="s">
        <v>719</v>
      </c>
    </row>
    <row r="12" spans="1:36" ht="13.5" customHeight="1" x14ac:dyDescent="0.15">
      <c r="A12" s="18" t="s">
        <v>732</v>
      </c>
      <c r="AC12" s="13">
        <f t="shared" si="0"/>
        <v>0</v>
      </c>
      <c r="AD12" s="28"/>
      <c r="AE12" s="46"/>
      <c r="AH12" s="18" t="s">
        <v>732</v>
      </c>
      <c r="AI12" s="18" t="s">
        <v>732</v>
      </c>
      <c r="AJ12" s="18" t="s">
        <v>714</v>
      </c>
    </row>
    <row r="13" spans="1:36" ht="13.5" customHeight="1" x14ac:dyDescent="0.15">
      <c r="A13" s="18" t="s">
        <v>733</v>
      </c>
      <c r="AC13" s="13">
        <f t="shared" si="0"/>
        <v>0</v>
      </c>
      <c r="AD13" s="28"/>
      <c r="AE13" s="46"/>
      <c r="AH13" s="18" t="s">
        <v>733</v>
      </c>
      <c r="AI13" s="18" t="s">
        <v>734</v>
      </c>
      <c r="AJ13" s="18" t="s">
        <v>719</v>
      </c>
    </row>
    <row r="14" spans="1:36" ht="13.5" customHeight="1" x14ac:dyDescent="0.15">
      <c r="A14" s="18" t="s">
        <v>735</v>
      </c>
      <c r="M14">
        <v>1</v>
      </c>
      <c r="N14">
        <v>1</v>
      </c>
      <c r="AC14" s="13">
        <f t="shared" si="0"/>
        <v>2</v>
      </c>
      <c r="AD14" s="28"/>
      <c r="AE14" s="46"/>
      <c r="AH14" s="18" t="s">
        <v>735</v>
      </c>
      <c r="AI14" s="18" t="s">
        <v>735</v>
      </c>
      <c r="AJ14" s="18" t="s">
        <v>714</v>
      </c>
    </row>
    <row r="15" spans="1:36" ht="13.5" customHeight="1" x14ac:dyDescent="0.15">
      <c r="A15" s="18" t="s">
        <v>736</v>
      </c>
      <c r="AC15" s="13">
        <f t="shared" si="0"/>
        <v>0</v>
      </c>
      <c r="AD15" s="28"/>
      <c r="AE15" s="46"/>
      <c r="AH15" s="18" t="s">
        <v>736</v>
      </c>
      <c r="AI15" s="18" t="s">
        <v>736</v>
      </c>
      <c r="AJ15" s="18" t="s">
        <v>721</v>
      </c>
    </row>
    <row r="16" spans="1:36" ht="13.5" customHeight="1" x14ac:dyDescent="0.15">
      <c r="A16" s="18" t="s">
        <v>737</v>
      </c>
      <c r="AC16" s="13">
        <f t="shared" si="0"/>
        <v>0</v>
      </c>
      <c r="AD16" s="28"/>
      <c r="AE16" s="46"/>
      <c r="AH16" s="18" t="s">
        <v>737</v>
      </c>
      <c r="AI16" s="18" t="s">
        <v>737</v>
      </c>
      <c r="AJ16" s="18" t="s">
        <v>722</v>
      </c>
    </row>
    <row r="17" spans="1:36" ht="13.5" customHeight="1" x14ac:dyDescent="0.15">
      <c r="A17" s="18" t="s">
        <v>738</v>
      </c>
      <c r="AC17" s="13">
        <f t="shared" si="0"/>
        <v>0</v>
      </c>
      <c r="AD17" s="28"/>
      <c r="AE17" s="46"/>
      <c r="AH17" s="18" t="s">
        <v>738</v>
      </c>
      <c r="AI17" s="18" t="s">
        <v>738</v>
      </c>
      <c r="AJ17" s="18" t="s">
        <v>719</v>
      </c>
    </row>
    <row r="18" spans="1:36" ht="13.5" customHeight="1" x14ac:dyDescent="0.15">
      <c r="A18" s="18" t="s">
        <v>739</v>
      </c>
      <c r="AC18" s="13">
        <f t="shared" si="0"/>
        <v>0</v>
      </c>
      <c r="AD18" s="28"/>
      <c r="AE18" s="46"/>
      <c r="AH18" s="18" t="s">
        <v>739</v>
      </c>
      <c r="AI18" s="18" t="s">
        <v>739</v>
      </c>
      <c r="AJ18" s="18" t="s">
        <v>714</v>
      </c>
    </row>
    <row r="19" spans="1:36" ht="13.5" customHeight="1" x14ac:dyDescent="0.15">
      <c r="A19" s="18" t="s">
        <v>716</v>
      </c>
      <c r="AC19" s="13">
        <f t="shared" si="0"/>
        <v>0</v>
      </c>
      <c r="AD19" s="28"/>
      <c r="AE19" s="46"/>
      <c r="AH19" s="18" t="s">
        <v>716</v>
      </c>
      <c r="AI19" s="18" t="s">
        <v>718</v>
      </c>
      <c r="AJ19" s="18" t="s">
        <v>717</v>
      </c>
    </row>
    <row r="20" spans="1:36" ht="13.5" customHeight="1" x14ac:dyDescent="0.15">
      <c r="A20" s="18" t="s">
        <v>708</v>
      </c>
      <c r="AC20" s="13">
        <f t="shared" si="0"/>
        <v>0</v>
      </c>
      <c r="AD20" s="28"/>
      <c r="AE20" s="46"/>
      <c r="AH20" s="18" t="s">
        <v>708</v>
      </c>
      <c r="AI20" s="18" t="s">
        <v>740</v>
      </c>
      <c r="AJ20" s="18" t="s">
        <v>714</v>
      </c>
    </row>
    <row r="21" spans="1:36" ht="13.5" customHeight="1" x14ac:dyDescent="0.15">
      <c r="A21" s="18" t="s">
        <v>741</v>
      </c>
      <c r="AC21" s="13">
        <f t="shared" si="0"/>
        <v>0</v>
      </c>
      <c r="AD21" s="28"/>
      <c r="AE21" s="46"/>
      <c r="AH21" s="18" t="s">
        <v>741</v>
      </c>
      <c r="AI21" s="18" t="s">
        <v>742</v>
      </c>
      <c r="AJ21" s="18" t="s">
        <v>719</v>
      </c>
    </row>
    <row r="22" spans="1:36" ht="13.5" customHeight="1" x14ac:dyDescent="0.15">
      <c r="A22" s="18" t="s">
        <v>744</v>
      </c>
      <c r="AC22" s="13">
        <f t="shared" si="0"/>
        <v>0</v>
      </c>
      <c r="AD22" s="28"/>
      <c r="AE22" s="46"/>
      <c r="AH22" s="18" t="s">
        <v>744</v>
      </c>
      <c r="AI22" s="18" t="s">
        <v>743</v>
      </c>
      <c r="AJ22" s="18" t="s">
        <v>717</v>
      </c>
    </row>
    <row r="23" spans="1:36" ht="13.5" customHeight="1" x14ac:dyDescent="0.15">
      <c r="A23" s="18" t="s">
        <v>746</v>
      </c>
      <c r="AC23" s="13">
        <f t="shared" si="0"/>
        <v>0</v>
      </c>
      <c r="AD23" s="28"/>
      <c r="AE23" s="46"/>
      <c r="AH23" s="18" t="s">
        <v>746</v>
      </c>
      <c r="AI23" s="18" t="s">
        <v>745</v>
      </c>
      <c r="AJ23" s="18" t="s">
        <v>720</v>
      </c>
    </row>
    <row r="24" spans="1:36" ht="13.5" customHeight="1" x14ac:dyDescent="0.15">
      <c r="A24" s="18" t="s">
        <v>747</v>
      </c>
      <c r="AC24" s="13">
        <f t="shared" si="0"/>
        <v>0</v>
      </c>
      <c r="AD24" s="28"/>
      <c r="AE24" s="46"/>
      <c r="AH24" s="18" t="s">
        <v>747</v>
      </c>
      <c r="AI24" s="18" t="s">
        <v>747</v>
      </c>
      <c r="AJ24" s="18" t="s">
        <v>722</v>
      </c>
    </row>
    <row r="25" spans="1:36" ht="13.5" customHeight="1" x14ac:dyDescent="0.15">
      <c r="A25" s="18" t="s">
        <v>750</v>
      </c>
      <c r="AC25" s="13">
        <f t="shared" si="0"/>
        <v>0</v>
      </c>
      <c r="AD25" s="28"/>
      <c r="AE25" s="46"/>
      <c r="AH25" s="18" t="s">
        <v>750</v>
      </c>
      <c r="AI25" s="18" t="s">
        <v>748</v>
      </c>
      <c r="AJ25" s="18" t="s">
        <v>719</v>
      </c>
    </row>
    <row r="26" spans="1:36" ht="13.5" customHeight="1" x14ac:dyDescent="0.15">
      <c r="A26" s="18" t="s">
        <v>749</v>
      </c>
      <c r="AC26" s="13">
        <f t="shared" si="0"/>
        <v>0</v>
      </c>
      <c r="AD26" s="28"/>
      <c r="AE26" s="46"/>
      <c r="AH26" s="18" t="s">
        <v>749</v>
      </c>
      <c r="AI26" s="18" t="s">
        <v>749</v>
      </c>
      <c r="AJ26" s="18" t="s">
        <v>714</v>
      </c>
    </row>
    <row r="27" spans="1:36" ht="13.5" customHeight="1" x14ac:dyDescent="0.15">
      <c r="A27" s="18" t="s">
        <v>751</v>
      </c>
      <c r="AC27" s="13">
        <f t="shared" si="0"/>
        <v>0</v>
      </c>
      <c r="AD27" s="28"/>
      <c r="AE27" s="46"/>
      <c r="AF27"/>
      <c r="AH27" s="18" t="s">
        <v>751</v>
      </c>
      <c r="AI27" s="18" t="s">
        <v>752</v>
      </c>
      <c r="AJ27" s="18" t="s">
        <v>723</v>
      </c>
    </row>
    <row r="28" spans="1:36" ht="13.5" customHeight="1" x14ac:dyDescent="0.15">
      <c r="A28" s="18" t="s">
        <v>753</v>
      </c>
      <c r="AC28" s="13">
        <f t="shared" si="0"/>
        <v>0</v>
      </c>
      <c r="AD28" s="28"/>
      <c r="AE28" s="46"/>
      <c r="AF28"/>
      <c r="AH28" s="18" t="s">
        <v>753</v>
      </c>
      <c r="AI28" s="18" t="s">
        <v>754</v>
      </c>
      <c r="AJ28" s="18" t="s">
        <v>719</v>
      </c>
    </row>
    <row r="29" spans="1:36" ht="13.5" customHeight="1" x14ac:dyDescent="0.15">
      <c r="A29" s="18" t="s">
        <v>755</v>
      </c>
      <c r="AC29" s="13">
        <f t="shared" si="0"/>
        <v>0</v>
      </c>
      <c r="AD29" s="28"/>
      <c r="AE29" s="46"/>
      <c r="AH29" s="18" t="s">
        <v>755</v>
      </c>
      <c r="AI29" s="18" t="s">
        <v>755</v>
      </c>
      <c r="AJ29" s="18" t="s">
        <v>714</v>
      </c>
    </row>
    <row r="30" spans="1:36" ht="13.5" customHeight="1" x14ac:dyDescent="0.15">
      <c r="A30" s="18" t="s">
        <v>756</v>
      </c>
      <c r="AC30" s="13">
        <f t="shared" si="0"/>
        <v>0</v>
      </c>
      <c r="AD30" s="28"/>
      <c r="AE30" s="46"/>
      <c r="AH30" s="18" t="s">
        <v>756</v>
      </c>
      <c r="AI30" s="18" t="s">
        <v>757</v>
      </c>
      <c r="AJ30" s="18" t="s">
        <v>720</v>
      </c>
    </row>
    <row r="31" spans="1:36" ht="13.5" customHeight="1" x14ac:dyDescent="0.15">
      <c r="A31" s="18" t="s">
        <v>758</v>
      </c>
      <c r="D31">
        <v>1</v>
      </c>
      <c r="J31">
        <v>1</v>
      </c>
      <c r="O31">
        <v>1</v>
      </c>
      <c r="V31">
        <v>1</v>
      </c>
      <c r="AB31">
        <v>4</v>
      </c>
      <c r="AC31" s="13">
        <f t="shared" si="0"/>
        <v>8</v>
      </c>
      <c r="AD31" s="28"/>
      <c r="AE31" s="46"/>
      <c r="AH31" s="19" t="s">
        <v>758</v>
      </c>
      <c r="AI31" s="19" t="s">
        <v>758</v>
      </c>
      <c r="AJ31" s="19" t="s">
        <v>722</v>
      </c>
    </row>
    <row r="32" spans="1:36" ht="13.5" customHeight="1" x14ac:dyDescent="0.15">
      <c r="A32" s="8" t="s">
        <v>75</v>
      </c>
      <c r="J32">
        <v>1</v>
      </c>
      <c r="AC32" s="13">
        <f t="shared" si="0"/>
        <v>1</v>
      </c>
      <c r="AD32" s="28"/>
      <c r="AE32" s="46"/>
    </row>
    <row r="33" spans="1:34" ht="13.5" customHeight="1" x14ac:dyDescent="0.15">
      <c r="A33" s="25" t="s">
        <v>115</v>
      </c>
      <c r="AC33" s="15">
        <f t="shared" si="0"/>
        <v>0</v>
      </c>
      <c r="AD33" s="29"/>
      <c r="AE33" s="33"/>
    </row>
    <row r="34" spans="1:34" ht="13.5" customHeight="1" x14ac:dyDescent="0.15">
      <c r="A34" s="25" t="s">
        <v>106</v>
      </c>
      <c r="B34" s="20">
        <f t="shared" ref="B34:AC34" si="1">SUM(B4:B33)</f>
        <v>0</v>
      </c>
      <c r="C34" s="21">
        <f t="shared" si="1"/>
        <v>0</v>
      </c>
      <c r="D34" s="21">
        <f t="shared" si="1"/>
        <v>2</v>
      </c>
      <c r="E34" s="21">
        <f t="shared" si="1"/>
        <v>0</v>
      </c>
      <c r="F34" s="21">
        <f t="shared" si="1"/>
        <v>0</v>
      </c>
      <c r="G34" s="21">
        <f t="shared" si="1"/>
        <v>0</v>
      </c>
      <c r="H34" s="21">
        <f t="shared" si="1"/>
        <v>0</v>
      </c>
      <c r="I34" s="21">
        <f t="shared" si="1"/>
        <v>0</v>
      </c>
      <c r="J34" s="21">
        <f t="shared" si="1"/>
        <v>4</v>
      </c>
      <c r="K34" s="21">
        <f t="shared" si="1"/>
        <v>1</v>
      </c>
      <c r="L34" s="21">
        <f t="shared" si="1"/>
        <v>0</v>
      </c>
      <c r="M34" s="21">
        <f t="shared" si="1"/>
        <v>2</v>
      </c>
      <c r="N34" s="21">
        <f t="shared" si="1"/>
        <v>2</v>
      </c>
      <c r="O34" s="21">
        <f t="shared" si="1"/>
        <v>1</v>
      </c>
      <c r="P34" s="21">
        <f t="shared" si="1"/>
        <v>0</v>
      </c>
      <c r="Q34" s="21">
        <f t="shared" si="1"/>
        <v>0</v>
      </c>
      <c r="R34" s="21">
        <f t="shared" si="1"/>
        <v>0</v>
      </c>
      <c r="S34" s="21">
        <f t="shared" si="1"/>
        <v>2</v>
      </c>
      <c r="T34" s="21">
        <f t="shared" si="1"/>
        <v>0</v>
      </c>
      <c r="U34" s="21">
        <f t="shared" si="1"/>
        <v>0</v>
      </c>
      <c r="V34" s="21">
        <f t="shared" si="1"/>
        <v>4</v>
      </c>
      <c r="W34" s="21">
        <f t="shared" si="1"/>
        <v>0</v>
      </c>
      <c r="X34" s="21">
        <f t="shared" si="1"/>
        <v>0</v>
      </c>
      <c r="Y34" s="21">
        <f t="shared" si="1"/>
        <v>0</v>
      </c>
      <c r="Z34" s="21">
        <f t="shared" si="1"/>
        <v>0</v>
      </c>
      <c r="AA34" s="21">
        <f t="shared" si="1"/>
        <v>0</v>
      </c>
      <c r="AB34" s="22">
        <f t="shared" si="1"/>
        <v>4</v>
      </c>
      <c r="AC34" s="23">
        <f t="shared" si="1"/>
        <v>22</v>
      </c>
      <c r="AD34" s="29"/>
      <c r="AE34" s="23"/>
    </row>
    <row r="46" spans="1:34" ht="13.5" customHeight="1" x14ac:dyDescent="0.15">
      <c r="AH46" t="s">
        <v>243</v>
      </c>
    </row>
  </sheetData>
  <phoneticPr fontId="0" type="noConversion"/>
  <pageMargins left="0.75" right="0.75" top="1" bottom="1" header="0.5" footer="0.5"/>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6"/>
  <dimension ref="A1:AF20"/>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3"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40.6640625" customWidth="1"/>
  </cols>
  <sheetData>
    <row r="1" spans="1:32" ht="13.5" customHeight="1" x14ac:dyDescent="0.15">
      <c r="A1" s="48"/>
      <c r="B1" s="35" t="str">
        <f>China!B1</f>
        <v>This workbook was produced by Jørgen Fenhann, UNEP DTU Partnership from the CDMPipeline of 1st October 2018, jqfe@dtu.dk, Phone (+45)40202789</v>
      </c>
    </row>
    <row r="2" spans="1:32" ht="13.5" customHeight="1" x14ac:dyDescent="0.15">
      <c r="B2" s="35"/>
    </row>
    <row r="3" spans="1:32" ht="43.5" customHeight="1" x14ac:dyDescent="0.15">
      <c r="A3" s="3" t="s">
        <v>907</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t="s">
        <v>908</v>
      </c>
      <c r="AC4" s="11">
        <f t="shared" ref="AC4:AC19" si="0">SUM(B4:AB4)</f>
        <v>0</v>
      </c>
      <c r="AD4" s="27"/>
      <c r="AE4" s="45"/>
    </row>
    <row r="5" spans="1:32" ht="13.5" customHeight="1" x14ac:dyDescent="0.15">
      <c r="A5" t="s">
        <v>909</v>
      </c>
      <c r="AC5" s="13">
        <f t="shared" si="0"/>
        <v>0</v>
      </c>
      <c r="AD5" s="28"/>
      <c r="AE5" s="46"/>
    </row>
    <row r="6" spans="1:32" ht="13.5" customHeight="1" x14ac:dyDescent="0.15">
      <c r="A6" t="s">
        <v>910</v>
      </c>
      <c r="AC6" s="13">
        <f t="shared" si="0"/>
        <v>0</v>
      </c>
      <c r="AD6" s="28"/>
      <c r="AE6" s="46"/>
    </row>
    <row r="7" spans="1:32" ht="13.5" customHeight="1" x14ac:dyDescent="0.15">
      <c r="A7" t="s">
        <v>911</v>
      </c>
      <c r="AC7" s="13">
        <f t="shared" si="0"/>
        <v>0</v>
      </c>
      <c r="AD7" s="28"/>
      <c r="AE7" s="46"/>
    </row>
    <row r="8" spans="1:32" ht="13.5" customHeight="1" x14ac:dyDescent="0.15">
      <c r="A8" t="s">
        <v>912</v>
      </c>
      <c r="AC8" s="13">
        <f t="shared" si="0"/>
        <v>0</v>
      </c>
      <c r="AD8" s="28"/>
      <c r="AE8" s="46"/>
    </row>
    <row r="9" spans="1:32" ht="13.5" customHeight="1" x14ac:dyDescent="0.15">
      <c r="A9" t="s">
        <v>913</v>
      </c>
      <c r="AC9" s="13">
        <f t="shared" si="0"/>
        <v>0</v>
      </c>
      <c r="AD9" s="28"/>
      <c r="AE9" s="46"/>
    </row>
    <row r="10" spans="1:32" ht="13.5" customHeight="1" x14ac:dyDescent="0.15">
      <c r="A10" t="s">
        <v>914</v>
      </c>
      <c r="AC10" s="13">
        <f t="shared" si="0"/>
        <v>0</v>
      </c>
      <c r="AD10" s="28"/>
      <c r="AE10" s="46"/>
    </row>
    <row r="11" spans="1:32" ht="13.5" customHeight="1" x14ac:dyDescent="0.15">
      <c r="A11" t="s">
        <v>915</v>
      </c>
      <c r="AC11" s="13">
        <f t="shared" si="0"/>
        <v>0</v>
      </c>
      <c r="AD11" s="28"/>
      <c r="AE11" s="46"/>
    </row>
    <row r="12" spans="1:32" ht="13.5" customHeight="1" x14ac:dyDescent="0.15">
      <c r="A12" t="s">
        <v>916</v>
      </c>
      <c r="R12">
        <v>1</v>
      </c>
      <c r="AC12" s="13">
        <f t="shared" si="0"/>
        <v>1</v>
      </c>
      <c r="AD12" s="28"/>
      <c r="AE12" s="46"/>
    </row>
    <row r="13" spans="1:32" ht="13.5" customHeight="1" x14ac:dyDescent="0.15">
      <c r="A13" t="s">
        <v>917</v>
      </c>
      <c r="D13">
        <v>1</v>
      </c>
      <c r="S13">
        <v>2</v>
      </c>
      <c r="AC13" s="13">
        <f t="shared" si="0"/>
        <v>3</v>
      </c>
      <c r="AD13" s="28"/>
      <c r="AE13" s="46"/>
      <c r="AF13"/>
    </row>
    <row r="14" spans="1:32" ht="13.5" customHeight="1" x14ac:dyDescent="0.15">
      <c r="A14" t="s">
        <v>918</v>
      </c>
      <c r="AC14" s="13">
        <f t="shared" si="0"/>
        <v>0</v>
      </c>
      <c r="AD14" s="28"/>
      <c r="AE14" s="46"/>
      <c r="AF14"/>
    </row>
    <row r="15" spans="1:32" ht="13.5" customHeight="1" x14ac:dyDescent="0.15">
      <c r="A15" t="s">
        <v>919</v>
      </c>
      <c r="AC15" s="13">
        <f t="shared" si="0"/>
        <v>0</v>
      </c>
      <c r="AD15" s="28"/>
      <c r="AE15" s="46"/>
    </row>
    <row r="16" spans="1:32" ht="13.5" customHeight="1" x14ac:dyDescent="0.15">
      <c r="A16" t="s">
        <v>920</v>
      </c>
      <c r="D16">
        <v>1</v>
      </c>
      <c r="R16">
        <v>1</v>
      </c>
      <c r="AC16" s="13">
        <f t="shared" si="0"/>
        <v>2</v>
      </c>
      <c r="AD16" s="28"/>
      <c r="AE16" s="46"/>
    </row>
    <row r="17" spans="1:31" ht="13.5" customHeight="1" x14ac:dyDescent="0.15">
      <c r="A17" t="s">
        <v>921</v>
      </c>
      <c r="P17">
        <v>2</v>
      </c>
      <c r="AC17" s="13">
        <f t="shared" si="0"/>
        <v>2</v>
      </c>
      <c r="AD17" s="28"/>
      <c r="AE17" s="46"/>
    </row>
    <row r="18" spans="1:31" ht="13.5" customHeight="1" x14ac:dyDescent="0.15">
      <c r="A18" s="8" t="s">
        <v>75</v>
      </c>
      <c r="AC18" s="13">
        <f t="shared" si="0"/>
        <v>0</v>
      </c>
      <c r="AD18" s="30"/>
      <c r="AE18" s="33"/>
    </row>
    <row r="19" spans="1:31" ht="13.5" customHeight="1" x14ac:dyDescent="0.15">
      <c r="A19" s="25" t="s">
        <v>115</v>
      </c>
      <c r="AC19" s="15">
        <f t="shared" si="0"/>
        <v>0</v>
      </c>
      <c r="AD19" s="29"/>
      <c r="AE19" s="33"/>
    </row>
    <row r="20" spans="1:31" ht="13.5" customHeight="1" x14ac:dyDescent="0.15">
      <c r="A20" s="26" t="s">
        <v>106</v>
      </c>
      <c r="B20" s="20">
        <f t="shared" ref="B20:AC20" si="1">SUM(B4:B19)</f>
        <v>0</v>
      </c>
      <c r="C20" s="21">
        <f t="shared" si="1"/>
        <v>0</v>
      </c>
      <c r="D20" s="21">
        <f t="shared" si="1"/>
        <v>2</v>
      </c>
      <c r="E20" s="21">
        <f t="shared" si="1"/>
        <v>0</v>
      </c>
      <c r="F20" s="21">
        <f t="shared" si="1"/>
        <v>0</v>
      </c>
      <c r="G20" s="21">
        <f t="shared" si="1"/>
        <v>0</v>
      </c>
      <c r="H20" s="21">
        <f t="shared" si="1"/>
        <v>0</v>
      </c>
      <c r="I20" s="21">
        <f t="shared" si="1"/>
        <v>0</v>
      </c>
      <c r="J20" s="21">
        <f t="shared" si="1"/>
        <v>0</v>
      </c>
      <c r="K20" s="21">
        <f t="shared" si="1"/>
        <v>0</v>
      </c>
      <c r="L20" s="21">
        <f t="shared" si="1"/>
        <v>0</v>
      </c>
      <c r="M20" s="21">
        <f t="shared" si="1"/>
        <v>0</v>
      </c>
      <c r="N20" s="21">
        <f t="shared" si="1"/>
        <v>0</v>
      </c>
      <c r="O20" s="21">
        <f t="shared" si="1"/>
        <v>0</v>
      </c>
      <c r="P20" s="21">
        <f t="shared" si="1"/>
        <v>2</v>
      </c>
      <c r="Q20" s="21">
        <f t="shared" si="1"/>
        <v>0</v>
      </c>
      <c r="R20" s="21">
        <f t="shared" si="1"/>
        <v>2</v>
      </c>
      <c r="S20" s="21">
        <f t="shared" si="1"/>
        <v>2</v>
      </c>
      <c r="T20" s="21">
        <f t="shared" si="1"/>
        <v>0</v>
      </c>
      <c r="U20" s="21">
        <f t="shared" si="1"/>
        <v>0</v>
      </c>
      <c r="V20" s="21">
        <f t="shared" si="1"/>
        <v>0</v>
      </c>
      <c r="W20" s="21">
        <f t="shared" si="1"/>
        <v>0</v>
      </c>
      <c r="X20" s="21">
        <f t="shared" si="1"/>
        <v>0</v>
      </c>
      <c r="Y20" s="21">
        <f t="shared" si="1"/>
        <v>0</v>
      </c>
      <c r="Z20" s="21">
        <f t="shared" si="1"/>
        <v>0</v>
      </c>
      <c r="AA20" s="21">
        <f t="shared" si="1"/>
        <v>0</v>
      </c>
      <c r="AB20" s="22">
        <f t="shared" si="1"/>
        <v>0</v>
      </c>
      <c r="AC20" s="23">
        <f t="shared" si="1"/>
        <v>8</v>
      </c>
      <c r="AD20" s="29"/>
      <c r="AE20" s="23"/>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4"/>
  <dimension ref="A1:AI54"/>
  <sheetViews>
    <sheetView workbookViewId="0">
      <pane xSplit="1" ySplit="3" topLeftCell="M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20.1640625" style="2" customWidth="1"/>
    <col min="2" max="2" width="8" style="96" customWidth="1"/>
    <col min="3" max="3" width="6.5" style="96" customWidth="1"/>
    <col min="4" max="4" width="8.33203125" style="96" customWidth="1"/>
    <col min="5" max="5" width="8.5" style="96" customWidth="1"/>
    <col min="6" max="6" width="7.33203125" style="96" customWidth="1"/>
    <col min="7" max="7" width="8.33203125" style="96" customWidth="1"/>
    <col min="8" max="8" width="10" style="96" customWidth="1"/>
    <col min="9" max="9" width="10.6640625" style="96" customWidth="1"/>
    <col min="10" max="10" width="8.33203125" style="96" customWidth="1"/>
    <col min="11" max="11" width="9.1640625" style="96"/>
    <col min="12" max="12" width="8.6640625" style="96" customWidth="1"/>
    <col min="13" max="13" width="6.83203125" style="96" customWidth="1"/>
    <col min="14" max="14" width="7" style="96" customWidth="1"/>
    <col min="15" max="15" width="9.1640625" style="96"/>
    <col min="16" max="16" width="8" style="96" customWidth="1"/>
    <col min="17" max="17" width="7.33203125" style="96" customWidth="1"/>
    <col min="18" max="18" width="6.1640625" style="96" customWidth="1"/>
    <col min="19" max="19" width="6.5" style="96" customWidth="1"/>
    <col min="20" max="21" width="8.8320312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9.6640625" style="96" customWidth="1"/>
    <col min="31" max="31" width="13.33203125" style="96" bestFit="1" customWidth="1"/>
    <col min="32" max="32" width="10.33203125" style="96" customWidth="1"/>
    <col min="33" max="33" width="8.6640625" style="1" customWidth="1"/>
    <col min="34" max="34" width="10.83203125" style="96" customWidth="1"/>
    <col min="35" max="16384" width="9.1640625" style="96"/>
  </cols>
  <sheetData>
    <row r="1" spans="1:35" ht="13.5" customHeight="1" x14ac:dyDescent="0.15">
      <c r="A1" s="48"/>
      <c r="B1" s="35" t="str">
        <f>+Guide!A1</f>
        <v>This workbook was produced by Jørgen Fenhann, UNEP DTU Partnership from the CDMPipeline of 1st October 2018, jqfe@dtu.dk, Phone (+45)40202789</v>
      </c>
      <c r="AG1" s="96" t="s">
        <v>1656</v>
      </c>
      <c r="AH1" s="96" t="s">
        <v>1657</v>
      </c>
      <c r="AI1" s="96" t="s">
        <v>1658</v>
      </c>
    </row>
    <row r="2" spans="1:35" ht="13.5" customHeight="1" x14ac:dyDescent="0.15">
      <c r="B2" s="35"/>
      <c r="AH2" s="64" t="s">
        <v>1660</v>
      </c>
      <c r="AI2" s="64" t="s">
        <v>1661</v>
      </c>
    </row>
    <row r="3" spans="1:35" ht="39.75" customHeight="1" x14ac:dyDescent="0.15">
      <c r="A3" s="3" t="s">
        <v>1764</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111" t="s">
        <v>1662</v>
      </c>
      <c r="AD3" s="73" t="s">
        <v>1337</v>
      </c>
      <c r="AE3" s="103" t="s">
        <v>1664</v>
      </c>
      <c r="AF3" s="31" t="s">
        <v>1659</v>
      </c>
      <c r="AG3" s="103" t="s">
        <v>1663</v>
      </c>
    </row>
    <row r="4" spans="1:35" ht="13.5" customHeight="1" x14ac:dyDescent="0.15">
      <c r="A4" s="96" t="s">
        <v>1941</v>
      </c>
      <c r="AC4" s="11">
        <f t="shared" ref="AC4:AC53" si="0">SUM(B4:AB4)</f>
        <v>0</v>
      </c>
      <c r="AD4" s="57"/>
      <c r="AE4" s="113"/>
      <c r="AF4" s="110">
        <v>1.448188</v>
      </c>
      <c r="AG4" s="106">
        <v>4872</v>
      </c>
    </row>
    <row r="5" spans="1:35" ht="13.5" customHeight="1" x14ac:dyDescent="0.15">
      <c r="A5" s="96" t="s">
        <v>1984</v>
      </c>
      <c r="AC5" s="13"/>
      <c r="AD5" s="58"/>
      <c r="AE5" s="114"/>
      <c r="AF5" s="101"/>
      <c r="AG5" s="107"/>
    </row>
    <row r="6" spans="1:35" ht="13.5" customHeight="1" x14ac:dyDescent="0.15">
      <c r="A6" s="96" t="s">
        <v>1986</v>
      </c>
      <c r="AC6" s="13"/>
      <c r="AD6" s="58"/>
      <c r="AE6" s="114"/>
      <c r="AF6" s="101"/>
      <c r="AG6" s="107"/>
    </row>
    <row r="7" spans="1:35" ht="13.5" customHeight="1" x14ac:dyDescent="0.15">
      <c r="A7" s="96" t="s">
        <v>1956</v>
      </c>
      <c r="AC7" s="13"/>
      <c r="AD7" s="58"/>
      <c r="AE7" s="114"/>
      <c r="AF7" s="101"/>
      <c r="AG7" s="107"/>
    </row>
    <row r="8" spans="1:35" ht="13.5" customHeight="1" x14ac:dyDescent="0.15">
      <c r="A8" s="96" t="s">
        <v>1963</v>
      </c>
      <c r="AC8" s="13"/>
      <c r="AD8" s="58"/>
      <c r="AE8" s="114"/>
      <c r="AF8" s="101"/>
      <c r="AG8" s="107"/>
    </row>
    <row r="9" spans="1:35" ht="13.5" customHeight="1" x14ac:dyDescent="0.15">
      <c r="A9" s="96" t="s">
        <v>1945</v>
      </c>
      <c r="AC9" s="13"/>
      <c r="AD9" s="58"/>
      <c r="AE9" s="114"/>
      <c r="AF9" s="101"/>
      <c r="AG9" s="107"/>
    </row>
    <row r="10" spans="1:35" ht="13.5" customHeight="1" x14ac:dyDescent="0.15">
      <c r="A10" s="96" t="s">
        <v>1948</v>
      </c>
      <c r="AC10" s="13"/>
      <c r="AD10" s="58"/>
      <c r="AE10" s="114"/>
      <c r="AF10" s="101"/>
      <c r="AG10" s="107"/>
    </row>
    <row r="11" spans="1:35" ht="13.5" customHeight="1" x14ac:dyDescent="0.15">
      <c r="A11" s="96" t="s">
        <v>1946</v>
      </c>
      <c r="AC11" s="13"/>
      <c r="AD11" s="58"/>
      <c r="AE11" s="114"/>
      <c r="AF11" s="101"/>
      <c r="AG11" s="107"/>
    </row>
    <row r="12" spans="1:35" ht="13.5" customHeight="1" x14ac:dyDescent="0.15">
      <c r="A12" s="96" t="s">
        <v>1947</v>
      </c>
      <c r="AC12" s="13"/>
      <c r="AD12" s="58"/>
      <c r="AE12" s="114"/>
      <c r="AF12" s="101"/>
      <c r="AG12" s="107"/>
    </row>
    <row r="13" spans="1:35" ht="13.5" customHeight="1" x14ac:dyDescent="0.15">
      <c r="A13" s="96" t="s">
        <v>1949</v>
      </c>
      <c r="AC13" s="13"/>
      <c r="AD13" s="58"/>
      <c r="AE13" s="114"/>
      <c r="AF13" s="101"/>
      <c r="AG13" s="107"/>
    </row>
    <row r="14" spans="1:35" ht="13.5" customHeight="1" x14ac:dyDescent="0.15">
      <c r="A14" s="96" t="s">
        <v>1974</v>
      </c>
      <c r="AC14" s="13"/>
      <c r="AD14" s="58"/>
      <c r="AE14" s="114"/>
      <c r="AF14" s="101"/>
      <c r="AG14" s="107"/>
    </row>
    <row r="15" spans="1:35" ht="13.5" customHeight="1" x14ac:dyDescent="0.15">
      <c r="A15" s="96" t="s">
        <v>1950</v>
      </c>
      <c r="AC15" s="13"/>
      <c r="AD15" s="58"/>
      <c r="AE15" s="114"/>
      <c r="AF15" s="101"/>
      <c r="AG15" s="107"/>
    </row>
    <row r="16" spans="1:35" ht="13.5" customHeight="1" x14ac:dyDescent="0.15">
      <c r="A16" s="96" t="s">
        <v>1975</v>
      </c>
      <c r="AC16" s="13"/>
      <c r="AD16" s="58"/>
      <c r="AE16" s="114"/>
      <c r="AF16" s="101"/>
      <c r="AG16" s="107"/>
    </row>
    <row r="17" spans="1:33" ht="13.5" customHeight="1" x14ac:dyDescent="0.15">
      <c r="A17" s="96" t="s">
        <v>1942</v>
      </c>
      <c r="AC17" s="13"/>
      <c r="AD17" s="58"/>
      <c r="AE17" s="114"/>
      <c r="AF17" s="101"/>
      <c r="AG17" s="107"/>
    </row>
    <row r="18" spans="1:33" ht="13.5" customHeight="1" x14ac:dyDescent="0.15">
      <c r="A18" s="96" t="s">
        <v>1965</v>
      </c>
      <c r="AC18" s="13"/>
      <c r="AD18" s="58"/>
      <c r="AE18" s="114"/>
      <c r="AF18" s="101"/>
      <c r="AG18" s="107"/>
    </row>
    <row r="19" spans="1:33" ht="13.5" customHeight="1" x14ac:dyDescent="0.15">
      <c r="A19" s="96" t="s">
        <v>1957</v>
      </c>
      <c r="AC19" s="13"/>
      <c r="AD19" s="58"/>
      <c r="AE19" s="114"/>
      <c r="AF19" s="101"/>
      <c r="AG19" s="107"/>
    </row>
    <row r="20" spans="1:33" ht="13.5" customHeight="1" x14ac:dyDescent="0.15">
      <c r="A20" s="96" t="s">
        <v>1972</v>
      </c>
      <c r="AC20" s="13"/>
      <c r="AD20" s="58"/>
      <c r="AE20" s="114"/>
      <c r="AF20" s="101"/>
      <c r="AG20" s="107"/>
    </row>
    <row r="21" spans="1:33" ht="13.5" customHeight="1" x14ac:dyDescent="0.15">
      <c r="A21" s="96" t="s">
        <v>1979</v>
      </c>
      <c r="AC21" s="13">
        <f t="shared" si="0"/>
        <v>0</v>
      </c>
      <c r="AD21" s="58"/>
      <c r="AE21" s="114"/>
      <c r="AF21" s="101">
        <v>1.2144410000000001</v>
      </c>
      <c r="AG21" s="107">
        <v>4163</v>
      </c>
    </row>
    <row r="22" spans="1:33" ht="13.5" customHeight="1" x14ac:dyDescent="0.15">
      <c r="A22" s="96" t="s">
        <v>1976</v>
      </c>
      <c r="AC22" s="13">
        <f t="shared" si="0"/>
        <v>0</v>
      </c>
      <c r="AD22" s="58"/>
      <c r="AE22" s="114"/>
      <c r="AF22" s="101">
        <v>0.53016200000000002</v>
      </c>
      <c r="AG22" s="107">
        <v>1885</v>
      </c>
    </row>
    <row r="23" spans="1:33" ht="13.5" customHeight="1" x14ac:dyDescent="0.15">
      <c r="A23" s="96" t="s">
        <v>1987</v>
      </c>
      <c r="AC23" s="13">
        <f t="shared" si="0"/>
        <v>0</v>
      </c>
      <c r="AD23" s="58"/>
      <c r="AE23" s="114"/>
      <c r="AF23" s="101">
        <v>0.67330699999999999</v>
      </c>
      <c r="AG23" s="107">
        <v>2754</v>
      </c>
    </row>
    <row r="24" spans="1:33" ht="13.5" customHeight="1" x14ac:dyDescent="0.15">
      <c r="A24" s="96" t="s">
        <v>1964</v>
      </c>
      <c r="AC24" s="13">
        <f t="shared" si="0"/>
        <v>0</v>
      </c>
      <c r="AD24" s="58"/>
      <c r="AE24" s="114"/>
      <c r="AF24" s="101">
        <v>1.0552589999999999</v>
      </c>
      <c r="AG24" s="107">
        <v>4376</v>
      </c>
    </row>
    <row r="25" spans="1:33" ht="13.5" customHeight="1" x14ac:dyDescent="0.15">
      <c r="A25" s="96" t="s">
        <v>1973</v>
      </c>
      <c r="AC25" s="13">
        <f t="shared" si="0"/>
        <v>0</v>
      </c>
      <c r="AD25" s="58"/>
      <c r="AE25" s="114"/>
      <c r="AF25" s="101">
        <v>1.101593</v>
      </c>
      <c r="AG25" s="107">
        <v>5173</v>
      </c>
    </row>
    <row r="26" spans="1:33" ht="13.5" customHeight="1" x14ac:dyDescent="0.15">
      <c r="A26" s="96" t="s">
        <v>1958</v>
      </c>
      <c r="AC26" s="13">
        <f t="shared" si="0"/>
        <v>0</v>
      </c>
      <c r="AD26" s="58"/>
      <c r="AE26" s="114"/>
      <c r="AF26" s="101">
        <v>0.99259500000000001</v>
      </c>
      <c r="AG26" s="107">
        <v>4743</v>
      </c>
    </row>
    <row r="27" spans="1:33" ht="13.5" customHeight="1" x14ac:dyDescent="0.15">
      <c r="A27" s="96" t="s">
        <v>1980</v>
      </c>
      <c r="AC27" s="13">
        <f t="shared" si="0"/>
        <v>0</v>
      </c>
      <c r="AD27" s="58"/>
      <c r="AE27" s="114"/>
      <c r="AF27" s="101">
        <v>0.87400599999999995</v>
      </c>
      <c r="AG27" s="107">
        <v>4708</v>
      </c>
    </row>
    <row r="28" spans="1:33" ht="13.5" customHeight="1" x14ac:dyDescent="0.15">
      <c r="A28" s="96" t="s">
        <v>1943</v>
      </c>
      <c r="AC28" s="13">
        <f t="shared" si="0"/>
        <v>0</v>
      </c>
      <c r="AD28" s="58"/>
      <c r="AE28" s="114"/>
      <c r="AF28" s="101">
        <v>1.2359939999999998</v>
      </c>
      <c r="AG28" s="107">
        <v>8005</v>
      </c>
    </row>
    <row r="29" spans="1:33" ht="13.5" customHeight="1" x14ac:dyDescent="0.15">
      <c r="A29" s="96" t="s">
        <v>1969</v>
      </c>
      <c r="AC29" s="13">
        <f t="shared" si="0"/>
        <v>0</v>
      </c>
      <c r="AD29" s="58"/>
      <c r="AE29" s="114"/>
      <c r="AF29" s="101">
        <v>0.68105499999999997</v>
      </c>
      <c r="AG29" s="107">
        <v>4439</v>
      </c>
    </row>
    <row r="30" spans="1:33" ht="13.5" customHeight="1" x14ac:dyDescent="0.15">
      <c r="A30" s="96" t="s">
        <v>1966</v>
      </c>
      <c r="AC30" s="13">
        <f t="shared" si="0"/>
        <v>0</v>
      </c>
      <c r="AD30" s="58"/>
      <c r="AE30" s="114"/>
      <c r="AF30" s="101">
        <v>0.31895100000000004</v>
      </c>
      <c r="AG30" s="107">
        <v>2141</v>
      </c>
    </row>
    <row r="31" spans="1:33" ht="13.5" customHeight="1" x14ac:dyDescent="0.15">
      <c r="A31" s="96" t="s">
        <v>1983</v>
      </c>
      <c r="AC31" s="13">
        <f t="shared" si="0"/>
        <v>0</v>
      </c>
      <c r="AD31" s="58"/>
      <c r="AE31" s="114"/>
      <c r="AF31" s="109">
        <v>15.625084000000001</v>
      </c>
      <c r="AG31" s="107">
        <v>106339</v>
      </c>
    </row>
    <row r="32" spans="1:33" ht="13.5" customHeight="1" x14ac:dyDescent="0.15">
      <c r="A32" s="96" t="s">
        <v>1967</v>
      </c>
      <c r="AC32" s="13">
        <f t="shared" si="0"/>
        <v>0</v>
      </c>
      <c r="AD32" s="58"/>
      <c r="AE32" s="114"/>
      <c r="AF32" s="101">
        <v>0.63864500000000002</v>
      </c>
      <c r="AG32" s="107">
        <v>4424</v>
      </c>
    </row>
    <row r="33" spans="1:33" ht="13.5" customHeight="1" x14ac:dyDescent="0.15">
      <c r="A33" s="96" t="s">
        <v>1968</v>
      </c>
      <c r="AC33" s="13">
        <f t="shared" si="0"/>
        <v>0</v>
      </c>
      <c r="AD33" s="58"/>
      <c r="AE33" s="114"/>
      <c r="AF33" s="101">
        <v>0.33364199999999999</v>
      </c>
      <c r="AG33" s="107">
        <v>2321</v>
      </c>
    </row>
    <row r="34" spans="1:33" ht="13.5" customHeight="1" x14ac:dyDescent="0.15">
      <c r="A34" s="96" t="s">
        <v>1985</v>
      </c>
      <c r="AC34" s="13">
        <f t="shared" si="0"/>
        <v>0</v>
      </c>
      <c r="AD34" s="58"/>
      <c r="AE34" s="114"/>
      <c r="AF34" s="101">
        <v>1.7389290000000002</v>
      </c>
      <c r="AG34" s="107">
        <v>13830</v>
      </c>
    </row>
    <row r="35" spans="1:33" ht="13.5" customHeight="1" x14ac:dyDescent="0.15">
      <c r="A35" s="96" t="s">
        <v>1971</v>
      </c>
      <c r="AC35" s="13">
        <f t="shared" si="0"/>
        <v>0</v>
      </c>
      <c r="AD35" s="58"/>
      <c r="AE35" s="114"/>
      <c r="AF35" s="101">
        <v>0.43231000000000003</v>
      </c>
      <c r="AG35" s="107">
        <v>3617</v>
      </c>
    </row>
    <row r="36" spans="1:33" ht="13.5" customHeight="1" x14ac:dyDescent="0.15">
      <c r="A36" s="96" t="s">
        <v>1970</v>
      </c>
      <c r="AC36" s="13">
        <f t="shared" si="0"/>
        <v>0</v>
      </c>
      <c r="AD36" s="58"/>
      <c r="AE36" s="114"/>
      <c r="AF36" s="101"/>
      <c r="AG36" s="107"/>
    </row>
    <row r="37" spans="1:33" ht="13.5" customHeight="1" x14ac:dyDescent="0.15">
      <c r="A37" s="96" t="s">
        <v>1944</v>
      </c>
      <c r="AC37" s="13">
        <f t="shared" si="0"/>
        <v>0</v>
      </c>
      <c r="AD37" s="58"/>
      <c r="AE37" s="114"/>
      <c r="AF37" s="101"/>
      <c r="AG37" s="107"/>
    </row>
    <row r="38" spans="1:33" ht="13.5" customHeight="1" x14ac:dyDescent="0.15">
      <c r="A38" s="96" t="s">
        <v>1988</v>
      </c>
      <c r="AC38" s="13">
        <f t="shared" si="0"/>
        <v>0</v>
      </c>
      <c r="AD38" s="58"/>
      <c r="AE38" s="114"/>
      <c r="AF38" s="101"/>
      <c r="AG38" s="107"/>
    </row>
    <row r="39" spans="1:33" ht="13.5" customHeight="1" x14ac:dyDescent="0.15">
      <c r="A39" s="96" t="s">
        <v>1960</v>
      </c>
      <c r="AC39" s="13">
        <f t="shared" si="0"/>
        <v>0</v>
      </c>
      <c r="AD39" s="58"/>
      <c r="AE39" s="114"/>
      <c r="AF39" s="101"/>
      <c r="AG39" s="107"/>
    </row>
    <row r="40" spans="1:33" ht="13.5" customHeight="1" x14ac:dyDescent="0.15">
      <c r="A40" s="96" t="s">
        <v>1959</v>
      </c>
      <c r="AC40" s="13">
        <f t="shared" si="0"/>
        <v>0</v>
      </c>
      <c r="AD40" s="58"/>
      <c r="AE40" s="114"/>
      <c r="AF40" s="101"/>
      <c r="AG40" s="107"/>
    </row>
    <row r="41" spans="1:33" ht="13.5" customHeight="1" x14ac:dyDescent="0.15">
      <c r="A41" s="96" t="s">
        <v>1962</v>
      </c>
      <c r="AC41" s="13">
        <f t="shared" si="0"/>
        <v>0</v>
      </c>
      <c r="AD41" s="58"/>
      <c r="AE41" s="114"/>
      <c r="AF41" s="101"/>
      <c r="AG41" s="107"/>
    </row>
    <row r="42" spans="1:33" ht="13.5" customHeight="1" x14ac:dyDescent="0.15">
      <c r="A42" s="96" t="s">
        <v>1961</v>
      </c>
      <c r="AC42" s="13">
        <f t="shared" si="0"/>
        <v>0</v>
      </c>
      <c r="AD42" s="58"/>
      <c r="AE42" s="114"/>
      <c r="AF42" s="101"/>
      <c r="AG42" s="107"/>
    </row>
    <row r="43" spans="1:33" ht="13.5" customHeight="1" x14ac:dyDescent="0.15">
      <c r="A43" s="96" t="s">
        <v>1981</v>
      </c>
      <c r="AC43" s="13">
        <f t="shared" si="0"/>
        <v>0</v>
      </c>
      <c r="AD43" s="58"/>
      <c r="AE43" s="114"/>
      <c r="AF43" s="101"/>
      <c r="AG43" s="107"/>
    </row>
    <row r="44" spans="1:33" ht="13.5" customHeight="1" x14ac:dyDescent="0.15">
      <c r="A44" s="96" t="s">
        <v>1951</v>
      </c>
      <c r="AC44" s="13">
        <f t="shared" si="0"/>
        <v>0</v>
      </c>
      <c r="AD44" s="58"/>
      <c r="AE44" s="114"/>
      <c r="AF44" s="101"/>
      <c r="AG44" s="107"/>
    </row>
    <row r="45" spans="1:33" ht="13.5" customHeight="1" x14ac:dyDescent="0.15">
      <c r="A45" s="96" t="s">
        <v>1952</v>
      </c>
      <c r="AC45" s="13">
        <f t="shared" si="0"/>
        <v>0</v>
      </c>
      <c r="AD45" s="58"/>
      <c r="AE45" s="114"/>
      <c r="AF45" s="101"/>
      <c r="AG45" s="107"/>
    </row>
    <row r="46" spans="1:33" ht="13.5" customHeight="1" x14ac:dyDescent="0.15">
      <c r="A46" s="96" t="s">
        <v>1954</v>
      </c>
      <c r="AC46" s="13">
        <f t="shared" si="0"/>
        <v>0</v>
      </c>
      <c r="AD46" s="58"/>
      <c r="AE46" s="114"/>
      <c r="AF46" s="101"/>
      <c r="AG46" s="107"/>
    </row>
    <row r="47" spans="1:33" ht="13.5" customHeight="1" x14ac:dyDescent="0.15">
      <c r="A47" s="96" t="s">
        <v>1977</v>
      </c>
      <c r="AC47" s="13">
        <f t="shared" si="0"/>
        <v>0</v>
      </c>
      <c r="AD47" s="58"/>
      <c r="AE47" s="114"/>
      <c r="AF47" s="101"/>
      <c r="AG47" s="107"/>
    </row>
    <row r="48" spans="1:33" ht="13.5" customHeight="1" x14ac:dyDescent="0.15">
      <c r="A48" s="96" t="s">
        <v>1982</v>
      </c>
      <c r="AC48" s="13">
        <f t="shared" si="0"/>
        <v>0</v>
      </c>
      <c r="AD48" s="58"/>
      <c r="AE48" s="114"/>
      <c r="AF48" s="101"/>
      <c r="AG48" s="107"/>
    </row>
    <row r="49" spans="1:33" ht="13.5" customHeight="1" x14ac:dyDescent="0.15">
      <c r="A49" s="96" t="s">
        <v>1978</v>
      </c>
      <c r="AC49" s="13">
        <f t="shared" si="0"/>
        <v>0</v>
      </c>
      <c r="AD49" s="58"/>
      <c r="AE49" s="114"/>
      <c r="AF49" s="101"/>
      <c r="AG49" s="107"/>
    </row>
    <row r="50" spans="1:33" ht="13.5" customHeight="1" x14ac:dyDescent="0.15">
      <c r="A50" s="96" t="s">
        <v>1955</v>
      </c>
      <c r="AC50" s="13">
        <f t="shared" si="0"/>
        <v>0</v>
      </c>
      <c r="AD50" s="58"/>
      <c r="AE50" s="114"/>
      <c r="AF50" s="101"/>
      <c r="AG50" s="107"/>
    </row>
    <row r="51" spans="1:33" ht="13.5" customHeight="1" x14ac:dyDescent="0.15">
      <c r="A51" s="96" t="s">
        <v>1953</v>
      </c>
      <c r="AC51" s="13">
        <f t="shared" si="0"/>
        <v>0</v>
      </c>
      <c r="AD51" s="58"/>
      <c r="AE51" s="114"/>
      <c r="AF51" s="101"/>
      <c r="AG51" s="107"/>
    </row>
    <row r="52" spans="1:33" ht="13.5" customHeight="1" x14ac:dyDescent="0.15">
      <c r="A52" s="8" t="s">
        <v>75</v>
      </c>
      <c r="AC52" s="13">
        <f t="shared" si="0"/>
        <v>0</v>
      </c>
      <c r="AD52" s="115"/>
      <c r="AE52" s="115"/>
      <c r="AF52" s="104"/>
      <c r="AG52" s="105"/>
    </row>
    <row r="53" spans="1:33" ht="13.5" customHeight="1" x14ac:dyDescent="0.15">
      <c r="A53" s="25" t="s">
        <v>115</v>
      </c>
      <c r="AC53" s="15">
        <f t="shared" si="0"/>
        <v>0</v>
      </c>
      <c r="AD53" s="116"/>
      <c r="AE53" s="116"/>
      <c r="AF53" s="102"/>
      <c r="AG53" s="105"/>
    </row>
    <row r="54" spans="1:33" ht="13.5" customHeight="1" x14ac:dyDescent="0.15">
      <c r="A54" s="26" t="s">
        <v>106</v>
      </c>
      <c r="B54" s="20">
        <f t="shared" ref="B54:AC54" si="1">SUM(B4:B53)</f>
        <v>0</v>
      </c>
      <c r="C54" s="21">
        <f t="shared" si="1"/>
        <v>0</v>
      </c>
      <c r="D54" s="21">
        <f t="shared" si="1"/>
        <v>0</v>
      </c>
      <c r="E54" s="21">
        <f t="shared" si="1"/>
        <v>0</v>
      </c>
      <c r="F54" s="21">
        <f t="shared" si="1"/>
        <v>0</v>
      </c>
      <c r="G54" s="21">
        <f t="shared" si="1"/>
        <v>0</v>
      </c>
      <c r="H54" s="21">
        <f t="shared" si="1"/>
        <v>0</v>
      </c>
      <c r="I54" s="21">
        <f t="shared" si="1"/>
        <v>0</v>
      </c>
      <c r="J54" s="21">
        <f t="shared" si="1"/>
        <v>0</v>
      </c>
      <c r="K54" s="21">
        <f t="shared" si="1"/>
        <v>0</v>
      </c>
      <c r="L54" s="21">
        <f t="shared" si="1"/>
        <v>0</v>
      </c>
      <c r="M54" s="21">
        <f t="shared" si="1"/>
        <v>0</v>
      </c>
      <c r="N54" s="21">
        <f t="shared" si="1"/>
        <v>0</v>
      </c>
      <c r="O54" s="21">
        <f t="shared" si="1"/>
        <v>0</v>
      </c>
      <c r="P54" s="21">
        <f t="shared" si="1"/>
        <v>0</v>
      </c>
      <c r="Q54" s="21">
        <f t="shared" si="1"/>
        <v>0</v>
      </c>
      <c r="R54" s="21">
        <f t="shared" si="1"/>
        <v>0</v>
      </c>
      <c r="S54" s="21">
        <f t="shared" si="1"/>
        <v>0</v>
      </c>
      <c r="T54" s="21">
        <f t="shared" si="1"/>
        <v>0</v>
      </c>
      <c r="U54" s="21">
        <f t="shared" si="1"/>
        <v>0</v>
      </c>
      <c r="V54" s="21">
        <f t="shared" si="1"/>
        <v>0</v>
      </c>
      <c r="W54" s="21">
        <f t="shared" si="1"/>
        <v>0</v>
      </c>
      <c r="X54" s="21">
        <f t="shared" si="1"/>
        <v>0</v>
      </c>
      <c r="Y54" s="21">
        <f t="shared" si="1"/>
        <v>0</v>
      </c>
      <c r="Z54" s="21">
        <f t="shared" si="1"/>
        <v>0</v>
      </c>
      <c r="AA54" s="21">
        <f t="shared" si="1"/>
        <v>0</v>
      </c>
      <c r="AB54" s="22">
        <f t="shared" si="1"/>
        <v>0</v>
      </c>
      <c r="AC54" s="112">
        <f t="shared" si="1"/>
        <v>0</v>
      </c>
      <c r="AD54" s="117">
        <f>AC54/AF54</f>
        <v>0</v>
      </c>
      <c r="AE54" s="116"/>
      <c r="AF54" s="100">
        <f>SUM(AF4:AF53)</f>
        <v>28.894161000000004</v>
      </c>
      <c r="AG54" s="108">
        <f>SUM(AG4:AG53)</f>
        <v>177790</v>
      </c>
    </row>
  </sheetData>
  <sortState ref="A4:A51">
    <sortCondition ref="A4:A51"/>
  </sortState>
  <pageMargins left="0.75" right="0.75" top="1" bottom="1" header="0.5" footer="0.5"/>
  <pageSetup paperSize="9" orientation="portrait" horizontalDpi="4294967293"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63"/>
  <dimension ref="A1:AF16"/>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8.332031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40.6640625" customWidth="1"/>
  </cols>
  <sheetData>
    <row r="1" spans="1:32" ht="13.5" customHeight="1" x14ac:dyDescent="0.15">
      <c r="A1" s="48"/>
      <c r="B1" s="35" t="str">
        <f>China!B1</f>
        <v>This workbook was produced by Jørgen Fenhann, UNEP DTU Partnership from the CDMPipeline of 1st October 2018, jqfe@dtu.dk, Phone (+45)40202789</v>
      </c>
    </row>
    <row r="2" spans="1:32" ht="13.5" customHeight="1" x14ac:dyDescent="0.15">
      <c r="B2" s="35"/>
    </row>
    <row r="3" spans="1:32" ht="41.25" customHeight="1" x14ac:dyDescent="0.15">
      <c r="A3" s="3" t="s">
        <v>1444</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t="s">
        <v>1445</v>
      </c>
      <c r="S4">
        <v>1</v>
      </c>
      <c r="AC4" s="11">
        <f t="shared" ref="AC4:AC15" si="0">SUM(B4:AB4)</f>
        <v>1</v>
      </c>
      <c r="AD4" s="27"/>
      <c r="AE4" s="45"/>
    </row>
    <row r="5" spans="1:32" ht="13.5" customHeight="1" x14ac:dyDescent="0.15">
      <c r="A5" t="s">
        <v>1446</v>
      </c>
      <c r="AC5" s="13">
        <f t="shared" si="0"/>
        <v>0</v>
      </c>
      <c r="AD5" s="28"/>
      <c r="AE5" s="46"/>
    </row>
    <row r="6" spans="1:32" ht="13.5" customHeight="1" x14ac:dyDescent="0.15">
      <c r="A6" t="s">
        <v>1447</v>
      </c>
      <c r="AC6" s="13">
        <f t="shared" si="0"/>
        <v>0</v>
      </c>
      <c r="AD6" s="28"/>
      <c r="AE6" s="46"/>
    </row>
    <row r="7" spans="1:32" ht="13.5" customHeight="1" x14ac:dyDescent="0.15">
      <c r="A7" t="s">
        <v>1448</v>
      </c>
      <c r="AC7" s="13">
        <f t="shared" si="0"/>
        <v>0</v>
      </c>
      <c r="AD7" s="28"/>
      <c r="AE7" s="46"/>
    </row>
    <row r="8" spans="1:32" ht="13.5" customHeight="1" x14ac:dyDescent="0.15">
      <c r="A8" t="s">
        <v>1449</v>
      </c>
      <c r="AC8" s="13">
        <f t="shared" si="0"/>
        <v>0</v>
      </c>
      <c r="AD8" s="28"/>
      <c r="AE8" s="46"/>
    </row>
    <row r="9" spans="1:32" ht="13.5" customHeight="1" x14ac:dyDescent="0.15">
      <c r="A9" t="s">
        <v>1450</v>
      </c>
      <c r="AC9" s="13">
        <f t="shared" si="0"/>
        <v>0</v>
      </c>
      <c r="AD9" s="28"/>
      <c r="AE9" s="46"/>
    </row>
    <row r="10" spans="1:32" ht="13.5" customHeight="1" x14ac:dyDescent="0.15">
      <c r="A10" t="s">
        <v>1451</v>
      </c>
      <c r="T10">
        <v>1</v>
      </c>
      <c r="AC10" s="13">
        <f t="shared" si="0"/>
        <v>1</v>
      </c>
      <c r="AD10" s="28"/>
      <c r="AE10" s="46"/>
    </row>
    <row r="11" spans="1:32" ht="13.5" customHeight="1" x14ac:dyDescent="0.15">
      <c r="A11" t="s">
        <v>1452</v>
      </c>
      <c r="AC11" s="13">
        <f t="shared" si="0"/>
        <v>0</v>
      </c>
      <c r="AD11" s="28"/>
      <c r="AE11" s="46"/>
    </row>
    <row r="12" spans="1:32" ht="13.5" customHeight="1" x14ac:dyDescent="0.15">
      <c r="A12" t="s">
        <v>925</v>
      </c>
      <c r="X12">
        <v>1</v>
      </c>
      <c r="AC12" s="13">
        <f t="shared" si="0"/>
        <v>1</v>
      </c>
      <c r="AD12" s="28"/>
      <c r="AE12" s="46"/>
    </row>
    <row r="13" spans="1:32" ht="13.5" customHeight="1" x14ac:dyDescent="0.15">
      <c r="A13" t="s">
        <v>1453</v>
      </c>
      <c r="AC13" s="13">
        <f t="shared" si="0"/>
        <v>0</v>
      </c>
      <c r="AD13" s="28"/>
      <c r="AE13" s="46"/>
      <c r="AF13"/>
    </row>
    <row r="14" spans="1:32" ht="13.5" customHeight="1" x14ac:dyDescent="0.15">
      <c r="A14" s="8" t="s">
        <v>75</v>
      </c>
      <c r="AC14" s="13">
        <f t="shared" si="0"/>
        <v>0</v>
      </c>
      <c r="AD14" s="30"/>
      <c r="AE14" s="33"/>
    </row>
    <row r="15" spans="1:32" ht="13.5" customHeight="1" x14ac:dyDescent="0.15">
      <c r="A15" s="25" t="s">
        <v>115</v>
      </c>
      <c r="AC15" s="15">
        <f t="shared" si="0"/>
        <v>0</v>
      </c>
      <c r="AD15" s="29"/>
      <c r="AE15" s="33"/>
    </row>
    <row r="16" spans="1:32" ht="13.5" customHeight="1" x14ac:dyDescent="0.15">
      <c r="A16" s="26" t="s">
        <v>106</v>
      </c>
      <c r="B16" s="20">
        <f t="shared" ref="B16:AC16" si="1">SUM(B4:B15)</f>
        <v>0</v>
      </c>
      <c r="C16" s="21">
        <f t="shared" si="1"/>
        <v>0</v>
      </c>
      <c r="D16" s="21">
        <f t="shared" si="1"/>
        <v>0</v>
      </c>
      <c r="E16" s="21">
        <f t="shared" si="1"/>
        <v>0</v>
      </c>
      <c r="F16" s="21">
        <f t="shared" si="1"/>
        <v>0</v>
      </c>
      <c r="G16" s="21">
        <f t="shared" si="1"/>
        <v>0</v>
      </c>
      <c r="H16" s="21">
        <f t="shared" si="1"/>
        <v>0</v>
      </c>
      <c r="I16" s="21">
        <f t="shared" si="1"/>
        <v>0</v>
      </c>
      <c r="J16" s="21">
        <f t="shared" si="1"/>
        <v>0</v>
      </c>
      <c r="K16" s="21">
        <f t="shared" si="1"/>
        <v>0</v>
      </c>
      <c r="L16" s="21">
        <f t="shared" si="1"/>
        <v>0</v>
      </c>
      <c r="M16" s="21">
        <f t="shared" si="1"/>
        <v>0</v>
      </c>
      <c r="N16" s="21">
        <f t="shared" si="1"/>
        <v>0</v>
      </c>
      <c r="O16" s="21">
        <f t="shared" si="1"/>
        <v>0</v>
      </c>
      <c r="P16" s="21">
        <f t="shared" si="1"/>
        <v>0</v>
      </c>
      <c r="Q16" s="21">
        <f t="shared" si="1"/>
        <v>0</v>
      </c>
      <c r="R16" s="21">
        <f t="shared" si="1"/>
        <v>0</v>
      </c>
      <c r="S16" s="21">
        <f t="shared" si="1"/>
        <v>1</v>
      </c>
      <c r="T16" s="21">
        <f t="shared" si="1"/>
        <v>1</v>
      </c>
      <c r="U16" s="21">
        <f t="shared" si="1"/>
        <v>0</v>
      </c>
      <c r="V16" s="21">
        <f t="shared" si="1"/>
        <v>0</v>
      </c>
      <c r="W16" s="21">
        <f t="shared" si="1"/>
        <v>0</v>
      </c>
      <c r="X16" s="21">
        <f t="shared" si="1"/>
        <v>1</v>
      </c>
      <c r="Y16" s="21">
        <f t="shared" si="1"/>
        <v>0</v>
      </c>
      <c r="Z16" s="21">
        <f t="shared" si="1"/>
        <v>0</v>
      </c>
      <c r="AA16" s="21">
        <f t="shared" si="1"/>
        <v>0</v>
      </c>
      <c r="AB16" s="22">
        <f t="shared" si="1"/>
        <v>0</v>
      </c>
      <c r="AC16" s="23">
        <f t="shared" si="1"/>
        <v>3</v>
      </c>
      <c r="AD16" s="29"/>
      <c r="AE16" s="23"/>
    </row>
  </sheetData>
  <phoneticPr fontId="0" type="noConversion"/>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47"/>
  <dimension ref="A1:AF12"/>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4.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18.33203125" customWidth="1"/>
  </cols>
  <sheetData>
    <row r="1" spans="1:32" ht="13.5" customHeight="1" x14ac:dyDescent="0.15">
      <c r="A1" s="48"/>
      <c r="B1" s="35" t="str">
        <f>China!B1</f>
        <v>This workbook was produced by Jørgen Fenhann, UNEP DTU Partnership from the CDMPipeline of 1st October 2018, jqfe@dtu.dk, Phone (+45)40202789</v>
      </c>
    </row>
    <row r="2" spans="1:32" ht="13.5" customHeight="1" x14ac:dyDescent="0.15">
      <c r="B2" s="35"/>
    </row>
    <row r="3" spans="1:32" ht="41.25" customHeight="1" x14ac:dyDescent="0.15">
      <c r="A3" s="3" t="s">
        <v>1347</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t="s">
        <v>1348</v>
      </c>
      <c r="D4">
        <v>1</v>
      </c>
      <c r="R4">
        <v>2</v>
      </c>
      <c r="T4">
        <v>1</v>
      </c>
      <c r="AC4" s="11">
        <f t="shared" ref="AC4:AC11" si="0">SUM(B4:AB4)</f>
        <v>4</v>
      </c>
      <c r="AD4" s="27"/>
      <c r="AE4" s="45"/>
    </row>
    <row r="5" spans="1:32" ht="13.5" customHeight="1" x14ac:dyDescent="0.15">
      <c r="A5" t="s">
        <v>1349</v>
      </c>
      <c r="AC5" s="13">
        <f t="shared" si="0"/>
        <v>0</v>
      </c>
      <c r="AD5" s="28"/>
      <c r="AE5" s="46"/>
    </row>
    <row r="6" spans="1:32" ht="13.5" customHeight="1" x14ac:dyDescent="0.15">
      <c r="A6" s="2" t="s">
        <v>1350</v>
      </c>
      <c r="AC6" s="13">
        <f t="shared" si="0"/>
        <v>0</v>
      </c>
      <c r="AD6" s="28"/>
      <c r="AE6" s="46"/>
    </row>
    <row r="7" spans="1:32" ht="13.5" customHeight="1" x14ac:dyDescent="0.15">
      <c r="A7" s="2" t="s">
        <v>1351</v>
      </c>
      <c r="AC7" s="13">
        <f t="shared" si="0"/>
        <v>0</v>
      </c>
      <c r="AD7" s="28"/>
      <c r="AE7" s="46"/>
    </row>
    <row r="8" spans="1:32" ht="13.5" customHeight="1" x14ac:dyDescent="0.15">
      <c r="A8" s="2" t="s">
        <v>1353</v>
      </c>
      <c r="AC8" s="13">
        <f t="shared" si="0"/>
        <v>0</v>
      </c>
      <c r="AD8" s="28"/>
      <c r="AE8" s="46"/>
    </row>
    <row r="9" spans="1:32" ht="13.5" customHeight="1" x14ac:dyDescent="0.15">
      <c r="A9" s="2" t="s">
        <v>1352</v>
      </c>
      <c r="AC9" s="13">
        <f t="shared" si="0"/>
        <v>0</v>
      </c>
      <c r="AD9" s="28"/>
      <c r="AE9" s="46"/>
    </row>
    <row r="10" spans="1:32" ht="13.5" customHeight="1" x14ac:dyDescent="0.15">
      <c r="A10" s="8" t="s">
        <v>75</v>
      </c>
      <c r="AC10" s="13">
        <f t="shared" si="0"/>
        <v>0</v>
      </c>
      <c r="AD10" s="30"/>
      <c r="AE10" s="33"/>
    </row>
    <row r="11" spans="1:32" ht="13.5" customHeight="1" x14ac:dyDescent="0.15">
      <c r="A11" s="25" t="s">
        <v>115</v>
      </c>
      <c r="AC11" s="15">
        <f t="shared" si="0"/>
        <v>0</v>
      </c>
      <c r="AD11" s="29"/>
      <c r="AE11" s="33"/>
      <c r="AF11"/>
    </row>
    <row r="12" spans="1:32" ht="13.5" customHeight="1" x14ac:dyDescent="0.15">
      <c r="A12" s="26" t="s">
        <v>106</v>
      </c>
      <c r="B12" s="20">
        <f t="shared" ref="B12:AC12" si="1">SUM(B4:B11)</f>
        <v>0</v>
      </c>
      <c r="C12" s="21">
        <f t="shared" si="1"/>
        <v>0</v>
      </c>
      <c r="D12" s="21">
        <f t="shared" si="1"/>
        <v>1</v>
      </c>
      <c r="E12" s="21">
        <f t="shared" si="1"/>
        <v>0</v>
      </c>
      <c r="F12" s="21">
        <f t="shared" si="1"/>
        <v>0</v>
      </c>
      <c r="G12" s="21">
        <f t="shared" si="1"/>
        <v>0</v>
      </c>
      <c r="H12" s="21">
        <f t="shared" si="1"/>
        <v>0</v>
      </c>
      <c r="I12" s="21">
        <f t="shared" si="1"/>
        <v>0</v>
      </c>
      <c r="J12" s="21">
        <f t="shared" si="1"/>
        <v>0</v>
      </c>
      <c r="K12" s="21">
        <f t="shared" si="1"/>
        <v>0</v>
      </c>
      <c r="L12" s="21">
        <f t="shared" si="1"/>
        <v>0</v>
      </c>
      <c r="M12" s="21">
        <f t="shared" si="1"/>
        <v>0</v>
      </c>
      <c r="N12" s="21">
        <f t="shared" si="1"/>
        <v>0</v>
      </c>
      <c r="O12" s="21">
        <f t="shared" si="1"/>
        <v>0</v>
      </c>
      <c r="P12" s="21">
        <f t="shared" si="1"/>
        <v>0</v>
      </c>
      <c r="Q12" s="21">
        <f t="shared" si="1"/>
        <v>0</v>
      </c>
      <c r="R12" s="21">
        <f t="shared" si="1"/>
        <v>2</v>
      </c>
      <c r="S12" s="21">
        <f t="shared" si="1"/>
        <v>0</v>
      </c>
      <c r="T12" s="21">
        <f t="shared" si="1"/>
        <v>1</v>
      </c>
      <c r="U12" s="21">
        <f t="shared" si="1"/>
        <v>0</v>
      </c>
      <c r="V12" s="21">
        <f t="shared" si="1"/>
        <v>0</v>
      </c>
      <c r="W12" s="21">
        <f t="shared" si="1"/>
        <v>0</v>
      </c>
      <c r="X12" s="21">
        <f t="shared" si="1"/>
        <v>0</v>
      </c>
      <c r="Y12" s="21">
        <f t="shared" si="1"/>
        <v>0</v>
      </c>
      <c r="Z12" s="21">
        <f t="shared" si="1"/>
        <v>0</v>
      </c>
      <c r="AA12" s="21">
        <f t="shared" si="1"/>
        <v>0</v>
      </c>
      <c r="AB12" s="22">
        <f t="shared" si="1"/>
        <v>0</v>
      </c>
      <c r="AC12" s="23">
        <f t="shared" si="1"/>
        <v>4</v>
      </c>
      <c r="AD12" s="29"/>
      <c r="AE12" s="23"/>
      <c r="AF12"/>
    </row>
  </sheetData>
  <phoneticPr fontId="0" type="noConversion"/>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86"/>
  <dimension ref="A1:AF18"/>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32.1640625" style="2" customWidth="1"/>
    <col min="2" max="2" width="8" style="96" customWidth="1"/>
    <col min="3" max="3" width="6.5" style="96" customWidth="1"/>
    <col min="4" max="4" width="6.83203125" style="96" customWidth="1"/>
    <col min="5" max="5" width="8.5" style="96" customWidth="1"/>
    <col min="6" max="6" width="7.33203125" style="96" customWidth="1"/>
    <col min="7" max="7" width="6.832031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33203125" style="96" customWidth="1"/>
    <col min="32" max="32" width="8.6640625" style="1" customWidth="1"/>
    <col min="33" max="33" width="18.33203125" style="96" customWidth="1"/>
    <col min="34" max="16384" width="9.1640625" style="96"/>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39" customHeight="1" x14ac:dyDescent="0.15">
      <c r="A3" s="3" t="s">
        <v>1776</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96" t="s">
        <v>1173</v>
      </c>
      <c r="AC4" s="11">
        <f t="shared" ref="AC4:AC15" si="0">SUM(B4:AB4)</f>
        <v>0</v>
      </c>
      <c r="AD4" s="27"/>
      <c r="AE4" s="45"/>
    </row>
    <row r="5" spans="1:31" ht="13.5" customHeight="1" x14ac:dyDescent="0.15">
      <c r="A5" s="96" t="s">
        <v>1174</v>
      </c>
      <c r="AC5" s="13">
        <f t="shared" si="0"/>
        <v>0</v>
      </c>
      <c r="AD5" s="28"/>
      <c r="AE5" s="46"/>
    </row>
    <row r="6" spans="1:31" ht="13.5" customHeight="1" x14ac:dyDescent="0.15">
      <c r="A6" s="2" t="s">
        <v>1175</v>
      </c>
      <c r="AC6" s="13">
        <f t="shared" si="0"/>
        <v>0</v>
      </c>
      <c r="AD6" s="28"/>
      <c r="AE6" s="46"/>
    </row>
    <row r="7" spans="1:31" ht="13.5" customHeight="1" x14ac:dyDescent="0.15">
      <c r="A7" s="96" t="s">
        <v>1176</v>
      </c>
      <c r="AC7" s="13">
        <f t="shared" si="0"/>
        <v>0</v>
      </c>
      <c r="AD7" s="28"/>
      <c r="AE7" s="46"/>
    </row>
    <row r="8" spans="1:31" ht="13.5" customHeight="1" x14ac:dyDescent="0.15">
      <c r="A8" s="96" t="s">
        <v>1177</v>
      </c>
      <c r="AC8" s="13">
        <f t="shared" si="0"/>
        <v>0</v>
      </c>
      <c r="AD8" s="28"/>
      <c r="AE8" s="46"/>
    </row>
    <row r="9" spans="1:31" ht="13.5" customHeight="1" x14ac:dyDescent="0.15">
      <c r="A9" s="96" t="s">
        <v>1178</v>
      </c>
      <c r="AC9" s="13">
        <f t="shared" si="0"/>
        <v>0</v>
      </c>
      <c r="AD9" s="28"/>
      <c r="AE9" s="46"/>
    </row>
    <row r="10" spans="1:31" ht="13.5" customHeight="1" x14ac:dyDescent="0.15">
      <c r="A10" s="96" t="s">
        <v>1179</v>
      </c>
      <c r="AC10" s="13">
        <f t="shared" si="0"/>
        <v>0</v>
      </c>
      <c r="AD10" s="28"/>
      <c r="AE10" s="46"/>
    </row>
    <row r="11" spans="1:31" ht="13.5" customHeight="1" x14ac:dyDescent="0.15">
      <c r="A11" s="96" t="s">
        <v>1180</v>
      </c>
      <c r="AC11" s="13">
        <f t="shared" si="0"/>
        <v>0</v>
      </c>
      <c r="AD11" s="28"/>
      <c r="AE11" s="46"/>
    </row>
    <row r="12" spans="1:31" ht="13.5" customHeight="1" x14ac:dyDescent="0.15">
      <c r="A12" s="64" t="s">
        <v>1181</v>
      </c>
      <c r="AC12" s="13">
        <f t="shared" si="0"/>
        <v>0</v>
      </c>
      <c r="AD12" s="28"/>
      <c r="AE12" s="46"/>
    </row>
    <row r="13" spans="1:31" ht="13.5" customHeight="1" x14ac:dyDescent="0.15">
      <c r="A13" s="96" t="s">
        <v>1182</v>
      </c>
      <c r="AC13" s="13">
        <f t="shared" si="0"/>
        <v>0</v>
      </c>
      <c r="AD13" s="28"/>
      <c r="AE13" s="46"/>
    </row>
    <row r="14" spans="1:31" ht="13.5" customHeight="1" x14ac:dyDescent="0.15">
      <c r="A14" s="96" t="s">
        <v>1183</v>
      </c>
      <c r="AC14" s="13">
        <f t="shared" si="0"/>
        <v>0</v>
      </c>
      <c r="AD14" s="28"/>
      <c r="AE14" s="46"/>
    </row>
    <row r="15" spans="1:31" ht="13.5" customHeight="1" x14ac:dyDescent="0.15">
      <c r="A15" s="96" t="s">
        <v>1184</v>
      </c>
      <c r="AC15" s="13">
        <f t="shared" si="0"/>
        <v>0</v>
      </c>
      <c r="AD15" s="28"/>
      <c r="AE15" s="46"/>
    </row>
    <row r="16" spans="1:31" ht="13.5" customHeight="1" x14ac:dyDescent="0.15">
      <c r="A16" s="8" t="s">
        <v>75</v>
      </c>
      <c r="AC16" s="13">
        <f>SUM(B16:AB16)</f>
        <v>0</v>
      </c>
      <c r="AD16" s="30"/>
      <c r="AE16" s="33"/>
    </row>
    <row r="17" spans="1:32" ht="13.5" customHeight="1" x14ac:dyDescent="0.15">
      <c r="A17" s="25" t="s">
        <v>115</v>
      </c>
      <c r="AC17" s="15">
        <f>SUM(B17:AB17)</f>
        <v>0</v>
      </c>
      <c r="AD17" s="29"/>
      <c r="AE17" s="33"/>
      <c r="AF17" s="96"/>
    </row>
    <row r="18" spans="1:32" ht="13.5" customHeight="1" x14ac:dyDescent="0.15">
      <c r="A18" s="26" t="s">
        <v>106</v>
      </c>
      <c r="B18" s="20">
        <f t="shared" ref="B18:AB18" si="1">SUM(B4:B17)</f>
        <v>0</v>
      </c>
      <c r="C18" s="21">
        <f t="shared" si="1"/>
        <v>0</v>
      </c>
      <c r="D18" s="21">
        <f t="shared" si="1"/>
        <v>0</v>
      </c>
      <c r="E18" s="21">
        <f t="shared" si="1"/>
        <v>0</v>
      </c>
      <c r="F18" s="21">
        <f t="shared" si="1"/>
        <v>0</v>
      </c>
      <c r="G18" s="21">
        <f t="shared" si="1"/>
        <v>0</v>
      </c>
      <c r="H18" s="21">
        <f t="shared" si="1"/>
        <v>0</v>
      </c>
      <c r="I18" s="21">
        <f t="shared" si="1"/>
        <v>0</v>
      </c>
      <c r="J18" s="21">
        <f t="shared" si="1"/>
        <v>0</v>
      </c>
      <c r="K18" s="21">
        <f t="shared" si="1"/>
        <v>0</v>
      </c>
      <c r="L18" s="21">
        <f t="shared" si="1"/>
        <v>0</v>
      </c>
      <c r="M18" s="21">
        <f t="shared" si="1"/>
        <v>0</v>
      </c>
      <c r="N18" s="21">
        <f t="shared" si="1"/>
        <v>0</v>
      </c>
      <c r="O18" s="21">
        <f t="shared" si="1"/>
        <v>0</v>
      </c>
      <c r="P18" s="21">
        <f t="shared" si="1"/>
        <v>0</v>
      </c>
      <c r="Q18" s="21">
        <f t="shared" si="1"/>
        <v>0</v>
      </c>
      <c r="R18" s="21">
        <f t="shared" si="1"/>
        <v>0</v>
      </c>
      <c r="S18" s="21">
        <f t="shared" si="1"/>
        <v>0</v>
      </c>
      <c r="T18" s="21">
        <f t="shared" si="1"/>
        <v>0</v>
      </c>
      <c r="U18" s="21">
        <f t="shared" si="1"/>
        <v>0</v>
      </c>
      <c r="V18" s="21">
        <f t="shared" si="1"/>
        <v>0</v>
      </c>
      <c r="W18" s="21">
        <f t="shared" si="1"/>
        <v>0</v>
      </c>
      <c r="X18" s="21">
        <f t="shared" si="1"/>
        <v>0</v>
      </c>
      <c r="Y18" s="21">
        <f t="shared" si="1"/>
        <v>0</v>
      </c>
      <c r="Z18" s="21">
        <f t="shared" si="1"/>
        <v>0</v>
      </c>
      <c r="AA18" s="21">
        <f t="shared" si="1"/>
        <v>0</v>
      </c>
      <c r="AB18" s="22">
        <f t="shared" si="1"/>
        <v>0</v>
      </c>
      <c r="AC18" s="23">
        <f>SUM(AC4:AC17)</f>
        <v>0</v>
      </c>
      <c r="AD18" s="29"/>
      <c r="AE18" s="23"/>
      <c r="AF18" s="96"/>
    </row>
  </sheetData>
  <pageMargins left="0.75" right="0.75" top="1" bottom="1" header="0.5" footer="0.5"/>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48"/>
  <dimension ref="A1:AF18"/>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32.1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18.33203125"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39" customHeight="1" x14ac:dyDescent="0.15">
      <c r="A3" s="3" t="s">
        <v>1185</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t="s">
        <v>1173</v>
      </c>
      <c r="R4">
        <v>1</v>
      </c>
      <c r="AC4" s="11">
        <f t="shared" ref="AC4:AC15" si="0">SUM(B4:AB4)</f>
        <v>1</v>
      </c>
      <c r="AD4" s="27"/>
      <c r="AE4" s="45"/>
    </row>
    <row r="5" spans="1:31" ht="13.5" customHeight="1" x14ac:dyDescent="0.15">
      <c r="A5" s="64" t="s">
        <v>1174</v>
      </c>
      <c r="X5">
        <v>1</v>
      </c>
      <c r="AC5" s="13">
        <f t="shared" si="0"/>
        <v>1</v>
      </c>
      <c r="AD5" s="28"/>
      <c r="AE5" s="46"/>
    </row>
    <row r="6" spans="1:31" ht="13.5" customHeight="1" x14ac:dyDescent="0.15">
      <c r="A6" s="2" t="s">
        <v>1175</v>
      </c>
      <c r="AC6" s="13">
        <f t="shared" si="0"/>
        <v>0</v>
      </c>
      <c r="AD6" s="28"/>
      <c r="AE6" s="46"/>
    </row>
    <row r="7" spans="1:31" ht="13.5" customHeight="1" x14ac:dyDescent="0.15">
      <c r="A7" t="s">
        <v>1176</v>
      </c>
      <c r="R7">
        <v>1</v>
      </c>
      <c r="AC7" s="13">
        <f t="shared" si="0"/>
        <v>1</v>
      </c>
      <c r="AD7" s="28"/>
      <c r="AE7" s="46"/>
    </row>
    <row r="8" spans="1:31" ht="13.5" customHeight="1" x14ac:dyDescent="0.15">
      <c r="A8" t="s">
        <v>1177</v>
      </c>
      <c r="AC8" s="13">
        <f t="shared" si="0"/>
        <v>0</v>
      </c>
      <c r="AD8" s="28"/>
      <c r="AE8" s="46"/>
    </row>
    <row r="9" spans="1:31" ht="13.5" customHeight="1" x14ac:dyDescent="0.15">
      <c r="A9" t="s">
        <v>1178</v>
      </c>
      <c r="AC9" s="13">
        <f t="shared" si="0"/>
        <v>0</v>
      </c>
      <c r="AD9" s="28"/>
      <c r="AE9" s="46"/>
    </row>
    <row r="10" spans="1:31" ht="13.5" customHeight="1" x14ac:dyDescent="0.15">
      <c r="A10" t="s">
        <v>1179</v>
      </c>
      <c r="R10">
        <v>1</v>
      </c>
      <c r="AC10" s="13">
        <f t="shared" si="0"/>
        <v>1</v>
      </c>
      <c r="AD10" s="28"/>
      <c r="AE10" s="46"/>
    </row>
    <row r="11" spans="1:31" ht="13.5" customHeight="1" x14ac:dyDescent="0.15">
      <c r="A11" t="s">
        <v>1180</v>
      </c>
      <c r="AC11" s="13">
        <f t="shared" si="0"/>
        <v>0</v>
      </c>
      <c r="AD11" s="28"/>
      <c r="AE11" s="46"/>
    </row>
    <row r="12" spans="1:31" ht="13.5" customHeight="1" x14ac:dyDescent="0.15">
      <c r="A12" s="64" t="s">
        <v>1181</v>
      </c>
      <c r="R12">
        <v>2</v>
      </c>
      <c r="AC12" s="13">
        <f t="shared" si="0"/>
        <v>2</v>
      </c>
      <c r="AD12" s="28"/>
      <c r="AE12" s="46"/>
    </row>
    <row r="13" spans="1:31" ht="13.5" customHeight="1" x14ac:dyDescent="0.15">
      <c r="A13" t="s">
        <v>1182</v>
      </c>
      <c r="AC13" s="13">
        <f t="shared" si="0"/>
        <v>0</v>
      </c>
      <c r="AD13" s="28"/>
      <c r="AE13" s="46"/>
    </row>
    <row r="14" spans="1:31" ht="13.5" customHeight="1" x14ac:dyDescent="0.15">
      <c r="A14" t="s">
        <v>1183</v>
      </c>
      <c r="AC14" s="13">
        <f t="shared" si="0"/>
        <v>0</v>
      </c>
      <c r="AD14" s="28"/>
      <c r="AE14" s="46"/>
    </row>
    <row r="15" spans="1:31" ht="13.5" customHeight="1" x14ac:dyDescent="0.15">
      <c r="A15" t="s">
        <v>1184</v>
      </c>
      <c r="O15">
        <v>1</v>
      </c>
      <c r="S15">
        <v>1</v>
      </c>
      <c r="AC15" s="13">
        <f t="shared" si="0"/>
        <v>2</v>
      </c>
      <c r="AD15" s="28"/>
      <c r="AE15" s="46"/>
    </row>
    <row r="16" spans="1:31" ht="13.5" customHeight="1" x14ac:dyDescent="0.15">
      <c r="A16" s="8" t="s">
        <v>75</v>
      </c>
      <c r="O16">
        <v>1</v>
      </c>
      <c r="AC16" s="13">
        <f>SUM(B16:AB16)</f>
        <v>1</v>
      </c>
      <c r="AD16" s="30"/>
      <c r="AE16" s="33"/>
    </row>
    <row r="17" spans="1:32" ht="13.5" customHeight="1" x14ac:dyDescent="0.15">
      <c r="A17" s="25" t="s">
        <v>115</v>
      </c>
      <c r="AC17" s="15">
        <f>SUM(B17:AB17)</f>
        <v>0</v>
      </c>
      <c r="AD17" s="29"/>
      <c r="AE17" s="33"/>
      <c r="AF17"/>
    </row>
    <row r="18" spans="1:32" ht="13.5" customHeight="1" x14ac:dyDescent="0.15">
      <c r="A18" s="26" t="s">
        <v>106</v>
      </c>
      <c r="B18" s="20">
        <f t="shared" ref="B18:AB18" si="1">SUM(B4:B17)</f>
        <v>0</v>
      </c>
      <c r="C18" s="21">
        <f t="shared" si="1"/>
        <v>0</v>
      </c>
      <c r="D18" s="21">
        <f t="shared" si="1"/>
        <v>0</v>
      </c>
      <c r="E18" s="21">
        <f t="shared" si="1"/>
        <v>0</v>
      </c>
      <c r="F18" s="21">
        <f t="shared" si="1"/>
        <v>0</v>
      </c>
      <c r="G18" s="21">
        <f t="shared" si="1"/>
        <v>0</v>
      </c>
      <c r="H18" s="21">
        <f t="shared" si="1"/>
        <v>0</v>
      </c>
      <c r="I18" s="21">
        <f t="shared" si="1"/>
        <v>0</v>
      </c>
      <c r="J18" s="21">
        <f t="shared" si="1"/>
        <v>0</v>
      </c>
      <c r="K18" s="21">
        <f t="shared" si="1"/>
        <v>0</v>
      </c>
      <c r="L18" s="21">
        <f t="shared" si="1"/>
        <v>0</v>
      </c>
      <c r="M18" s="21">
        <f t="shared" si="1"/>
        <v>0</v>
      </c>
      <c r="N18" s="21">
        <f t="shared" si="1"/>
        <v>0</v>
      </c>
      <c r="O18" s="21">
        <f t="shared" si="1"/>
        <v>2</v>
      </c>
      <c r="P18" s="21">
        <f t="shared" si="1"/>
        <v>0</v>
      </c>
      <c r="Q18" s="21">
        <f t="shared" si="1"/>
        <v>0</v>
      </c>
      <c r="R18" s="21">
        <f t="shared" si="1"/>
        <v>5</v>
      </c>
      <c r="S18" s="21">
        <f t="shared" si="1"/>
        <v>1</v>
      </c>
      <c r="T18" s="21">
        <f t="shared" si="1"/>
        <v>0</v>
      </c>
      <c r="U18" s="21">
        <f t="shared" si="1"/>
        <v>0</v>
      </c>
      <c r="V18" s="21">
        <f t="shared" si="1"/>
        <v>0</v>
      </c>
      <c r="W18" s="21">
        <f t="shared" si="1"/>
        <v>0</v>
      </c>
      <c r="X18" s="21">
        <f t="shared" si="1"/>
        <v>1</v>
      </c>
      <c r="Y18" s="21">
        <f t="shared" si="1"/>
        <v>0</v>
      </c>
      <c r="Z18" s="21">
        <f t="shared" si="1"/>
        <v>0</v>
      </c>
      <c r="AA18" s="21">
        <f t="shared" si="1"/>
        <v>0</v>
      </c>
      <c r="AB18" s="22">
        <f t="shared" si="1"/>
        <v>0</v>
      </c>
      <c r="AC18" s="23">
        <f>SUM(AC4:AC17)</f>
        <v>9</v>
      </c>
      <c r="AD18" s="29"/>
      <c r="AE18" s="23"/>
      <c r="AF18"/>
    </row>
  </sheetData>
  <phoneticPr fontId="0" type="noConversion"/>
  <pageMargins left="0.75" right="0.75" top="1" bottom="1" header="0.5" footer="0.5"/>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76"/>
  <dimension ref="A1:AF16"/>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20.1640625" style="2" customWidth="1"/>
    <col min="2" max="2" width="8" customWidth="1"/>
    <col min="3" max="3" width="6.5" customWidth="1"/>
    <col min="4" max="4" width="8.33203125" customWidth="1"/>
    <col min="5" max="5" width="8.5" customWidth="1"/>
    <col min="6" max="6" width="7.33203125" customWidth="1"/>
    <col min="7" max="7" width="8.33203125" customWidth="1"/>
    <col min="8" max="8" width="10" customWidth="1"/>
    <col min="9" max="9" width="10.6640625" customWidth="1"/>
    <col min="10" max="10" width="8.33203125" customWidth="1"/>
    <col min="12" max="12" width="8.6640625" customWidth="1"/>
    <col min="13" max="13" width="6.83203125" customWidth="1"/>
    <col min="14" max="14" width="7" customWidth="1"/>
    <col min="16" max="16" width="8" customWidth="1"/>
    <col min="17" max="17" width="7.33203125" customWidth="1"/>
    <col min="18" max="18" width="6.1640625" customWidth="1"/>
    <col min="19" max="19" width="6.5" customWidth="1"/>
    <col min="20" max="20" width="8.83203125" customWidth="1"/>
    <col min="21" max="21" width="8.8320312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2" ht="13.5" customHeight="1" x14ac:dyDescent="0.15">
      <c r="A1" s="48"/>
      <c r="B1" s="35" t="str">
        <f>+Guide!A1</f>
        <v>This workbook was produced by Jørgen Fenhann, UNEP DTU Partnership from the CDMPipeline of 1st October 2018, jqfe@dtu.dk, Phone (+45)40202789</v>
      </c>
    </row>
    <row r="2" spans="1:32" ht="13.5" customHeight="1" x14ac:dyDescent="0.15">
      <c r="B2" s="35"/>
    </row>
    <row r="3" spans="1:32" ht="36.75" customHeight="1" x14ac:dyDescent="0.15">
      <c r="A3" s="3" t="s">
        <v>1605</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t="s">
        <v>1606</v>
      </c>
      <c r="AC4" s="11">
        <f t="shared" ref="AC4:AC15" si="0">SUM(B4:AB4)</f>
        <v>0</v>
      </c>
      <c r="AD4" s="27"/>
      <c r="AE4" s="45"/>
    </row>
    <row r="5" spans="1:32" ht="13.5" customHeight="1" x14ac:dyDescent="0.15">
      <c r="A5" t="s">
        <v>1607</v>
      </c>
      <c r="AC5" s="13">
        <f t="shared" si="0"/>
        <v>0</v>
      </c>
      <c r="AD5" s="28"/>
      <c r="AE5" s="46"/>
    </row>
    <row r="6" spans="1:32" ht="13.5" customHeight="1" x14ac:dyDescent="0.15">
      <c r="A6" t="s">
        <v>610</v>
      </c>
      <c r="AC6" s="13">
        <f t="shared" si="0"/>
        <v>0</v>
      </c>
      <c r="AD6" s="28"/>
      <c r="AE6" s="46"/>
    </row>
    <row r="7" spans="1:32" ht="13.5" customHeight="1" x14ac:dyDescent="0.15">
      <c r="A7" t="s">
        <v>723</v>
      </c>
      <c r="AC7" s="13">
        <f t="shared" si="0"/>
        <v>0</v>
      </c>
      <c r="AD7" s="28"/>
      <c r="AE7" s="46"/>
    </row>
    <row r="8" spans="1:32" ht="13.5" customHeight="1" x14ac:dyDescent="0.15">
      <c r="A8" t="s">
        <v>1608</v>
      </c>
      <c r="AC8" s="13">
        <f t="shared" si="0"/>
        <v>0</v>
      </c>
      <c r="AD8" s="28"/>
      <c r="AE8" s="46"/>
    </row>
    <row r="9" spans="1:32" ht="13.5" customHeight="1" x14ac:dyDescent="0.15">
      <c r="A9" t="s">
        <v>1036</v>
      </c>
      <c r="AC9" s="65">
        <f t="shared" si="0"/>
        <v>0</v>
      </c>
      <c r="AD9" s="28"/>
      <c r="AE9" s="46"/>
    </row>
    <row r="10" spans="1:32" ht="13.5" customHeight="1" x14ac:dyDescent="0.15">
      <c r="A10" t="s">
        <v>1609</v>
      </c>
      <c r="AC10" s="13">
        <f t="shared" si="0"/>
        <v>0</v>
      </c>
      <c r="AD10" s="28"/>
      <c r="AE10" s="46"/>
    </row>
    <row r="11" spans="1:32" ht="13.5" customHeight="1" x14ac:dyDescent="0.15">
      <c r="A11" t="s">
        <v>1610</v>
      </c>
      <c r="AC11" s="13">
        <f t="shared" si="0"/>
        <v>0</v>
      </c>
      <c r="AD11" s="28"/>
      <c r="AE11" s="46"/>
    </row>
    <row r="12" spans="1:32" ht="13.5" customHeight="1" x14ac:dyDescent="0.15">
      <c r="A12" t="s">
        <v>1611</v>
      </c>
      <c r="AC12" s="13">
        <f t="shared" si="0"/>
        <v>0</v>
      </c>
      <c r="AD12" s="28"/>
      <c r="AE12" s="46"/>
    </row>
    <row r="13" spans="1:32" ht="13.5" customHeight="1" x14ac:dyDescent="0.15">
      <c r="A13" t="s">
        <v>488</v>
      </c>
      <c r="AC13" s="13">
        <f t="shared" si="0"/>
        <v>0</v>
      </c>
      <c r="AD13" s="28"/>
      <c r="AE13" s="46"/>
    </row>
    <row r="14" spans="1:32" ht="13.5" customHeight="1" x14ac:dyDescent="0.15">
      <c r="A14" s="8" t="s">
        <v>75</v>
      </c>
      <c r="AC14" s="13">
        <f t="shared" si="0"/>
        <v>0</v>
      </c>
      <c r="AD14" s="30"/>
      <c r="AE14" s="33"/>
    </row>
    <row r="15" spans="1:32" ht="13.5" customHeight="1" x14ac:dyDescent="0.15">
      <c r="A15" s="25" t="s">
        <v>115</v>
      </c>
      <c r="AC15" s="15">
        <f t="shared" si="0"/>
        <v>0</v>
      </c>
      <c r="AD15" s="29"/>
      <c r="AE15" s="33"/>
      <c r="AF15"/>
    </row>
    <row r="16" spans="1:32" ht="13.5" customHeight="1" x14ac:dyDescent="0.15">
      <c r="A16" s="26" t="s">
        <v>106</v>
      </c>
      <c r="B16" s="20">
        <f t="shared" ref="B16:AC16" si="1">SUM(B4:B15)</f>
        <v>0</v>
      </c>
      <c r="C16" s="21">
        <f t="shared" si="1"/>
        <v>0</v>
      </c>
      <c r="D16" s="21">
        <f t="shared" si="1"/>
        <v>0</v>
      </c>
      <c r="E16" s="21">
        <f t="shared" si="1"/>
        <v>0</v>
      </c>
      <c r="F16" s="21">
        <f t="shared" si="1"/>
        <v>0</v>
      </c>
      <c r="G16" s="21">
        <f t="shared" si="1"/>
        <v>0</v>
      </c>
      <c r="H16" s="21">
        <f t="shared" si="1"/>
        <v>0</v>
      </c>
      <c r="I16" s="21">
        <f t="shared" si="1"/>
        <v>0</v>
      </c>
      <c r="J16" s="21">
        <f t="shared" si="1"/>
        <v>0</v>
      </c>
      <c r="K16" s="21">
        <f t="shared" si="1"/>
        <v>0</v>
      </c>
      <c r="L16" s="21">
        <f t="shared" si="1"/>
        <v>0</v>
      </c>
      <c r="M16" s="21">
        <f t="shared" si="1"/>
        <v>0</v>
      </c>
      <c r="N16" s="21">
        <f t="shared" si="1"/>
        <v>0</v>
      </c>
      <c r="O16" s="21">
        <f t="shared" si="1"/>
        <v>0</v>
      </c>
      <c r="P16" s="21">
        <f t="shared" si="1"/>
        <v>0</v>
      </c>
      <c r="Q16" s="21">
        <f t="shared" si="1"/>
        <v>0</v>
      </c>
      <c r="R16" s="21">
        <f t="shared" si="1"/>
        <v>0</v>
      </c>
      <c r="S16" s="21">
        <f t="shared" si="1"/>
        <v>0</v>
      </c>
      <c r="T16" s="21">
        <f t="shared" si="1"/>
        <v>0</v>
      </c>
      <c r="U16" s="21">
        <f t="shared" si="1"/>
        <v>0</v>
      </c>
      <c r="V16" s="21">
        <f t="shared" si="1"/>
        <v>0</v>
      </c>
      <c r="W16" s="21">
        <f t="shared" si="1"/>
        <v>0</v>
      </c>
      <c r="X16" s="21">
        <f t="shared" si="1"/>
        <v>0</v>
      </c>
      <c r="Y16" s="21">
        <f t="shared" si="1"/>
        <v>0</v>
      </c>
      <c r="Z16" s="21">
        <f t="shared" si="1"/>
        <v>0</v>
      </c>
      <c r="AA16" s="21">
        <f t="shared" si="1"/>
        <v>0</v>
      </c>
      <c r="AB16" s="22">
        <f t="shared" si="1"/>
        <v>0</v>
      </c>
      <c r="AC16" s="23">
        <f t="shared" si="1"/>
        <v>0</v>
      </c>
      <c r="AD16" s="29"/>
      <c r="AE16" s="23"/>
      <c r="AF16"/>
    </row>
  </sheetData>
  <phoneticPr fontId="0" type="noConversion"/>
  <pageMargins left="0.75" right="0.75" top="1" bottom="1" header="0.5" footer="0.5"/>
  <pageSetup paperSize="9" orientation="portrait" horizontalDpi="4294967293" verticalDpi="0"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7"/>
  <dimension ref="A1:AF29"/>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8.6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0.5" customHeight="1" x14ac:dyDescent="0.15">
      <c r="A3" s="3" t="s">
        <v>1307</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98" t="s">
        <v>443</v>
      </c>
      <c r="R4">
        <v>3</v>
      </c>
      <c r="AC4" s="11">
        <f t="shared" ref="AC4:AC28" si="0">SUM(B4:AB4)</f>
        <v>3</v>
      </c>
      <c r="AD4" s="27"/>
      <c r="AE4" s="45"/>
    </row>
    <row r="5" spans="1:31" ht="13.5" customHeight="1" x14ac:dyDescent="0.15">
      <c r="A5" s="99" t="s">
        <v>444</v>
      </c>
      <c r="R5">
        <v>2</v>
      </c>
      <c r="AC5" s="13">
        <f t="shared" si="0"/>
        <v>2</v>
      </c>
      <c r="AD5" s="28"/>
      <c r="AE5" s="46"/>
    </row>
    <row r="6" spans="1:31" ht="13.5" customHeight="1" x14ac:dyDescent="0.15">
      <c r="A6" s="99" t="s">
        <v>445</v>
      </c>
      <c r="AC6" s="13">
        <f t="shared" si="0"/>
        <v>0</v>
      </c>
      <c r="AD6" s="28"/>
      <c r="AE6" s="46"/>
    </row>
    <row r="7" spans="1:31" ht="13.5" customHeight="1" x14ac:dyDescent="0.15">
      <c r="A7" s="99" t="s">
        <v>446</v>
      </c>
      <c r="AC7" s="13">
        <f t="shared" si="0"/>
        <v>0</v>
      </c>
      <c r="AD7" s="28"/>
      <c r="AE7" s="46"/>
    </row>
    <row r="8" spans="1:31" ht="13.5" customHeight="1" x14ac:dyDescent="0.15">
      <c r="A8" s="99" t="s">
        <v>448</v>
      </c>
      <c r="AC8" s="13">
        <f t="shared" si="0"/>
        <v>0</v>
      </c>
      <c r="AD8" s="28"/>
      <c r="AE8" s="46"/>
    </row>
    <row r="9" spans="1:31" ht="13.5" customHeight="1" x14ac:dyDescent="0.15">
      <c r="A9" s="99" t="s">
        <v>450</v>
      </c>
      <c r="P9">
        <v>1</v>
      </c>
      <c r="T9">
        <v>2</v>
      </c>
      <c r="AC9" s="13">
        <f t="shared" si="0"/>
        <v>3</v>
      </c>
      <c r="AD9" s="28"/>
      <c r="AE9" s="46"/>
    </row>
    <row r="10" spans="1:31" ht="13.5" customHeight="1" x14ac:dyDescent="0.15">
      <c r="A10" s="99" t="s">
        <v>451</v>
      </c>
      <c r="D10">
        <v>1</v>
      </c>
      <c r="P10">
        <v>1</v>
      </c>
      <c r="R10">
        <v>1</v>
      </c>
      <c r="AB10">
        <v>1</v>
      </c>
      <c r="AC10" s="13">
        <f t="shared" si="0"/>
        <v>4</v>
      </c>
      <c r="AD10" s="28"/>
      <c r="AE10" s="46"/>
    </row>
    <row r="11" spans="1:31" ht="13.5" customHeight="1" x14ac:dyDescent="0.15">
      <c r="A11" s="99" t="s">
        <v>1306</v>
      </c>
      <c r="S11">
        <v>1</v>
      </c>
      <c r="AA11">
        <v>1</v>
      </c>
      <c r="AC11" s="13">
        <f t="shared" si="0"/>
        <v>2</v>
      </c>
      <c r="AD11" s="28"/>
      <c r="AE11" s="46"/>
    </row>
    <row r="12" spans="1:31" ht="13.5" customHeight="1" x14ac:dyDescent="0.15">
      <c r="A12" s="99" t="s">
        <v>452</v>
      </c>
      <c r="R12">
        <v>1</v>
      </c>
      <c r="AC12" s="13">
        <f t="shared" si="0"/>
        <v>1</v>
      </c>
      <c r="AD12" s="28"/>
      <c r="AE12" s="46"/>
    </row>
    <row r="13" spans="1:31" ht="13.5" customHeight="1" x14ac:dyDescent="0.15">
      <c r="A13" s="99" t="s">
        <v>453</v>
      </c>
      <c r="T13">
        <v>2</v>
      </c>
      <c r="AC13" s="13">
        <f t="shared" si="0"/>
        <v>2</v>
      </c>
      <c r="AD13" s="28"/>
      <c r="AE13" s="46"/>
    </row>
    <row r="14" spans="1:31" ht="13.5" customHeight="1" x14ac:dyDescent="0.15">
      <c r="A14" s="99" t="s">
        <v>454</v>
      </c>
      <c r="AC14" s="13">
        <f t="shared" si="0"/>
        <v>0</v>
      </c>
      <c r="AD14" s="28"/>
      <c r="AE14" s="46"/>
    </row>
    <row r="15" spans="1:31" ht="13.5" customHeight="1" x14ac:dyDescent="0.15">
      <c r="A15" s="99" t="s">
        <v>455</v>
      </c>
      <c r="AC15" s="13">
        <f t="shared" si="0"/>
        <v>0</v>
      </c>
      <c r="AD15" s="28"/>
      <c r="AE15" s="46"/>
    </row>
    <row r="16" spans="1:31" ht="13.5" customHeight="1" x14ac:dyDescent="0.15">
      <c r="A16" s="99" t="s">
        <v>447</v>
      </c>
      <c r="AC16" s="13">
        <f t="shared" si="0"/>
        <v>0</v>
      </c>
      <c r="AD16" s="28"/>
      <c r="AE16" s="46"/>
    </row>
    <row r="17" spans="1:32" ht="13.5" customHeight="1" x14ac:dyDescent="0.15">
      <c r="A17" s="99" t="s">
        <v>456</v>
      </c>
      <c r="R17">
        <v>1</v>
      </c>
      <c r="AC17" s="13">
        <f t="shared" si="0"/>
        <v>1</v>
      </c>
      <c r="AD17" s="28"/>
      <c r="AE17" s="46"/>
    </row>
    <row r="18" spans="1:32" ht="13.5" customHeight="1" x14ac:dyDescent="0.15">
      <c r="A18" s="99" t="s">
        <v>449</v>
      </c>
      <c r="R18">
        <v>2</v>
      </c>
      <c r="AC18" s="13">
        <f t="shared" si="0"/>
        <v>2</v>
      </c>
      <c r="AD18" s="28"/>
      <c r="AE18" s="46"/>
    </row>
    <row r="19" spans="1:32" ht="13.5" customHeight="1" x14ac:dyDescent="0.15">
      <c r="A19" s="99" t="s">
        <v>457</v>
      </c>
      <c r="R19">
        <v>1</v>
      </c>
      <c r="AC19" s="13">
        <f t="shared" si="0"/>
        <v>1</v>
      </c>
      <c r="AD19" s="28"/>
      <c r="AE19" s="46"/>
    </row>
    <row r="20" spans="1:32" ht="13.5" customHeight="1" x14ac:dyDescent="0.15">
      <c r="A20" s="99" t="s">
        <v>458</v>
      </c>
      <c r="AC20" s="13">
        <f t="shared" si="0"/>
        <v>0</v>
      </c>
      <c r="AD20" s="28"/>
      <c r="AE20" s="46"/>
    </row>
    <row r="21" spans="1:32" ht="13.5" customHeight="1" x14ac:dyDescent="0.15">
      <c r="A21" s="99" t="s">
        <v>459</v>
      </c>
      <c r="R21">
        <v>1</v>
      </c>
      <c r="T21">
        <v>1</v>
      </c>
      <c r="AC21" s="13">
        <f t="shared" si="0"/>
        <v>2</v>
      </c>
      <c r="AD21" s="28"/>
      <c r="AE21" s="46"/>
    </row>
    <row r="22" spans="1:32" ht="13.5" customHeight="1" x14ac:dyDescent="0.15">
      <c r="A22" s="99" t="s">
        <v>460</v>
      </c>
      <c r="AC22" s="13">
        <f t="shared" si="0"/>
        <v>0</v>
      </c>
      <c r="AD22" s="28"/>
      <c r="AE22" s="46"/>
    </row>
    <row r="23" spans="1:32" ht="13.5" customHeight="1" x14ac:dyDescent="0.15">
      <c r="A23" s="99" t="s">
        <v>461</v>
      </c>
      <c r="AC23" s="13">
        <f t="shared" si="0"/>
        <v>0</v>
      </c>
      <c r="AD23" s="28"/>
      <c r="AE23" s="46"/>
    </row>
    <row r="24" spans="1:32" ht="13.5" customHeight="1" x14ac:dyDescent="0.15">
      <c r="A24" s="99" t="s">
        <v>1654</v>
      </c>
      <c r="AC24" s="13">
        <f t="shared" si="0"/>
        <v>0</v>
      </c>
      <c r="AD24" s="28"/>
      <c r="AE24" s="46"/>
    </row>
    <row r="25" spans="1:32" ht="13.5" customHeight="1" x14ac:dyDescent="0.15">
      <c r="A25" s="99" t="s">
        <v>1655</v>
      </c>
      <c r="AC25" s="13">
        <f t="shared" si="0"/>
        <v>0</v>
      </c>
      <c r="AD25" s="28"/>
      <c r="AE25" s="46"/>
    </row>
    <row r="26" spans="1:32" ht="13.5" customHeight="1" x14ac:dyDescent="0.15">
      <c r="A26" s="99" t="s">
        <v>462</v>
      </c>
      <c r="AC26" s="13">
        <f t="shared" si="0"/>
        <v>0</v>
      </c>
      <c r="AD26" s="28"/>
      <c r="AE26" s="46"/>
    </row>
    <row r="27" spans="1:32" ht="13.5" customHeight="1" x14ac:dyDescent="0.15">
      <c r="A27" s="8" t="s">
        <v>75</v>
      </c>
      <c r="AC27" s="13">
        <f t="shared" si="0"/>
        <v>0</v>
      </c>
      <c r="AD27" s="28"/>
      <c r="AE27" s="46"/>
    </row>
    <row r="28" spans="1:32" ht="13.5" customHeight="1" x14ac:dyDescent="0.15">
      <c r="A28" s="25" t="s">
        <v>115</v>
      </c>
      <c r="AC28" s="15">
        <f t="shared" si="0"/>
        <v>0</v>
      </c>
      <c r="AD28" s="29"/>
      <c r="AE28" s="33"/>
      <c r="AF28"/>
    </row>
    <row r="29" spans="1:32" ht="13.5" customHeight="1" x14ac:dyDescent="0.15">
      <c r="A29" s="26" t="s">
        <v>106</v>
      </c>
      <c r="B29" s="20">
        <f t="shared" ref="B29:AC29" si="1">SUM(B4:B28)</f>
        <v>0</v>
      </c>
      <c r="C29" s="21">
        <f t="shared" si="1"/>
        <v>0</v>
      </c>
      <c r="D29" s="21">
        <f t="shared" si="1"/>
        <v>1</v>
      </c>
      <c r="E29" s="21">
        <f t="shared" si="1"/>
        <v>0</v>
      </c>
      <c r="F29" s="21">
        <f t="shared" si="1"/>
        <v>0</v>
      </c>
      <c r="G29" s="21">
        <f t="shared" si="1"/>
        <v>0</v>
      </c>
      <c r="H29" s="21">
        <f t="shared" si="1"/>
        <v>0</v>
      </c>
      <c r="I29" s="21">
        <f t="shared" si="1"/>
        <v>0</v>
      </c>
      <c r="J29" s="21">
        <f t="shared" si="1"/>
        <v>0</v>
      </c>
      <c r="K29" s="21">
        <f t="shared" si="1"/>
        <v>0</v>
      </c>
      <c r="L29" s="21">
        <f t="shared" si="1"/>
        <v>0</v>
      </c>
      <c r="M29" s="21">
        <f t="shared" si="1"/>
        <v>0</v>
      </c>
      <c r="N29" s="21">
        <f t="shared" si="1"/>
        <v>0</v>
      </c>
      <c r="O29" s="21">
        <f t="shared" si="1"/>
        <v>0</v>
      </c>
      <c r="P29" s="21">
        <f t="shared" si="1"/>
        <v>2</v>
      </c>
      <c r="Q29" s="21">
        <f t="shared" si="1"/>
        <v>0</v>
      </c>
      <c r="R29" s="21">
        <f t="shared" si="1"/>
        <v>12</v>
      </c>
      <c r="S29" s="21">
        <f t="shared" si="1"/>
        <v>1</v>
      </c>
      <c r="T29" s="21">
        <f t="shared" si="1"/>
        <v>5</v>
      </c>
      <c r="U29" s="21">
        <f t="shared" si="1"/>
        <v>0</v>
      </c>
      <c r="V29" s="21">
        <f t="shared" si="1"/>
        <v>0</v>
      </c>
      <c r="W29" s="21">
        <f t="shared" si="1"/>
        <v>0</v>
      </c>
      <c r="X29" s="21">
        <f t="shared" si="1"/>
        <v>0</v>
      </c>
      <c r="Y29" s="21">
        <f t="shared" si="1"/>
        <v>0</v>
      </c>
      <c r="Z29" s="21">
        <f t="shared" si="1"/>
        <v>0</v>
      </c>
      <c r="AA29" s="21">
        <f t="shared" si="1"/>
        <v>1</v>
      </c>
      <c r="AB29" s="22">
        <f t="shared" si="1"/>
        <v>1</v>
      </c>
      <c r="AC29" s="23">
        <f t="shared" si="1"/>
        <v>23</v>
      </c>
      <c r="AD29" s="29"/>
      <c r="AE29" s="23"/>
      <c r="AF29"/>
    </row>
  </sheetData>
  <phoneticPr fontId="0" type="noConversion"/>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49"/>
  <dimension ref="A1:AF16"/>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27.1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2" ht="13.5" customHeight="1" x14ac:dyDescent="0.15">
      <c r="B1" s="35" t="str">
        <f>China!B1</f>
        <v>This workbook was produced by Jørgen Fenhann, UNEP DTU Partnership from the CDMPipeline of 1st October 2018, jqfe@dtu.dk, Phone (+45)40202789</v>
      </c>
    </row>
    <row r="2" spans="1:32" ht="13.5" customHeight="1" x14ac:dyDescent="0.15">
      <c r="B2" s="35"/>
    </row>
    <row r="3" spans="1:32" ht="40.5" customHeight="1" x14ac:dyDescent="0.15">
      <c r="A3" s="3" t="s">
        <v>1196</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s="8" t="s">
        <v>1186</v>
      </c>
      <c r="AC4" s="11">
        <f t="shared" ref="AC4:AC15" si="0">SUM(B4:AB4)</f>
        <v>0</v>
      </c>
      <c r="AD4" s="27"/>
      <c r="AE4" s="45">
        <v>2.4E-2</v>
      </c>
    </row>
    <row r="5" spans="1:32" ht="13.5" customHeight="1" x14ac:dyDescent="0.15">
      <c r="A5" s="8" t="s">
        <v>1187</v>
      </c>
      <c r="AC5" s="13">
        <f t="shared" si="0"/>
        <v>0</v>
      </c>
      <c r="AD5" s="28"/>
      <c r="AE5" s="46">
        <v>4.9000000000000002E-2</v>
      </c>
    </row>
    <row r="6" spans="1:32" ht="13.5" customHeight="1" x14ac:dyDescent="0.15">
      <c r="A6" s="8" t="s">
        <v>1188</v>
      </c>
      <c r="AC6" s="13">
        <f t="shared" si="0"/>
        <v>0</v>
      </c>
      <c r="AD6" s="28"/>
      <c r="AE6" s="46">
        <v>0.10299999999999999</v>
      </c>
    </row>
    <row r="7" spans="1:32" ht="13.5" customHeight="1" x14ac:dyDescent="0.15">
      <c r="A7" s="8" t="s">
        <v>1189</v>
      </c>
      <c r="AC7" s="13">
        <f t="shared" si="0"/>
        <v>0</v>
      </c>
      <c r="AD7" s="28"/>
      <c r="AE7" s="46">
        <v>0.31</v>
      </c>
    </row>
    <row r="8" spans="1:32" ht="13.5" customHeight="1" x14ac:dyDescent="0.15">
      <c r="A8" s="8" t="s">
        <v>1190</v>
      </c>
      <c r="AC8" s="13">
        <f t="shared" si="0"/>
        <v>0</v>
      </c>
      <c r="AD8" s="28"/>
      <c r="AE8" s="46">
        <v>5.1999999999999998E-2</v>
      </c>
    </row>
    <row r="9" spans="1:32" ht="13.5" customHeight="1" x14ac:dyDescent="0.15">
      <c r="A9" s="8" t="s">
        <v>1192</v>
      </c>
      <c r="D9">
        <v>1</v>
      </c>
      <c r="AC9" s="13">
        <f t="shared" si="0"/>
        <v>1</v>
      </c>
      <c r="AD9" s="28"/>
      <c r="AE9" s="46">
        <v>0.124</v>
      </c>
    </row>
    <row r="10" spans="1:32" ht="13.5" customHeight="1" x14ac:dyDescent="0.15">
      <c r="A10" s="8" t="s">
        <v>1191</v>
      </c>
      <c r="AC10" s="13">
        <f t="shared" si="0"/>
        <v>0</v>
      </c>
      <c r="AD10" s="28"/>
      <c r="AE10" s="46">
        <v>1.7999999999999999E-2</v>
      </c>
    </row>
    <row r="11" spans="1:32" ht="13.5" customHeight="1" x14ac:dyDescent="0.15">
      <c r="A11" s="8" t="s">
        <v>1193</v>
      </c>
      <c r="AC11" s="13">
        <f t="shared" si="0"/>
        <v>0</v>
      </c>
      <c r="AD11" s="28"/>
      <c r="AE11" s="46">
        <v>0.01</v>
      </c>
    </row>
    <row r="12" spans="1:32" ht="13.5" customHeight="1" x14ac:dyDescent="0.15">
      <c r="A12" s="8" t="s">
        <v>1194</v>
      </c>
      <c r="AC12" s="13">
        <f t="shared" si="0"/>
        <v>0</v>
      </c>
      <c r="AD12" s="28"/>
      <c r="AE12" s="46">
        <v>1.9E-2</v>
      </c>
    </row>
    <row r="13" spans="1:32" ht="13.5" customHeight="1" x14ac:dyDescent="0.15">
      <c r="A13" s="8" t="s">
        <v>1195</v>
      </c>
      <c r="AC13" s="13">
        <f t="shared" si="0"/>
        <v>0</v>
      </c>
      <c r="AD13" s="28"/>
      <c r="AE13" s="46">
        <v>4.1000000000000002E-2</v>
      </c>
    </row>
    <row r="14" spans="1:32" ht="13.5" customHeight="1" x14ac:dyDescent="0.15">
      <c r="A14" s="8" t="s">
        <v>75</v>
      </c>
      <c r="AC14" s="13">
        <f t="shared" si="0"/>
        <v>0</v>
      </c>
      <c r="AD14" s="30"/>
      <c r="AE14" s="33"/>
    </row>
    <row r="15" spans="1:32" ht="13.5" customHeight="1" x14ac:dyDescent="0.15">
      <c r="A15" s="25" t="s">
        <v>115</v>
      </c>
      <c r="AC15" s="15">
        <f t="shared" si="0"/>
        <v>0</v>
      </c>
      <c r="AD15" s="29"/>
      <c r="AE15" s="33"/>
      <c r="AF15"/>
    </row>
    <row r="16" spans="1:32" ht="13.5" customHeight="1" x14ac:dyDescent="0.15">
      <c r="A16" s="26" t="s">
        <v>106</v>
      </c>
      <c r="B16" s="20">
        <f t="shared" ref="B16:AC16" si="1">SUM(B4:B15)</f>
        <v>0</v>
      </c>
      <c r="C16" s="21">
        <f t="shared" si="1"/>
        <v>0</v>
      </c>
      <c r="D16" s="21">
        <f t="shared" si="1"/>
        <v>1</v>
      </c>
      <c r="E16" s="21">
        <f t="shared" si="1"/>
        <v>0</v>
      </c>
      <c r="F16" s="21">
        <f t="shared" si="1"/>
        <v>0</v>
      </c>
      <c r="G16" s="21">
        <f t="shared" si="1"/>
        <v>0</v>
      </c>
      <c r="H16" s="21">
        <f t="shared" si="1"/>
        <v>0</v>
      </c>
      <c r="I16" s="21">
        <f t="shared" si="1"/>
        <v>0</v>
      </c>
      <c r="J16" s="21">
        <f t="shared" si="1"/>
        <v>0</v>
      </c>
      <c r="K16" s="21">
        <f t="shared" si="1"/>
        <v>0</v>
      </c>
      <c r="L16" s="21">
        <f t="shared" si="1"/>
        <v>0</v>
      </c>
      <c r="M16" s="21">
        <f t="shared" si="1"/>
        <v>0</v>
      </c>
      <c r="N16" s="21">
        <f t="shared" si="1"/>
        <v>0</v>
      </c>
      <c r="O16" s="21">
        <f t="shared" si="1"/>
        <v>0</v>
      </c>
      <c r="P16" s="21">
        <f t="shared" si="1"/>
        <v>0</v>
      </c>
      <c r="Q16" s="21">
        <f t="shared" si="1"/>
        <v>0</v>
      </c>
      <c r="R16" s="21">
        <f t="shared" si="1"/>
        <v>0</v>
      </c>
      <c r="S16" s="21">
        <f t="shared" si="1"/>
        <v>0</v>
      </c>
      <c r="T16" s="21">
        <f t="shared" si="1"/>
        <v>0</v>
      </c>
      <c r="U16" s="21">
        <f t="shared" si="1"/>
        <v>0</v>
      </c>
      <c r="V16" s="21">
        <f t="shared" si="1"/>
        <v>0</v>
      </c>
      <c r="W16" s="21">
        <f t="shared" si="1"/>
        <v>0</v>
      </c>
      <c r="X16" s="21">
        <f t="shared" si="1"/>
        <v>0</v>
      </c>
      <c r="Y16" s="21">
        <f t="shared" si="1"/>
        <v>0</v>
      </c>
      <c r="Z16" s="21">
        <f t="shared" si="1"/>
        <v>0</v>
      </c>
      <c r="AA16" s="21">
        <f t="shared" si="1"/>
        <v>0</v>
      </c>
      <c r="AB16" s="22">
        <f t="shared" si="1"/>
        <v>0</v>
      </c>
      <c r="AC16" s="23">
        <f t="shared" si="1"/>
        <v>1</v>
      </c>
      <c r="AD16" s="29"/>
      <c r="AE16" s="52">
        <f>SUM(AE4:AE15)</f>
        <v>0.75000000000000011</v>
      </c>
      <c r="AF16"/>
    </row>
  </sheetData>
  <phoneticPr fontId="0" type="noConversion"/>
  <pageMargins left="0.75" right="0.75" top="1" bottom="1" header="0.5" footer="0.5"/>
  <headerFooter alignWithMargins="0"/>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99"/>
  <dimension ref="A1:AF16"/>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18.6640625" style="2" customWidth="1"/>
    <col min="2" max="2" width="8" style="96" customWidth="1"/>
    <col min="3" max="3" width="6.5" style="96" customWidth="1"/>
    <col min="4" max="4" width="6.83203125" style="96" customWidth="1"/>
    <col min="5" max="5" width="8.5" style="96" customWidth="1"/>
    <col min="6" max="6" width="7.33203125" style="96" customWidth="1"/>
    <col min="7" max="7" width="6.832031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33203125" style="96" customWidth="1"/>
    <col min="32" max="32" width="8.6640625" style="1" customWidth="1"/>
    <col min="33" max="16384" width="9.1640625" style="96"/>
  </cols>
  <sheetData>
    <row r="1" spans="1:32" ht="13.5" customHeight="1" x14ac:dyDescent="0.15">
      <c r="B1" s="35" t="str">
        <f>China!B1</f>
        <v>This workbook was produced by Jørgen Fenhann, UNEP DTU Partnership from the CDMPipeline of 1st October 2018, jqfe@dtu.dk, Phone (+45)40202789</v>
      </c>
    </row>
    <row r="2" spans="1:32" ht="13.5" customHeight="1" x14ac:dyDescent="0.15">
      <c r="B2" s="35"/>
    </row>
    <row r="3" spans="1:32" ht="40.5" customHeight="1" x14ac:dyDescent="0.15">
      <c r="A3" s="3" t="s">
        <v>1919</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t="s">
        <v>1920</v>
      </c>
      <c r="AC4" s="11">
        <f t="shared" ref="AC4:AC15" si="0">SUM(B4:AB4)</f>
        <v>0</v>
      </c>
      <c r="AD4" s="27"/>
      <c r="AE4" s="45">
        <f>0.344099</f>
        <v>0.34409899999999999</v>
      </c>
    </row>
    <row r="5" spans="1:32" ht="13.5" customHeight="1" x14ac:dyDescent="0.15">
      <c r="A5" t="s">
        <v>1434</v>
      </c>
      <c r="AC5" s="13">
        <f t="shared" si="0"/>
        <v>0</v>
      </c>
      <c r="AD5" s="28"/>
      <c r="AE5" s="46">
        <f>0.390805</f>
        <v>0.39080500000000001</v>
      </c>
    </row>
    <row r="6" spans="1:32" ht="13.5" customHeight="1" x14ac:dyDescent="0.15">
      <c r="A6" t="s">
        <v>1921</v>
      </c>
      <c r="AC6" s="13">
        <f t="shared" si="0"/>
        <v>0</v>
      </c>
      <c r="AD6" s="28"/>
      <c r="AE6" s="46">
        <f>0.246708</f>
        <v>0.24670800000000001</v>
      </c>
    </row>
    <row r="7" spans="1:32" ht="13.5" customHeight="1" x14ac:dyDescent="0.15">
      <c r="A7" t="s">
        <v>1922</v>
      </c>
      <c r="AC7" s="13">
        <f t="shared" si="0"/>
        <v>0</v>
      </c>
      <c r="AD7" s="28"/>
      <c r="AE7" s="46">
        <f>0.352881</f>
        <v>0.352881</v>
      </c>
    </row>
    <row r="8" spans="1:32" ht="13.5" customHeight="1" x14ac:dyDescent="0.15">
      <c r="A8" t="s">
        <v>1578</v>
      </c>
      <c r="AC8" s="13">
        <f t="shared" si="0"/>
        <v>0</v>
      </c>
      <c r="AD8" s="28"/>
      <c r="AE8" s="46">
        <f>0.288766</f>
        <v>0.28876600000000002</v>
      </c>
    </row>
    <row r="9" spans="1:32" ht="13.5" customHeight="1" x14ac:dyDescent="0.15">
      <c r="A9" t="s">
        <v>1435</v>
      </c>
      <c r="AC9" s="13">
        <f t="shared" si="0"/>
        <v>0</v>
      </c>
      <c r="AD9" s="28"/>
      <c r="AE9" s="46">
        <f>1.20251</f>
        <v>1.20251</v>
      </c>
    </row>
    <row r="10" spans="1:32" ht="13.5" customHeight="1" x14ac:dyDescent="0.15">
      <c r="A10" t="s">
        <v>1923</v>
      </c>
      <c r="AC10" s="13">
        <f t="shared" si="0"/>
        <v>0</v>
      </c>
      <c r="AD10" s="28"/>
      <c r="AE10" s="46">
        <f>0.350054</f>
        <v>0.35005399999999998</v>
      </c>
    </row>
    <row r="11" spans="1:32" ht="13.5" customHeight="1" x14ac:dyDescent="0.15">
      <c r="A11" t="s">
        <v>1924</v>
      </c>
      <c r="AC11" s="13">
        <f t="shared" si="0"/>
        <v>0</v>
      </c>
      <c r="AD11" s="28"/>
      <c r="AE11" s="46">
        <f>1.180676</f>
        <v>1.1806760000000001</v>
      </c>
    </row>
    <row r="12" spans="1:32" ht="13.5" customHeight="1" x14ac:dyDescent="0.15">
      <c r="A12" t="s">
        <v>1436</v>
      </c>
      <c r="AC12" s="13">
        <f t="shared" si="0"/>
        <v>0</v>
      </c>
      <c r="AD12" s="28"/>
      <c r="AE12" s="46">
        <f>0.067384</f>
        <v>6.7383999999999999E-2</v>
      </c>
    </row>
    <row r="13" spans="1:32" ht="13.5" customHeight="1" x14ac:dyDescent="0.15">
      <c r="A13" t="s">
        <v>1925</v>
      </c>
      <c r="AC13" s="13">
        <f t="shared" si="0"/>
        <v>0</v>
      </c>
      <c r="AD13" s="28"/>
      <c r="AE13" s="46">
        <f>0.179862</f>
        <v>0.17986199999999999</v>
      </c>
    </row>
    <row r="14" spans="1:32" ht="13.5" customHeight="1" x14ac:dyDescent="0.15">
      <c r="A14" s="8" t="s">
        <v>75</v>
      </c>
      <c r="AC14" s="13">
        <f t="shared" si="0"/>
        <v>0</v>
      </c>
      <c r="AD14" s="30"/>
      <c r="AE14" s="33"/>
    </row>
    <row r="15" spans="1:32" ht="13.5" customHeight="1" x14ac:dyDescent="0.15">
      <c r="A15" s="25" t="s">
        <v>115</v>
      </c>
      <c r="AC15" s="15">
        <f t="shared" si="0"/>
        <v>0</v>
      </c>
      <c r="AD15" s="29"/>
      <c r="AE15" s="33"/>
      <c r="AF15" s="96"/>
    </row>
    <row r="16" spans="1:32" ht="13.5" customHeight="1" x14ac:dyDescent="0.15">
      <c r="A16" s="26" t="s">
        <v>106</v>
      </c>
      <c r="B16" s="20">
        <f t="shared" ref="B16:AC16" si="1">SUM(B4:B15)</f>
        <v>0</v>
      </c>
      <c r="C16" s="21">
        <f t="shared" si="1"/>
        <v>0</v>
      </c>
      <c r="D16" s="21">
        <f t="shared" si="1"/>
        <v>0</v>
      </c>
      <c r="E16" s="21">
        <f t="shared" si="1"/>
        <v>0</v>
      </c>
      <c r="F16" s="21">
        <f t="shared" si="1"/>
        <v>0</v>
      </c>
      <c r="G16" s="21">
        <f t="shared" si="1"/>
        <v>0</v>
      </c>
      <c r="H16" s="21">
        <f t="shared" si="1"/>
        <v>0</v>
      </c>
      <c r="I16" s="21">
        <f t="shared" si="1"/>
        <v>0</v>
      </c>
      <c r="J16" s="21">
        <f t="shared" si="1"/>
        <v>0</v>
      </c>
      <c r="K16" s="21">
        <f t="shared" si="1"/>
        <v>0</v>
      </c>
      <c r="L16" s="21">
        <f t="shared" si="1"/>
        <v>0</v>
      </c>
      <c r="M16" s="21">
        <f t="shared" si="1"/>
        <v>0</v>
      </c>
      <c r="N16" s="21">
        <f t="shared" si="1"/>
        <v>0</v>
      </c>
      <c r="O16" s="21">
        <f t="shared" si="1"/>
        <v>0</v>
      </c>
      <c r="P16" s="21">
        <f t="shared" si="1"/>
        <v>0</v>
      </c>
      <c r="Q16" s="21">
        <f t="shared" si="1"/>
        <v>0</v>
      </c>
      <c r="R16" s="21">
        <f t="shared" si="1"/>
        <v>0</v>
      </c>
      <c r="S16" s="21">
        <f t="shared" si="1"/>
        <v>0</v>
      </c>
      <c r="T16" s="21">
        <f t="shared" si="1"/>
        <v>0</v>
      </c>
      <c r="U16" s="21">
        <f t="shared" si="1"/>
        <v>0</v>
      </c>
      <c r="V16" s="21">
        <f t="shared" si="1"/>
        <v>0</v>
      </c>
      <c r="W16" s="21">
        <f t="shared" si="1"/>
        <v>0</v>
      </c>
      <c r="X16" s="21">
        <f t="shared" si="1"/>
        <v>0</v>
      </c>
      <c r="Y16" s="21">
        <f t="shared" si="1"/>
        <v>0</v>
      </c>
      <c r="Z16" s="21">
        <f t="shared" si="1"/>
        <v>0</v>
      </c>
      <c r="AA16" s="21">
        <f t="shared" si="1"/>
        <v>0</v>
      </c>
      <c r="AB16" s="22">
        <f t="shared" si="1"/>
        <v>0</v>
      </c>
      <c r="AC16" s="23">
        <f t="shared" si="1"/>
        <v>0</v>
      </c>
      <c r="AD16" s="29"/>
      <c r="AE16" s="52">
        <f>SUM(AE4:AE15)</f>
        <v>4.603745</v>
      </c>
      <c r="AF16" s="96"/>
    </row>
  </sheetData>
  <pageMargins left="0.75" right="0.75" top="1" bottom="1" header="0.5" footer="0.5"/>
  <headerFooter alignWithMargins="0"/>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18"/>
  <dimension ref="A1:AF24"/>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8.6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1" ht="13.5" customHeight="1" x14ac:dyDescent="0.15">
      <c r="B1" s="35" t="str">
        <f>China!B1</f>
        <v>This workbook was produced by Jørgen Fenhann, UNEP DTU Partnership from the CDMPipeline of 1st October 2018, jqfe@dtu.dk, Phone (+45)40202789</v>
      </c>
    </row>
    <row r="2" spans="1:31" ht="13.5" customHeight="1" x14ac:dyDescent="0.15">
      <c r="B2" s="35"/>
    </row>
    <row r="3" spans="1:31" ht="40.5" customHeight="1" x14ac:dyDescent="0.15">
      <c r="A3" s="3" t="s">
        <v>1289</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8" t="s">
        <v>463</v>
      </c>
      <c r="R4">
        <v>3</v>
      </c>
      <c r="T4">
        <v>1</v>
      </c>
      <c r="AC4" s="11">
        <f t="shared" ref="AC4:AC23" si="0">SUM(B4:AB4)</f>
        <v>4</v>
      </c>
      <c r="AD4" s="27"/>
      <c r="AE4" s="45">
        <f>0.344099</f>
        <v>0.34409899999999999</v>
      </c>
    </row>
    <row r="5" spans="1:31" ht="13.5" customHeight="1" x14ac:dyDescent="0.15">
      <c r="A5" s="8" t="s">
        <v>464</v>
      </c>
      <c r="AB5">
        <v>1</v>
      </c>
      <c r="AC5" s="13">
        <f t="shared" si="0"/>
        <v>1</v>
      </c>
      <c r="AD5" s="28"/>
      <c r="AE5" s="46">
        <f>0.390805</f>
        <v>0.39080500000000001</v>
      </c>
    </row>
    <row r="6" spans="1:31" ht="13.5" customHeight="1" x14ac:dyDescent="0.15">
      <c r="A6" s="8" t="s">
        <v>465</v>
      </c>
      <c r="R6">
        <v>1</v>
      </c>
      <c r="T6">
        <v>2</v>
      </c>
      <c r="AC6" s="13">
        <f t="shared" si="0"/>
        <v>3</v>
      </c>
      <c r="AD6" s="28"/>
      <c r="AE6" s="46">
        <f>0.246708</f>
        <v>0.24670800000000001</v>
      </c>
    </row>
    <row r="7" spans="1:31" ht="13.5" customHeight="1" x14ac:dyDescent="0.15">
      <c r="A7" s="8" t="s">
        <v>466</v>
      </c>
      <c r="AC7" s="13">
        <f t="shared" si="0"/>
        <v>0</v>
      </c>
      <c r="AD7" s="28"/>
      <c r="AE7" s="46">
        <f>0.352881</f>
        <v>0.352881</v>
      </c>
    </row>
    <row r="8" spans="1:31" ht="13.5" customHeight="1" x14ac:dyDescent="0.15">
      <c r="A8" s="8" t="s">
        <v>467</v>
      </c>
      <c r="P8">
        <v>1</v>
      </c>
      <c r="AC8" s="13">
        <f t="shared" si="0"/>
        <v>1</v>
      </c>
      <c r="AD8" s="28"/>
      <c r="AE8" s="46">
        <f>0.288766</f>
        <v>0.28876600000000002</v>
      </c>
    </row>
    <row r="9" spans="1:31" ht="13.5" customHeight="1" x14ac:dyDescent="0.15">
      <c r="A9" s="8" t="s">
        <v>468</v>
      </c>
      <c r="D9">
        <v>1</v>
      </c>
      <c r="M9">
        <v>1</v>
      </c>
      <c r="R9">
        <v>5</v>
      </c>
      <c r="T9">
        <v>1</v>
      </c>
      <c r="AC9" s="13">
        <f t="shared" si="0"/>
        <v>8</v>
      </c>
      <c r="AD9" s="28"/>
      <c r="AE9" s="46">
        <f>1.20251</f>
        <v>1.20251</v>
      </c>
    </row>
    <row r="10" spans="1:31" ht="13.5" customHeight="1" x14ac:dyDescent="0.15">
      <c r="A10" s="8" t="s">
        <v>469</v>
      </c>
      <c r="AC10" s="13">
        <f t="shared" si="0"/>
        <v>0</v>
      </c>
      <c r="AD10" s="28"/>
      <c r="AE10" s="46">
        <f>0.350054</f>
        <v>0.35005399999999998</v>
      </c>
    </row>
    <row r="11" spans="1:31" ht="13.5" customHeight="1" x14ac:dyDescent="0.15">
      <c r="A11" s="8" t="s">
        <v>470</v>
      </c>
      <c r="D11">
        <v>1</v>
      </c>
      <c r="AB11">
        <v>1</v>
      </c>
      <c r="AC11" s="13">
        <f t="shared" si="0"/>
        <v>2</v>
      </c>
      <c r="AD11" s="28"/>
      <c r="AE11" s="46">
        <f>1.180676</f>
        <v>1.1806760000000001</v>
      </c>
    </row>
    <row r="12" spans="1:31" ht="13.5" customHeight="1" x14ac:dyDescent="0.15">
      <c r="A12" s="8" t="s">
        <v>471</v>
      </c>
      <c r="AC12" s="13">
        <f t="shared" si="0"/>
        <v>0</v>
      </c>
      <c r="AD12" s="28"/>
      <c r="AE12" s="46">
        <f>0.067384</f>
        <v>6.7383999999999999E-2</v>
      </c>
    </row>
    <row r="13" spans="1:31" ht="13.5" customHeight="1" x14ac:dyDescent="0.15">
      <c r="A13" s="8" t="s">
        <v>472</v>
      </c>
      <c r="R13">
        <v>1</v>
      </c>
      <c r="AC13" s="13">
        <f t="shared" si="0"/>
        <v>1</v>
      </c>
      <c r="AD13" s="28"/>
      <c r="AE13" s="46">
        <f>0.179862</f>
        <v>0.17986199999999999</v>
      </c>
    </row>
    <row r="14" spans="1:31" ht="13.5" customHeight="1" x14ac:dyDescent="0.15">
      <c r="A14" s="8" t="s">
        <v>473</v>
      </c>
      <c r="AC14" s="13">
        <f t="shared" si="0"/>
        <v>0</v>
      </c>
      <c r="AD14" s="28"/>
      <c r="AE14" s="46">
        <f>0.038073</f>
        <v>3.8073000000000003E-2</v>
      </c>
    </row>
    <row r="15" spans="1:31" ht="13.5" customHeight="1" x14ac:dyDescent="0.15">
      <c r="A15" s="8" t="s">
        <v>373</v>
      </c>
      <c r="R15">
        <v>2</v>
      </c>
      <c r="AC15" s="13">
        <f t="shared" si="0"/>
        <v>2</v>
      </c>
      <c r="AD15" s="28"/>
      <c r="AE15" s="46">
        <f>0.15656</f>
        <v>0.15656</v>
      </c>
    </row>
    <row r="16" spans="1:31" ht="13.5" customHeight="1" x14ac:dyDescent="0.15">
      <c r="A16" s="8" t="s">
        <v>474</v>
      </c>
      <c r="AC16" s="13">
        <f t="shared" si="0"/>
        <v>0</v>
      </c>
      <c r="AD16" s="28"/>
      <c r="AE16" s="46">
        <f>0.250067</f>
        <v>0.25006699999999998</v>
      </c>
    </row>
    <row r="17" spans="1:32" ht="13.5" customHeight="1" x14ac:dyDescent="0.15">
      <c r="A17" s="8" t="s">
        <v>475</v>
      </c>
      <c r="AC17" s="13">
        <f t="shared" si="0"/>
        <v>0</v>
      </c>
      <c r="AD17" s="28"/>
      <c r="AE17" s="46">
        <f>0.108029</f>
        <v>0.108029</v>
      </c>
    </row>
    <row r="18" spans="1:32" ht="13.5" customHeight="1" x14ac:dyDescent="0.15">
      <c r="A18" s="8" t="s">
        <v>476</v>
      </c>
      <c r="D18">
        <v>1</v>
      </c>
      <c r="R18">
        <v>2</v>
      </c>
      <c r="AC18" s="13">
        <f t="shared" si="0"/>
        <v>3</v>
      </c>
      <c r="AD18" s="28"/>
      <c r="AE18" s="46">
        <f>0.419561</f>
        <v>0.41956100000000002</v>
      </c>
    </row>
    <row r="19" spans="1:32" ht="13.5" customHeight="1" x14ac:dyDescent="0.15">
      <c r="A19" s="8" t="s">
        <v>477</v>
      </c>
      <c r="R19">
        <v>3</v>
      </c>
      <c r="AC19" s="13">
        <f t="shared" si="0"/>
        <v>3</v>
      </c>
      <c r="AD19" s="28"/>
      <c r="AE19" s="46">
        <f>0.342054</f>
        <v>0.34205400000000002</v>
      </c>
    </row>
    <row r="20" spans="1:32" ht="13.5" customHeight="1" x14ac:dyDescent="0.15">
      <c r="A20" s="8" t="s">
        <v>478</v>
      </c>
      <c r="AC20" s="13">
        <f t="shared" si="0"/>
        <v>0</v>
      </c>
      <c r="AD20" s="28"/>
      <c r="AE20" s="46">
        <f>0.151841</f>
        <v>0.151841</v>
      </c>
    </row>
    <row r="21" spans="1:32" ht="13.5" customHeight="1" x14ac:dyDescent="0.15">
      <c r="A21" s="8" t="s">
        <v>479</v>
      </c>
      <c r="D21">
        <v>2</v>
      </c>
      <c r="R21">
        <v>2</v>
      </c>
      <c r="T21">
        <v>3</v>
      </c>
      <c r="AC21" s="13">
        <f t="shared" si="0"/>
        <v>7</v>
      </c>
      <c r="AD21" s="28"/>
      <c r="AE21" s="46">
        <f>0.465414</f>
        <v>0.46541399999999999</v>
      </c>
    </row>
    <row r="22" spans="1:32" ht="13.5" customHeight="1" x14ac:dyDescent="0.15">
      <c r="A22" s="8" t="s">
        <v>75</v>
      </c>
      <c r="AC22" s="13">
        <f t="shared" si="0"/>
        <v>0</v>
      </c>
      <c r="AD22" s="30"/>
      <c r="AE22" s="33"/>
    </row>
    <row r="23" spans="1:32" ht="13.5" customHeight="1" x14ac:dyDescent="0.15">
      <c r="A23" s="25" t="s">
        <v>115</v>
      </c>
      <c r="AC23" s="15">
        <f t="shared" si="0"/>
        <v>0</v>
      </c>
      <c r="AD23" s="29"/>
      <c r="AE23" s="33"/>
      <c r="AF23"/>
    </row>
    <row r="24" spans="1:32" ht="13.5" customHeight="1" x14ac:dyDescent="0.15">
      <c r="A24" s="26" t="s">
        <v>106</v>
      </c>
      <c r="B24" s="20">
        <f t="shared" ref="B24:AC24" si="1">SUM(B4:B23)</f>
        <v>0</v>
      </c>
      <c r="C24" s="21">
        <f t="shared" si="1"/>
        <v>0</v>
      </c>
      <c r="D24" s="21">
        <f t="shared" si="1"/>
        <v>5</v>
      </c>
      <c r="E24" s="21">
        <f t="shared" si="1"/>
        <v>0</v>
      </c>
      <c r="F24" s="21">
        <f t="shared" si="1"/>
        <v>0</v>
      </c>
      <c r="G24" s="21">
        <f t="shared" si="1"/>
        <v>0</v>
      </c>
      <c r="H24" s="21">
        <f t="shared" si="1"/>
        <v>0</v>
      </c>
      <c r="I24" s="21">
        <f t="shared" si="1"/>
        <v>0</v>
      </c>
      <c r="J24" s="21">
        <f t="shared" si="1"/>
        <v>0</v>
      </c>
      <c r="K24" s="21">
        <f t="shared" si="1"/>
        <v>0</v>
      </c>
      <c r="L24" s="21">
        <f t="shared" si="1"/>
        <v>0</v>
      </c>
      <c r="M24" s="21">
        <f t="shared" si="1"/>
        <v>1</v>
      </c>
      <c r="N24" s="21">
        <f t="shared" si="1"/>
        <v>0</v>
      </c>
      <c r="O24" s="21">
        <f t="shared" si="1"/>
        <v>0</v>
      </c>
      <c r="P24" s="21">
        <f t="shared" si="1"/>
        <v>1</v>
      </c>
      <c r="Q24" s="21">
        <f t="shared" si="1"/>
        <v>0</v>
      </c>
      <c r="R24" s="21">
        <f t="shared" si="1"/>
        <v>19</v>
      </c>
      <c r="S24" s="21">
        <f t="shared" si="1"/>
        <v>0</v>
      </c>
      <c r="T24" s="21">
        <f t="shared" si="1"/>
        <v>7</v>
      </c>
      <c r="U24" s="21">
        <f t="shared" si="1"/>
        <v>0</v>
      </c>
      <c r="V24" s="21">
        <f t="shared" si="1"/>
        <v>0</v>
      </c>
      <c r="W24" s="21">
        <f t="shared" si="1"/>
        <v>0</v>
      </c>
      <c r="X24" s="21">
        <f t="shared" si="1"/>
        <v>0</v>
      </c>
      <c r="Y24" s="21">
        <f t="shared" si="1"/>
        <v>0</v>
      </c>
      <c r="Z24" s="21">
        <f t="shared" si="1"/>
        <v>0</v>
      </c>
      <c r="AA24" s="21">
        <f t="shared" si="1"/>
        <v>0</v>
      </c>
      <c r="AB24" s="22">
        <f t="shared" si="1"/>
        <v>2</v>
      </c>
      <c r="AC24" s="23">
        <f t="shared" si="1"/>
        <v>35</v>
      </c>
      <c r="AD24" s="29"/>
      <c r="AE24" s="52">
        <f>SUM(AE4:AE23)</f>
        <v>6.5353439999999994</v>
      </c>
      <c r="AF24"/>
    </row>
  </sheetData>
  <phoneticPr fontId="0" type="noConversion"/>
  <pageMargins left="0.75" right="0.75" top="1" bottom="1" header="0.5" footer="0.5"/>
  <headerFooter alignWithMargins="0"/>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19"/>
  <dimension ref="A1:AE38"/>
  <sheetViews>
    <sheetView workbookViewId="0">
      <pane xSplit="1" ySplit="3" topLeftCell="B12"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9.83203125" style="2" customWidth="1"/>
    <col min="2" max="2" width="8" customWidth="1"/>
    <col min="3" max="3" width="6.5" customWidth="1"/>
    <col min="4" max="4" width="9.5" customWidth="1"/>
    <col min="5" max="5" width="8.5" customWidth="1"/>
    <col min="6" max="6" width="7.33203125" customWidth="1"/>
    <col min="7" max="7" width="9.5" customWidth="1"/>
    <col min="8" max="8" width="10.33203125" customWidth="1"/>
    <col min="9" max="9" width="12.6640625" customWidth="1"/>
    <col min="10" max="11" width="7.6640625" customWidth="1"/>
    <col min="12" max="12" width="8" customWidth="1"/>
    <col min="13" max="13" width="6.83203125" customWidth="1"/>
    <col min="14" max="14" width="7" customWidth="1"/>
    <col min="16" max="16" width="8" customWidth="1"/>
    <col min="17" max="17" width="7.33203125" customWidth="1"/>
    <col min="18" max="18" width="6.1640625" customWidth="1"/>
    <col min="19" max="19" width="6.5" customWidth="1"/>
    <col min="20" max="20" width="8.5" customWidth="1"/>
    <col min="21" max="21" width="8.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s>
  <sheetData>
    <row r="1" spans="1:31" ht="13.5" customHeight="1" x14ac:dyDescent="0.15">
      <c r="B1" s="35" t="str">
        <f>China!B1</f>
        <v>This workbook was produced by Jørgen Fenhann, UNEP DTU Partnership from the CDMPipeline of 1st October 2018, jqfe@dtu.dk, Phone (+45)40202789</v>
      </c>
    </row>
    <row r="2" spans="1:31" ht="13.5" customHeight="1" x14ac:dyDescent="0.15">
      <c r="AE2" t="s">
        <v>1338</v>
      </c>
    </row>
    <row r="3" spans="1:31" ht="39" customHeight="1" x14ac:dyDescent="0.15">
      <c r="A3" s="3" t="s">
        <v>1288</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112</v>
      </c>
      <c r="AE3" s="31" t="s">
        <v>382</v>
      </c>
    </row>
    <row r="4" spans="1:31" ht="13.5" customHeight="1" x14ac:dyDescent="0.15">
      <c r="A4" s="7" t="s">
        <v>65</v>
      </c>
      <c r="D4">
        <v>5</v>
      </c>
      <c r="K4">
        <v>1</v>
      </c>
      <c r="O4">
        <v>1</v>
      </c>
      <c r="Y4">
        <v>1</v>
      </c>
      <c r="AC4" s="11">
        <f t="shared" ref="AC4:AC36" si="0">SUM(B4:AB4)</f>
        <v>8</v>
      </c>
      <c r="AD4" s="27">
        <v>5606</v>
      </c>
      <c r="AE4" s="74">
        <v>82.899000000000001</v>
      </c>
    </row>
    <row r="5" spans="1:31" ht="13.5" customHeight="1" x14ac:dyDescent="0.15">
      <c r="A5" s="8" t="s">
        <v>1669</v>
      </c>
      <c r="B5" s="96"/>
      <c r="C5" s="96"/>
      <c r="D5" s="96"/>
      <c r="E5" s="96"/>
      <c r="F5" s="96"/>
      <c r="G5" s="96"/>
      <c r="H5" s="96"/>
      <c r="I5" s="96"/>
      <c r="J5" s="96"/>
      <c r="K5" s="96"/>
      <c r="L5" s="96"/>
      <c r="M5" s="96"/>
      <c r="N5" s="96"/>
      <c r="O5" s="96"/>
      <c r="P5" s="96"/>
      <c r="Q5" s="96"/>
      <c r="R5" s="96"/>
      <c r="S5" s="96"/>
      <c r="T5" s="96"/>
      <c r="V5" s="96"/>
      <c r="W5" s="96"/>
      <c r="X5" s="96"/>
      <c r="Y5" s="96">
        <v>1</v>
      </c>
      <c r="Z5" s="96"/>
      <c r="AA5" s="96"/>
      <c r="AB5" s="96"/>
      <c r="AC5" s="13">
        <f t="shared" si="0"/>
        <v>1</v>
      </c>
      <c r="AD5" s="28"/>
      <c r="AE5" s="75"/>
    </row>
    <row r="6" spans="1:31" ht="13.5" customHeight="1" x14ac:dyDescent="0.15">
      <c r="A6" s="8" t="s">
        <v>35</v>
      </c>
      <c r="D6">
        <v>43</v>
      </c>
      <c r="E6">
        <v>1</v>
      </c>
      <c r="I6">
        <v>4</v>
      </c>
      <c r="J6">
        <v>10</v>
      </c>
      <c r="K6">
        <v>2</v>
      </c>
      <c r="M6">
        <v>1</v>
      </c>
      <c r="N6">
        <v>3</v>
      </c>
      <c r="R6">
        <v>1</v>
      </c>
      <c r="S6">
        <v>8</v>
      </c>
      <c r="T6">
        <v>3</v>
      </c>
      <c r="U6" s="96">
        <v>1</v>
      </c>
      <c r="X6">
        <v>10</v>
      </c>
      <c r="Y6">
        <v>5</v>
      </c>
      <c r="AB6">
        <v>1</v>
      </c>
      <c r="AC6" s="13">
        <f t="shared" si="0"/>
        <v>93</v>
      </c>
      <c r="AD6" s="28">
        <v>9963</v>
      </c>
      <c r="AE6" s="75">
        <v>166.19800000000001</v>
      </c>
    </row>
    <row r="7" spans="1:31" ht="13.5" customHeight="1" x14ac:dyDescent="0.15">
      <c r="A7" s="8" t="s">
        <v>114</v>
      </c>
      <c r="D7">
        <v>3</v>
      </c>
      <c r="E7">
        <v>2</v>
      </c>
      <c r="I7">
        <v>9</v>
      </c>
      <c r="J7">
        <v>7</v>
      </c>
      <c r="K7">
        <v>14</v>
      </c>
      <c r="R7">
        <v>3</v>
      </c>
      <c r="S7">
        <v>1</v>
      </c>
      <c r="W7">
        <v>1</v>
      </c>
      <c r="X7">
        <v>3</v>
      </c>
      <c r="Y7">
        <v>3</v>
      </c>
      <c r="AC7" s="13">
        <f t="shared" si="0"/>
        <v>46</v>
      </c>
      <c r="AD7" s="28">
        <v>10164</v>
      </c>
      <c r="AE7" s="75">
        <v>36.805</v>
      </c>
    </row>
    <row r="8" spans="1:31" ht="13.5" customHeight="1" x14ac:dyDescent="0.15">
      <c r="A8" s="8" t="s">
        <v>71</v>
      </c>
      <c r="D8">
        <v>1</v>
      </c>
      <c r="E8">
        <v>1</v>
      </c>
      <c r="K8">
        <v>3</v>
      </c>
      <c r="M8">
        <v>1</v>
      </c>
      <c r="AC8" s="13">
        <f t="shared" si="0"/>
        <v>6</v>
      </c>
      <c r="AD8" s="28">
        <v>11139</v>
      </c>
      <c r="AE8" s="75">
        <v>26.946000000000002</v>
      </c>
    </row>
    <row r="9" spans="1:31" ht="13.5" customHeight="1" x14ac:dyDescent="0.15">
      <c r="A9" s="9" t="s">
        <v>74</v>
      </c>
      <c r="D9">
        <v>13</v>
      </c>
      <c r="E9">
        <v>2</v>
      </c>
      <c r="J9">
        <v>2</v>
      </c>
      <c r="M9">
        <v>1</v>
      </c>
      <c r="N9">
        <v>1</v>
      </c>
      <c r="R9">
        <v>1</v>
      </c>
      <c r="S9">
        <v>1</v>
      </c>
      <c r="T9">
        <v>1</v>
      </c>
      <c r="U9" s="96">
        <v>8</v>
      </c>
      <c r="Y9">
        <v>11</v>
      </c>
      <c r="AB9">
        <v>38</v>
      </c>
      <c r="AC9" s="13">
        <f t="shared" si="0"/>
        <v>79</v>
      </c>
      <c r="AD9" s="28">
        <v>11500</v>
      </c>
      <c r="AE9" s="75">
        <v>60.347999999999999</v>
      </c>
    </row>
    <row r="10" spans="1:31" ht="13.5" customHeight="1" x14ac:dyDescent="0.15">
      <c r="A10" s="8" t="s">
        <v>64</v>
      </c>
      <c r="J10">
        <v>1</v>
      </c>
      <c r="K10">
        <v>1</v>
      </c>
      <c r="O10">
        <v>1</v>
      </c>
      <c r="R10">
        <v>2</v>
      </c>
      <c r="T10">
        <v>1</v>
      </c>
      <c r="AC10" s="13">
        <f t="shared" si="0"/>
        <v>6</v>
      </c>
      <c r="AD10" s="28">
        <v>12247</v>
      </c>
      <c r="AE10" s="75">
        <v>26.655999999999999</v>
      </c>
    </row>
    <row r="11" spans="1:31" ht="13.5" customHeight="1" x14ac:dyDescent="0.15">
      <c r="A11" s="8" t="s">
        <v>66</v>
      </c>
      <c r="D11">
        <v>21</v>
      </c>
      <c r="E11">
        <v>2</v>
      </c>
      <c r="I11">
        <v>1</v>
      </c>
      <c r="J11">
        <v>5</v>
      </c>
      <c r="K11">
        <v>28</v>
      </c>
      <c r="M11">
        <v>1</v>
      </c>
      <c r="R11">
        <v>1</v>
      </c>
      <c r="T11">
        <v>2</v>
      </c>
      <c r="X11">
        <v>2</v>
      </c>
      <c r="Y11">
        <v>2</v>
      </c>
      <c r="AC11" s="13">
        <f t="shared" si="0"/>
        <v>65</v>
      </c>
      <c r="AD11" s="28">
        <v>12369</v>
      </c>
      <c r="AE11" s="75">
        <v>20.832999999999998</v>
      </c>
    </row>
    <row r="12" spans="1:31" ht="13.5" customHeight="1" x14ac:dyDescent="0.15">
      <c r="A12" s="8" t="s">
        <v>78</v>
      </c>
      <c r="D12">
        <v>16</v>
      </c>
      <c r="E12">
        <v>4</v>
      </c>
      <c r="I12">
        <v>8</v>
      </c>
      <c r="J12">
        <v>3</v>
      </c>
      <c r="K12">
        <v>7</v>
      </c>
      <c r="N12">
        <v>1</v>
      </c>
      <c r="Q12">
        <v>1</v>
      </c>
      <c r="U12" s="96">
        <v>5</v>
      </c>
      <c r="W12">
        <v>1</v>
      </c>
      <c r="Y12">
        <v>47</v>
      </c>
      <c r="AA12">
        <v>1</v>
      </c>
      <c r="AB12">
        <v>150</v>
      </c>
      <c r="AC12" s="13">
        <f t="shared" si="0"/>
        <v>244</v>
      </c>
      <c r="AD12" s="28">
        <v>12641</v>
      </c>
      <c r="AE12" s="75">
        <v>56.506999999999998</v>
      </c>
    </row>
    <row r="13" spans="1:31" ht="13.5" customHeight="1" x14ac:dyDescent="0.15">
      <c r="A13" s="8" t="s">
        <v>107</v>
      </c>
      <c r="AC13" s="13">
        <f t="shared" si="0"/>
        <v>0</v>
      </c>
      <c r="AD13" s="28">
        <v>12878</v>
      </c>
      <c r="AE13" s="75">
        <v>2.1669999999999998</v>
      </c>
    </row>
    <row r="14" spans="1:31" ht="13.5" customHeight="1" x14ac:dyDescent="0.15">
      <c r="A14" s="8" t="s">
        <v>81</v>
      </c>
      <c r="D14">
        <v>1</v>
      </c>
      <c r="R14">
        <v>3</v>
      </c>
      <c r="AC14" s="13">
        <f t="shared" si="0"/>
        <v>4</v>
      </c>
      <c r="AD14" s="28">
        <v>14507</v>
      </c>
      <c r="AE14" s="75">
        <v>10.144</v>
      </c>
    </row>
    <row r="15" spans="1:31" ht="13.5" customHeight="1" x14ac:dyDescent="0.15">
      <c r="A15" s="8" t="s">
        <v>34</v>
      </c>
      <c r="D15">
        <v>5</v>
      </c>
      <c r="J15">
        <v>1</v>
      </c>
      <c r="K15">
        <v>1</v>
      </c>
      <c r="L15">
        <v>1</v>
      </c>
      <c r="N15">
        <v>1</v>
      </c>
      <c r="Q15">
        <v>1</v>
      </c>
      <c r="R15">
        <v>17</v>
      </c>
      <c r="S15">
        <v>1</v>
      </c>
      <c r="Y15">
        <v>1</v>
      </c>
      <c r="AC15" s="13">
        <f t="shared" si="0"/>
        <v>29</v>
      </c>
      <c r="AD15" s="28">
        <v>14947</v>
      </c>
      <c r="AE15" s="75">
        <v>8.4890000000000008</v>
      </c>
    </row>
    <row r="16" spans="1:31" ht="13.5" customHeight="1" x14ac:dyDescent="0.15">
      <c r="A16" s="8" t="s">
        <v>76</v>
      </c>
      <c r="S16">
        <v>1</v>
      </c>
      <c r="AC16" s="13">
        <f t="shared" si="0"/>
        <v>1</v>
      </c>
      <c r="AD16" s="28">
        <v>16803</v>
      </c>
      <c r="AE16" s="75">
        <v>2.3180000000000001</v>
      </c>
    </row>
    <row r="17" spans="1:31" ht="13.5" customHeight="1" x14ac:dyDescent="0.15">
      <c r="A17" s="8" t="s">
        <v>63</v>
      </c>
      <c r="O17">
        <v>2</v>
      </c>
      <c r="R17">
        <v>2</v>
      </c>
      <c r="AC17" s="13">
        <f t="shared" si="0"/>
        <v>4</v>
      </c>
      <c r="AD17" s="28">
        <v>16916</v>
      </c>
      <c r="AE17" s="75">
        <v>1.097</v>
      </c>
    </row>
    <row r="18" spans="1:31" ht="13.5" customHeight="1" x14ac:dyDescent="0.15">
      <c r="A18" s="8" t="s">
        <v>33</v>
      </c>
      <c r="D18">
        <v>11</v>
      </c>
      <c r="G18">
        <v>1</v>
      </c>
      <c r="J18">
        <v>5</v>
      </c>
      <c r="K18">
        <v>9</v>
      </c>
      <c r="L18">
        <v>5</v>
      </c>
      <c r="M18">
        <v>6</v>
      </c>
      <c r="O18">
        <v>1</v>
      </c>
      <c r="R18">
        <v>3</v>
      </c>
      <c r="T18">
        <v>2</v>
      </c>
      <c r="AC18" s="13">
        <f t="shared" si="0"/>
        <v>43</v>
      </c>
      <c r="AD18" s="28">
        <v>18494</v>
      </c>
      <c r="AE18" s="75">
        <v>80.176000000000002</v>
      </c>
    </row>
    <row r="19" spans="1:31" ht="13.5" customHeight="1" x14ac:dyDescent="0.15">
      <c r="A19" s="8" t="s">
        <v>110</v>
      </c>
      <c r="N19">
        <v>1</v>
      </c>
      <c r="AC19" s="13">
        <f t="shared" si="0"/>
        <v>1</v>
      </c>
      <c r="AD19" s="28">
        <v>18550</v>
      </c>
      <c r="AE19" s="75">
        <v>3.1989999999999998</v>
      </c>
    </row>
    <row r="20" spans="1:31" ht="13.5" customHeight="1" x14ac:dyDescent="0.15">
      <c r="A20" s="8" t="s">
        <v>113</v>
      </c>
      <c r="D20">
        <v>37</v>
      </c>
      <c r="E20">
        <v>2</v>
      </c>
      <c r="H20">
        <v>2</v>
      </c>
      <c r="I20">
        <v>1</v>
      </c>
      <c r="J20">
        <v>12</v>
      </c>
      <c r="K20">
        <v>9</v>
      </c>
      <c r="L20">
        <v>5</v>
      </c>
      <c r="M20">
        <v>2</v>
      </c>
      <c r="N20">
        <v>10</v>
      </c>
      <c r="Q20">
        <v>1</v>
      </c>
      <c r="R20">
        <v>6</v>
      </c>
      <c r="S20">
        <v>3</v>
      </c>
      <c r="T20">
        <v>6</v>
      </c>
      <c r="X20">
        <v>4</v>
      </c>
      <c r="Y20">
        <v>8</v>
      </c>
      <c r="AB20">
        <v>25</v>
      </c>
      <c r="AC20" s="13">
        <f t="shared" si="0"/>
        <v>133</v>
      </c>
      <c r="AD20" s="28">
        <v>19087</v>
      </c>
      <c r="AE20" s="75">
        <f>76.201-AE21</f>
        <v>41.200999999999993</v>
      </c>
    </row>
    <row r="21" spans="1:31" ht="13.5" customHeight="1" x14ac:dyDescent="0.15">
      <c r="A21" s="9" t="s">
        <v>2089</v>
      </c>
      <c r="B21" s="96"/>
      <c r="C21" s="96"/>
      <c r="D21" s="96"/>
      <c r="E21" s="96"/>
      <c r="F21" s="96"/>
      <c r="G21" s="96"/>
      <c r="H21" s="96"/>
      <c r="I21" s="96"/>
      <c r="J21" s="96"/>
      <c r="K21" s="96"/>
      <c r="L21" s="96"/>
      <c r="M21" s="96"/>
      <c r="N21" s="96"/>
      <c r="O21" s="96"/>
      <c r="P21" s="96"/>
      <c r="Q21" s="96"/>
      <c r="R21" s="96"/>
      <c r="S21" s="96"/>
      <c r="T21" s="96"/>
      <c r="U21" s="96">
        <v>1</v>
      </c>
      <c r="V21" s="96"/>
      <c r="W21" s="96"/>
      <c r="X21" s="96"/>
      <c r="Y21" s="96"/>
      <c r="Z21" s="96"/>
      <c r="AA21" s="96"/>
      <c r="AB21" s="96"/>
      <c r="AC21" s="13">
        <f t="shared" si="0"/>
        <v>1</v>
      </c>
      <c r="AD21" s="28">
        <v>19087</v>
      </c>
      <c r="AE21" s="75">
        <v>35</v>
      </c>
    </row>
    <row r="22" spans="1:31" ht="13.5" customHeight="1" x14ac:dyDescent="0.15">
      <c r="A22" s="8" t="s">
        <v>72</v>
      </c>
      <c r="D22">
        <v>23</v>
      </c>
      <c r="E22">
        <v>2</v>
      </c>
      <c r="I22">
        <v>3</v>
      </c>
      <c r="J22">
        <v>1</v>
      </c>
      <c r="K22">
        <v>7</v>
      </c>
      <c r="L22">
        <v>1</v>
      </c>
      <c r="N22">
        <v>1</v>
      </c>
      <c r="R22">
        <v>41</v>
      </c>
      <c r="S22">
        <v>1</v>
      </c>
      <c r="T22">
        <v>7</v>
      </c>
      <c r="U22" s="96">
        <v>1</v>
      </c>
      <c r="X22">
        <v>1</v>
      </c>
      <c r="Y22">
        <v>16</v>
      </c>
      <c r="AB22">
        <v>106</v>
      </c>
      <c r="AC22" s="13">
        <f t="shared" si="0"/>
        <v>211</v>
      </c>
      <c r="AD22" s="28">
        <v>19576</v>
      </c>
      <c r="AE22" s="75">
        <v>52.850999999999999</v>
      </c>
    </row>
    <row r="23" spans="1:31" ht="13.5" customHeight="1" x14ac:dyDescent="0.15">
      <c r="A23" s="8" t="s">
        <v>79</v>
      </c>
      <c r="R23">
        <v>9</v>
      </c>
      <c r="AC23" s="13">
        <f t="shared" si="0"/>
        <v>9</v>
      </c>
      <c r="AD23" s="28">
        <v>20013</v>
      </c>
      <c r="AE23" s="75">
        <v>0.54100000000000004</v>
      </c>
    </row>
    <row r="24" spans="1:31" ht="13.5" customHeight="1" x14ac:dyDescent="0.15">
      <c r="A24" s="8" t="s">
        <v>109</v>
      </c>
      <c r="AC24" s="13">
        <f t="shared" si="0"/>
        <v>0</v>
      </c>
      <c r="AD24" s="28">
        <v>20746</v>
      </c>
      <c r="AE24" s="75">
        <v>1.99</v>
      </c>
    </row>
    <row r="25" spans="1:31" ht="13.5" customHeight="1" x14ac:dyDescent="0.15">
      <c r="A25" s="8" t="s">
        <v>80</v>
      </c>
      <c r="D25">
        <v>25</v>
      </c>
      <c r="E25">
        <v>1</v>
      </c>
      <c r="J25">
        <v>4</v>
      </c>
      <c r="K25">
        <v>5</v>
      </c>
      <c r="L25">
        <v>1</v>
      </c>
      <c r="M25">
        <v>1</v>
      </c>
      <c r="N25">
        <v>3</v>
      </c>
      <c r="Q25">
        <v>2</v>
      </c>
      <c r="R25">
        <v>2</v>
      </c>
      <c r="S25">
        <v>2</v>
      </c>
      <c r="T25">
        <v>6</v>
      </c>
      <c r="U25" s="96">
        <v>1</v>
      </c>
      <c r="X25">
        <v>1</v>
      </c>
      <c r="Y25">
        <v>6</v>
      </c>
      <c r="AB25">
        <v>260</v>
      </c>
      <c r="AC25" s="13">
        <f t="shared" si="0"/>
        <v>320</v>
      </c>
      <c r="AD25" s="28">
        <v>21740</v>
      </c>
      <c r="AE25" s="75">
        <v>62.405999999999999</v>
      </c>
    </row>
    <row r="26" spans="1:31" ht="13.5" customHeight="1" x14ac:dyDescent="0.15">
      <c r="A26" s="8" t="s">
        <v>108</v>
      </c>
      <c r="AC26" s="13">
        <f t="shared" si="0"/>
        <v>0</v>
      </c>
      <c r="AD26" s="28">
        <v>22207</v>
      </c>
      <c r="AE26" s="75">
        <v>0.88900000000000001</v>
      </c>
    </row>
    <row r="27" spans="1:31" ht="13.5" customHeight="1" x14ac:dyDescent="0.15">
      <c r="A27" s="8" t="s">
        <v>68</v>
      </c>
      <c r="D27">
        <v>17</v>
      </c>
      <c r="E27">
        <v>1</v>
      </c>
      <c r="I27">
        <v>1</v>
      </c>
      <c r="J27">
        <v>14</v>
      </c>
      <c r="K27">
        <v>6</v>
      </c>
      <c r="M27">
        <v>9</v>
      </c>
      <c r="N27">
        <v>12</v>
      </c>
      <c r="O27">
        <v>2</v>
      </c>
      <c r="Q27">
        <v>2</v>
      </c>
      <c r="R27">
        <v>3</v>
      </c>
      <c r="T27">
        <v>1</v>
      </c>
      <c r="U27" s="96">
        <v>3</v>
      </c>
      <c r="V27">
        <v>1</v>
      </c>
      <c r="Y27">
        <v>57</v>
      </c>
      <c r="AB27">
        <v>147</v>
      </c>
      <c r="AC27" s="13">
        <f t="shared" si="0"/>
        <v>276</v>
      </c>
      <c r="AD27" s="28">
        <v>22624</v>
      </c>
      <c r="AE27" s="75">
        <v>50.670999999999999</v>
      </c>
    </row>
    <row r="28" spans="1:31" ht="13.5" customHeight="1" x14ac:dyDescent="0.15">
      <c r="A28" s="8" t="s">
        <v>73</v>
      </c>
      <c r="D28">
        <v>1</v>
      </c>
      <c r="H28">
        <v>1</v>
      </c>
      <c r="L28">
        <v>2</v>
      </c>
      <c r="R28">
        <v>7</v>
      </c>
      <c r="S28">
        <v>1</v>
      </c>
      <c r="T28">
        <v>2</v>
      </c>
      <c r="AB28">
        <v>3</v>
      </c>
      <c r="AC28" s="13">
        <f t="shared" si="0"/>
        <v>17</v>
      </c>
      <c r="AD28" s="28">
        <v>22776</v>
      </c>
      <c r="AE28" s="75">
        <v>31.841000000000001</v>
      </c>
    </row>
    <row r="29" spans="1:31" ht="13.5" customHeight="1" x14ac:dyDescent="0.15">
      <c r="A29" s="8" t="s">
        <v>70</v>
      </c>
      <c r="D29">
        <v>2</v>
      </c>
      <c r="E29">
        <v>1</v>
      </c>
      <c r="I29">
        <v>1</v>
      </c>
      <c r="J29">
        <v>1</v>
      </c>
      <c r="R29">
        <v>75</v>
      </c>
      <c r="S29">
        <v>1</v>
      </c>
      <c r="X29">
        <v>1</v>
      </c>
      <c r="AC29" s="13">
        <f t="shared" si="0"/>
        <v>82</v>
      </c>
      <c r="AD29" s="28">
        <v>22902</v>
      </c>
      <c r="AE29" s="75">
        <v>6.0780000000000003</v>
      </c>
    </row>
    <row r="30" spans="1:31" ht="13.5" customHeight="1" x14ac:dyDescent="0.15">
      <c r="A30" s="8" t="s">
        <v>77</v>
      </c>
      <c r="D30">
        <v>35</v>
      </c>
      <c r="E30">
        <v>1</v>
      </c>
      <c r="M30">
        <v>1</v>
      </c>
      <c r="R30">
        <v>6</v>
      </c>
      <c r="S30">
        <v>2</v>
      </c>
      <c r="T30">
        <v>4</v>
      </c>
      <c r="Y30">
        <v>1</v>
      </c>
      <c r="AC30" s="13">
        <f t="shared" si="0"/>
        <v>50</v>
      </c>
      <c r="AD30" s="28">
        <v>26395</v>
      </c>
      <c r="AE30" s="75">
        <v>24.359000000000002</v>
      </c>
    </row>
    <row r="31" spans="1:31" ht="13.5" customHeight="1" x14ac:dyDescent="0.15">
      <c r="A31" s="8" t="s">
        <v>69</v>
      </c>
      <c r="B31">
        <v>1</v>
      </c>
      <c r="D31">
        <v>11</v>
      </c>
      <c r="I31">
        <v>1</v>
      </c>
      <c r="J31">
        <v>3</v>
      </c>
      <c r="L31">
        <v>1</v>
      </c>
      <c r="M31">
        <v>4</v>
      </c>
      <c r="R31">
        <v>2</v>
      </c>
      <c r="S31">
        <v>1</v>
      </c>
      <c r="Y31">
        <v>2</v>
      </c>
      <c r="AA31">
        <v>2</v>
      </c>
      <c r="AC31" s="13">
        <f t="shared" si="0"/>
        <v>28</v>
      </c>
      <c r="AD31" s="28">
        <v>26818</v>
      </c>
      <c r="AE31" s="75">
        <v>21.145</v>
      </c>
    </row>
    <row r="32" spans="1:31" ht="13.5" customHeight="1" x14ac:dyDescent="0.15">
      <c r="A32" s="8" t="s">
        <v>1650</v>
      </c>
      <c r="C32">
        <v>1</v>
      </c>
      <c r="D32">
        <v>36</v>
      </c>
      <c r="E32">
        <v>4</v>
      </c>
      <c r="I32">
        <v>27</v>
      </c>
      <c r="J32">
        <v>7</v>
      </c>
      <c r="K32">
        <v>3</v>
      </c>
      <c r="L32">
        <v>8</v>
      </c>
      <c r="M32">
        <v>2</v>
      </c>
      <c r="N32">
        <v>5</v>
      </c>
      <c r="O32">
        <v>2</v>
      </c>
      <c r="Q32">
        <v>1</v>
      </c>
      <c r="R32">
        <v>12</v>
      </c>
      <c r="S32">
        <v>2</v>
      </c>
      <c r="T32">
        <v>6</v>
      </c>
      <c r="U32" s="96">
        <v>5</v>
      </c>
      <c r="V32">
        <v>7</v>
      </c>
      <c r="Y32">
        <v>13</v>
      </c>
      <c r="AA32">
        <v>1</v>
      </c>
      <c r="AB32">
        <v>149</v>
      </c>
      <c r="AC32" s="13">
        <f t="shared" si="0"/>
        <v>291</v>
      </c>
      <c r="AD32" s="28">
        <v>26858</v>
      </c>
      <c r="AE32" s="75">
        <v>96.878</v>
      </c>
    </row>
    <row r="33" spans="1:31" ht="13.5" customHeight="1" x14ac:dyDescent="0.15">
      <c r="A33" s="8" t="s">
        <v>111</v>
      </c>
      <c r="L33">
        <v>2</v>
      </c>
      <c r="N33">
        <v>1</v>
      </c>
      <c r="S33">
        <v>5</v>
      </c>
      <c r="X33">
        <v>1</v>
      </c>
      <c r="AA33">
        <v>2</v>
      </c>
      <c r="AC33" s="13">
        <f t="shared" si="0"/>
        <v>11</v>
      </c>
      <c r="AD33" s="28">
        <v>45579</v>
      </c>
      <c r="AE33" s="75">
        <v>13.851000000000001</v>
      </c>
    </row>
    <row r="34" spans="1:31" ht="13.5" customHeight="1" x14ac:dyDescent="0.15">
      <c r="A34" s="8" t="s">
        <v>67</v>
      </c>
      <c r="J34">
        <v>1</v>
      </c>
      <c r="K34">
        <v>2</v>
      </c>
      <c r="AC34" s="13">
        <f t="shared" si="0"/>
        <v>3</v>
      </c>
      <c r="AD34" s="28">
        <v>60787</v>
      </c>
      <c r="AE34" s="75">
        <v>1.347</v>
      </c>
    </row>
    <row r="35" spans="1:31" ht="13.5" customHeight="1" x14ac:dyDescent="0.15">
      <c r="A35" s="8" t="s">
        <v>75</v>
      </c>
      <c r="D35">
        <v>1</v>
      </c>
      <c r="H35">
        <v>1</v>
      </c>
      <c r="I35">
        <v>6</v>
      </c>
      <c r="J35">
        <v>4</v>
      </c>
      <c r="L35">
        <v>1</v>
      </c>
      <c r="Y35">
        <v>2</v>
      </c>
      <c r="AA35">
        <v>4</v>
      </c>
      <c r="AB35">
        <v>21</v>
      </c>
      <c r="AC35" s="13">
        <f t="shared" si="0"/>
        <v>40</v>
      </c>
      <c r="AD35" s="30"/>
      <c r="AE35" s="76"/>
    </row>
    <row r="36" spans="1:31" ht="13.5" customHeight="1" x14ac:dyDescent="0.15">
      <c r="A36" s="25" t="s">
        <v>115</v>
      </c>
      <c r="AC36" s="15">
        <f t="shared" si="0"/>
        <v>0</v>
      </c>
      <c r="AD36" s="29"/>
      <c r="AE36" s="76"/>
    </row>
    <row r="37" spans="1:31" ht="13.5" customHeight="1" x14ac:dyDescent="0.15">
      <c r="A37" s="26" t="s">
        <v>106</v>
      </c>
      <c r="B37" s="20">
        <f t="shared" ref="B37:AC37" si="1">SUM(B4:B36)</f>
        <v>1</v>
      </c>
      <c r="C37" s="21">
        <f t="shared" si="1"/>
        <v>1</v>
      </c>
      <c r="D37" s="21">
        <f t="shared" si="1"/>
        <v>307</v>
      </c>
      <c r="E37" s="21">
        <f t="shared" si="1"/>
        <v>24</v>
      </c>
      <c r="F37" s="21">
        <f t="shared" si="1"/>
        <v>0</v>
      </c>
      <c r="G37" s="21">
        <f t="shared" si="1"/>
        <v>1</v>
      </c>
      <c r="H37" s="21">
        <f t="shared" si="1"/>
        <v>4</v>
      </c>
      <c r="I37" s="21">
        <f t="shared" si="1"/>
        <v>62</v>
      </c>
      <c r="J37" s="21">
        <f t="shared" si="1"/>
        <v>81</v>
      </c>
      <c r="K37" s="21">
        <f t="shared" si="1"/>
        <v>98</v>
      </c>
      <c r="L37" s="21">
        <f t="shared" si="1"/>
        <v>27</v>
      </c>
      <c r="M37" s="21">
        <f t="shared" si="1"/>
        <v>29</v>
      </c>
      <c r="N37" s="21">
        <f t="shared" si="1"/>
        <v>39</v>
      </c>
      <c r="O37" s="21">
        <f t="shared" si="1"/>
        <v>9</v>
      </c>
      <c r="P37" s="21">
        <f t="shared" si="1"/>
        <v>0</v>
      </c>
      <c r="Q37" s="21">
        <f t="shared" si="1"/>
        <v>8</v>
      </c>
      <c r="R37" s="21">
        <f t="shared" si="1"/>
        <v>196</v>
      </c>
      <c r="S37" s="21">
        <f t="shared" si="1"/>
        <v>30</v>
      </c>
      <c r="T37" s="21">
        <f t="shared" si="1"/>
        <v>41</v>
      </c>
      <c r="U37" s="21">
        <f t="shared" si="1"/>
        <v>25</v>
      </c>
      <c r="V37" s="21">
        <f t="shared" si="1"/>
        <v>8</v>
      </c>
      <c r="W37" s="21">
        <f t="shared" si="1"/>
        <v>2</v>
      </c>
      <c r="X37" s="21">
        <f t="shared" si="1"/>
        <v>23</v>
      </c>
      <c r="Y37" s="21">
        <f t="shared" si="1"/>
        <v>176</v>
      </c>
      <c r="Z37" s="21">
        <f t="shared" si="1"/>
        <v>0</v>
      </c>
      <c r="AA37" s="21">
        <f t="shared" si="1"/>
        <v>10</v>
      </c>
      <c r="AB37" s="22">
        <f t="shared" si="1"/>
        <v>900</v>
      </c>
      <c r="AC37" s="23">
        <f t="shared" si="1"/>
        <v>2102</v>
      </c>
      <c r="AD37" s="29"/>
      <c r="AE37" s="77">
        <f>SUM(AE4:AE36)</f>
        <v>1025.8300000000002</v>
      </c>
    </row>
    <row r="38" spans="1:31" ht="13.5" customHeight="1" x14ac:dyDescent="0.15">
      <c r="A38" s="26" t="s">
        <v>1339</v>
      </c>
      <c r="B38" s="79">
        <f>B37/$AC37</f>
        <v>4.7573739295908661E-4</v>
      </c>
      <c r="C38" s="80">
        <f t="shared" ref="C38:AB38" si="2">C37/$AC37</f>
        <v>4.7573739295908661E-4</v>
      </c>
      <c r="D38" s="80">
        <f t="shared" si="2"/>
        <v>0.14605137963843959</v>
      </c>
      <c r="E38" s="80">
        <f t="shared" si="2"/>
        <v>1.1417697431018078E-2</v>
      </c>
      <c r="F38" s="80">
        <f t="shared" si="2"/>
        <v>0</v>
      </c>
      <c r="G38" s="80">
        <f t="shared" si="2"/>
        <v>4.7573739295908661E-4</v>
      </c>
      <c r="H38" s="80">
        <f t="shared" si="2"/>
        <v>1.9029495718363464E-3</v>
      </c>
      <c r="I38" s="80">
        <f t="shared" si="2"/>
        <v>2.9495718363463368E-2</v>
      </c>
      <c r="J38" s="80">
        <f t="shared" si="2"/>
        <v>3.8534728829686012E-2</v>
      </c>
      <c r="K38" s="80">
        <f t="shared" si="2"/>
        <v>4.6622264509990484E-2</v>
      </c>
      <c r="L38" s="80">
        <f t="shared" si="2"/>
        <v>1.2844909609895337E-2</v>
      </c>
      <c r="M38" s="80">
        <f t="shared" si="2"/>
        <v>1.3796384395813511E-2</v>
      </c>
      <c r="N38" s="80">
        <f t="shared" si="2"/>
        <v>1.8553758325404377E-2</v>
      </c>
      <c r="O38" s="80">
        <f t="shared" si="2"/>
        <v>4.2816365366317791E-3</v>
      </c>
      <c r="P38" s="80">
        <f t="shared" si="2"/>
        <v>0</v>
      </c>
      <c r="Q38" s="80">
        <f t="shared" si="2"/>
        <v>3.8058991436726928E-3</v>
      </c>
      <c r="R38" s="80">
        <f t="shared" si="2"/>
        <v>9.3244529019980968E-2</v>
      </c>
      <c r="S38" s="80">
        <f t="shared" si="2"/>
        <v>1.4272121788772598E-2</v>
      </c>
      <c r="T38" s="80">
        <f t="shared" si="2"/>
        <v>1.9505233111322549E-2</v>
      </c>
      <c r="U38" s="80">
        <f t="shared" si="2"/>
        <v>1.1893434823977164E-2</v>
      </c>
      <c r="V38" s="80">
        <f t="shared" si="2"/>
        <v>3.8058991436726928E-3</v>
      </c>
      <c r="W38" s="80">
        <f t="shared" si="2"/>
        <v>9.5147478591817321E-4</v>
      </c>
      <c r="X38" s="80">
        <f t="shared" si="2"/>
        <v>1.0941960038058992E-2</v>
      </c>
      <c r="Y38" s="80">
        <f t="shared" si="2"/>
        <v>8.3729781160799238E-2</v>
      </c>
      <c r="Z38" s="80">
        <f t="shared" si="2"/>
        <v>0</v>
      </c>
      <c r="AA38" s="80">
        <f t="shared" si="2"/>
        <v>4.7573739295908657E-3</v>
      </c>
      <c r="AB38" s="81">
        <f t="shared" si="2"/>
        <v>0.42816365366317793</v>
      </c>
      <c r="AC38" s="78">
        <f>SUM(B38:AB38)</f>
        <v>1</v>
      </c>
    </row>
  </sheetData>
  <phoneticPr fontId="0" type="noConversion"/>
  <pageMargins left="0.75" right="0.75" top="1" bottom="1" header="0.5" footer="0.5"/>
  <headerFooter alignWithMargins="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3"/>
  <dimension ref="A1:AI24"/>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20.1640625" style="2" customWidth="1"/>
    <col min="2" max="2" width="8" style="96" customWidth="1"/>
    <col min="3" max="3" width="6.5" style="96" customWidth="1"/>
    <col min="4" max="4" width="8.33203125" style="96" customWidth="1"/>
    <col min="5" max="5" width="8.5" style="96" customWidth="1"/>
    <col min="6" max="6" width="7.33203125" style="96" customWidth="1"/>
    <col min="7" max="7" width="8.33203125" style="96" customWidth="1"/>
    <col min="8" max="8" width="10" style="96" customWidth="1"/>
    <col min="9" max="9" width="10.6640625" style="96" customWidth="1"/>
    <col min="10" max="10" width="8.33203125" style="96" customWidth="1"/>
    <col min="11" max="11" width="9.1640625" style="96"/>
    <col min="12" max="12" width="8.6640625" style="96" customWidth="1"/>
    <col min="13" max="13" width="6.83203125" style="96" customWidth="1"/>
    <col min="14" max="14" width="7" style="96" customWidth="1"/>
    <col min="15" max="15" width="9.1640625" style="96"/>
    <col min="16" max="16" width="8" style="96" customWidth="1"/>
    <col min="17" max="17" width="7.33203125" style="96" customWidth="1"/>
    <col min="18" max="18" width="6.1640625" style="96" customWidth="1"/>
    <col min="19" max="19" width="6.5" style="96" customWidth="1"/>
    <col min="20" max="21" width="8.8320312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9.6640625" style="96" customWidth="1"/>
    <col min="31" max="31" width="13.33203125" style="96" bestFit="1" customWidth="1"/>
    <col min="32" max="32" width="10.33203125" style="96" customWidth="1"/>
    <col min="33" max="33" width="8.6640625" style="1" customWidth="1"/>
    <col min="34" max="34" width="10.83203125" style="96" customWidth="1"/>
    <col min="35" max="16384" width="9.1640625" style="96"/>
  </cols>
  <sheetData>
    <row r="1" spans="1:35" ht="13.5" customHeight="1" x14ac:dyDescent="0.15">
      <c r="A1" s="48"/>
      <c r="B1" s="35" t="str">
        <f>+Guide!A1</f>
        <v>This workbook was produced by Jørgen Fenhann, UNEP DTU Partnership from the CDMPipeline of 1st October 2018, jqfe@dtu.dk, Phone (+45)40202789</v>
      </c>
      <c r="AG1" s="96" t="s">
        <v>1656</v>
      </c>
      <c r="AH1" s="96" t="s">
        <v>1657</v>
      </c>
      <c r="AI1" s="96" t="s">
        <v>1658</v>
      </c>
    </row>
    <row r="2" spans="1:35" ht="13.5" customHeight="1" x14ac:dyDescent="0.15">
      <c r="B2" s="35"/>
      <c r="AH2" s="64" t="s">
        <v>1660</v>
      </c>
      <c r="AI2" s="64" t="s">
        <v>1661</v>
      </c>
    </row>
    <row r="3" spans="1:35" ht="39.75" customHeight="1" x14ac:dyDescent="0.15">
      <c r="A3" s="3" t="s">
        <v>1746</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111" t="s">
        <v>1662</v>
      </c>
      <c r="AD3" s="73" t="s">
        <v>1337</v>
      </c>
      <c r="AE3" s="103" t="s">
        <v>1664</v>
      </c>
      <c r="AF3" s="31" t="s">
        <v>1659</v>
      </c>
      <c r="AG3" s="103" t="s">
        <v>1663</v>
      </c>
    </row>
    <row r="4" spans="1:35" ht="13.5" customHeight="1" x14ac:dyDescent="0.15">
      <c r="A4" s="96" t="s">
        <v>1747</v>
      </c>
      <c r="AC4" s="11">
        <f t="shared" ref="AC4:AC23" si="0">SUM(B4:AB4)</f>
        <v>0</v>
      </c>
      <c r="AD4" s="57">
        <f>AC4/AF4</f>
        <v>0</v>
      </c>
      <c r="AE4" s="113">
        <f t="shared" ref="AE4:AE21" si="1">AG4/AF4</f>
        <v>3364.2040950484329</v>
      </c>
      <c r="AF4" s="110">
        <v>1.448188</v>
      </c>
      <c r="AG4" s="106">
        <v>4872</v>
      </c>
    </row>
    <row r="5" spans="1:35" ht="13.5" customHeight="1" x14ac:dyDescent="0.15">
      <c r="A5" s="96" t="s">
        <v>1748</v>
      </c>
      <c r="AC5" s="13">
        <f t="shared" si="0"/>
        <v>0</v>
      </c>
      <c r="AD5" s="58">
        <f t="shared" ref="AD5:AD21" si="2">AC5/AF5</f>
        <v>0</v>
      </c>
      <c r="AE5" s="114">
        <f t="shared" si="1"/>
        <v>3427.914571395399</v>
      </c>
      <c r="AF5" s="101">
        <v>1.2144410000000001</v>
      </c>
      <c r="AG5" s="107">
        <v>4163</v>
      </c>
    </row>
    <row r="6" spans="1:35" ht="13.5" customHeight="1" x14ac:dyDescent="0.15">
      <c r="A6" s="96" t="s">
        <v>1749</v>
      </c>
      <c r="AC6" s="13">
        <f t="shared" si="0"/>
        <v>0</v>
      </c>
      <c r="AD6" s="58">
        <f t="shared" si="2"/>
        <v>0</v>
      </c>
      <c r="AE6" s="114">
        <f t="shared" si="1"/>
        <v>3555.5169929191452</v>
      </c>
      <c r="AF6" s="101">
        <v>0.53016200000000002</v>
      </c>
      <c r="AG6" s="107">
        <v>1885</v>
      </c>
    </row>
    <row r="7" spans="1:35" ht="13.5" customHeight="1" x14ac:dyDescent="0.15">
      <c r="A7" s="96" t="s">
        <v>1750</v>
      </c>
      <c r="AC7" s="13">
        <f t="shared" si="0"/>
        <v>0</v>
      </c>
      <c r="AD7" s="58">
        <f t="shared" si="2"/>
        <v>0</v>
      </c>
      <c r="AE7" s="114">
        <f t="shared" si="1"/>
        <v>4090.2589754747837</v>
      </c>
      <c r="AF7" s="101">
        <v>0.67330699999999999</v>
      </c>
      <c r="AG7" s="107">
        <v>2754</v>
      </c>
    </row>
    <row r="8" spans="1:35" ht="13.5" customHeight="1" x14ac:dyDescent="0.15">
      <c r="A8" s="96" t="s">
        <v>1751</v>
      </c>
      <c r="AC8" s="13">
        <f t="shared" si="0"/>
        <v>0</v>
      </c>
      <c r="AD8" s="58">
        <f t="shared" si="2"/>
        <v>0</v>
      </c>
      <c r="AE8" s="114">
        <f t="shared" si="1"/>
        <v>4146.8492569122845</v>
      </c>
      <c r="AF8" s="101">
        <v>1.0552589999999999</v>
      </c>
      <c r="AG8" s="107">
        <v>4376</v>
      </c>
    </row>
    <row r="9" spans="1:35" ht="13.5" customHeight="1" x14ac:dyDescent="0.15">
      <c r="A9" s="96" t="s">
        <v>1752</v>
      </c>
      <c r="AC9" s="13">
        <f t="shared" si="0"/>
        <v>0</v>
      </c>
      <c r="AD9" s="58">
        <f t="shared" si="2"/>
        <v>0</v>
      </c>
      <c r="AE9" s="114">
        <f t="shared" si="1"/>
        <v>4695.9267170361463</v>
      </c>
      <c r="AF9" s="101">
        <v>1.101593</v>
      </c>
      <c r="AG9" s="107">
        <v>5173</v>
      </c>
    </row>
    <row r="10" spans="1:35" ht="13.5" customHeight="1" x14ac:dyDescent="0.15">
      <c r="A10" s="96" t="s">
        <v>1753</v>
      </c>
      <c r="AC10" s="13">
        <f t="shared" si="0"/>
        <v>0</v>
      </c>
      <c r="AD10" s="58">
        <f t="shared" si="2"/>
        <v>0</v>
      </c>
      <c r="AE10" s="114">
        <f t="shared" si="1"/>
        <v>4778.3839330240426</v>
      </c>
      <c r="AF10" s="101">
        <v>0.99259500000000001</v>
      </c>
      <c r="AG10" s="107">
        <v>4743</v>
      </c>
    </row>
    <row r="11" spans="1:35" ht="13.5" customHeight="1" x14ac:dyDescent="0.15">
      <c r="A11" s="96" t="s">
        <v>1754</v>
      </c>
      <c r="AC11" s="13">
        <f t="shared" si="0"/>
        <v>0</v>
      </c>
      <c r="AD11" s="58">
        <f t="shared" si="2"/>
        <v>0</v>
      </c>
      <c r="AE11" s="114">
        <f t="shared" si="1"/>
        <v>5386.6907092170995</v>
      </c>
      <c r="AF11" s="101">
        <v>0.87400599999999995</v>
      </c>
      <c r="AG11" s="107">
        <v>4708</v>
      </c>
    </row>
    <row r="12" spans="1:35" ht="13.5" customHeight="1" x14ac:dyDescent="0.15">
      <c r="A12" s="96" t="s">
        <v>1755</v>
      </c>
      <c r="AC12" s="13">
        <f t="shared" si="0"/>
        <v>0</v>
      </c>
      <c r="AD12" s="58">
        <f t="shared" si="2"/>
        <v>0</v>
      </c>
      <c r="AE12" s="114">
        <f t="shared" si="1"/>
        <v>6476.5686564821526</v>
      </c>
      <c r="AF12" s="101">
        <v>1.2359939999999998</v>
      </c>
      <c r="AG12" s="107">
        <v>8005</v>
      </c>
    </row>
    <row r="13" spans="1:35" ht="13.5" customHeight="1" x14ac:dyDescent="0.15">
      <c r="A13" s="96" t="s">
        <v>399</v>
      </c>
      <c r="AC13" s="13">
        <f t="shared" si="0"/>
        <v>0</v>
      </c>
      <c r="AD13" s="58">
        <f t="shared" si="2"/>
        <v>0</v>
      </c>
      <c r="AE13" s="114">
        <f t="shared" si="1"/>
        <v>6517.8289565453597</v>
      </c>
      <c r="AF13" s="101">
        <v>0.68105499999999997</v>
      </c>
      <c r="AG13" s="107">
        <v>4439</v>
      </c>
    </row>
    <row r="14" spans="1:35" ht="13.5" customHeight="1" x14ac:dyDescent="0.15">
      <c r="A14" s="96" t="s">
        <v>1756</v>
      </c>
      <c r="AC14" s="13">
        <f t="shared" si="0"/>
        <v>0</v>
      </c>
      <c r="AD14" s="58">
        <f t="shared" si="2"/>
        <v>0</v>
      </c>
      <c r="AE14" s="114">
        <f t="shared" si="1"/>
        <v>6712.6298396932434</v>
      </c>
      <c r="AF14" s="101">
        <v>0.31895100000000004</v>
      </c>
      <c r="AG14" s="107">
        <v>2141</v>
      </c>
    </row>
    <row r="15" spans="1:35" ht="13.5" customHeight="1" x14ac:dyDescent="0.15">
      <c r="A15" s="96" t="s">
        <v>1757</v>
      </c>
      <c r="AC15" s="13">
        <f t="shared" si="0"/>
        <v>0</v>
      </c>
      <c r="AD15" s="58">
        <f t="shared" si="2"/>
        <v>0</v>
      </c>
      <c r="AE15" s="114">
        <f t="shared" si="1"/>
        <v>6805.6594127749968</v>
      </c>
      <c r="AF15" s="109">
        <v>15.625084000000001</v>
      </c>
      <c r="AG15" s="107">
        <v>106339</v>
      </c>
    </row>
    <row r="16" spans="1:35" ht="13.5" customHeight="1" x14ac:dyDescent="0.15">
      <c r="A16" s="96" t="s">
        <v>1758</v>
      </c>
      <c r="AC16" s="13">
        <f t="shared" si="0"/>
        <v>0</v>
      </c>
      <c r="AD16" s="58">
        <f t="shared" si="2"/>
        <v>0</v>
      </c>
      <c r="AE16" s="114">
        <f t="shared" si="1"/>
        <v>6927.1661094974515</v>
      </c>
      <c r="AF16" s="101">
        <v>0.63864500000000002</v>
      </c>
      <c r="AG16" s="107">
        <v>4424</v>
      </c>
    </row>
    <row r="17" spans="1:33" ht="13.5" customHeight="1" x14ac:dyDescent="0.15">
      <c r="A17" s="96" t="s">
        <v>1759</v>
      </c>
      <c r="AC17" s="13">
        <f t="shared" si="0"/>
        <v>0</v>
      </c>
      <c r="AD17" s="58">
        <f t="shared" si="2"/>
        <v>0</v>
      </c>
      <c r="AE17" s="114">
        <f t="shared" si="1"/>
        <v>6956.5582270817222</v>
      </c>
      <c r="AF17" s="101">
        <v>0.33364199999999999</v>
      </c>
      <c r="AG17" s="107">
        <v>2321</v>
      </c>
    </row>
    <row r="18" spans="1:33" ht="13.5" customHeight="1" x14ac:dyDescent="0.15">
      <c r="A18" s="96" t="s">
        <v>1760</v>
      </c>
      <c r="AC18" s="13">
        <f t="shared" si="0"/>
        <v>0</v>
      </c>
      <c r="AD18" s="58">
        <f t="shared" si="2"/>
        <v>0</v>
      </c>
      <c r="AE18" s="114">
        <f t="shared" si="1"/>
        <v>7953.1711760514654</v>
      </c>
      <c r="AF18" s="101">
        <v>1.7389290000000002</v>
      </c>
      <c r="AG18" s="107">
        <v>13830</v>
      </c>
    </row>
    <row r="19" spans="1:33" ht="13.5" customHeight="1" x14ac:dyDescent="0.15">
      <c r="A19" s="96" t="s">
        <v>1761</v>
      </c>
      <c r="AC19" s="13">
        <f t="shared" si="0"/>
        <v>0</v>
      </c>
      <c r="AD19" s="58">
        <f t="shared" si="2"/>
        <v>0</v>
      </c>
      <c r="AE19" s="114">
        <f t="shared" si="1"/>
        <v>8366.681316647775</v>
      </c>
      <c r="AF19" s="101">
        <v>0.43231000000000003</v>
      </c>
      <c r="AG19" s="107">
        <v>3617</v>
      </c>
    </row>
    <row r="20" spans="1:33" ht="13.5" customHeight="1" x14ac:dyDescent="0.15">
      <c r="A20" s="96" t="s">
        <v>1762</v>
      </c>
      <c r="AC20" s="65">
        <f t="shared" si="0"/>
        <v>0</v>
      </c>
      <c r="AD20" s="58">
        <f t="shared" si="2"/>
        <v>0</v>
      </c>
      <c r="AE20" s="114">
        <f t="shared" si="1"/>
        <v>8450.9059874108298</v>
      </c>
      <c r="AF20" s="101">
        <v>3.3088760000000002</v>
      </c>
      <c r="AG20" s="107">
        <v>27963</v>
      </c>
    </row>
    <row r="21" spans="1:33" ht="13.5" customHeight="1" x14ac:dyDescent="0.15">
      <c r="A21" s="96" t="s">
        <v>1763</v>
      </c>
      <c r="AC21" s="13">
        <f t="shared" si="0"/>
        <v>0</v>
      </c>
      <c r="AD21" s="58">
        <f t="shared" si="2"/>
        <v>0</v>
      </c>
      <c r="AE21" s="114">
        <f t="shared" si="1"/>
        <v>8888.6120273454344</v>
      </c>
      <c r="AF21" s="101">
        <v>3.194537</v>
      </c>
      <c r="AG21" s="107">
        <v>28395</v>
      </c>
    </row>
    <row r="22" spans="1:33" ht="13.5" customHeight="1" x14ac:dyDescent="0.15">
      <c r="A22" s="8" t="s">
        <v>75</v>
      </c>
      <c r="AC22" s="13">
        <f t="shared" si="0"/>
        <v>0</v>
      </c>
      <c r="AD22" s="115"/>
      <c r="AE22" s="115"/>
      <c r="AF22" s="104"/>
      <c r="AG22" s="105"/>
    </row>
    <row r="23" spans="1:33" ht="13.5" customHeight="1" x14ac:dyDescent="0.15">
      <c r="A23" s="25" t="s">
        <v>115</v>
      </c>
      <c r="AC23" s="15">
        <f t="shared" si="0"/>
        <v>0</v>
      </c>
      <c r="AD23" s="116"/>
      <c r="AE23" s="116"/>
      <c r="AF23" s="102"/>
      <c r="AG23" s="105"/>
    </row>
    <row r="24" spans="1:33" ht="13.5" customHeight="1" x14ac:dyDescent="0.15">
      <c r="A24" s="26" t="s">
        <v>106</v>
      </c>
      <c r="B24" s="20">
        <f t="shared" ref="B24:AC24" si="3">SUM(B4:B23)</f>
        <v>0</v>
      </c>
      <c r="C24" s="21">
        <f t="shared" si="3"/>
        <v>0</v>
      </c>
      <c r="D24" s="21">
        <f t="shared" si="3"/>
        <v>0</v>
      </c>
      <c r="E24" s="21">
        <f t="shared" si="3"/>
        <v>0</v>
      </c>
      <c r="F24" s="21">
        <f t="shared" si="3"/>
        <v>0</v>
      </c>
      <c r="G24" s="21">
        <f t="shared" si="3"/>
        <v>0</v>
      </c>
      <c r="H24" s="21">
        <f t="shared" si="3"/>
        <v>0</v>
      </c>
      <c r="I24" s="21">
        <f t="shared" si="3"/>
        <v>0</v>
      </c>
      <c r="J24" s="21">
        <f t="shared" si="3"/>
        <v>0</v>
      </c>
      <c r="K24" s="21">
        <f t="shared" si="3"/>
        <v>0</v>
      </c>
      <c r="L24" s="21">
        <f t="shared" si="3"/>
        <v>0</v>
      </c>
      <c r="M24" s="21">
        <f t="shared" si="3"/>
        <v>0</v>
      </c>
      <c r="N24" s="21">
        <f t="shared" si="3"/>
        <v>0</v>
      </c>
      <c r="O24" s="21">
        <f t="shared" si="3"/>
        <v>0</v>
      </c>
      <c r="P24" s="21">
        <f t="shared" si="3"/>
        <v>0</v>
      </c>
      <c r="Q24" s="21">
        <f t="shared" si="3"/>
        <v>0</v>
      </c>
      <c r="R24" s="21">
        <f t="shared" si="3"/>
        <v>0</v>
      </c>
      <c r="S24" s="21">
        <f t="shared" si="3"/>
        <v>0</v>
      </c>
      <c r="T24" s="21">
        <f t="shared" si="3"/>
        <v>0</v>
      </c>
      <c r="U24" s="21">
        <f t="shared" si="3"/>
        <v>0</v>
      </c>
      <c r="V24" s="21">
        <f t="shared" si="3"/>
        <v>0</v>
      </c>
      <c r="W24" s="21">
        <f t="shared" si="3"/>
        <v>0</v>
      </c>
      <c r="X24" s="21">
        <f t="shared" si="3"/>
        <v>0</v>
      </c>
      <c r="Y24" s="21">
        <f t="shared" si="3"/>
        <v>0</v>
      </c>
      <c r="Z24" s="21">
        <f t="shared" si="3"/>
        <v>0</v>
      </c>
      <c r="AA24" s="21">
        <f t="shared" si="3"/>
        <v>0</v>
      </c>
      <c r="AB24" s="22">
        <f t="shared" si="3"/>
        <v>0</v>
      </c>
      <c r="AC24" s="112">
        <f t="shared" si="3"/>
        <v>0</v>
      </c>
      <c r="AD24" s="117">
        <f>AC24/AF24</f>
        <v>0</v>
      </c>
      <c r="AE24" s="116"/>
      <c r="AF24" s="100">
        <f>SUM(AF4:AF23)</f>
        <v>35.397573999999999</v>
      </c>
      <c r="AG24" s="108">
        <f>SUM(AG4:AG23)</f>
        <v>234148</v>
      </c>
    </row>
  </sheetData>
  <pageMargins left="0.75" right="0.75" top="1" bottom="1" header="0.5" footer="0.5"/>
  <pageSetup paperSize="9" orientation="portrait" horizontalDpi="4294967293"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20"/>
  <dimension ref="A1:AF40"/>
  <sheetViews>
    <sheetView workbookViewId="0">
      <pane xSplit="1" ySplit="3" topLeftCell="B17"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8.6640625" style="2" customWidth="1"/>
    <col min="2" max="2" width="8" customWidth="1"/>
    <col min="3" max="3" width="6.5" customWidth="1"/>
    <col min="4" max="5" width="8.5" customWidth="1"/>
    <col min="6" max="6" width="7.33203125" customWidth="1"/>
    <col min="7" max="7" width="8.5" customWidth="1"/>
    <col min="8" max="8" width="9.6640625" customWidth="1"/>
    <col min="9" max="9" width="11.5" customWidth="1"/>
    <col min="10" max="10" width="7.33203125" customWidth="1"/>
    <col min="11" max="11" width="7.6640625" customWidth="1"/>
    <col min="12" max="12" width="7.83203125" customWidth="1"/>
    <col min="13" max="13" width="6.83203125" customWidth="1"/>
    <col min="14" max="14" width="6.33203125" customWidth="1"/>
    <col min="16" max="16" width="7.83203125" customWidth="1"/>
    <col min="17" max="17" width="7.33203125" customWidth="1"/>
    <col min="18" max="18" width="6.1640625" customWidth="1"/>
    <col min="19" max="19" width="6.5" customWidth="1"/>
    <col min="20" max="20" width="9.6640625" customWidth="1"/>
    <col min="21" max="21" width="9.664062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 customWidth="1"/>
    <col min="32" max="32" width="8.6640625" style="1" customWidth="1"/>
  </cols>
  <sheetData>
    <row r="1" spans="1:31" ht="13.5" customHeight="1" x14ac:dyDescent="0.15">
      <c r="B1" s="35" t="str">
        <f>China!B1</f>
        <v>This workbook was produced by Jørgen Fenhann, UNEP DTU Partnership from the CDMPipeline of 1st October 2018, jqfe@dtu.dk, Phone (+45)40202789</v>
      </c>
    </row>
    <row r="2" spans="1:31" ht="13.5" customHeight="1" x14ac:dyDescent="0.15">
      <c r="B2" s="35"/>
    </row>
    <row r="3" spans="1:31" ht="42.75" customHeight="1" x14ac:dyDescent="0.15">
      <c r="A3" s="3" t="s">
        <v>1284</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31" t="s">
        <v>382</v>
      </c>
    </row>
    <row r="4" spans="1:31" ht="13.5" customHeight="1" x14ac:dyDescent="0.15">
      <c r="A4" s="8" t="s">
        <v>223</v>
      </c>
      <c r="T4">
        <v>1</v>
      </c>
      <c r="Y4">
        <v>1</v>
      </c>
      <c r="AC4" s="11">
        <f t="shared" ref="AC4:AC39" si="0">SUM(B4:AB4)</f>
        <v>2</v>
      </c>
      <c r="AD4" s="27"/>
      <c r="AE4" s="17"/>
    </row>
    <row r="5" spans="1:31" ht="13.5" customHeight="1" x14ac:dyDescent="0.15">
      <c r="A5" s="8" t="s">
        <v>205</v>
      </c>
      <c r="S5">
        <v>1</v>
      </c>
      <c r="T5">
        <v>1</v>
      </c>
      <c r="AC5" s="13">
        <f t="shared" si="0"/>
        <v>2</v>
      </c>
      <c r="AD5" s="28"/>
      <c r="AE5" s="18"/>
    </row>
    <row r="6" spans="1:31" ht="13.5" customHeight="1" x14ac:dyDescent="0.15">
      <c r="A6" s="8" t="s">
        <v>197</v>
      </c>
      <c r="D6">
        <v>2</v>
      </c>
      <c r="T6">
        <v>1</v>
      </c>
      <c r="AC6" s="13">
        <f t="shared" si="0"/>
        <v>3</v>
      </c>
      <c r="AD6" s="28"/>
      <c r="AE6" s="18"/>
    </row>
    <row r="7" spans="1:31" ht="13.5" customHeight="1" x14ac:dyDescent="0.15">
      <c r="A7" s="8" t="s">
        <v>200</v>
      </c>
      <c r="J7">
        <v>1</v>
      </c>
      <c r="M7">
        <v>1</v>
      </c>
      <c r="T7">
        <v>1</v>
      </c>
      <c r="AC7" s="13">
        <f t="shared" si="0"/>
        <v>3</v>
      </c>
      <c r="AD7" s="28"/>
      <c r="AE7" s="18"/>
    </row>
    <row r="8" spans="1:31" ht="13.5" customHeight="1" x14ac:dyDescent="0.15">
      <c r="A8" s="8" t="s">
        <v>195</v>
      </c>
      <c r="R8">
        <v>2</v>
      </c>
      <c r="T8">
        <v>1</v>
      </c>
      <c r="AC8" s="13">
        <f t="shared" si="0"/>
        <v>3</v>
      </c>
      <c r="AD8" s="28"/>
      <c r="AE8" s="18"/>
    </row>
    <row r="9" spans="1:31" ht="13.5" customHeight="1" x14ac:dyDescent="0.15">
      <c r="A9" s="8" t="s">
        <v>202</v>
      </c>
      <c r="D9">
        <v>2</v>
      </c>
      <c r="R9">
        <v>2</v>
      </c>
      <c r="S9">
        <v>2</v>
      </c>
      <c r="T9">
        <v>1</v>
      </c>
      <c r="AC9" s="13">
        <f t="shared" si="0"/>
        <v>7</v>
      </c>
      <c r="AD9" s="28"/>
      <c r="AE9" s="18"/>
    </row>
    <row r="10" spans="1:31" ht="13.5" customHeight="1" x14ac:dyDescent="0.15">
      <c r="A10" s="8" t="s">
        <v>218</v>
      </c>
      <c r="D10">
        <v>2</v>
      </c>
      <c r="T10">
        <v>6</v>
      </c>
      <c r="AC10" s="13">
        <f t="shared" si="0"/>
        <v>8</v>
      </c>
      <c r="AD10" s="28"/>
      <c r="AE10" s="18"/>
    </row>
    <row r="11" spans="1:31" ht="13.5" customHeight="1" x14ac:dyDescent="0.15">
      <c r="A11" s="8" t="s">
        <v>210</v>
      </c>
      <c r="R11">
        <v>1</v>
      </c>
      <c r="S11">
        <v>1</v>
      </c>
      <c r="AC11" s="13">
        <f t="shared" si="0"/>
        <v>2</v>
      </c>
      <c r="AD11" s="28"/>
      <c r="AE11" s="18"/>
    </row>
    <row r="12" spans="1:31" ht="13.5" customHeight="1" x14ac:dyDescent="0.15">
      <c r="A12" s="8" t="s">
        <v>204</v>
      </c>
      <c r="D12">
        <v>1</v>
      </c>
      <c r="O12">
        <v>1</v>
      </c>
      <c r="S12">
        <v>1</v>
      </c>
      <c r="AC12" s="13">
        <f t="shared" si="0"/>
        <v>3</v>
      </c>
      <c r="AD12" s="28"/>
      <c r="AE12" s="18"/>
    </row>
    <row r="13" spans="1:31" ht="13.5" customHeight="1" x14ac:dyDescent="0.15">
      <c r="A13" s="8" t="s">
        <v>220</v>
      </c>
      <c r="N13">
        <v>1</v>
      </c>
      <c r="S13">
        <v>1</v>
      </c>
      <c r="T13">
        <v>2</v>
      </c>
      <c r="V13">
        <v>1</v>
      </c>
      <c r="AC13" s="13">
        <f t="shared" si="0"/>
        <v>5</v>
      </c>
      <c r="AD13" s="28"/>
      <c r="AE13" s="18"/>
    </row>
    <row r="14" spans="1:31" ht="13.5" customHeight="1" x14ac:dyDescent="0.15">
      <c r="A14" s="8" t="s">
        <v>207</v>
      </c>
      <c r="AC14" s="13">
        <f t="shared" si="0"/>
        <v>0</v>
      </c>
      <c r="AD14" s="28"/>
      <c r="AE14" s="18"/>
    </row>
    <row r="15" spans="1:31" ht="13.5" customHeight="1" x14ac:dyDescent="0.15">
      <c r="A15" s="8" t="s">
        <v>209</v>
      </c>
      <c r="AC15" s="13">
        <f t="shared" si="0"/>
        <v>0</v>
      </c>
      <c r="AD15" s="28"/>
      <c r="AE15" s="18"/>
    </row>
    <row r="16" spans="1:31" ht="13.5" customHeight="1" x14ac:dyDescent="0.15">
      <c r="A16" s="8" t="s">
        <v>199</v>
      </c>
      <c r="J16">
        <v>1</v>
      </c>
      <c r="N16">
        <v>1</v>
      </c>
      <c r="AC16" s="13">
        <f t="shared" si="0"/>
        <v>2</v>
      </c>
      <c r="AD16" s="28"/>
      <c r="AE16" s="18"/>
    </row>
    <row r="17" spans="1:31" ht="13.5" customHeight="1" x14ac:dyDescent="0.15">
      <c r="A17" s="8" t="s">
        <v>194</v>
      </c>
      <c r="S17">
        <v>1</v>
      </c>
      <c r="T17">
        <v>4</v>
      </c>
      <c r="AC17" s="13">
        <f t="shared" si="0"/>
        <v>5</v>
      </c>
      <c r="AD17" s="28"/>
      <c r="AE17" s="18"/>
    </row>
    <row r="18" spans="1:31" ht="13.5" customHeight="1" x14ac:dyDescent="0.15">
      <c r="A18" s="8" t="s">
        <v>198</v>
      </c>
      <c r="P18">
        <v>2</v>
      </c>
      <c r="R18">
        <v>1</v>
      </c>
      <c r="S18">
        <v>1</v>
      </c>
      <c r="T18">
        <v>21</v>
      </c>
      <c r="AC18" s="13">
        <f t="shared" si="0"/>
        <v>25</v>
      </c>
      <c r="AD18" s="28"/>
      <c r="AE18" s="18"/>
    </row>
    <row r="19" spans="1:31" ht="13.5" customHeight="1" x14ac:dyDescent="0.15">
      <c r="A19" s="8" t="s">
        <v>221</v>
      </c>
      <c r="AC19" s="13">
        <f t="shared" si="0"/>
        <v>0</v>
      </c>
      <c r="AD19" s="28"/>
      <c r="AE19" s="18"/>
    </row>
    <row r="20" spans="1:31" ht="13.5" customHeight="1" x14ac:dyDescent="0.15">
      <c r="A20" s="8" t="s">
        <v>216</v>
      </c>
      <c r="AC20" s="13">
        <f t="shared" si="0"/>
        <v>0</v>
      </c>
      <c r="AD20" s="28"/>
      <c r="AE20" s="18"/>
    </row>
    <row r="21" spans="1:31" ht="13.5" customHeight="1" x14ac:dyDescent="0.15">
      <c r="A21" s="8" t="s">
        <v>222</v>
      </c>
      <c r="AC21" s="13">
        <f t="shared" si="0"/>
        <v>0</v>
      </c>
      <c r="AD21" s="28"/>
      <c r="AE21" s="18"/>
    </row>
    <row r="22" spans="1:31" ht="13.5" customHeight="1" x14ac:dyDescent="0.15">
      <c r="A22" s="8" t="s">
        <v>208</v>
      </c>
      <c r="D22">
        <v>1</v>
      </c>
      <c r="P22">
        <v>2</v>
      </c>
      <c r="AC22" s="13">
        <f t="shared" si="0"/>
        <v>3</v>
      </c>
      <c r="AD22" s="28"/>
      <c r="AE22" s="18"/>
    </row>
    <row r="23" spans="1:31" ht="13.5" customHeight="1" x14ac:dyDescent="0.15">
      <c r="A23" s="8" t="s">
        <v>190</v>
      </c>
      <c r="D23">
        <v>2</v>
      </c>
      <c r="R23">
        <v>8</v>
      </c>
      <c r="T23">
        <v>7</v>
      </c>
      <c r="W23">
        <v>1</v>
      </c>
      <c r="AC23" s="13">
        <f t="shared" si="0"/>
        <v>18</v>
      </c>
      <c r="AD23" s="28"/>
      <c r="AE23" s="18"/>
    </row>
    <row r="24" spans="1:31" ht="13.5" customHeight="1" x14ac:dyDescent="0.15">
      <c r="A24" s="8" t="s">
        <v>214</v>
      </c>
      <c r="AC24" s="13">
        <f t="shared" si="0"/>
        <v>0</v>
      </c>
      <c r="AD24" s="28"/>
      <c r="AE24" s="18"/>
    </row>
    <row r="25" spans="1:31" ht="13.5" customHeight="1" x14ac:dyDescent="0.15">
      <c r="A25" s="8" t="s">
        <v>192</v>
      </c>
      <c r="D25">
        <v>2</v>
      </c>
      <c r="M25">
        <v>2</v>
      </c>
      <c r="N25">
        <v>1</v>
      </c>
      <c r="S25">
        <v>2</v>
      </c>
      <c r="T25">
        <v>11</v>
      </c>
      <c r="AC25" s="13">
        <f t="shared" si="0"/>
        <v>18</v>
      </c>
      <c r="AD25" s="28"/>
      <c r="AE25" s="18"/>
    </row>
    <row r="26" spans="1:31" ht="13.5" customHeight="1" x14ac:dyDescent="0.15">
      <c r="A26" s="8" t="s">
        <v>193</v>
      </c>
      <c r="N26">
        <v>1</v>
      </c>
      <c r="AC26" s="13">
        <f t="shared" si="0"/>
        <v>1</v>
      </c>
      <c r="AD26" s="28"/>
      <c r="AE26" s="18"/>
    </row>
    <row r="27" spans="1:31" ht="13.5" customHeight="1" x14ac:dyDescent="0.15">
      <c r="A27" s="8" t="s">
        <v>211</v>
      </c>
      <c r="AC27" s="13">
        <f t="shared" si="0"/>
        <v>0</v>
      </c>
      <c r="AD27" s="28"/>
      <c r="AE27" s="18"/>
    </row>
    <row r="28" spans="1:31" ht="13.5" customHeight="1" x14ac:dyDescent="0.15">
      <c r="A28" s="8" t="s">
        <v>219</v>
      </c>
      <c r="D28">
        <v>1</v>
      </c>
      <c r="E28">
        <v>1</v>
      </c>
      <c r="S28">
        <v>1</v>
      </c>
      <c r="AC28" s="13">
        <f t="shared" si="0"/>
        <v>3</v>
      </c>
      <c r="AD28" s="28"/>
      <c r="AE28" s="18"/>
    </row>
    <row r="29" spans="1:31" ht="13.5" customHeight="1" x14ac:dyDescent="0.15">
      <c r="A29" s="8" t="s">
        <v>212</v>
      </c>
      <c r="D29">
        <v>1</v>
      </c>
      <c r="R29">
        <v>2</v>
      </c>
      <c r="S29">
        <v>1</v>
      </c>
      <c r="AC29" s="13">
        <f t="shared" si="0"/>
        <v>4</v>
      </c>
      <c r="AD29" s="28"/>
      <c r="AE29" s="18"/>
    </row>
    <row r="30" spans="1:31" ht="13.5" customHeight="1" x14ac:dyDescent="0.15">
      <c r="A30" s="8" t="s">
        <v>196</v>
      </c>
      <c r="M30">
        <v>1</v>
      </c>
      <c r="P30">
        <v>3</v>
      </c>
      <c r="S30">
        <v>1</v>
      </c>
      <c r="T30">
        <v>9</v>
      </c>
      <c r="AC30" s="13">
        <f t="shared" si="0"/>
        <v>14</v>
      </c>
      <c r="AD30" s="28"/>
      <c r="AE30" s="18"/>
    </row>
    <row r="31" spans="1:31" ht="13.5" customHeight="1" x14ac:dyDescent="0.15">
      <c r="A31" s="8" t="s">
        <v>201</v>
      </c>
      <c r="D31">
        <v>2</v>
      </c>
      <c r="E31">
        <v>1</v>
      </c>
      <c r="J31">
        <v>3</v>
      </c>
      <c r="M31">
        <v>1</v>
      </c>
      <c r="N31">
        <v>1</v>
      </c>
      <c r="O31">
        <v>2</v>
      </c>
      <c r="P31">
        <v>6</v>
      </c>
      <c r="R31">
        <v>3</v>
      </c>
      <c r="S31">
        <v>3</v>
      </c>
      <c r="V31">
        <v>1</v>
      </c>
      <c r="AC31" s="13">
        <f t="shared" si="0"/>
        <v>23</v>
      </c>
      <c r="AD31" s="28"/>
      <c r="AE31" s="18"/>
    </row>
    <row r="32" spans="1:31" ht="13.5" customHeight="1" x14ac:dyDescent="0.15">
      <c r="A32" s="8" t="s">
        <v>217</v>
      </c>
      <c r="D32">
        <v>1</v>
      </c>
      <c r="S32">
        <v>1</v>
      </c>
      <c r="T32">
        <v>2</v>
      </c>
      <c r="AC32" s="13">
        <f t="shared" si="0"/>
        <v>4</v>
      </c>
      <c r="AD32" s="28"/>
      <c r="AE32" s="18"/>
    </row>
    <row r="33" spans="1:32" ht="13.5" customHeight="1" x14ac:dyDescent="0.15">
      <c r="A33" s="8" t="s">
        <v>206</v>
      </c>
      <c r="S33">
        <v>1</v>
      </c>
      <c r="AC33" s="13">
        <f t="shared" si="0"/>
        <v>1</v>
      </c>
      <c r="AD33" s="28"/>
      <c r="AE33" s="18"/>
    </row>
    <row r="34" spans="1:32" ht="13.5" customHeight="1" x14ac:dyDescent="0.15">
      <c r="A34" s="8" t="s">
        <v>215</v>
      </c>
      <c r="AC34" s="13">
        <f t="shared" si="0"/>
        <v>0</v>
      </c>
      <c r="AD34" s="28"/>
      <c r="AE34" s="18"/>
    </row>
    <row r="35" spans="1:32" ht="13.5" customHeight="1" x14ac:dyDescent="0.15">
      <c r="A35" s="8" t="s">
        <v>213</v>
      </c>
      <c r="AC35" s="13">
        <f t="shared" si="0"/>
        <v>0</v>
      </c>
      <c r="AD35" s="28"/>
      <c r="AE35" s="18"/>
    </row>
    <row r="36" spans="1:32" ht="13.5" customHeight="1" x14ac:dyDescent="0.15">
      <c r="A36" s="8" t="s">
        <v>191</v>
      </c>
      <c r="K36">
        <v>1</v>
      </c>
      <c r="P36">
        <v>1</v>
      </c>
      <c r="R36">
        <v>1</v>
      </c>
      <c r="S36">
        <v>1</v>
      </c>
      <c r="T36">
        <v>2</v>
      </c>
      <c r="AC36" s="13">
        <f t="shared" si="0"/>
        <v>6</v>
      </c>
      <c r="AD36" s="28"/>
      <c r="AE36" s="18"/>
    </row>
    <row r="37" spans="1:32" ht="13.5" customHeight="1" x14ac:dyDescent="0.15">
      <c r="A37" s="8" t="s">
        <v>203</v>
      </c>
      <c r="AC37" s="13">
        <f t="shared" si="0"/>
        <v>0</v>
      </c>
      <c r="AD37" s="28"/>
      <c r="AE37" s="18"/>
    </row>
    <row r="38" spans="1:32" ht="13.5" customHeight="1" x14ac:dyDescent="0.15">
      <c r="A38" s="8" t="s">
        <v>75</v>
      </c>
      <c r="AC38" s="13">
        <f t="shared" si="0"/>
        <v>0</v>
      </c>
      <c r="AD38" s="30"/>
      <c r="AE38" s="33"/>
    </row>
    <row r="39" spans="1:32" ht="13.5" customHeight="1" x14ac:dyDescent="0.15">
      <c r="A39" s="25" t="s">
        <v>115</v>
      </c>
      <c r="AC39" s="15">
        <f t="shared" si="0"/>
        <v>0</v>
      </c>
      <c r="AD39" s="29"/>
      <c r="AE39" s="33"/>
      <c r="AF39"/>
    </row>
    <row r="40" spans="1:32" ht="13.5" customHeight="1" x14ac:dyDescent="0.15">
      <c r="A40" s="26" t="s">
        <v>106</v>
      </c>
      <c r="B40" s="20">
        <f t="shared" ref="B40:AC40" si="1">SUM(B4:B39)</f>
        <v>0</v>
      </c>
      <c r="C40" s="21">
        <f t="shared" si="1"/>
        <v>0</v>
      </c>
      <c r="D40" s="21">
        <f t="shared" si="1"/>
        <v>17</v>
      </c>
      <c r="E40" s="21">
        <f t="shared" si="1"/>
        <v>2</v>
      </c>
      <c r="F40" s="21">
        <f t="shared" si="1"/>
        <v>0</v>
      </c>
      <c r="G40" s="21">
        <f t="shared" si="1"/>
        <v>0</v>
      </c>
      <c r="H40" s="21">
        <f t="shared" si="1"/>
        <v>0</v>
      </c>
      <c r="I40" s="21">
        <f t="shared" si="1"/>
        <v>0</v>
      </c>
      <c r="J40" s="21">
        <f t="shared" si="1"/>
        <v>5</v>
      </c>
      <c r="K40" s="21">
        <f t="shared" si="1"/>
        <v>1</v>
      </c>
      <c r="L40" s="21">
        <f t="shared" si="1"/>
        <v>0</v>
      </c>
      <c r="M40" s="21">
        <f t="shared" si="1"/>
        <v>5</v>
      </c>
      <c r="N40" s="21">
        <f t="shared" si="1"/>
        <v>5</v>
      </c>
      <c r="O40" s="21">
        <f t="shared" si="1"/>
        <v>3</v>
      </c>
      <c r="P40" s="21">
        <f t="shared" si="1"/>
        <v>14</v>
      </c>
      <c r="Q40" s="21">
        <f t="shared" si="1"/>
        <v>0</v>
      </c>
      <c r="R40" s="21">
        <f t="shared" si="1"/>
        <v>20</v>
      </c>
      <c r="S40" s="21">
        <f t="shared" si="1"/>
        <v>19</v>
      </c>
      <c r="T40" s="21">
        <f t="shared" si="1"/>
        <v>70</v>
      </c>
      <c r="U40" s="21">
        <f t="shared" si="1"/>
        <v>0</v>
      </c>
      <c r="V40" s="21">
        <f t="shared" si="1"/>
        <v>2</v>
      </c>
      <c r="W40" s="21">
        <f t="shared" si="1"/>
        <v>1</v>
      </c>
      <c r="X40" s="21">
        <f t="shared" si="1"/>
        <v>0</v>
      </c>
      <c r="Y40" s="21">
        <f t="shared" si="1"/>
        <v>1</v>
      </c>
      <c r="Z40" s="21">
        <f t="shared" si="1"/>
        <v>0</v>
      </c>
      <c r="AA40" s="21">
        <f t="shared" si="1"/>
        <v>0</v>
      </c>
      <c r="AB40" s="22">
        <f t="shared" si="1"/>
        <v>0</v>
      </c>
      <c r="AC40" s="23">
        <f t="shared" si="1"/>
        <v>165</v>
      </c>
      <c r="AD40" s="29"/>
      <c r="AE40" s="49"/>
      <c r="AF40"/>
    </row>
  </sheetData>
  <phoneticPr fontId="0" type="noConversion"/>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71"/>
  <dimension ref="A1:AF36"/>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25.832031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0.5" customHeight="1" x14ac:dyDescent="0.15">
      <c r="A3" s="3" t="s">
        <v>1555</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31" t="s">
        <v>382</v>
      </c>
    </row>
    <row r="4" spans="1:31" ht="13.5" customHeight="1" x14ac:dyDescent="0.15">
      <c r="A4" s="18" t="s">
        <v>0</v>
      </c>
      <c r="AC4" s="11">
        <f t="shared" ref="AC4:AC33" si="0">SUM(B4:AB4)</f>
        <v>0</v>
      </c>
      <c r="AD4" s="85"/>
      <c r="AE4" s="87"/>
    </row>
    <row r="5" spans="1:31" ht="13.5" customHeight="1" x14ac:dyDescent="0.15">
      <c r="A5" s="18" t="s">
        <v>1</v>
      </c>
      <c r="O5">
        <v>1</v>
      </c>
      <c r="R5">
        <v>1</v>
      </c>
      <c r="AC5" s="13">
        <f t="shared" si="0"/>
        <v>2</v>
      </c>
      <c r="AD5" s="85"/>
      <c r="AE5" s="88"/>
    </row>
    <row r="6" spans="1:31" ht="13.5" customHeight="1" x14ac:dyDescent="0.15">
      <c r="A6" s="18" t="s">
        <v>2</v>
      </c>
      <c r="AC6" s="13">
        <f t="shared" si="0"/>
        <v>0</v>
      </c>
      <c r="AD6" s="85"/>
      <c r="AE6" s="88"/>
    </row>
    <row r="7" spans="1:31" ht="13.5" customHeight="1" x14ac:dyDescent="0.15">
      <c r="A7" s="18" t="s">
        <v>3</v>
      </c>
      <c r="M7">
        <v>2</v>
      </c>
      <c r="O7">
        <v>1</v>
      </c>
      <c r="AC7" s="13">
        <f t="shared" si="0"/>
        <v>3</v>
      </c>
      <c r="AD7" s="85"/>
      <c r="AE7" s="88"/>
    </row>
    <row r="8" spans="1:31" ht="13.5" customHeight="1" x14ac:dyDescent="0.15">
      <c r="A8" s="18" t="s">
        <v>4</v>
      </c>
      <c r="AC8" s="13">
        <f t="shared" si="0"/>
        <v>0</v>
      </c>
      <c r="AD8" s="85"/>
      <c r="AE8" s="88"/>
    </row>
    <row r="9" spans="1:31" ht="13.5" customHeight="1" x14ac:dyDescent="0.15">
      <c r="A9" s="18" t="s">
        <v>5</v>
      </c>
      <c r="M9">
        <v>1</v>
      </c>
      <c r="V9">
        <v>1</v>
      </c>
      <c r="AC9" s="13">
        <f t="shared" si="0"/>
        <v>2</v>
      </c>
      <c r="AD9" s="85"/>
      <c r="AE9" s="88"/>
    </row>
    <row r="10" spans="1:31" ht="13.5" customHeight="1" x14ac:dyDescent="0.15">
      <c r="A10" s="18" t="s">
        <v>6</v>
      </c>
      <c r="M10">
        <v>1</v>
      </c>
      <c r="AC10" s="13">
        <f t="shared" si="0"/>
        <v>1</v>
      </c>
      <c r="AD10" s="85"/>
      <c r="AE10" s="88"/>
    </row>
    <row r="11" spans="1:31" ht="13.5" customHeight="1" x14ac:dyDescent="0.15">
      <c r="A11" s="18" t="s">
        <v>7</v>
      </c>
      <c r="C11" s="90"/>
      <c r="AC11" s="13">
        <f t="shared" si="0"/>
        <v>0</v>
      </c>
      <c r="AD11" s="85"/>
      <c r="AE11" s="88"/>
    </row>
    <row r="12" spans="1:31" ht="13.5" customHeight="1" x14ac:dyDescent="0.15">
      <c r="A12" s="18" t="s">
        <v>8</v>
      </c>
      <c r="AC12" s="13">
        <f t="shared" si="0"/>
        <v>0</v>
      </c>
      <c r="AD12" s="85"/>
      <c r="AE12" s="88"/>
    </row>
    <row r="13" spans="1:31" ht="13.5" customHeight="1" x14ac:dyDescent="0.15">
      <c r="A13" s="18" t="s">
        <v>9</v>
      </c>
      <c r="C13" s="90"/>
      <c r="M13">
        <v>1</v>
      </c>
      <c r="O13">
        <v>1</v>
      </c>
      <c r="AC13" s="13">
        <f t="shared" si="0"/>
        <v>2</v>
      </c>
      <c r="AD13" s="85"/>
      <c r="AE13" s="88"/>
    </row>
    <row r="14" spans="1:31" ht="13.5" customHeight="1" x14ac:dyDescent="0.15">
      <c r="A14" s="18" t="s">
        <v>10</v>
      </c>
      <c r="AC14" s="13">
        <f t="shared" si="0"/>
        <v>0</v>
      </c>
      <c r="AD14" s="85"/>
      <c r="AE14" s="88"/>
    </row>
    <row r="15" spans="1:31" ht="13.5" customHeight="1" x14ac:dyDescent="0.15">
      <c r="A15" s="18" t="s">
        <v>11</v>
      </c>
      <c r="M15">
        <v>1</v>
      </c>
      <c r="AC15" s="13">
        <f t="shared" si="0"/>
        <v>1</v>
      </c>
      <c r="AD15" s="85"/>
      <c r="AE15" s="88"/>
    </row>
    <row r="16" spans="1:31" ht="13.5" customHeight="1" x14ac:dyDescent="0.15">
      <c r="A16" s="18" t="s">
        <v>12</v>
      </c>
      <c r="N16">
        <v>1</v>
      </c>
      <c r="AC16" s="13">
        <f t="shared" si="0"/>
        <v>1</v>
      </c>
      <c r="AD16" s="85"/>
      <c r="AE16" s="88"/>
    </row>
    <row r="17" spans="1:31" ht="13.5" customHeight="1" x14ac:dyDescent="0.15">
      <c r="A17" s="18" t="s">
        <v>13</v>
      </c>
      <c r="N17">
        <v>1</v>
      </c>
      <c r="R17">
        <v>1</v>
      </c>
      <c r="AC17" s="13">
        <f t="shared" si="0"/>
        <v>2</v>
      </c>
      <c r="AD17" s="85"/>
      <c r="AE17" s="88"/>
    </row>
    <row r="18" spans="1:31" ht="13.5" customHeight="1" x14ac:dyDescent="0.15">
      <c r="A18" s="18" t="s">
        <v>14</v>
      </c>
      <c r="M18">
        <v>1</v>
      </c>
      <c r="AC18" s="13">
        <f t="shared" si="0"/>
        <v>1</v>
      </c>
      <c r="AD18" s="85"/>
      <c r="AE18" s="88"/>
    </row>
    <row r="19" spans="1:31" ht="13.5" customHeight="1" x14ac:dyDescent="0.15">
      <c r="A19" s="18" t="s">
        <v>15</v>
      </c>
      <c r="S19">
        <v>1</v>
      </c>
      <c r="AC19" s="13">
        <f t="shared" si="0"/>
        <v>1</v>
      </c>
      <c r="AD19" s="85"/>
      <c r="AE19" s="88"/>
    </row>
    <row r="20" spans="1:31" ht="13.5" customHeight="1" x14ac:dyDescent="0.15">
      <c r="A20" s="18" t="s">
        <v>16</v>
      </c>
      <c r="AC20" s="13">
        <f t="shared" si="0"/>
        <v>0</v>
      </c>
      <c r="AD20" s="85"/>
      <c r="AE20" s="88"/>
    </row>
    <row r="21" spans="1:31" ht="13.5" customHeight="1" x14ac:dyDescent="0.15">
      <c r="A21" s="18" t="s">
        <v>17</v>
      </c>
      <c r="N21">
        <v>6</v>
      </c>
      <c r="AC21" s="13">
        <f t="shared" si="0"/>
        <v>6</v>
      </c>
      <c r="AD21" s="85"/>
      <c r="AE21" s="88"/>
    </row>
    <row r="22" spans="1:31" ht="13.5" customHeight="1" x14ac:dyDescent="0.15">
      <c r="A22" s="18" t="s">
        <v>18</v>
      </c>
      <c r="AC22" s="13">
        <f t="shared" si="0"/>
        <v>0</v>
      </c>
      <c r="AD22" s="85"/>
      <c r="AE22" s="88"/>
    </row>
    <row r="23" spans="1:31" ht="13.5" customHeight="1" x14ac:dyDescent="0.15">
      <c r="A23" s="18" t="s">
        <v>19</v>
      </c>
      <c r="M23">
        <v>1</v>
      </c>
      <c r="AC23" s="13">
        <f t="shared" si="0"/>
        <v>1</v>
      </c>
      <c r="AD23" s="85"/>
      <c r="AE23" s="88"/>
    </row>
    <row r="24" spans="1:31" ht="13.5" customHeight="1" x14ac:dyDescent="0.15">
      <c r="A24" s="18" t="s">
        <v>20</v>
      </c>
      <c r="AC24" s="13">
        <f t="shared" si="0"/>
        <v>0</v>
      </c>
      <c r="AD24" s="85"/>
      <c r="AE24" s="88"/>
    </row>
    <row r="25" spans="1:31" ht="13.5" customHeight="1" x14ac:dyDescent="0.15">
      <c r="A25" s="18" t="s">
        <v>21</v>
      </c>
      <c r="AC25" s="13">
        <f t="shared" si="0"/>
        <v>0</v>
      </c>
      <c r="AD25" s="85"/>
      <c r="AE25" s="88"/>
    </row>
    <row r="26" spans="1:31" ht="13.5" customHeight="1" x14ac:dyDescent="0.15">
      <c r="A26" s="18" t="s">
        <v>22</v>
      </c>
      <c r="AC26" s="13">
        <f t="shared" si="0"/>
        <v>0</v>
      </c>
      <c r="AD26" s="85"/>
      <c r="AE26" s="88"/>
    </row>
    <row r="27" spans="1:31" ht="13.5" customHeight="1" x14ac:dyDescent="0.15">
      <c r="A27" s="18" t="s">
        <v>23</v>
      </c>
      <c r="AB27">
        <v>1</v>
      </c>
      <c r="AC27" s="13">
        <f t="shared" si="0"/>
        <v>1</v>
      </c>
      <c r="AD27" s="85"/>
      <c r="AE27" s="88"/>
    </row>
    <row r="28" spans="1:31" ht="13.5" customHeight="1" x14ac:dyDescent="0.15">
      <c r="A28" s="18" t="s">
        <v>24</v>
      </c>
      <c r="AC28" s="13">
        <f t="shared" si="0"/>
        <v>0</v>
      </c>
      <c r="AD28" s="85"/>
      <c r="AE28" s="88"/>
    </row>
    <row r="29" spans="1:31" ht="13.5" customHeight="1" x14ac:dyDescent="0.15">
      <c r="A29" s="18" t="s">
        <v>25</v>
      </c>
      <c r="AC29" s="13">
        <f t="shared" si="0"/>
        <v>0</v>
      </c>
      <c r="AD29" s="85"/>
      <c r="AE29" s="88"/>
    </row>
    <row r="30" spans="1:31" ht="13.5" customHeight="1" x14ac:dyDescent="0.15">
      <c r="A30" s="18" t="s">
        <v>26</v>
      </c>
      <c r="AC30" s="13">
        <f t="shared" si="0"/>
        <v>0</v>
      </c>
      <c r="AD30" s="85"/>
      <c r="AE30" s="88"/>
    </row>
    <row r="31" spans="1:31" ht="13.5" customHeight="1" x14ac:dyDescent="0.15">
      <c r="A31" s="18" t="s">
        <v>27</v>
      </c>
      <c r="T31">
        <v>2</v>
      </c>
      <c r="AC31" s="13">
        <f t="shared" si="0"/>
        <v>2</v>
      </c>
      <c r="AD31" s="85"/>
      <c r="AE31" s="88"/>
    </row>
    <row r="32" spans="1:31" ht="13.5" customHeight="1" x14ac:dyDescent="0.15">
      <c r="A32" s="18" t="s">
        <v>28</v>
      </c>
      <c r="C32" s="90"/>
      <c r="N32">
        <v>1</v>
      </c>
      <c r="AC32" s="13">
        <f t="shared" si="0"/>
        <v>1</v>
      </c>
      <c r="AD32" s="85"/>
      <c r="AE32" s="88"/>
    </row>
    <row r="33" spans="1:31" ht="13.5" customHeight="1" x14ac:dyDescent="0.15">
      <c r="A33" s="18" t="s">
        <v>29</v>
      </c>
      <c r="AC33" s="13">
        <f t="shared" si="0"/>
        <v>0</v>
      </c>
      <c r="AD33" s="85"/>
      <c r="AE33" s="88"/>
    </row>
    <row r="34" spans="1:31" ht="13.5" customHeight="1" x14ac:dyDescent="0.15">
      <c r="A34" s="8" t="s">
        <v>75</v>
      </c>
      <c r="W34">
        <v>1</v>
      </c>
      <c r="AC34" s="13">
        <f>SUM(B34:AB34)</f>
        <v>1</v>
      </c>
      <c r="AD34" s="30"/>
      <c r="AE34" s="33"/>
    </row>
    <row r="35" spans="1:31" ht="13.5" customHeight="1" x14ac:dyDescent="0.15">
      <c r="A35" s="25" t="s">
        <v>115</v>
      </c>
      <c r="AC35" s="15">
        <f>SUM(B35:AB35)</f>
        <v>0</v>
      </c>
      <c r="AD35" s="29"/>
      <c r="AE35" s="33"/>
    </row>
    <row r="36" spans="1:31" ht="13.5" customHeight="1" x14ac:dyDescent="0.15">
      <c r="A36" s="26" t="s">
        <v>106</v>
      </c>
      <c r="B36" s="20">
        <f t="shared" ref="B36:AC36" si="1">SUM(B4:B35)</f>
        <v>0</v>
      </c>
      <c r="C36" s="21">
        <f t="shared" si="1"/>
        <v>0</v>
      </c>
      <c r="D36" s="21">
        <f t="shared" si="1"/>
        <v>0</v>
      </c>
      <c r="E36" s="21">
        <f t="shared" si="1"/>
        <v>0</v>
      </c>
      <c r="F36" s="21">
        <f t="shared" si="1"/>
        <v>0</v>
      </c>
      <c r="G36" s="21">
        <f t="shared" si="1"/>
        <v>0</v>
      </c>
      <c r="H36" s="21">
        <f t="shared" si="1"/>
        <v>0</v>
      </c>
      <c r="I36" s="21">
        <f t="shared" si="1"/>
        <v>0</v>
      </c>
      <c r="J36" s="21">
        <f t="shared" si="1"/>
        <v>0</v>
      </c>
      <c r="K36" s="21">
        <f t="shared" si="1"/>
        <v>0</v>
      </c>
      <c r="L36" s="21">
        <f t="shared" si="1"/>
        <v>0</v>
      </c>
      <c r="M36" s="21">
        <f t="shared" si="1"/>
        <v>8</v>
      </c>
      <c r="N36" s="21">
        <f t="shared" si="1"/>
        <v>9</v>
      </c>
      <c r="O36" s="21">
        <f t="shared" si="1"/>
        <v>3</v>
      </c>
      <c r="P36" s="21">
        <f t="shared" si="1"/>
        <v>0</v>
      </c>
      <c r="Q36" s="21">
        <f t="shared" si="1"/>
        <v>0</v>
      </c>
      <c r="R36" s="21">
        <f t="shared" si="1"/>
        <v>2</v>
      </c>
      <c r="S36" s="21">
        <f t="shared" si="1"/>
        <v>1</v>
      </c>
      <c r="T36" s="21">
        <f t="shared" si="1"/>
        <v>2</v>
      </c>
      <c r="U36" s="21">
        <f t="shared" si="1"/>
        <v>0</v>
      </c>
      <c r="V36" s="21">
        <f t="shared" si="1"/>
        <v>1</v>
      </c>
      <c r="W36" s="21">
        <f t="shared" si="1"/>
        <v>1</v>
      </c>
      <c r="X36" s="21">
        <f t="shared" si="1"/>
        <v>0</v>
      </c>
      <c r="Y36" s="21">
        <f t="shared" si="1"/>
        <v>0</v>
      </c>
      <c r="Z36" s="21">
        <f t="shared" si="1"/>
        <v>0</v>
      </c>
      <c r="AA36" s="21">
        <f t="shared" si="1"/>
        <v>0</v>
      </c>
      <c r="AB36" s="22">
        <f t="shared" si="1"/>
        <v>1</v>
      </c>
      <c r="AC36" s="23">
        <f t="shared" si="1"/>
        <v>28</v>
      </c>
      <c r="AD36" s="29"/>
      <c r="AE36" s="23"/>
    </row>
  </sheetData>
  <phoneticPr fontId="0" type="noConversion"/>
  <pageMargins left="0.75" right="0.75" top="1" bottom="1" header="0.5" footer="0.5"/>
  <pageSetup paperSize="9"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95"/>
  <dimension ref="A1:AF24"/>
  <sheetViews>
    <sheetView workbookViewId="0">
      <pane xSplit="1" ySplit="3" topLeftCell="B8"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25.83203125" style="2" customWidth="1"/>
    <col min="2" max="2" width="8" style="96" customWidth="1"/>
    <col min="3" max="3" width="6.5" style="96" customWidth="1"/>
    <col min="4" max="4" width="6.83203125" style="96" customWidth="1"/>
    <col min="5" max="5" width="8.5" style="96" customWidth="1"/>
    <col min="6" max="6" width="7.33203125" style="96" customWidth="1"/>
    <col min="7" max="7" width="6.832031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33203125" style="96" customWidth="1"/>
    <col min="32" max="32" width="8.6640625" style="1" customWidth="1"/>
    <col min="33" max="16384" width="9.1640625" style="96"/>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0.5" customHeight="1" x14ac:dyDescent="0.15">
      <c r="A3" s="3" t="s">
        <v>1873</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31" t="s">
        <v>382</v>
      </c>
    </row>
    <row r="4" spans="1:31" ht="13.5" customHeight="1" x14ac:dyDescent="0.15">
      <c r="A4" s="96" t="s">
        <v>2055</v>
      </c>
      <c r="AC4" s="11">
        <f t="shared" ref="AC4:AC21" si="0">SUM(B4:AB4)</f>
        <v>0</v>
      </c>
      <c r="AD4" s="85"/>
      <c r="AE4" s="87"/>
    </row>
    <row r="5" spans="1:31" ht="13.5" customHeight="1" x14ac:dyDescent="0.15">
      <c r="A5" s="96" t="s">
        <v>1876</v>
      </c>
      <c r="M5" s="96">
        <v>1</v>
      </c>
      <c r="AC5" s="13">
        <f t="shared" si="0"/>
        <v>1</v>
      </c>
      <c r="AD5" s="85"/>
      <c r="AE5" s="88"/>
    </row>
    <row r="6" spans="1:31" ht="13.5" customHeight="1" x14ac:dyDescent="0.15">
      <c r="A6" s="96" t="s">
        <v>1882</v>
      </c>
      <c r="AC6" s="13">
        <f t="shared" si="0"/>
        <v>0</v>
      </c>
      <c r="AD6" s="85"/>
      <c r="AE6" s="88"/>
    </row>
    <row r="7" spans="1:31" ht="13.5" customHeight="1" x14ac:dyDescent="0.15">
      <c r="A7" s="96" t="s">
        <v>1879</v>
      </c>
      <c r="AC7" s="13">
        <f t="shared" si="0"/>
        <v>0</v>
      </c>
      <c r="AD7" s="85"/>
      <c r="AE7" s="88"/>
    </row>
    <row r="8" spans="1:31" ht="13.5" customHeight="1" x14ac:dyDescent="0.15">
      <c r="A8" s="96" t="s">
        <v>1888</v>
      </c>
      <c r="AC8" s="13">
        <f t="shared" si="0"/>
        <v>0</v>
      </c>
      <c r="AD8" s="85"/>
      <c r="AE8" s="88"/>
    </row>
    <row r="9" spans="1:31" ht="13.5" customHeight="1" x14ac:dyDescent="0.15">
      <c r="A9" s="96" t="s">
        <v>1887</v>
      </c>
      <c r="AC9" s="13">
        <f t="shared" si="0"/>
        <v>0</v>
      </c>
      <c r="AD9" s="85"/>
      <c r="AE9" s="88"/>
    </row>
    <row r="10" spans="1:31" ht="13.5" customHeight="1" x14ac:dyDescent="0.15">
      <c r="A10" s="96" t="s">
        <v>1880</v>
      </c>
      <c r="AC10" s="13">
        <f t="shared" si="0"/>
        <v>0</v>
      </c>
      <c r="AD10" s="85"/>
      <c r="AE10" s="88"/>
    </row>
    <row r="11" spans="1:31" ht="13.5" customHeight="1" x14ac:dyDescent="0.15">
      <c r="A11" s="96" t="s">
        <v>1874</v>
      </c>
      <c r="C11" s="90"/>
      <c r="AC11" s="13">
        <f t="shared" si="0"/>
        <v>0</v>
      </c>
      <c r="AD11" s="85"/>
      <c r="AE11" s="88"/>
    </row>
    <row r="12" spans="1:31" ht="13.5" customHeight="1" x14ac:dyDescent="0.15">
      <c r="A12" s="96" t="s">
        <v>1881</v>
      </c>
      <c r="AC12" s="13">
        <f t="shared" si="0"/>
        <v>0</v>
      </c>
      <c r="AD12" s="85"/>
      <c r="AE12" s="88"/>
    </row>
    <row r="13" spans="1:31" ht="13.5" customHeight="1" x14ac:dyDescent="0.15">
      <c r="A13" s="96" t="s">
        <v>1877</v>
      </c>
      <c r="C13" s="90"/>
      <c r="AC13" s="13">
        <f t="shared" si="0"/>
        <v>0</v>
      </c>
      <c r="AD13" s="85"/>
      <c r="AE13" s="88"/>
    </row>
    <row r="14" spans="1:31" ht="13.5" customHeight="1" x14ac:dyDescent="0.15">
      <c r="A14" s="128" t="s">
        <v>1885</v>
      </c>
      <c r="AC14" s="13">
        <f t="shared" si="0"/>
        <v>0</v>
      </c>
      <c r="AD14" s="85"/>
      <c r="AE14" s="88"/>
    </row>
    <row r="15" spans="1:31" ht="13.5" customHeight="1" x14ac:dyDescent="0.15">
      <c r="A15" s="96" t="s">
        <v>1886</v>
      </c>
      <c r="AC15" s="13">
        <f t="shared" si="0"/>
        <v>0</v>
      </c>
      <c r="AD15" s="85"/>
      <c r="AE15" s="88"/>
    </row>
    <row r="16" spans="1:31" ht="13.5" customHeight="1" x14ac:dyDescent="0.15">
      <c r="A16" s="96" t="s">
        <v>1884</v>
      </c>
      <c r="AC16" s="13">
        <f t="shared" si="0"/>
        <v>0</v>
      </c>
      <c r="AD16" s="85"/>
      <c r="AE16" s="88"/>
    </row>
    <row r="17" spans="1:31" ht="13.5" customHeight="1" x14ac:dyDescent="0.15">
      <c r="A17" s="96" t="s">
        <v>1875</v>
      </c>
      <c r="AC17" s="13">
        <f t="shared" si="0"/>
        <v>0</v>
      </c>
      <c r="AD17" s="85"/>
      <c r="AE17" s="88"/>
    </row>
    <row r="18" spans="1:31" ht="13.5" customHeight="1" x14ac:dyDescent="0.15">
      <c r="A18" s="96" t="s">
        <v>2056</v>
      </c>
      <c r="AC18" s="13">
        <f t="shared" si="0"/>
        <v>0</v>
      </c>
      <c r="AD18" s="85"/>
      <c r="AE18" s="88"/>
    </row>
    <row r="19" spans="1:31" ht="13.5" customHeight="1" x14ac:dyDescent="0.15">
      <c r="A19" s="96" t="s">
        <v>1878</v>
      </c>
      <c r="AC19" s="13">
        <f t="shared" si="0"/>
        <v>0</v>
      </c>
      <c r="AD19" s="85"/>
      <c r="AE19" s="88"/>
    </row>
    <row r="20" spans="1:31" ht="13.5" customHeight="1" x14ac:dyDescent="0.15">
      <c r="A20" s="96" t="s">
        <v>2054</v>
      </c>
      <c r="M20" s="96">
        <v>1</v>
      </c>
      <c r="AC20" s="13">
        <f t="shared" si="0"/>
        <v>1</v>
      </c>
      <c r="AD20" s="85"/>
      <c r="AE20" s="88"/>
    </row>
    <row r="21" spans="1:31" ht="13.5" customHeight="1" x14ac:dyDescent="0.15">
      <c r="A21" s="96" t="s">
        <v>1883</v>
      </c>
      <c r="AC21" s="13">
        <f t="shared" si="0"/>
        <v>0</v>
      </c>
      <c r="AD21" s="85"/>
      <c r="AE21" s="88"/>
    </row>
    <row r="22" spans="1:31" s="1" customFormat="1" ht="13.5" customHeight="1" x14ac:dyDescent="0.15">
      <c r="A22" s="8" t="s">
        <v>75</v>
      </c>
      <c r="B22" s="96"/>
      <c r="C22" s="96"/>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13">
        <f>SUM(B22:AB22)</f>
        <v>0</v>
      </c>
      <c r="AD22" s="30"/>
      <c r="AE22" s="33"/>
    </row>
    <row r="23" spans="1:31" s="1" customFormat="1" ht="13.5" customHeight="1" x14ac:dyDescent="0.15">
      <c r="A23" s="25" t="s">
        <v>115</v>
      </c>
      <c r="B23" s="96"/>
      <c r="C23" s="96"/>
      <c r="D23" s="96"/>
      <c r="E23" s="96"/>
      <c r="F23" s="96"/>
      <c r="G23" s="96"/>
      <c r="H23" s="96"/>
      <c r="I23" s="96"/>
      <c r="J23" s="96"/>
      <c r="K23" s="96"/>
      <c r="L23" s="96"/>
      <c r="M23" s="96"/>
      <c r="N23" s="96"/>
      <c r="O23" s="96"/>
      <c r="P23" s="96"/>
      <c r="Q23" s="96"/>
      <c r="R23" s="96"/>
      <c r="S23" s="96"/>
      <c r="T23" s="96"/>
      <c r="U23" s="96"/>
      <c r="V23" s="96"/>
      <c r="W23" s="96"/>
      <c r="X23" s="96"/>
      <c r="Y23" s="96"/>
      <c r="Z23" s="96"/>
      <c r="AA23" s="96"/>
      <c r="AB23" s="96"/>
      <c r="AC23" s="15">
        <f>SUM(B23:AB23)</f>
        <v>0</v>
      </c>
      <c r="AD23" s="29"/>
      <c r="AE23" s="33"/>
    </row>
    <row r="24" spans="1:31" s="1" customFormat="1" ht="13.5" customHeight="1" x14ac:dyDescent="0.15">
      <c r="A24" s="26" t="s">
        <v>106</v>
      </c>
      <c r="B24" s="20">
        <f t="shared" ref="B24:AC24" si="1">SUM(B4:B23)</f>
        <v>0</v>
      </c>
      <c r="C24" s="21">
        <f t="shared" si="1"/>
        <v>0</v>
      </c>
      <c r="D24" s="21">
        <f t="shared" si="1"/>
        <v>0</v>
      </c>
      <c r="E24" s="21">
        <f t="shared" si="1"/>
        <v>0</v>
      </c>
      <c r="F24" s="21">
        <f t="shared" si="1"/>
        <v>0</v>
      </c>
      <c r="G24" s="21">
        <f t="shared" si="1"/>
        <v>0</v>
      </c>
      <c r="H24" s="21">
        <f t="shared" si="1"/>
        <v>0</v>
      </c>
      <c r="I24" s="21">
        <f t="shared" si="1"/>
        <v>0</v>
      </c>
      <c r="J24" s="21">
        <f t="shared" si="1"/>
        <v>0</v>
      </c>
      <c r="K24" s="21">
        <f t="shared" si="1"/>
        <v>0</v>
      </c>
      <c r="L24" s="21">
        <f t="shared" si="1"/>
        <v>0</v>
      </c>
      <c r="M24" s="21">
        <f t="shared" si="1"/>
        <v>2</v>
      </c>
      <c r="N24" s="21">
        <f t="shared" si="1"/>
        <v>0</v>
      </c>
      <c r="O24" s="21">
        <f t="shared" si="1"/>
        <v>0</v>
      </c>
      <c r="P24" s="21">
        <f t="shared" si="1"/>
        <v>0</v>
      </c>
      <c r="Q24" s="21">
        <f t="shared" si="1"/>
        <v>0</v>
      </c>
      <c r="R24" s="21">
        <f t="shared" si="1"/>
        <v>0</v>
      </c>
      <c r="S24" s="21">
        <f t="shared" si="1"/>
        <v>0</v>
      </c>
      <c r="T24" s="21">
        <f t="shared" si="1"/>
        <v>0</v>
      </c>
      <c r="U24" s="21">
        <f t="shared" si="1"/>
        <v>0</v>
      </c>
      <c r="V24" s="21">
        <f t="shared" si="1"/>
        <v>0</v>
      </c>
      <c r="W24" s="21">
        <f t="shared" si="1"/>
        <v>0</v>
      </c>
      <c r="X24" s="21">
        <f t="shared" si="1"/>
        <v>0</v>
      </c>
      <c r="Y24" s="21">
        <f t="shared" si="1"/>
        <v>0</v>
      </c>
      <c r="Z24" s="21">
        <f t="shared" si="1"/>
        <v>0</v>
      </c>
      <c r="AA24" s="21">
        <f t="shared" si="1"/>
        <v>0</v>
      </c>
      <c r="AB24" s="22">
        <f t="shared" si="1"/>
        <v>0</v>
      </c>
      <c r="AC24" s="23">
        <f t="shared" si="1"/>
        <v>2</v>
      </c>
      <c r="AD24" s="29"/>
      <c r="AE24" s="23"/>
    </row>
  </sheetData>
  <sortState ref="A4:A21">
    <sortCondition ref="A4:A21"/>
  </sortState>
  <pageMargins left="0.75" right="0.75" top="1" bottom="1" header="0.5" footer="0.5"/>
  <pageSetup paperSize="9"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21"/>
  <dimension ref="A1:AF12"/>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0.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40.6640625"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2" customHeight="1" x14ac:dyDescent="0.15">
      <c r="A3" s="3" t="s">
        <v>1287</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t="s">
        <v>922</v>
      </c>
      <c r="J4">
        <v>1</v>
      </c>
      <c r="K4">
        <v>1</v>
      </c>
      <c r="S4">
        <v>1</v>
      </c>
      <c r="T4">
        <v>1</v>
      </c>
      <c r="Y4">
        <v>1</v>
      </c>
      <c r="AC4" s="11">
        <f t="shared" ref="AC4:AC11" si="0">SUM(B4:AB4)</f>
        <v>5</v>
      </c>
      <c r="AD4" s="27"/>
      <c r="AE4" s="45"/>
    </row>
    <row r="5" spans="1:31" ht="13.5" customHeight="1" x14ac:dyDescent="0.15">
      <c r="A5" t="s">
        <v>923</v>
      </c>
      <c r="D5">
        <v>1</v>
      </c>
      <c r="N5">
        <v>1</v>
      </c>
      <c r="S5">
        <v>1</v>
      </c>
      <c r="V5">
        <v>1</v>
      </c>
      <c r="Y5">
        <v>1</v>
      </c>
      <c r="AC5" s="13">
        <f t="shared" si="0"/>
        <v>5</v>
      </c>
      <c r="AD5" s="28"/>
      <c r="AE5" s="46"/>
    </row>
    <row r="6" spans="1:31" ht="13.5" customHeight="1" x14ac:dyDescent="0.15">
      <c r="A6" t="s">
        <v>924</v>
      </c>
      <c r="AC6" s="13">
        <f t="shared" si="0"/>
        <v>0</v>
      </c>
      <c r="AD6" s="28"/>
      <c r="AE6" s="46"/>
    </row>
    <row r="7" spans="1:31" ht="13.5" customHeight="1" x14ac:dyDescent="0.15">
      <c r="A7" t="s">
        <v>1036</v>
      </c>
      <c r="D7">
        <v>1</v>
      </c>
      <c r="S7">
        <v>3</v>
      </c>
      <c r="T7">
        <v>1</v>
      </c>
      <c r="AB7">
        <v>1</v>
      </c>
      <c r="AC7" s="13">
        <f t="shared" si="0"/>
        <v>6</v>
      </c>
      <c r="AD7" s="28"/>
      <c r="AE7" s="46"/>
    </row>
    <row r="8" spans="1:31" ht="13.5" customHeight="1" x14ac:dyDescent="0.15">
      <c r="A8" t="s">
        <v>925</v>
      </c>
      <c r="N8">
        <v>1</v>
      </c>
      <c r="S8">
        <v>4</v>
      </c>
      <c r="T8">
        <v>1</v>
      </c>
      <c r="V8">
        <v>3</v>
      </c>
      <c r="W8">
        <v>2</v>
      </c>
      <c r="Y8">
        <v>4</v>
      </c>
      <c r="AC8" s="13">
        <f t="shared" si="0"/>
        <v>15</v>
      </c>
      <c r="AD8" s="28"/>
      <c r="AE8" s="46"/>
    </row>
    <row r="9" spans="1:31" ht="13.5" customHeight="1" x14ac:dyDescent="0.15">
      <c r="A9" t="s">
        <v>926</v>
      </c>
      <c r="S9">
        <v>2</v>
      </c>
      <c r="AC9" s="13">
        <f t="shared" si="0"/>
        <v>2</v>
      </c>
      <c r="AD9" s="28"/>
      <c r="AE9" s="46"/>
    </row>
    <row r="10" spans="1:31" ht="13.5" customHeight="1" x14ac:dyDescent="0.15">
      <c r="A10" s="8" t="s">
        <v>75</v>
      </c>
      <c r="Y10">
        <v>3</v>
      </c>
      <c r="AC10" s="13">
        <f t="shared" si="0"/>
        <v>3</v>
      </c>
      <c r="AD10" s="30"/>
      <c r="AE10" s="33"/>
    </row>
    <row r="11" spans="1:31" ht="13.5" customHeight="1" x14ac:dyDescent="0.15">
      <c r="A11" s="25" t="s">
        <v>115</v>
      </c>
      <c r="AB11">
        <v>1</v>
      </c>
      <c r="AC11" s="15">
        <f t="shared" si="0"/>
        <v>1</v>
      </c>
      <c r="AD11" s="29"/>
      <c r="AE11" s="33"/>
    </row>
    <row r="12" spans="1:31" ht="13.5" customHeight="1" x14ac:dyDescent="0.15">
      <c r="A12" s="26" t="s">
        <v>106</v>
      </c>
      <c r="B12" s="20">
        <f t="shared" ref="B12:AC12" si="1">SUM(B4:B11)</f>
        <v>0</v>
      </c>
      <c r="C12" s="21">
        <f t="shared" si="1"/>
        <v>0</v>
      </c>
      <c r="D12" s="21">
        <f t="shared" si="1"/>
        <v>2</v>
      </c>
      <c r="E12" s="21">
        <f t="shared" si="1"/>
        <v>0</v>
      </c>
      <c r="F12" s="21">
        <f t="shared" si="1"/>
        <v>0</v>
      </c>
      <c r="G12" s="21">
        <f t="shared" si="1"/>
        <v>0</v>
      </c>
      <c r="H12" s="21">
        <f t="shared" si="1"/>
        <v>0</v>
      </c>
      <c r="I12" s="21">
        <f t="shared" si="1"/>
        <v>0</v>
      </c>
      <c r="J12" s="21">
        <f t="shared" si="1"/>
        <v>1</v>
      </c>
      <c r="K12" s="21">
        <f t="shared" si="1"/>
        <v>1</v>
      </c>
      <c r="L12" s="21">
        <f t="shared" si="1"/>
        <v>0</v>
      </c>
      <c r="M12" s="21">
        <f t="shared" si="1"/>
        <v>0</v>
      </c>
      <c r="N12" s="21">
        <f t="shared" si="1"/>
        <v>2</v>
      </c>
      <c r="O12" s="21">
        <f t="shared" si="1"/>
        <v>0</v>
      </c>
      <c r="P12" s="21">
        <f t="shared" si="1"/>
        <v>0</v>
      </c>
      <c r="Q12" s="21">
        <f t="shared" si="1"/>
        <v>0</v>
      </c>
      <c r="R12" s="21">
        <f t="shared" si="1"/>
        <v>0</v>
      </c>
      <c r="S12" s="21">
        <f t="shared" si="1"/>
        <v>11</v>
      </c>
      <c r="T12" s="21">
        <f t="shared" si="1"/>
        <v>3</v>
      </c>
      <c r="U12" s="21">
        <f t="shared" si="1"/>
        <v>0</v>
      </c>
      <c r="V12" s="21">
        <f t="shared" si="1"/>
        <v>4</v>
      </c>
      <c r="W12" s="21">
        <f t="shared" si="1"/>
        <v>2</v>
      </c>
      <c r="X12" s="21">
        <f t="shared" si="1"/>
        <v>0</v>
      </c>
      <c r="Y12" s="21">
        <f t="shared" si="1"/>
        <v>9</v>
      </c>
      <c r="Z12" s="21">
        <f t="shared" si="1"/>
        <v>0</v>
      </c>
      <c r="AA12" s="21">
        <f t="shared" si="1"/>
        <v>0</v>
      </c>
      <c r="AB12" s="22">
        <f t="shared" si="1"/>
        <v>2</v>
      </c>
      <c r="AC12" s="23">
        <f t="shared" si="1"/>
        <v>37</v>
      </c>
      <c r="AD12" s="29"/>
      <c r="AE12" s="23"/>
    </row>
  </sheetData>
  <phoneticPr fontId="0" type="noConversion"/>
  <pageMargins left="0.75" right="0.75" top="1" bottom="1" header="0.5" footer="0.5"/>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22"/>
  <dimension ref="A1:AF25"/>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8"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26.33203125" customWidth="1"/>
  </cols>
  <sheetData>
    <row r="1" spans="1:32" ht="13.5" customHeight="1" x14ac:dyDescent="0.15">
      <c r="A1" s="48"/>
      <c r="B1" s="35" t="str">
        <f>China!B1</f>
        <v>This workbook was produced by Jørgen Fenhann, UNEP DTU Partnership from the CDMPipeline of 1st October 2018, jqfe@dtu.dk, Phone (+45)40202789</v>
      </c>
    </row>
    <row r="2" spans="1:32" ht="13.5" customHeight="1" x14ac:dyDescent="0.15">
      <c r="B2" s="35"/>
    </row>
    <row r="3" spans="1:32" ht="45" customHeight="1" x14ac:dyDescent="0.15">
      <c r="A3" s="3" t="s">
        <v>1286</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t="s">
        <v>927</v>
      </c>
      <c r="AC4" s="11">
        <f t="shared" ref="AC4:AC24" si="0">SUM(B4:AB4)</f>
        <v>0</v>
      </c>
      <c r="AD4" s="27"/>
      <c r="AE4" s="45"/>
    </row>
    <row r="5" spans="1:32" ht="13.5" customHeight="1" x14ac:dyDescent="0.15">
      <c r="A5" t="s">
        <v>928</v>
      </c>
      <c r="AC5" s="13">
        <f t="shared" si="0"/>
        <v>0</v>
      </c>
      <c r="AD5" s="28"/>
      <c r="AE5" s="46"/>
    </row>
    <row r="6" spans="1:32" ht="13.5" customHeight="1" x14ac:dyDescent="0.15">
      <c r="A6" t="s">
        <v>929</v>
      </c>
      <c r="AC6" s="13">
        <f t="shared" si="0"/>
        <v>0</v>
      </c>
      <c r="AD6" s="28"/>
      <c r="AE6" s="46"/>
    </row>
    <row r="7" spans="1:32" ht="13.5" customHeight="1" x14ac:dyDescent="0.15">
      <c r="A7" t="s">
        <v>930</v>
      </c>
      <c r="AC7" s="13">
        <f t="shared" si="0"/>
        <v>0</v>
      </c>
      <c r="AD7" s="28"/>
      <c r="AE7" s="46"/>
    </row>
    <row r="8" spans="1:32" ht="13.5" customHeight="1" x14ac:dyDescent="0.15">
      <c r="A8" t="s">
        <v>931</v>
      </c>
      <c r="AC8" s="13">
        <f t="shared" si="0"/>
        <v>0</v>
      </c>
      <c r="AD8" s="28"/>
      <c r="AE8" s="46"/>
    </row>
    <row r="9" spans="1:32" ht="13.5" customHeight="1" x14ac:dyDescent="0.15">
      <c r="A9" t="s">
        <v>932</v>
      </c>
      <c r="AC9" s="13">
        <f t="shared" si="0"/>
        <v>0</v>
      </c>
      <c r="AD9" s="28"/>
      <c r="AE9" s="46"/>
    </row>
    <row r="10" spans="1:32" ht="13.5" customHeight="1" x14ac:dyDescent="0.15">
      <c r="A10" t="s">
        <v>933</v>
      </c>
      <c r="AC10" s="13">
        <f t="shared" si="0"/>
        <v>0</v>
      </c>
      <c r="AD10" s="28"/>
      <c r="AE10" s="46"/>
    </row>
    <row r="11" spans="1:32" ht="13.5" customHeight="1" x14ac:dyDescent="0.15">
      <c r="A11" t="s">
        <v>934</v>
      </c>
      <c r="AC11" s="13">
        <f t="shared" si="0"/>
        <v>0</v>
      </c>
      <c r="AD11" s="28"/>
      <c r="AE11" s="46"/>
    </row>
    <row r="12" spans="1:32" ht="13.5" customHeight="1" x14ac:dyDescent="0.15">
      <c r="A12" t="s">
        <v>935</v>
      </c>
      <c r="AC12" s="13">
        <f t="shared" si="0"/>
        <v>0</v>
      </c>
      <c r="AD12" s="28"/>
      <c r="AE12" s="46"/>
    </row>
    <row r="13" spans="1:32" ht="13.5" customHeight="1" x14ac:dyDescent="0.15">
      <c r="A13" t="s">
        <v>936</v>
      </c>
      <c r="AC13" s="13">
        <f t="shared" si="0"/>
        <v>0</v>
      </c>
      <c r="AD13" s="28"/>
      <c r="AE13" s="46"/>
      <c r="AF13"/>
    </row>
    <row r="14" spans="1:32" ht="13.5" customHeight="1" x14ac:dyDescent="0.15">
      <c r="A14" t="s">
        <v>945</v>
      </c>
      <c r="AC14" s="13">
        <f t="shared" si="0"/>
        <v>0</v>
      </c>
      <c r="AD14" s="28"/>
      <c r="AE14" s="46"/>
      <c r="AF14"/>
    </row>
    <row r="15" spans="1:32" ht="13.5" customHeight="1" x14ac:dyDescent="0.15">
      <c r="A15" t="s">
        <v>937</v>
      </c>
      <c r="AC15" s="13">
        <f t="shared" si="0"/>
        <v>0</v>
      </c>
      <c r="AD15" s="28"/>
      <c r="AE15" s="46"/>
    </row>
    <row r="16" spans="1:32" ht="13.5" customHeight="1" x14ac:dyDescent="0.15">
      <c r="A16" t="s">
        <v>938</v>
      </c>
      <c r="AC16" s="13">
        <f t="shared" si="0"/>
        <v>0</v>
      </c>
      <c r="AD16" s="28"/>
      <c r="AE16" s="46"/>
    </row>
    <row r="17" spans="1:31" ht="13.5" customHeight="1" x14ac:dyDescent="0.15">
      <c r="A17" t="s">
        <v>939</v>
      </c>
      <c r="AC17" s="13">
        <f t="shared" si="0"/>
        <v>0</v>
      </c>
      <c r="AD17" s="28"/>
      <c r="AE17" s="46"/>
    </row>
    <row r="18" spans="1:31" ht="13.5" customHeight="1" x14ac:dyDescent="0.15">
      <c r="A18" t="s">
        <v>940</v>
      </c>
      <c r="AC18" s="13">
        <f t="shared" si="0"/>
        <v>0</v>
      </c>
      <c r="AD18" s="28"/>
      <c r="AE18" s="46"/>
    </row>
    <row r="19" spans="1:31" ht="13.5" customHeight="1" x14ac:dyDescent="0.15">
      <c r="A19" t="s">
        <v>941</v>
      </c>
      <c r="AC19" s="13">
        <f t="shared" si="0"/>
        <v>0</v>
      </c>
      <c r="AD19" s="28"/>
      <c r="AE19" s="46"/>
    </row>
    <row r="20" spans="1:31" ht="13.5" customHeight="1" x14ac:dyDescent="0.15">
      <c r="A20" t="s">
        <v>942</v>
      </c>
      <c r="AC20" s="13">
        <f t="shared" si="0"/>
        <v>0</v>
      </c>
      <c r="AD20" s="28"/>
      <c r="AE20" s="46"/>
    </row>
    <row r="21" spans="1:31" ht="13.5" customHeight="1" x14ac:dyDescent="0.15">
      <c r="A21" t="s">
        <v>943</v>
      </c>
      <c r="AC21" s="13">
        <f t="shared" si="0"/>
        <v>0</v>
      </c>
      <c r="AD21" s="28"/>
      <c r="AE21" s="46"/>
    </row>
    <row r="22" spans="1:31" ht="13.5" customHeight="1" x14ac:dyDescent="0.15">
      <c r="A22" t="s">
        <v>944</v>
      </c>
      <c r="AC22" s="13">
        <f t="shared" si="0"/>
        <v>0</v>
      </c>
      <c r="AD22" s="28"/>
      <c r="AE22" s="46"/>
    </row>
    <row r="23" spans="1:31" ht="13.5" customHeight="1" x14ac:dyDescent="0.15">
      <c r="A23" s="8" t="s">
        <v>75</v>
      </c>
      <c r="AC23" s="13">
        <f t="shared" si="0"/>
        <v>0</v>
      </c>
      <c r="AD23" s="30"/>
      <c r="AE23" s="33"/>
    </row>
    <row r="24" spans="1:31" ht="13.5" customHeight="1" x14ac:dyDescent="0.15">
      <c r="A24" s="25" t="s">
        <v>115</v>
      </c>
      <c r="AC24" s="15">
        <f t="shared" si="0"/>
        <v>0</v>
      </c>
      <c r="AD24" s="29"/>
      <c r="AE24" s="33"/>
    </row>
    <row r="25" spans="1:31" ht="13.5" customHeight="1" x14ac:dyDescent="0.15">
      <c r="A25" s="26" t="s">
        <v>106</v>
      </c>
      <c r="B25" s="20">
        <f t="shared" ref="B25:AC25" si="1">SUM(B4:B24)</f>
        <v>0</v>
      </c>
      <c r="C25" s="21">
        <f t="shared" si="1"/>
        <v>0</v>
      </c>
      <c r="D25" s="21">
        <f t="shared" si="1"/>
        <v>0</v>
      </c>
      <c r="E25" s="21">
        <f t="shared" si="1"/>
        <v>0</v>
      </c>
      <c r="F25" s="21">
        <f t="shared" si="1"/>
        <v>0</v>
      </c>
      <c r="G25" s="21">
        <f t="shared" si="1"/>
        <v>0</v>
      </c>
      <c r="H25" s="21">
        <f t="shared" si="1"/>
        <v>0</v>
      </c>
      <c r="I25" s="21">
        <f t="shared" si="1"/>
        <v>0</v>
      </c>
      <c r="J25" s="21">
        <f t="shared" si="1"/>
        <v>0</v>
      </c>
      <c r="K25" s="21">
        <f t="shared" si="1"/>
        <v>0</v>
      </c>
      <c r="L25" s="21">
        <f t="shared" si="1"/>
        <v>0</v>
      </c>
      <c r="M25" s="21">
        <f t="shared" si="1"/>
        <v>0</v>
      </c>
      <c r="N25" s="21">
        <f t="shared" si="1"/>
        <v>0</v>
      </c>
      <c r="O25" s="21">
        <f t="shared" si="1"/>
        <v>0</v>
      </c>
      <c r="P25" s="21">
        <f t="shared" si="1"/>
        <v>0</v>
      </c>
      <c r="Q25" s="21">
        <f t="shared" si="1"/>
        <v>0</v>
      </c>
      <c r="R25" s="21">
        <f t="shared" si="1"/>
        <v>0</v>
      </c>
      <c r="S25" s="21">
        <f t="shared" si="1"/>
        <v>0</v>
      </c>
      <c r="T25" s="21">
        <f t="shared" si="1"/>
        <v>0</v>
      </c>
      <c r="U25" s="21">
        <f t="shared" si="1"/>
        <v>0</v>
      </c>
      <c r="V25" s="21">
        <f t="shared" si="1"/>
        <v>0</v>
      </c>
      <c r="W25" s="21">
        <f t="shared" si="1"/>
        <v>0</v>
      </c>
      <c r="X25" s="21">
        <f t="shared" si="1"/>
        <v>0</v>
      </c>
      <c r="Y25" s="21">
        <f t="shared" si="1"/>
        <v>0</v>
      </c>
      <c r="Z25" s="21">
        <f t="shared" si="1"/>
        <v>0</v>
      </c>
      <c r="AA25" s="21">
        <f t="shared" si="1"/>
        <v>0</v>
      </c>
      <c r="AB25" s="22">
        <f t="shared" si="1"/>
        <v>0</v>
      </c>
      <c r="AC25" s="23">
        <f t="shared" si="1"/>
        <v>0</v>
      </c>
      <c r="AD25" s="29"/>
      <c r="AE25" s="23"/>
    </row>
  </sheetData>
  <phoneticPr fontId="0" type="noConversion"/>
  <pageMargins left="0.75" right="0.75" top="1" bottom="1" header="0.5" footer="0.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23"/>
  <dimension ref="A1:AF20"/>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4.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36.5" customWidth="1"/>
  </cols>
  <sheetData>
    <row r="1" spans="1:31" ht="13.5" customHeight="1" x14ac:dyDescent="0.15">
      <c r="B1" s="48" t="str">
        <f>+China!B1</f>
        <v>This workbook was produced by Jørgen Fenhann, UNEP DTU Partnership from the CDMPipeline of 1st October 2018, jqfe@dtu.dk, Phone (+45)40202789</v>
      </c>
    </row>
    <row r="2" spans="1:31" ht="13.5" customHeight="1" x14ac:dyDescent="0.15">
      <c r="B2" s="35"/>
    </row>
    <row r="3" spans="1:31" ht="42" customHeight="1" x14ac:dyDescent="0.15">
      <c r="A3" s="3" t="s">
        <v>1285</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t="s">
        <v>987</v>
      </c>
      <c r="AC4" s="11">
        <f t="shared" ref="AC4:AC19" si="0">SUM(B4:AB4)</f>
        <v>0</v>
      </c>
      <c r="AD4" s="27"/>
      <c r="AE4" s="45"/>
    </row>
    <row r="5" spans="1:31" ht="13.5" customHeight="1" x14ac:dyDescent="0.15">
      <c r="A5" t="s">
        <v>988</v>
      </c>
      <c r="AC5" s="13">
        <f t="shared" si="0"/>
        <v>0</v>
      </c>
      <c r="AD5" s="28"/>
      <c r="AE5" s="46"/>
    </row>
    <row r="6" spans="1:31" ht="13.5" customHeight="1" x14ac:dyDescent="0.15">
      <c r="A6" t="s">
        <v>989</v>
      </c>
      <c r="AC6" s="13">
        <f t="shared" si="0"/>
        <v>0</v>
      </c>
      <c r="AD6" s="28"/>
      <c r="AE6" s="46"/>
    </row>
    <row r="7" spans="1:31" ht="13.5" customHeight="1" x14ac:dyDescent="0.15">
      <c r="A7" t="s">
        <v>990</v>
      </c>
      <c r="AC7" s="13">
        <f t="shared" si="0"/>
        <v>0</v>
      </c>
      <c r="AD7" s="28"/>
      <c r="AE7" s="46"/>
    </row>
    <row r="8" spans="1:31" ht="13.5" customHeight="1" x14ac:dyDescent="0.15">
      <c r="A8" t="s">
        <v>991</v>
      </c>
      <c r="AC8" s="13">
        <f t="shared" si="0"/>
        <v>0</v>
      </c>
      <c r="AD8" s="28"/>
      <c r="AE8" s="46"/>
    </row>
    <row r="9" spans="1:31" ht="13.5" customHeight="1" x14ac:dyDescent="0.15">
      <c r="A9" t="s">
        <v>992</v>
      </c>
      <c r="AC9" s="13">
        <f t="shared" si="0"/>
        <v>0</v>
      </c>
      <c r="AD9" s="28"/>
      <c r="AE9" s="46"/>
    </row>
    <row r="10" spans="1:31" ht="13.5" customHeight="1" x14ac:dyDescent="0.15">
      <c r="A10" t="s">
        <v>993</v>
      </c>
      <c r="AB10">
        <v>1</v>
      </c>
      <c r="AC10" s="13">
        <f t="shared" si="0"/>
        <v>1</v>
      </c>
      <c r="AD10" s="28"/>
      <c r="AE10" s="46"/>
    </row>
    <row r="11" spans="1:31" ht="13.5" customHeight="1" x14ac:dyDescent="0.15">
      <c r="A11" t="s">
        <v>994</v>
      </c>
      <c r="AC11" s="13">
        <f t="shared" si="0"/>
        <v>0</v>
      </c>
      <c r="AD11" s="28"/>
      <c r="AE11" s="46"/>
    </row>
    <row r="12" spans="1:31" ht="13.5" customHeight="1" x14ac:dyDescent="0.15">
      <c r="A12" t="s">
        <v>995</v>
      </c>
      <c r="AC12" s="13">
        <f t="shared" si="0"/>
        <v>0</v>
      </c>
      <c r="AD12" s="28"/>
      <c r="AE12" s="46"/>
    </row>
    <row r="13" spans="1:31" ht="13.5" customHeight="1" x14ac:dyDescent="0.15">
      <c r="A13" t="s">
        <v>996</v>
      </c>
      <c r="AC13" s="13">
        <f t="shared" si="0"/>
        <v>0</v>
      </c>
      <c r="AD13" s="28"/>
      <c r="AE13" s="46"/>
    </row>
    <row r="14" spans="1:31" ht="13.5" customHeight="1" x14ac:dyDescent="0.15">
      <c r="A14" t="s">
        <v>997</v>
      </c>
      <c r="AB14">
        <v>1</v>
      </c>
      <c r="AC14" s="13">
        <f t="shared" si="0"/>
        <v>1</v>
      </c>
      <c r="AD14" s="28"/>
      <c r="AE14" s="46"/>
    </row>
    <row r="15" spans="1:31" ht="13.5" customHeight="1" x14ac:dyDescent="0.15">
      <c r="A15" t="s">
        <v>998</v>
      </c>
      <c r="AC15" s="13">
        <f t="shared" si="0"/>
        <v>0</v>
      </c>
      <c r="AD15" s="28"/>
      <c r="AE15" s="46"/>
    </row>
    <row r="16" spans="1:31" ht="13.5" customHeight="1" x14ac:dyDescent="0.15">
      <c r="A16" t="s">
        <v>999</v>
      </c>
      <c r="AC16" s="13">
        <f t="shared" si="0"/>
        <v>0</v>
      </c>
      <c r="AD16" s="28"/>
      <c r="AE16" s="46"/>
    </row>
    <row r="17" spans="1:32" ht="13.5" customHeight="1" x14ac:dyDescent="0.15">
      <c r="A17" t="s">
        <v>1000</v>
      </c>
      <c r="AC17" s="13">
        <f t="shared" si="0"/>
        <v>0</v>
      </c>
      <c r="AD17" s="28"/>
      <c r="AE17" s="46"/>
    </row>
    <row r="18" spans="1:32" ht="13.5" customHeight="1" x14ac:dyDescent="0.15">
      <c r="A18" s="8" t="s">
        <v>75</v>
      </c>
      <c r="AC18" s="13">
        <f t="shared" si="0"/>
        <v>0</v>
      </c>
      <c r="AD18" s="30"/>
      <c r="AE18" s="50"/>
    </row>
    <row r="19" spans="1:32" ht="13.5" customHeight="1" x14ac:dyDescent="0.15">
      <c r="A19" s="25" t="s">
        <v>115</v>
      </c>
      <c r="AC19" s="15">
        <f t="shared" si="0"/>
        <v>0</v>
      </c>
      <c r="AD19" s="29"/>
      <c r="AE19" s="33"/>
      <c r="AF19"/>
    </row>
    <row r="20" spans="1:32" ht="13.5" customHeight="1" x14ac:dyDescent="0.15">
      <c r="A20" s="26" t="s">
        <v>106</v>
      </c>
      <c r="B20" s="20">
        <f t="shared" ref="B20:AC20" si="1">SUM(B4:B19)</f>
        <v>0</v>
      </c>
      <c r="C20" s="21">
        <f t="shared" si="1"/>
        <v>0</v>
      </c>
      <c r="D20" s="21">
        <f t="shared" si="1"/>
        <v>0</v>
      </c>
      <c r="E20" s="21">
        <f t="shared" si="1"/>
        <v>0</v>
      </c>
      <c r="F20" s="21">
        <f t="shared" si="1"/>
        <v>0</v>
      </c>
      <c r="G20" s="21">
        <f t="shared" si="1"/>
        <v>0</v>
      </c>
      <c r="H20" s="21">
        <f t="shared" si="1"/>
        <v>0</v>
      </c>
      <c r="I20" s="21">
        <f t="shared" si="1"/>
        <v>0</v>
      </c>
      <c r="J20" s="21">
        <f t="shared" si="1"/>
        <v>0</v>
      </c>
      <c r="K20" s="21">
        <f t="shared" si="1"/>
        <v>0</v>
      </c>
      <c r="L20" s="21">
        <f t="shared" si="1"/>
        <v>0</v>
      </c>
      <c r="M20" s="21">
        <f t="shared" si="1"/>
        <v>0</v>
      </c>
      <c r="N20" s="21">
        <f t="shared" si="1"/>
        <v>0</v>
      </c>
      <c r="O20" s="21">
        <f t="shared" si="1"/>
        <v>0</v>
      </c>
      <c r="P20" s="21">
        <f t="shared" si="1"/>
        <v>0</v>
      </c>
      <c r="Q20" s="21">
        <f t="shared" si="1"/>
        <v>0</v>
      </c>
      <c r="R20" s="21">
        <f t="shared" si="1"/>
        <v>0</v>
      </c>
      <c r="S20" s="21">
        <f t="shared" si="1"/>
        <v>0</v>
      </c>
      <c r="T20" s="21">
        <f t="shared" si="1"/>
        <v>0</v>
      </c>
      <c r="U20" s="21">
        <f t="shared" si="1"/>
        <v>0</v>
      </c>
      <c r="V20" s="21">
        <f t="shared" si="1"/>
        <v>0</v>
      </c>
      <c r="W20" s="21">
        <f t="shared" si="1"/>
        <v>0</v>
      </c>
      <c r="X20" s="21">
        <f t="shared" si="1"/>
        <v>0</v>
      </c>
      <c r="Y20" s="21">
        <f t="shared" si="1"/>
        <v>0</v>
      </c>
      <c r="Z20" s="21">
        <f t="shared" si="1"/>
        <v>0</v>
      </c>
      <c r="AA20" s="21">
        <f t="shared" si="1"/>
        <v>0</v>
      </c>
      <c r="AB20" s="22">
        <f t="shared" si="1"/>
        <v>2</v>
      </c>
      <c r="AC20" s="23">
        <f t="shared" si="1"/>
        <v>2</v>
      </c>
      <c r="AD20" s="29"/>
      <c r="AE20" s="23"/>
      <c r="AF20"/>
    </row>
  </sheetData>
  <phoneticPr fontId="0" type="noConversion"/>
  <pageMargins left="0.75" right="0.75" top="1" bottom="1" header="0.5" footer="0.5"/>
  <headerFooter alignWithMargins="0"/>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50"/>
  <dimension ref="A1:AF18"/>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2"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36.5" customWidth="1"/>
  </cols>
  <sheetData>
    <row r="1" spans="1:31" ht="13.5" customHeight="1" x14ac:dyDescent="0.15">
      <c r="B1" s="48" t="str">
        <f>+China!B1</f>
        <v>This workbook was produced by Jørgen Fenhann, UNEP DTU Partnership from the CDMPipeline of 1st October 2018, jqfe@dtu.dk, Phone (+45)40202789</v>
      </c>
    </row>
    <row r="2" spans="1:31" ht="13.5" customHeight="1" x14ac:dyDescent="0.15">
      <c r="B2" s="35"/>
    </row>
    <row r="3" spans="1:31" ht="43.5" customHeight="1" x14ac:dyDescent="0.15">
      <c r="A3" s="3" t="s">
        <v>1197</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2" t="s">
        <v>1198</v>
      </c>
      <c r="AC4" s="11">
        <f t="shared" ref="AC4:AC17" si="0">SUM(B4:AB4)</f>
        <v>0</v>
      </c>
      <c r="AD4" s="27"/>
      <c r="AE4" s="45">
        <v>0.13200000000000001</v>
      </c>
    </row>
    <row r="5" spans="1:31" ht="13.5" customHeight="1" x14ac:dyDescent="0.15">
      <c r="A5" s="2" t="s">
        <v>1199</v>
      </c>
      <c r="S5">
        <v>1</v>
      </c>
      <c r="AC5" s="13">
        <f t="shared" si="0"/>
        <v>1</v>
      </c>
      <c r="AD5" s="28"/>
      <c r="AE5" s="46">
        <v>2.2210000000000001</v>
      </c>
    </row>
    <row r="6" spans="1:31" ht="13.5" customHeight="1" x14ac:dyDescent="0.15">
      <c r="A6" s="2" t="s">
        <v>1200</v>
      </c>
      <c r="N6">
        <v>1</v>
      </c>
      <c r="AC6" s="13">
        <f t="shared" si="0"/>
        <v>1</v>
      </c>
      <c r="AD6" s="28"/>
      <c r="AE6" s="46">
        <v>0.12</v>
      </c>
    </row>
    <row r="7" spans="1:31" ht="13.5" customHeight="1" x14ac:dyDescent="0.15">
      <c r="A7" s="2" t="s">
        <v>1201</v>
      </c>
      <c r="AC7" s="13">
        <f t="shared" si="0"/>
        <v>0</v>
      </c>
      <c r="AD7" s="28"/>
      <c r="AE7" s="46">
        <v>0.38300000000000001</v>
      </c>
    </row>
    <row r="8" spans="1:31" ht="13.5" customHeight="1" x14ac:dyDescent="0.15">
      <c r="A8" s="2" t="s">
        <v>1202</v>
      </c>
      <c r="AC8" s="13">
        <f t="shared" si="0"/>
        <v>0</v>
      </c>
      <c r="AD8" s="28"/>
      <c r="AE8" s="46">
        <v>1.018</v>
      </c>
    </row>
    <row r="9" spans="1:31" ht="13.5" customHeight="1" x14ac:dyDescent="0.15">
      <c r="A9" s="2" t="s">
        <v>1203</v>
      </c>
      <c r="AC9" s="13">
        <f t="shared" si="0"/>
        <v>0</v>
      </c>
      <c r="AD9" s="28"/>
      <c r="AE9" s="46">
        <v>0.17199999999999999</v>
      </c>
    </row>
    <row r="10" spans="1:31" ht="13.5" customHeight="1" x14ac:dyDescent="0.15">
      <c r="A10" s="2" t="s">
        <v>1204</v>
      </c>
      <c r="AC10" s="13">
        <f t="shared" si="0"/>
        <v>0</v>
      </c>
      <c r="AD10" s="28"/>
      <c r="AE10" s="46">
        <v>0.223</v>
      </c>
    </row>
    <row r="11" spans="1:31" ht="13.5" customHeight="1" x14ac:dyDescent="0.15">
      <c r="A11" s="2" t="s">
        <v>1205</v>
      </c>
      <c r="AC11" s="13">
        <f t="shared" si="0"/>
        <v>0</v>
      </c>
      <c r="AD11" s="28"/>
      <c r="AE11" s="46">
        <v>0.108</v>
      </c>
    </row>
    <row r="12" spans="1:31" ht="13.5" customHeight="1" x14ac:dyDescent="0.15">
      <c r="A12" s="2" t="s">
        <v>1206</v>
      </c>
      <c r="AC12" s="13">
        <f t="shared" si="0"/>
        <v>0</v>
      </c>
      <c r="AD12" s="28"/>
      <c r="AE12" s="46">
        <v>0.14299999999999999</v>
      </c>
    </row>
    <row r="13" spans="1:31" ht="13.5" customHeight="1" x14ac:dyDescent="0.15">
      <c r="A13" s="2" t="s">
        <v>1207</v>
      </c>
      <c r="AC13" s="13">
        <f t="shared" si="0"/>
        <v>0</v>
      </c>
      <c r="AD13" s="28"/>
      <c r="AE13" s="46">
        <v>0.26300000000000001</v>
      </c>
    </row>
    <row r="14" spans="1:31" ht="13.5" customHeight="1" x14ac:dyDescent="0.15">
      <c r="A14" s="2" t="s">
        <v>1208</v>
      </c>
      <c r="AC14" s="13">
        <f t="shared" si="0"/>
        <v>0</v>
      </c>
      <c r="AD14" s="28"/>
      <c r="AE14" s="46">
        <v>0.08</v>
      </c>
    </row>
    <row r="15" spans="1:31" ht="13.5" customHeight="1" x14ac:dyDescent="0.15">
      <c r="A15" s="2" t="s">
        <v>1209</v>
      </c>
      <c r="N15">
        <v>1</v>
      </c>
      <c r="S15">
        <v>1</v>
      </c>
      <c r="AC15" s="13">
        <f t="shared" si="0"/>
        <v>2</v>
      </c>
      <c r="AD15" s="28"/>
      <c r="AE15" s="46">
        <v>0.85299999999999998</v>
      </c>
    </row>
    <row r="16" spans="1:31" ht="13.5" customHeight="1" x14ac:dyDescent="0.15">
      <c r="A16" s="8" t="s">
        <v>75</v>
      </c>
      <c r="AC16" s="13">
        <f t="shared" si="0"/>
        <v>0</v>
      </c>
      <c r="AD16" s="30"/>
      <c r="AE16" s="50"/>
    </row>
    <row r="17" spans="1:32" ht="13.5" customHeight="1" x14ac:dyDescent="0.15">
      <c r="A17" s="25" t="s">
        <v>115</v>
      </c>
      <c r="AC17" s="15">
        <f t="shared" si="0"/>
        <v>0</v>
      </c>
      <c r="AD17" s="29"/>
      <c r="AE17" s="33"/>
      <c r="AF17"/>
    </row>
    <row r="18" spans="1:32" ht="13.5" customHeight="1" x14ac:dyDescent="0.15">
      <c r="A18" s="26" t="s">
        <v>106</v>
      </c>
      <c r="B18" s="20">
        <f t="shared" ref="B18:AC18" si="1">SUM(B4:B17)</f>
        <v>0</v>
      </c>
      <c r="C18" s="21">
        <f t="shared" si="1"/>
        <v>0</v>
      </c>
      <c r="D18" s="21">
        <f t="shared" si="1"/>
        <v>0</v>
      </c>
      <c r="E18" s="21">
        <f t="shared" si="1"/>
        <v>0</v>
      </c>
      <c r="F18" s="21">
        <f t="shared" si="1"/>
        <v>0</v>
      </c>
      <c r="G18" s="21">
        <f t="shared" si="1"/>
        <v>0</v>
      </c>
      <c r="H18" s="21">
        <f t="shared" si="1"/>
        <v>0</v>
      </c>
      <c r="I18" s="21">
        <f t="shared" si="1"/>
        <v>0</v>
      </c>
      <c r="J18" s="21">
        <f t="shared" si="1"/>
        <v>0</v>
      </c>
      <c r="K18" s="21">
        <f t="shared" si="1"/>
        <v>0</v>
      </c>
      <c r="L18" s="21">
        <f t="shared" si="1"/>
        <v>0</v>
      </c>
      <c r="M18" s="21">
        <f t="shared" si="1"/>
        <v>0</v>
      </c>
      <c r="N18" s="21">
        <f t="shared" si="1"/>
        <v>2</v>
      </c>
      <c r="O18" s="21">
        <f t="shared" si="1"/>
        <v>0</v>
      </c>
      <c r="P18" s="21">
        <f t="shared" si="1"/>
        <v>0</v>
      </c>
      <c r="Q18" s="21">
        <f t="shared" si="1"/>
        <v>0</v>
      </c>
      <c r="R18" s="21">
        <f t="shared" si="1"/>
        <v>0</v>
      </c>
      <c r="S18" s="21">
        <f t="shared" si="1"/>
        <v>2</v>
      </c>
      <c r="T18" s="21">
        <f t="shared" si="1"/>
        <v>0</v>
      </c>
      <c r="U18" s="21">
        <f t="shared" si="1"/>
        <v>0</v>
      </c>
      <c r="V18" s="21">
        <f t="shared" si="1"/>
        <v>0</v>
      </c>
      <c r="W18" s="21">
        <f t="shared" si="1"/>
        <v>0</v>
      </c>
      <c r="X18" s="21">
        <f t="shared" si="1"/>
        <v>0</v>
      </c>
      <c r="Y18" s="21">
        <f t="shared" si="1"/>
        <v>0</v>
      </c>
      <c r="Z18" s="21">
        <f t="shared" si="1"/>
        <v>0</v>
      </c>
      <c r="AA18" s="21">
        <f t="shared" si="1"/>
        <v>0</v>
      </c>
      <c r="AB18" s="22">
        <f t="shared" si="1"/>
        <v>0</v>
      </c>
      <c r="AC18" s="23">
        <f t="shared" si="1"/>
        <v>4</v>
      </c>
      <c r="AD18" s="29"/>
      <c r="AE18" s="23"/>
      <c r="AF18"/>
    </row>
  </sheetData>
  <phoneticPr fontId="0" type="noConversion"/>
  <pageMargins left="0.75" right="0.75" top="1" bottom="1" header="0.5" footer="0.5"/>
  <headerFooter alignWithMargins="0"/>
  <legacy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24"/>
  <dimension ref="A1:AF14"/>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3.6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2" ht="13.5" customHeight="1" x14ac:dyDescent="0.15">
      <c r="A1" s="48"/>
      <c r="B1" s="35" t="str">
        <f>China!B1</f>
        <v>This workbook was produced by Jørgen Fenhann, UNEP DTU Partnership from the CDMPipeline of 1st October 2018, jqfe@dtu.dk, Phone (+45)40202789</v>
      </c>
    </row>
    <row r="2" spans="1:32" ht="13.5" customHeight="1" x14ac:dyDescent="0.15">
      <c r="B2" s="35"/>
    </row>
    <row r="3" spans="1:32" ht="44.25" customHeight="1" x14ac:dyDescent="0.15">
      <c r="A3" s="3" t="s">
        <v>480</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s="7" t="s">
        <v>481</v>
      </c>
      <c r="R4">
        <v>1</v>
      </c>
      <c r="T4">
        <v>1</v>
      </c>
      <c r="X4">
        <v>4</v>
      </c>
      <c r="AC4" s="11">
        <f t="shared" ref="AC4:AC13" si="0">SUM(B4:AB4)</f>
        <v>6</v>
      </c>
      <c r="AD4" s="27"/>
      <c r="AE4" s="45"/>
    </row>
    <row r="5" spans="1:32" ht="13.5" customHeight="1" x14ac:dyDescent="0.15">
      <c r="A5" s="8" t="s">
        <v>482</v>
      </c>
      <c r="J5">
        <v>1</v>
      </c>
      <c r="AC5" s="13">
        <f t="shared" si="0"/>
        <v>1</v>
      </c>
      <c r="AD5" s="28"/>
      <c r="AE5" s="46"/>
    </row>
    <row r="6" spans="1:32" ht="13.5" customHeight="1" x14ac:dyDescent="0.15">
      <c r="A6" s="8" t="s">
        <v>483</v>
      </c>
      <c r="R6">
        <v>1</v>
      </c>
      <c r="AB6">
        <v>1</v>
      </c>
      <c r="AC6" s="13">
        <f t="shared" si="0"/>
        <v>2</v>
      </c>
      <c r="AD6" s="28"/>
      <c r="AE6" s="46"/>
    </row>
    <row r="7" spans="1:32" ht="13.5" customHeight="1" x14ac:dyDescent="0.15">
      <c r="A7" s="8" t="s">
        <v>484</v>
      </c>
      <c r="D7">
        <v>1</v>
      </c>
      <c r="AC7" s="13">
        <f t="shared" si="0"/>
        <v>1</v>
      </c>
      <c r="AD7" s="28"/>
      <c r="AE7" s="46"/>
    </row>
    <row r="8" spans="1:32" ht="13.5" customHeight="1" x14ac:dyDescent="0.15">
      <c r="A8" s="8" t="s">
        <v>485</v>
      </c>
      <c r="AC8" s="13">
        <f t="shared" si="0"/>
        <v>0</v>
      </c>
      <c r="AD8" s="28"/>
      <c r="AE8" s="46"/>
    </row>
    <row r="9" spans="1:32" ht="13.5" customHeight="1" x14ac:dyDescent="0.15">
      <c r="A9" s="8" t="s">
        <v>486</v>
      </c>
      <c r="D9">
        <v>1</v>
      </c>
      <c r="X9">
        <v>1</v>
      </c>
      <c r="AC9" s="13">
        <f t="shared" si="0"/>
        <v>2</v>
      </c>
      <c r="AD9" s="28"/>
      <c r="AE9" s="46"/>
    </row>
    <row r="10" spans="1:32" ht="13.5" customHeight="1" x14ac:dyDescent="0.15">
      <c r="A10" s="8" t="s">
        <v>487</v>
      </c>
      <c r="P10">
        <v>5</v>
      </c>
      <c r="X10">
        <v>1</v>
      </c>
      <c r="AB10">
        <v>3</v>
      </c>
      <c r="AC10" s="13">
        <f t="shared" si="0"/>
        <v>9</v>
      </c>
      <c r="AD10" s="28"/>
      <c r="AE10" s="46"/>
    </row>
    <row r="11" spans="1:32" ht="13.5" customHeight="1" x14ac:dyDescent="0.15">
      <c r="A11" s="8" t="s">
        <v>488</v>
      </c>
      <c r="D11">
        <v>1</v>
      </c>
      <c r="X11">
        <v>1</v>
      </c>
      <c r="AB11">
        <v>1</v>
      </c>
      <c r="AC11" s="13">
        <f t="shared" si="0"/>
        <v>3</v>
      </c>
      <c r="AD11" s="28"/>
      <c r="AE11" s="46"/>
    </row>
    <row r="12" spans="1:32" ht="13.5" customHeight="1" x14ac:dyDescent="0.15">
      <c r="A12" s="8" t="s">
        <v>75</v>
      </c>
      <c r="AC12" s="13">
        <f t="shared" si="0"/>
        <v>0</v>
      </c>
      <c r="AD12" s="28"/>
      <c r="AE12" s="46"/>
    </row>
    <row r="13" spans="1:32" ht="13.5" customHeight="1" x14ac:dyDescent="0.15">
      <c r="A13" s="25" t="s">
        <v>115</v>
      </c>
      <c r="AC13" s="15">
        <f t="shared" si="0"/>
        <v>0</v>
      </c>
      <c r="AD13" s="29"/>
      <c r="AE13" s="33"/>
      <c r="AF13"/>
    </row>
    <row r="14" spans="1:32" ht="13.5" customHeight="1" x14ac:dyDescent="0.15">
      <c r="A14" s="26" t="s">
        <v>106</v>
      </c>
      <c r="B14" s="20">
        <f t="shared" ref="B14:AC14" si="1">SUM(B4:B13)</f>
        <v>0</v>
      </c>
      <c r="C14" s="21">
        <f t="shared" si="1"/>
        <v>0</v>
      </c>
      <c r="D14" s="21">
        <f t="shared" si="1"/>
        <v>3</v>
      </c>
      <c r="E14" s="21">
        <f t="shared" si="1"/>
        <v>0</v>
      </c>
      <c r="F14" s="21">
        <f t="shared" si="1"/>
        <v>0</v>
      </c>
      <c r="G14" s="21">
        <f t="shared" si="1"/>
        <v>0</v>
      </c>
      <c r="H14" s="21">
        <f t="shared" si="1"/>
        <v>0</v>
      </c>
      <c r="I14" s="21">
        <f t="shared" si="1"/>
        <v>0</v>
      </c>
      <c r="J14" s="21">
        <f t="shared" si="1"/>
        <v>1</v>
      </c>
      <c r="K14" s="21">
        <f t="shared" si="1"/>
        <v>0</v>
      </c>
      <c r="L14" s="21">
        <f t="shared" si="1"/>
        <v>0</v>
      </c>
      <c r="M14" s="21">
        <f t="shared" si="1"/>
        <v>0</v>
      </c>
      <c r="N14" s="21">
        <f t="shared" si="1"/>
        <v>0</v>
      </c>
      <c r="O14" s="21">
        <f t="shared" si="1"/>
        <v>0</v>
      </c>
      <c r="P14" s="21">
        <f t="shared" si="1"/>
        <v>5</v>
      </c>
      <c r="Q14" s="21">
        <f t="shared" si="1"/>
        <v>0</v>
      </c>
      <c r="R14" s="21">
        <f t="shared" si="1"/>
        <v>2</v>
      </c>
      <c r="S14" s="21">
        <f t="shared" si="1"/>
        <v>0</v>
      </c>
      <c r="T14" s="21">
        <f t="shared" si="1"/>
        <v>1</v>
      </c>
      <c r="U14" s="21">
        <f t="shared" si="1"/>
        <v>0</v>
      </c>
      <c r="V14" s="21">
        <f t="shared" si="1"/>
        <v>0</v>
      </c>
      <c r="W14" s="21">
        <f t="shared" si="1"/>
        <v>0</v>
      </c>
      <c r="X14" s="21">
        <f t="shared" si="1"/>
        <v>7</v>
      </c>
      <c r="Y14" s="21">
        <f t="shared" si="1"/>
        <v>0</v>
      </c>
      <c r="Z14" s="21">
        <f t="shared" si="1"/>
        <v>0</v>
      </c>
      <c r="AA14" s="21">
        <f t="shared" si="1"/>
        <v>0</v>
      </c>
      <c r="AB14" s="22">
        <f t="shared" si="1"/>
        <v>5</v>
      </c>
      <c r="AC14" s="23">
        <f t="shared" si="1"/>
        <v>24</v>
      </c>
      <c r="AD14" s="29"/>
      <c r="AE14" s="23"/>
      <c r="AF14"/>
    </row>
  </sheetData>
  <phoneticPr fontId="0" type="noConversion"/>
  <pageMargins left="0.75" right="0.75" top="1" bottom="1" header="0.5" footer="0.5"/>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96"/>
  <dimension ref="A1:AF12"/>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13.6640625" style="2" customWidth="1"/>
    <col min="2" max="2" width="8" style="96" customWidth="1"/>
    <col min="3" max="3" width="6.5" style="96" customWidth="1"/>
    <col min="4" max="4" width="6.83203125" style="96" customWidth="1"/>
    <col min="5" max="5" width="8.5" style="96" customWidth="1"/>
    <col min="6" max="6" width="7.33203125" style="96" customWidth="1"/>
    <col min="7" max="7" width="6.832031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33203125" style="96" customWidth="1"/>
    <col min="32" max="32" width="8.6640625" style="1" customWidth="1"/>
    <col min="33" max="16384" width="9.1640625" style="96"/>
  </cols>
  <sheetData>
    <row r="1" spans="1:32" ht="13.5" customHeight="1" x14ac:dyDescent="0.15">
      <c r="A1" s="48"/>
      <c r="B1" s="35" t="str">
        <f>China!B1</f>
        <v>This workbook was produced by Jørgen Fenhann, UNEP DTU Partnership from the CDMPipeline of 1st October 2018, jqfe@dtu.dk, Phone (+45)40202789</v>
      </c>
    </row>
    <row r="2" spans="1:32" ht="13.5" customHeight="1" x14ac:dyDescent="0.15">
      <c r="B2" s="35"/>
    </row>
    <row r="3" spans="1:32" ht="44.25" customHeight="1" x14ac:dyDescent="0.15">
      <c r="A3" s="3" t="s">
        <v>1889</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s="7" t="s">
        <v>1890</v>
      </c>
      <c r="O4" s="96">
        <v>1</v>
      </c>
      <c r="Y4" s="96">
        <v>1</v>
      </c>
      <c r="AC4" s="11">
        <f t="shared" ref="AC4:AC11" si="0">SUM(B4:AB4)</f>
        <v>2</v>
      </c>
      <c r="AD4" s="27"/>
      <c r="AE4" s="45"/>
    </row>
    <row r="5" spans="1:32" ht="13.5" customHeight="1" x14ac:dyDescent="0.15">
      <c r="A5" s="8" t="s">
        <v>2053</v>
      </c>
      <c r="O5" s="96">
        <v>1</v>
      </c>
      <c r="AC5" s="13">
        <f t="shared" si="0"/>
        <v>1</v>
      </c>
      <c r="AD5" s="28"/>
      <c r="AE5" s="46"/>
    </row>
    <row r="6" spans="1:32" ht="13.5" customHeight="1" x14ac:dyDescent="0.15">
      <c r="A6" s="8" t="s">
        <v>1891</v>
      </c>
      <c r="AC6" s="13">
        <f t="shared" si="0"/>
        <v>0</v>
      </c>
      <c r="AD6" s="28"/>
      <c r="AE6" s="46"/>
    </row>
    <row r="7" spans="1:32" ht="13.5" customHeight="1" x14ac:dyDescent="0.15">
      <c r="A7" s="8" t="s">
        <v>1892</v>
      </c>
      <c r="AC7" s="13">
        <f t="shared" si="0"/>
        <v>0</v>
      </c>
      <c r="AD7" s="28"/>
      <c r="AE7" s="46"/>
    </row>
    <row r="8" spans="1:32" ht="13.5" customHeight="1" x14ac:dyDescent="0.15">
      <c r="A8" s="8" t="s">
        <v>1893</v>
      </c>
      <c r="AC8" s="13">
        <f t="shared" si="0"/>
        <v>0</v>
      </c>
      <c r="AD8" s="28"/>
      <c r="AE8" s="46"/>
    </row>
    <row r="9" spans="1:32" ht="13.5" customHeight="1" x14ac:dyDescent="0.15">
      <c r="A9" s="8" t="s">
        <v>1894</v>
      </c>
      <c r="AC9" s="13">
        <f t="shared" si="0"/>
        <v>0</v>
      </c>
      <c r="AD9" s="28"/>
      <c r="AE9" s="46"/>
    </row>
    <row r="10" spans="1:32" ht="13.5" customHeight="1" x14ac:dyDescent="0.15">
      <c r="A10" s="8" t="s">
        <v>75</v>
      </c>
      <c r="AC10" s="13">
        <f t="shared" si="0"/>
        <v>0</v>
      </c>
      <c r="AD10" s="28"/>
      <c r="AE10" s="46"/>
    </row>
    <row r="11" spans="1:32" ht="13.5" customHeight="1" x14ac:dyDescent="0.15">
      <c r="A11" s="25" t="s">
        <v>115</v>
      </c>
      <c r="AC11" s="15">
        <f t="shared" si="0"/>
        <v>0</v>
      </c>
      <c r="AD11" s="29"/>
      <c r="AE11" s="33"/>
      <c r="AF11" s="96"/>
    </row>
    <row r="12" spans="1:32" ht="13.5" customHeight="1" x14ac:dyDescent="0.15">
      <c r="A12" s="26" t="s">
        <v>106</v>
      </c>
      <c r="B12" s="20">
        <f t="shared" ref="B12:AC12" si="1">SUM(B4:B11)</f>
        <v>0</v>
      </c>
      <c r="C12" s="21">
        <f t="shared" si="1"/>
        <v>0</v>
      </c>
      <c r="D12" s="21">
        <f t="shared" si="1"/>
        <v>0</v>
      </c>
      <c r="E12" s="21">
        <f t="shared" si="1"/>
        <v>0</v>
      </c>
      <c r="F12" s="21">
        <f t="shared" si="1"/>
        <v>0</v>
      </c>
      <c r="G12" s="21">
        <f t="shared" si="1"/>
        <v>0</v>
      </c>
      <c r="H12" s="21">
        <f t="shared" si="1"/>
        <v>0</v>
      </c>
      <c r="I12" s="21">
        <f t="shared" si="1"/>
        <v>0</v>
      </c>
      <c r="J12" s="21">
        <f t="shared" si="1"/>
        <v>0</v>
      </c>
      <c r="K12" s="21">
        <f t="shared" si="1"/>
        <v>0</v>
      </c>
      <c r="L12" s="21">
        <f t="shared" si="1"/>
        <v>0</v>
      </c>
      <c r="M12" s="21">
        <f t="shared" si="1"/>
        <v>0</v>
      </c>
      <c r="N12" s="21">
        <f t="shared" si="1"/>
        <v>0</v>
      </c>
      <c r="O12" s="21">
        <f t="shared" si="1"/>
        <v>2</v>
      </c>
      <c r="P12" s="21">
        <f t="shared" si="1"/>
        <v>0</v>
      </c>
      <c r="Q12" s="21">
        <f t="shared" si="1"/>
        <v>0</v>
      </c>
      <c r="R12" s="21">
        <f t="shared" si="1"/>
        <v>0</v>
      </c>
      <c r="S12" s="21">
        <f t="shared" si="1"/>
        <v>0</v>
      </c>
      <c r="T12" s="21">
        <f t="shared" si="1"/>
        <v>0</v>
      </c>
      <c r="U12" s="21">
        <f t="shared" si="1"/>
        <v>0</v>
      </c>
      <c r="V12" s="21">
        <f t="shared" si="1"/>
        <v>0</v>
      </c>
      <c r="W12" s="21">
        <f t="shared" si="1"/>
        <v>0</v>
      </c>
      <c r="X12" s="21">
        <f t="shared" si="1"/>
        <v>0</v>
      </c>
      <c r="Y12" s="21">
        <f t="shared" si="1"/>
        <v>1</v>
      </c>
      <c r="Z12" s="21">
        <f t="shared" si="1"/>
        <v>0</v>
      </c>
      <c r="AA12" s="21">
        <f t="shared" si="1"/>
        <v>0</v>
      </c>
      <c r="AB12" s="22">
        <f t="shared" si="1"/>
        <v>0</v>
      </c>
      <c r="AC12" s="23">
        <f t="shared" si="1"/>
        <v>3</v>
      </c>
      <c r="AD12" s="29"/>
      <c r="AE12" s="23"/>
      <c r="AF12" s="96"/>
    </row>
  </sheetData>
  <pageMargins left="0.75" right="0.75" top="1" bottom="1" header="0.5" footer="0.5"/>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25"/>
  <dimension ref="A1:AF15"/>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26.33203125"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4.25" customHeight="1" x14ac:dyDescent="0.15">
      <c r="A3" s="3" t="s">
        <v>1291</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t="s">
        <v>952</v>
      </c>
      <c r="AC4" s="11">
        <f t="shared" ref="AC4:AC14" si="0">SUM(B4:AB4)</f>
        <v>0</v>
      </c>
      <c r="AD4" s="27"/>
      <c r="AE4" s="45"/>
    </row>
    <row r="5" spans="1:31" ht="13.5" customHeight="1" x14ac:dyDescent="0.15">
      <c r="A5" t="s">
        <v>946</v>
      </c>
      <c r="AC5" s="13">
        <f t="shared" si="0"/>
        <v>0</v>
      </c>
      <c r="AD5" s="28"/>
      <c r="AE5" s="46"/>
    </row>
    <row r="6" spans="1:31" ht="13.5" customHeight="1" x14ac:dyDescent="0.15">
      <c r="A6" t="s">
        <v>947</v>
      </c>
      <c r="AC6" s="13">
        <f t="shared" si="0"/>
        <v>0</v>
      </c>
      <c r="AD6" s="28"/>
      <c r="AE6" s="46"/>
    </row>
    <row r="7" spans="1:31" ht="13.5" customHeight="1" x14ac:dyDescent="0.15">
      <c r="A7" t="s">
        <v>948</v>
      </c>
      <c r="AC7" s="13">
        <f t="shared" si="0"/>
        <v>0</v>
      </c>
      <c r="AD7" s="28"/>
      <c r="AE7" s="46"/>
    </row>
    <row r="8" spans="1:31" ht="13.5" customHeight="1" x14ac:dyDescent="0.15">
      <c r="A8" t="s">
        <v>949</v>
      </c>
      <c r="AC8" s="13">
        <f t="shared" si="0"/>
        <v>0</v>
      </c>
      <c r="AD8" s="28"/>
      <c r="AE8" s="46"/>
    </row>
    <row r="9" spans="1:31" ht="13.5" customHeight="1" x14ac:dyDescent="0.15">
      <c r="A9" t="s">
        <v>953</v>
      </c>
      <c r="AC9" s="13">
        <f t="shared" si="0"/>
        <v>0</v>
      </c>
      <c r="AD9" s="28"/>
      <c r="AE9" s="46"/>
    </row>
    <row r="10" spans="1:31" ht="13.5" customHeight="1" x14ac:dyDescent="0.15">
      <c r="A10" t="s">
        <v>950</v>
      </c>
      <c r="AC10" s="13">
        <f t="shared" si="0"/>
        <v>0</v>
      </c>
      <c r="AD10" s="28"/>
      <c r="AE10" s="46"/>
    </row>
    <row r="11" spans="1:31" ht="13.5" customHeight="1" x14ac:dyDescent="0.15">
      <c r="A11" t="s">
        <v>951</v>
      </c>
      <c r="AC11" s="13">
        <f t="shared" si="0"/>
        <v>0</v>
      </c>
      <c r="AD11" s="28"/>
      <c r="AE11" s="46"/>
    </row>
    <row r="12" spans="1:31" ht="13.5" customHeight="1" x14ac:dyDescent="0.15">
      <c r="A12" t="s">
        <v>954</v>
      </c>
      <c r="AC12" s="13">
        <f t="shared" si="0"/>
        <v>0</v>
      </c>
      <c r="AD12" s="28"/>
      <c r="AE12" s="46"/>
    </row>
    <row r="13" spans="1:31" ht="13.5" customHeight="1" x14ac:dyDescent="0.15">
      <c r="A13" s="8" t="s">
        <v>75</v>
      </c>
      <c r="AC13" s="13">
        <f t="shared" si="0"/>
        <v>0</v>
      </c>
      <c r="AD13" s="30"/>
      <c r="AE13" s="33"/>
    </row>
    <row r="14" spans="1:31" ht="13.5" customHeight="1" x14ac:dyDescent="0.15">
      <c r="A14" s="25" t="s">
        <v>115</v>
      </c>
      <c r="AC14" s="15">
        <f t="shared" si="0"/>
        <v>0</v>
      </c>
      <c r="AD14" s="29"/>
      <c r="AE14" s="33"/>
    </row>
    <row r="15" spans="1:31" ht="13.5" customHeight="1" x14ac:dyDescent="0.15">
      <c r="A15" s="26" t="s">
        <v>106</v>
      </c>
      <c r="B15" s="20">
        <f t="shared" ref="B15:AC15" si="1">SUM(B4:B14)</f>
        <v>0</v>
      </c>
      <c r="C15" s="21">
        <f t="shared" si="1"/>
        <v>0</v>
      </c>
      <c r="D15" s="21">
        <f t="shared" si="1"/>
        <v>0</v>
      </c>
      <c r="E15" s="21">
        <f t="shared" si="1"/>
        <v>0</v>
      </c>
      <c r="F15" s="21">
        <f t="shared" si="1"/>
        <v>0</v>
      </c>
      <c r="G15" s="21">
        <f t="shared" si="1"/>
        <v>0</v>
      </c>
      <c r="H15" s="21">
        <f t="shared" si="1"/>
        <v>0</v>
      </c>
      <c r="I15" s="21">
        <f t="shared" si="1"/>
        <v>0</v>
      </c>
      <c r="J15" s="21">
        <f t="shared" si="1"/>
        <v>0</v>
      </c>
      <c r="K15" s="21">
        <f t="shared" si="1"/>
        <v>0</v>
      </c>
      <c r="L15" s="21">
        <f t="shared" si="1"/>
        <v>0</v>
      </c>
      <c r="M15" s="21">
        <f t="shared" si="1"/>
        <v>0</v>
      </c>
      <c r="N15" s="21">
        <f t="shared" si="1"/>
        <v>0</v>
      </c>
      <c r="O15" s="21">
        <f t="shared" si="1"/>
        <v>0</v>
      </c>
      <c r="P15" s="21">
        <f t="shared" si="1"/>
        <v>0</v>
      </c>
      <c r="Q15" s="21">
        <f t="shared" si="1"/>
        <v>0</v>
      </c>
      <c r="R15" s="21">
        <f t="shared" si="1"/>
        <v>0</v>
      </c>
      <c r="S15" s="21">
        <f t="shared" si="1"/>
        <v>0</v>
      </c>
      <c r="T15" s="21">
        <f t="shared" si="1"/>
        <v>0</v>
      </c>
      <c r="U15" s="21">
        <f t="shared" si="1"/>
        <v>0</v>
      </c>
      <c r="V15" s="21">
        <f t="shared" si="1"/>
        <v>0</v>
      </c>
      <c r="W15" s="21">
        <f t="shared" si="1"/>
        <v>0</v>
      </c>
      <c r="X15" s="21">
        <f t="shared" si="1"/>
        <v>0</v>
      </c>
      <c r="Y15" s="21">
        <f t="shared" si="1"/>
        <v>0</v>
      </c>
      <c r="Z15" s="21">
        <f t="shared" si="1"/>
        <v>0</v>
      </c>
      <c r="AA15" s="21">
        <f t="shared" si="1"/>
        <v>0</v>
      </c>
      <c r="AB15" s="22">
        <f t="shared" si="1"/>
        <v>0</v>
      </c>
      <c r="AC15" s="23">
        <f t="shared" si="1"/>
        <v>0</v>
      </c>
      <c r="AD15" s="29"/>
      <c r="AE15" s="23"/>
    </row>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AI30"/>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20.1640625" style="2" customWidth="1"/>
    <col min="2" max="2" width="8" customWidth="1"/>
    <col min="3" max="3" width="6.5" customWidth="1"/>
    <col min="4" max="4" width="8.33203125" customWidth="1"/>
    <col min="5" max="5" width="8.5" customWidth="1"/>
    <col min="6" max="6" width="7.33203125" customWidth="1"/>
    <col min="7" max="7" width="8.33203125" customWidth="1"/>
    <col min="8" max="8" width="10" customWidth="1"/>
    <col min="9" max="9" width="10.6640625" customWidth="1"/>
    <col min="10" max="10" width="8.33203125" customWidth="1"/>
    <col min="12" max="12" width="8.6640625" customWidth="1"/>
    <col min="13" max="13" width="6.83203125" customWidth="1"/>
    <col min="14" max="14" width="7" customWidth="1"/>
    <col min="16" max="16" width="8" customWidth="1"/>
    <col min="17" max="17" width="7.33203125" customWidth="1"/>
    <col min="18" max="18" width="6.1640625" customWidth="1"/>
    <col min="19" max="19" width="6.5" customWidth="1"/>
    <col min="20" max="20" width="8.83203125" customWidth="1"/>
    <col min="21" max="21" width="8.8320312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9.6640625" style="96" customWidth="1"/>
    <col min="31" max="31" width="13.33203125" bestFit="1" customWidth="1"/>
    <col min="32" max="32" width="10.33203125" customWidth="1"/>
    <col min="33" max="33" width="8.6640625" style="1" customWidth="1"/>
    <col min="34" max="34" width="10.83203125" customWidth="1"/>
  </cols>
  <sheetData>
    <row r="1" spans="1:35" ht="13.5" customHeight="1" x14ac:dyDescent="0.15">
      <c r="A1" s="48"/>
      <c r="B1" s="35" t="str">
        <f>+Guide!A1</f>
        <v>This workbook was produced by Jørgen Fenhann, UNEP DTU Partnership from the CDMPipeline of 1st October 2018, jqfe@dtu.dk, Phone (+45)40202789</v>
      </c>
      <c r="AG1" s="96" t="s">
        <v>1656</v>
      </c>
      <c r="AH1" s="96" t="s">
        <v>1657</v>
      </c>
      <c r="AI1" s="96" t="s">
        <v>1658</v>
      </c>
    </row>
    <row r="2" spans="1:35" ht="13.5" customHeight="1" x14ac:dyDescent="0.15">
      <c r="B2" s="35"/>
      <c r="AH2" s="64" t="s">
        <v>1660</v>
      </c>
      <c r="AI2" s="64" t="s">
        <v>1661</v>
      </c>
    </row>
    <row r="3" spans="1:35" ht="39.75" customHeight="1" x14ac:dyDescent="0.15">
      <c r="A3" s="3" t="s">
        <v>1279</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111" t="s">
        <v>1662</v>
      </c>
      <c r="AD3" s="73" t="s">
        <v>1337</v>
      </c>
      <c r="AE3" s="103" t="s">
        <v>1664</v>
      </c>
      <c r="AF3" s="31" t="s">
        <v>1659</v>
      </c>
      <c r="AG3" s="103" t="s">
        <v>1663</v>
      </c>
    </row>
    <row r="4" spans="1:35" ht="13.5" customHeight="1" x14ac:dyDescent="0.15">
      <c r="A4" t="s">
        <v>607</v>
      </c>
      <c r="S4">
        <v>1</v>
      </c>
      <c r="T4">
        <v>4</v>
      </c>
      <c r="AC4" s="11">
        <f t="shared" ref="AC4:AC27" si="0">SUM(B4:AB4)</f>
        <v>5</v>
      </c>
      <c r="AD4" s="57">
        <f>AC4/AF4</f>
        <v>3.4525904095324638</v>
      </c>
      <c r="AE4" s="113">
        <f t="shared" ref="AE4:AE27" si="1">AG4/AF4</f>
        <v>3364.2040950484329</v>
      </c>
      <c r="AF4" s="110">
        <v>1.448188</v>
      </c>
      <c r="AG4" s="106">
        <v>4872</v>
      </c>
    </row>
    <row r="5" spans="1:35" ht="13.5" customHeight="1" x14ac:dyDescent="0.15">
      <c r="A5" t="s">
        <v>606</v>
      </c>
      <c r="S5">
        <v>1</v>
      </c>
      <c r="AC5" s="13">
        <f t="shared" si="0"/>
        <v>1</v>
      </c>
      <c r="AD5" s="58">
        <f t="shared" ref="AD5:AD27" si="2">AC5/AF5</f>
        <v>0.82342411035200547</v>
      </c>
      <c r="AE5" s="114">
        <f t="shared" si="1"/>
        <v>3427.914571395399</v>
      </c>
      <c r="AF5" s="101">
        <v>1.2144410000000001</v>
      </c>
      <c r="AG5" s="107">
        <v>4163</v>
      </c>
    </row>
    <row r="6" spans="1:35" ht="13.5" customHeight="1" x14ac:dyDescent="0.15">
      <c r="A6" t="s">
        <v>602</v>
      </c>
      <c r="AC6" s="13">
        <f t="shared" si="0"/>
        <v>0</v>
      </c>
      <c r="AD6" s="58">
        <f t="shared" si="2"/>
        <v>0</v>
      </c>
      <c r="AE6" s="114">
        <f t="shared" si="1"/>
        <v>3555.5169929191452</v>
      </c>
      <c r="AF6" s="101">
        <v>0.53016200000000002</v>
      </c>
      <c r="AG6" s="107">
        <v>1885</v>
      </c>
    </row>
    <row r="7" spans="1:35" ht="13.5" customHeight="1" x14ac:dyDescent="0.15">
      <c r="A7" t="s">
        <v>605</v>
      </c>
      <c r="D7">
        <v>1</v>
      </c>
      <c r="AC7" s="13">
        <f t="shared" si="0"/>
        <v>1</v>
      </c>
      <c r="AD7" s="58">
        <f t="shared" si="2"/>
        <v>1.4852065996640462</v>
      </c>
      <c r="AE7" s="114">
        <f t="shared" si="1"/>
        <v>4090.2589754747837</v>
      </c>
      <c r="AF7" s="101">
        <v>0.67330699999999999</v>
      </c>
      <c r="AG7" s="107">
        <v>2754</v>
      </c>
    </row>
    <row r="8" spans="1:35" ht="13.5" customHeight="1" x14ac:dyDescent="0.15">
      <c r="A8" t="s">
        <v>603</v>
      </c>
      <c r="AC8" s="13">
        <f t="shared" si="0"/>
        <v>0</v>
      </c>
      <c r="AD8" s="58">
        <f t="shared" si="2"/>
        <v>0</v>
      </c>
      <c r="AE8" s="114">
        <f t="shared" si="1"/>
        <v>4146.8492569122845</v>
      </c>
      <c r="AF8" s="101">
        <v>1.0552589999999999</v>
      </c>
      <c r="AG8" s="107">
        <v>4376</v>
      </c>
    </row>
    <row r="9" spans="1:35" ht="13.5" customHeight="1" x14ac:dyDescent="0.15">
      <c r="A9" t="s">
        <v>599</v>
      </c>
      <c r="D9">
        <v>2</v>
      </c>
      <c r="S9">
        <v>1</v>
      </c>
      <c r="AC9" s="13">
        <f t="shared" si="0"/>
        <v>3</v>
      </c>
      <c r="AD9" s="58">
        <f t="shared" si="2"/>
        <v>2.7233288519444114</v>
      </c>
      <c r="AE9" s="114">
        <f t="shared" si="1"/>
        <v>4695.9267170361463</v>
      </c>
      <c r="AF9" s="101">
        <v>1.101593</v>
      </c>
      <c r="AG9" s="107">
        <v>5173</v>
      </c>
    </row>
    <row r="10" spans="1:35" ht="13.5" customHeight="1" x14ac:dyDescent="0.15">
      <c r="A10" t="s">
        <v>601</v>
      </c>
      <c r="B10">
        <v>1</v>
      </c>
      <c r="X10">
        <v>1</v>
      </c>
      <c r="AC10" s="13">
        <f t="shared" si="0"/>
        <v>2</v>
      </c>
      <c r="AD10" s="58">
        <f t="shared" si="2"/>
        <v>2.0149204862003134</v>
      </c>
      <c r="AE10" s="114">
        <f t="shared" si="1"/>
        <v>4778.3839330240426</v>
      </c>
      <c r="AF10" s="101">
        <v>0.99259500000000001</v>
      </c>
      <c r="AG10" s="107">
        <v>4743</v>
      </c>
    </row>
    <row r="11" spans="1:35" ht="13.5" customHeight="1" x14ac:dyDescent="0.15">
      <c r="A11" t="s">
        <v>604</v>
      </c>
      <c r="AC11" s="13">
        <f t="shared" si="0"/>
        <v>0</v>
      </c>
      <c r="AD11" s="58">
        <f t="shared" si="2"/>
        <v>0</v>
      </c>
      <c r="AE11" s="114">
        <f t="shared" si="1"/>
        <v>5386.6907092170995</v>
      </c>
      <c r="AF11" s="101">
        <v>0.87400599999999995</v>
      </c>
      <c r="AG11" s="107">
        <v>4708</v>
      </c>
    </row>
    <row r="12" spans="1:35" ht="13.5" customHeight="1" x14ac:dyDescent="0.15">
      <c r="A12" t="s">
        <v>600</v>
      </c>
      <c r="T12">
        <v>2</v>
      </c>
      <c r="AC12" s="13">
        <f t="shared" si="0"/>
        <v>2</v>
      </c>
      <c r="AD12" s="58">
        <f t="shared" si="2"/>
        <v>1.6181308323503192</v>
      </c>
      <c r="AE12" s="114">
        <f t="shared" si="1"/>
        <v>6476.5686564821526</v>
      </c>
      <c r="AF12" s="101">
        <v>1.2359939999999998</v>
      </c>
      <c r="AG12" s="107">
        <v>8005</v>
      </c>
    </row>
    <row r="13" spans="1:35" ht="13.5" customHeight="1" x14ac:dyDescent="0.15">
      <c r="A13" t="s">
        <v>596</v>
      </c>
      <c r="R13">
        <v>2</v>
      </c>
      <c r="Y13">
        <v>2</v>
      </c>
      <c r="AC13" s="13">
        <f t="shared" si="0"/>
        <v>4</v>
      </c>
      <c r="AD13" s="58">
        <f t="shared" si="2"/>
        <v>5.8732407808473619</v>
      </c>
      <c r="AE13" s="114">
        <f t="shared" si="1"/>
        <v>6517.8289565453597</v>
      </c>
      <c r="AF13" s="101">
        <v>0.68105499999999997</v>
      </c>
      <c r="AG13" s="107">
        <v>4439</v>
      </c>
    </row>
    <row r="14" spans="1:35" ht="13.5" customHeight="1" x14ac:dyDescent="0.15">
      <c r="A14" t="s">
        <v>593</v>
      </c>
      <c r="AC14" s="13">
        <f t="shared" si="0"/>
        <v>0</v>
      </c>
      <c r="AD14" s="58">
        <f t="shared" si="2"/>
        <v>0</v>
      </c>
      <c r="AE14" s="114">
        <f t="shared" si="1"/>
        <v>6712.6298396932434</v>
      </c>
      <c r="AF14" s="101">
        <v>0.31895100000000004</v>
      </c>
      <c r="AG14" s="107">
        <v>2141</v>
      </c>
    </row>
    <row r="15" spans="1:35" ht="13.5" customHeight="1" x14ac:dyDescent="0.15">
      <c r="A15" t="s">
        <v>594</v>
      </c>
      <c r="F15">
        <v>1</v>
      </c>
      <c r="J15">
        <v>1</v>
      </c>
      <c r="K15">
        <v>1</v>
      </c>
      <c r="S15">
        <v>7</v>
      </c>
      <c r="T15">
        <v>1</v>
      </c>
      <c r="AC15" s="13">
        <f t="shared" si="0"/>
        <v>11</v>
      </c>
      <c r="AD15" s="58">
        <f t="shared" si="2"/>
        <v>0.70399621531634637</v>
      </c>
      <c r="AE15" s="114">
        <f t="shared" si="1"/>
        <v>6805.6594127749968</v>
      </c>
      <c r="AF15" s="109">
        <v>15.625084000000001</v>
      </c>
      <c r="AG15" s="107">
        <v>106339</v>
      </c>
    </row>
    <row r="16" spans="1:35" ht="13.5" customHeight="1" x14ac:dyDescent="0.15">
      <c r="A16" t="s">
        <v>588</v>
      </c>
      <c r="AC16" s="13">
        <f t="shared" si="0"/>
        <v>0</v>
      </c>
      <c r="AD16" s="58">
        <f t="shared" si="2"/>
        <v>0</v>
      </c>
      <c r="AE16" s="114">
        <f t="shared" si="1"/>
        <v>6927.1661094974515</v>
      </c>
      <c r="AF16" s="101">
        <v>0.63864500000000002</v>
      </c>
      <c r="AG16" s="107">
        <v>4424</v>
      </c>
    </row>
    <row r="17" spans="1:33" ht="13.5" customHeight="1" x14ac:dyDescent="0.15">
      <c r="A17" t="s">
        <v>609</v>
      </c>
      <c r="AC17" s="13">
        <f t="shared" si="0"/>
        <v>0</v>
      </c>
      <c r="AD17" s="58">
        <f t="shared" si="2"/>
        <v>0</v>
      </c>
      <c r="AE17" s="114">
        <f t="shared" si="1"/>
        <v>6956.5582270817222</v>
      </c>
      <c r="AF17" s="101">
        <v>0.33364199999999999</v>
      </c>
      <c r="AG17" s="107">
        <v>2321</v>
      </c>
    </row>
    <row r="18" spans="1:33" ht="13.5" customHeight="1" x14ac:dyDescent="0.15">
      <c r="A18" t="s">
        <v>597</v>
      </c>
      <c r="K18">
        <v>1</v>
      </c>
      <c r="S18">
        <v>1</v>
      </c>
      <c r="AC18" s="13">
        <f t="shared" si="0"/>
        <v>2</v>
      </c>
      <c r="AD18" s="58">
        <f t="shared" si="2"/>
        <v>1.1501332141795322</v>
      </c>
      <c r="AE18" s="114">
        <f t="shared" si="1"/>
        <v>7953.1711760514654</v>
      </c>
      <c r="AF18" s="101">
        <v>1.7389290000000002</v>
      </c>
      <c r="AG18" s="107">
        <v>13830</v>
      </c>
    </row>
    <row r="19" spans="1:33" ht="13.5" customHeight="1" x14ac:dyDescent="0.15">
      <c r="A19" t="s">
        <v>598</v>
      </c>
      <c r="D19">
        <v>1</v>
      </c>
      <c r="Q19">
        <v>1</v>
      </c>
      <c r="AC19" s="13">
        <f t="shared" si="0"/>
        <v>2</v>
      </c>
      <c r="AD19" s="58">
        <f t="shared" si="2"/>
        <v>4.6263098239689109</v>
      </c>
      <c r="AE19" s="114">
        <f t="shared" si="1"/>
        <v>8366.681316647775</v>
      </c>
      <c r="AF19" s="101">
        <v>0.43231000000000003</v>
      </c>
      <c r="AG19" s="107">
        <v>3617</v>
      </c>
    </row>
    <row r="20" spans="1:33" ht="13.5" customHeight="1" x14ac:dyDescent="0.15">
      <c r="A20" t="s">
        <v>394</v>
      </c>
      <c r="D20">
        <v>1</v>
      </c>
      <c r="AC20" s="65">
        <f t="shared" si="0"/>
        <v>1</v>
      </c>
      <c r="AD20" s="58">
        <f t="shared" si="2"/>
        <v>0.30221742972538107</v>
      </c>
      <c r="AE20" s="114">
        <f t="shared" si="1"/>
        <v>8450.9059874108298</v>
      </c>
      <c r="AF20" s="101">
        <v>3.3088760000000002</v>
      </c>
      <c r="AG20" s="107">
        <v>27963</v>
      </c>
    </row>
    <row r="21" spans="1:33" ht="13.5" customHeight="1" x14ac:dyDescent="0.15">
      <c r="A21" t="s">
        <v>592</v>
      </c>
      <c r="D21">
        <v>1</v>
      </c>
      <c r="S21">
        <v>1</v>
      </c>
      <c r="T21">
        <v>1</v>
      </c>
      <c r="AC21" s="13">
        <f t="shared" si="0"/>
        <v>3</v>
      </c>
      <c r="AD21" s="58">
        <f t="shared" si="2"/>
        <v>0.93910322528742041</v>
      </c>
      <c r="AE21" s="114">
        <f t="shared" si="1"/>
        <v>8888.6120273454344</v>
      </c>
      <c r="AF21" s="101">
        <v>3.194537</v>
      </c>
      <c r="AG21" s="107">
        <v>28395</v>
      </c>
    </row>
    <row r="22" spans="1:33" ht="13.5" customHeight="1" x14ac:dyDescent="0.15">
      <c r="A22" t="s">
        <v>590</v>
      </c>
      <c r="M22">
        <v>2</v>
      </c>
      <c r="W22">
        <v>1</v>
      </c>
      <c r="AB22">
        <v>10</v>
      </c>
      <c r="AC22" s="13">
        <f t="shared" si="0"/>
        <v>13</v>
      </c>
      <c r="AD22" s="58">
        <f t="shared" si="2"/>
        <v>25.534857044084948</v>
      </c>
      <c r="AE22" s="114">
        <f t="shared" si="1"/>
        <v>9850.562159698924</v>
      </c>
      <c r="AF22" s="101">
        <v>0.509108</v>
      </c>
      <c r="AG22" s="107">
        <v>5015</v>
      </c>
    </row>
    <row r="23" spans="1:33" ht="13.5" customHeight="1" x14ac:dyDescent="0.15">
      <c r="A23" t="s">
        <v>608</v>
      </c>
      <c r="J23">
        <v>1</v>
      </c>
      <c r="AC23" s="13">
        <f t="shared" si="0"/>
        <v>1</v>
      </c>
      <c r="AD23" s="58">
        <f t="shared" si="2"/>
        <v>2.7186619833182903</v>
      </c>
      <c r="AE23" s="114">
        <f t="shared" si="1"/>
        <v>11325.945822503996</v>
      </c>
      <c r="AF23" s="101">
        <v>0.36782799999999999</v>
      </c>
      <c r="AG23" s="107">
        <v>4166</v>
      </c>
    </row>
    <row r="24" spans="1:33" ht="13.5" customHeight="1" x14ac:dyDescent="0.15">
      <c r="A24" t="s">
        <v>374</v>
      </c>
      <c r="AB24">
        <v>1</v>
      </c>
      <c r="AC24" s="13">
        <f t="shared" si="0"/>
        <v>1</v>
      </c>
      <c r="AD24" s="58">
        <f t="shared" si="2"/>
        <v>3.6501146135988671</v>
      </c>
      <c r="AE24" s="114">
        <f t="shared" si="1"/>
        <v>12253.434757851397</v>
      </c>
      <c r="AF24" s="101">
        <v>0.27396399999999999</v>
      </c>
      <c r="AG24" s="107">
        <v>3357</v>
      </c>
    </row>
    <row r="25" spans="1:33" ht="13.5" customHeight="1" x14ac:dyDescent="0.15">
      <c r="A25" t="s">
        <v>591</v>
      </c>
      <c r="AC25" s="13">
        <f t="shared" si="0"/>
        <v>0</v>
      </c>
      <c r="AD25" s="58">
        <f t="shared" si="2"/>
        <v>0</v>
      </c>
      <c r="AE25" s="114">
        <f t="shared" si="1"/>
        <v>20187.885696316971</v>
      </c>
      <c r="AF25" s="101">
        <v>0.12720499999999998</v>
      </c>
      <c r="AG25" s="107">
        <v>2568</v>
      </c>
    </row>
    <row r="26" spans="1:33" ht="13.5" customHeight="1" x14ac:dyDescent="0.15">
      <c r="A26" t="s">
        <v>589</v>
      </c>
      <c r="M26">
        <v>1</v>
      </c>
      <c r="AC26" s="65">
        <f t="shared" si="0"/>
        <v>1</v>
      </c>
      <c r="AD26" s="58">
        <f t="shared" si="2"/>
        <v>1.8140063054859181</v>
      </c>
      <c r="AE26" s="114">
        <f t="shared" si="1"/>
        <v>25129.429349896425</v>
      </c>
      <c r="AF26" s="101">
        <v>0.55126599999999992</v>
      </c>
      <c r="AG26" s="107">
        <v>13853</v>
      </c>
    </row>
    <row r="27" spans="1:33" ht="13.5" customHeight="1" x14ac:dyDescent="0.15">
      <c r="A27" t="s">
        <v>595</v>
      </c>
      <c r="AC27" s="13">
        <f t="shared" si="0"/>
        <v>0</v>
      </c>
      <c r="AD27" s="58">
        <f t="shared" si="2"/>
        <v>0</v>
      </c>
      <c r="AE27" s="114">
        <f t="shared" si="1"/>
        <v>31312.550797518885</v>
      </c>
      <c r="AF27" s="101">
        <v>2.8901509999999999</v>
      </c>
      <c r="AG27" s="107">
        <v>90498</v>
      </c>
    </row>
    <row r="28" spans="1:33" ht="13.5" customHeight="1" x14ac:dyDescent="0.15">
      <c r="A28" s="8" t="s">
        <v>75</v>
      </c>
      <c r="AC28" s="13">
        <f t="shared" ref="AC28:AC29" si="3">SUM(B28:AB28)</f>
        <v>0</v>
      </c>
      <c r="AD28" s="115"/>
      <c r="AE28" s="115"/>
      <c r="AF28" s="104"/>
      <c r="AG28" s="105"/>
    </row>
    <row r="29" spans="1:33" ht="13.5" customHeight="1" x14ac:dyDescent="0.15">
      <c r="A29" s="25" t="s">
        <v>115</v>
      </c>
      <c r="AC29" s="15">
        <f t="shared" si="3"/>
        <v>0</v>
      </c>
      <c r="AD29" s="116"/>
      <c r="AE29" s="116"/>
      <c r="AF29" s="102"/>
      <c r="AG29" s="105"/>
    </row>
    <row r="30" spans="1:33" ht="13.5" customHeight="1" x14ac:dyDescent="0.15">
      <c r="A30" s="26" t="s">
        <v>106</v>
      </c>
      <c r="B30" s="20">
        <f t="shared" ref="B30:AC30" si="4">SUM(B4:B29)</f>
        <v>1</v>
      </c>
      <c r="C30" s="21">
        <f t="shared" si="4"/>
        <v>0</v>
      </c>
      <c r="D30" s="21">
        <f t="shared" si="4"/>
        <v>6</v>
      </c>
      <c r="E30" s="21">
        <f t="shared" si="4"/>
        <v>0</v>
      </c>
      <c r="F30" s="21">
        <f t="shared" si="4"/>
        <v>1</v>
      </c>
      <c r="G30" s="21">
        <f t="shared" si="4"/>
        <v>0</v>
      </c>
      <c r="H30" s="21">
        <f t="shared" si="4"/>
        <v>0</v>
      </c>
      <c r="I30" s="21">
        <f t="shared" si="4"/>
        <v>0</v>
      </c>
      <c r="J30" s="21">
        <f t="shared" si="4"/>
        <v>2</v>
      </c>
      <c r="K30" s="21">
        <f t="shared" si="4"/>
        <v>2</v>
      </c>
      <c r="L30" s="21">
        <f t="shared" si="4"/>
        <v>0</v>
      </c>
      <c r="M30" s="21">
        <f t="shared" si="4"/>
        <v>3</v>
      </c>
      <c r="N30" s="21">
        <f t="shared" si="4"/>
        <v>0</v>
      </c>
      <c r="O30" s="21">
        <f t="shared" si="4"/>
        <v>0</v>
      </c>
      <c r="P30" s="21">
        <f t="shared" si="4"/>
        <v>0</v>
      </c>
      <c r="Q30" s="21">
        <f t="shared" si="4"/>
        <v>1</v>
      </c>
      <c r="R30" s="21">
        <f t="shared" si="4"/>
        <v>2</v>
      </c>
      <c r="S30" s="21">
        <f t="shared" si="4"/>
        <v>12</v>
      </c>
      <c r="T30" s="21">
        <f t="shared" si="4"/>
        <v>8</v>
      </c>
      <c r="U30" s="21">
        <f t="shared" si="4"/>
        <v>0</v>
      </c>
      <c r="V30" s="21">
        <f t="shared" si="4"/>
        <v>0</v>
      </c>
      <c r="W30" s="21">
        <f t="shared" si="4"/>
        <v>1</v>
      </c>
      <c r="X30" s="21">
        <f t="shared" si="4"/>
        <v>1</v>
      </c>
      <c r="Y30" s="21">
        <f t="shared" si="4"/>
        <v>2</v>
      </c>
      <c r="Z30" s="21">
        <f t="shared" si="4"/>
        <v>0</v>
      </c>
      <c r="AA30" s="21">
        <f t="shared" si="4"/>
        <v>0</v>
      </c>
      <c r="AB30" s="22">
        <f t="shared" si="4"/>
        <v>11</v>
      </c>
      <c r="AC30" s="112">
        <f t="shared" si="4"/>
        <v>53</v>
      </c>
      <c r="AD30" s="117">
        <f>AC30/AF30</f>
        <v>1.3211325166706984</v>
      </c>
      <c r="AE30" s="116"/>
      <c r="AF30" s="100">
        <f>SUM(AF4:AF29)</f>
        <v>40.117095999999997</v>
      </c>
      <c r="AG30" s="108">
        <f>SUM(AG4:AG29)</f>
        <v>353605</v>
      </c>
    </row>
  </sheetData>
  <sortState ref="A4:AG27">
    <sortCondition ref="AE4:AE27"/>
  </sortState>
  <phoneticPr fontId="0" type="noConversion"/>
  <pageMargins left="0.75" right="0.75" top="1" bottom="1" header="0.5" footer="0.5"/>
  <pageSetup paperSize="9" orientation="portrait" horizontalDpi="4294967293" r:id="rId1"/>
  <headerFooter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26"/>
  <dimension ref="A1:AF24"/>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5.1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36.5" customWidth="1"/>
  </cols>
  <sheetData>
    <row r="1" spans="1:31" ht="13.5" customHeight="1" x14ac:dyDescent="0.15">
      <c r="B1" s="48" t="str">
        <f>+China!B1</f>
        <v>This workbook was produced by Jørgen Fenhann, UNEP DTU Partnership from the CDMPipeline of 1st October 2018, jqfe@dtu.dk, Phone (+45)40202789</v>
      </c>
    </row>
    <row r="2" spans="1:31" ht="13.5" customHeight="1" x14ac:dyDescent="0.15">
      <c r="B2" s="35"/>
    </row>
    <row r="3" spans="1:31" ht="51.75" customHeight="1" x14ac:dyDescent="0.15">
      <c r="A3" s="3" t="s">
        <v>1001</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51.75" customHeight="1" x14ac:dyDescent="0.15">
      <c r="A4" t="s">
        <v>1002</v>
      </c>
      <c r="R4">
        <v>1</v>
      </c>
      <c r="AC4" s="11">
        <f t="shared" ref="AC4:AC23" si="0">SUM(B4:AB4)</f>
        <v>1</v>
      </c>
      <c r="AD4" s="27"/>
      <c r="AE4" s="45"/>
    </row>
    <row r="5" spans="1:31" ht="13.5" customHeight="1" x14ac:dyDescent="0.15">
      <c r="A5" t="s">
        <v>1003</v>
      </c>
      <c r="R5">
        <v>1</v>
      </c>
      <c r="AC5" s="13">
        <f t="shared" si="0"/>
        <v>1</v>
      </c>
      <c r="AD5" s="28"/>
      <c r="AE5" s="46"/>
    </row>
    <row r="6" spans="1:31" ht="13.5" customHeight="1" x14ac:dyDescent="0.15">
      <c r="A6" t="s">
        <v>1004</v>
      </c>
      <c r="R6">
        <v>1</v>
      </c>
      <c r="T6">
        <v>1</v>
      </c>
      <c r="X6">
        <v>1</v>
      </c>
      <c r="AC6" s="13">
        <f t="shared" si="0"/>
        <v>3</v>
      </c>
      <c r="AD6" s="28"/>
      <c r="AE6" s="46"/>
    </row>
    <row r="7" spans="1:31" ht="13.5" customHeight="1" x14ac:dyDescent="0.15">
      <c r="A7" t="s">
        <v>1005</v>
      </c>
      <c r="R7">
        <v>2</v>
      </c>
      <c r="AC7" s="13">
        <f t="shared" si="0"/>
        <v>2</v>
      </c>
      <c r="AD7" s="28"/>
      <c r="AE7" s="46"/>
    </row>
    <row r="8" spans="1:31" ht="13.5" customHeight="1" x14ac:dyDescent="0.15">
      <c r="A8" t="s">
        <v>1006</v>
      </c>
      <c r="R8">
        <v>1</v>
      </c>
      <c r="AC8" s="13">
        <f t="shared" si="0"/>
        <v>1</v>
      </c>
      <c r="AD8" s="28"/>
      <c r="AE8" s="46"/>
    </row>
    <row r="9" spans="1:31" ht="13.5" customHeight="1" x14ac:dyDescent="0.15">
      <c r="A9" t="s">
        <v>1007</v>
      </c>
      <c r="R9">
        <v>1</v>
      </c>
      <c r="AC9" s="13">
        <f t="shared" si="0"/>
        <v>1</v>
      </c>
      <c r="AD9" s="28"/>
      <c r="AE9" s="46"/>
    </row>
    <row r="10" spans="1:31" ht="13.5" customHeight="1" x14ac:dyDescent="0.15">
      <c r="A10" t="s">
        <v>1008</v>
      </c>
      <c r="R10">
        <v>1</v>
      </c>
      <c r="AC10" s="13">
        <f t="shared" si="0"/>
        <v>1</v>
      </c>
      <c r="AD10" s="28"/>
      <c r="AE10" s="46"/>
    </row>
    <row r="11" spans="1:31" ht="13.5" customHeight="1" x14ac:dyDescent="0.15">
      <c r="A11" t="s">
        <v>1009</v>
      </c>
      <c r="R11">
        <v>1</v>
      </c>
      <c r="AC11" s="13">
        <f t="shared" si="0"/>
        <v>1</v>
      </c>
      <c r="AD11" s="28"/>
      <c r="AE11" s="46"/>
    </row>
    <row r="12" spans="1:31" ht="13.5" customHeight="1" x14ac:dyDescent="0.15">
      <c r="A12" t="s">
        <v>1010</v>
      </c>
      <c r="R12">
        <v>1</v>
      </c>
      <c r="AC12" s="13">
        <f t="shared" si="0"/>
        <v>1</v>
      </c>
      <c r="AD12" s="28"/>
      <c r="AE12" s="46"/>
    </row>
    <row r="13" spans="1:31" ht="13.5" customHeight="1" x14ac:dyDescent="0.15">
      <c r="A13" t="s">
        <v>1011</v>
      </c>
      <c r="R13">
        <v>3</v>
      </c>
      <c r="AC13" s="13">
        <f t="shared" si="0"/>
        <v>3</v>
      </c>
      <c r="AD13" s="28"/>
      <c r="AE13" s="46"/>
    </row>
    <row r="14" spans="1:31" ht="13.5" customHeight="1" x14ac:dyDescent="0.15">
      <c r="A14" t="s">
        <v>1604</v>
      </c>
      <c r="R14">
        <v>1</v>
      </c>
      <c r="AC14" s="13">
        <f t="shared" si="0"/>
        <v>1</v>
      </c>
      <c r="AD14" s="28"/>
      <c r="AE14" s="46"/>
    </row>
    <row r="15" spans="1:31" ht="13.5" customHeight="1" x14ac:dyDescent="0.15">
      <c r="A15" t="s">
        <v>1012</v>
      </c>
      <c r="R15">
        <v>1</v>
      </c>
      <c r="AC15" s="13">
        <f t="shared" si="0"/>
        <v>1</v>
      </c>
      <c r="AD15" s="28"/>
      <c r="AE15" s="46"/>
    </row>
    <row r="16" spans="1:31" ht="13.5" customHeight="1" x14ac:dyDescent="0.15">
      <c r="A16" t="s">
        <v>1017</v>
      </c>
      <c r="R16">
        <v>5</v>
      </c>
      <c r="T16">
        <v>1</v>
      </c>
      <c r="AC16" s="13">
        <f t="shared" si="0"/>
        <v>6</v>
      </c>
      <c r="AD16" s="28"/>
      <c r="AE16" s="46"/>
    </row>
    <row r="17" spans="1:32" ht="13.5" customHeight="1" x14ac:dyDescent="0.15">
      <c r="A17" t="s">
        <v>1016</v>
      </c>
      <c r="J17">
        <v>1</v>
      </c>
      <c r="R17">
        <v>1</v>
      </c>
      <c r="AC17" s="13">
        <f t="shared" si="0"/>
        <v>2</v>
      </c>
      <c r="AD17" s="28"/>
      <c r="AE17" s="46"/>
    </row>
    <row r="18" spans="1:32" ht="13.5" customHeight="1" x14ac:dyDescent="0.15">
      <c r="A18" t="s">
        <v>1013</v>
      </c>
      <c r="AC18" s="13">
        <f t="shared" si="0"/>
        <v>0</v>
      </c>
      <c r="AD18" s="28"/>
      <c r="AE18" s="46"/>
    </row>
    <row r="19" spans="1:32" ht="13.5" customHeight="1" x14ac:dyDescent="0.15">
      <c r="A19" t="s">
        <v>1014</v>
      </c>
      <c r="R19">
        <v>2</v>
      </c>
      <c r="AC19" s="13">
        <f t="shared" si="0"/>
        <v>2</v>
      </c>
      <c r="AD19" s="28"/>
      <c r="AE19" s="46"/>
    </row>
    <row r="20" spans="1:32" ht="13.5" customHeight="1" x14ac:dyDescent="0.15">
      <c r="A20" t="s">
        <v>1015</v>
      </c>
      <c r="R20">
        <v>1</v>
      </c>
      <c r="AC20" s="13">
        <f t="shared" si="0"/>
        <v>1</v>
      </c>
      <c r="AD20" s="28"/>
      <c r="AE20" s="46"/>
    </row>
    <row r="21" spans="1:32" s="96" customFormat="1" ht="13.5" customHeight="1" x14ac:dyDescent="0.15">
      <c r="A21" s="64" t="s">
        <v>2094</v>
      </c>
      <c r="R21" s="96">
        <v>2</v>
      </c>
      <c r="AC21" s="13"/>
      <c r="AD21" s="28"/>
      <c r="AE21" s="46"/>
      <c r="AF21" s="1"/>
    </row>
    <row r="22" spans="1:32" ht="13.5" customHeight="1" x14ac:dyDescent="0.15">
      <c r="A22" s="8" t="s">
        <v>75</v>
      </c>
      <c r="AC22" s="13">
        <f t="shared" si="0"/>
        <v>0</v>
      </c>
      <c r="AD22" s="30"/>
      <c r="AE22" s="50"/>
    </row>
    <row r="23" spans="1:32" ht="13.5" customHeight="1" x14ac:dyDescent="0.15">
      <c r="A23" s="25" t="s">
        <v>115</v>
      </c>
      <c r="AC23" s="15">
        <f t="shared" si="0"/>
        <v>0</v>
      </c>
      <c r="AD23" s="29"/>
      <c r="AE23" s="33"/>
      <c r="AF23"/>
    </row>
    <row r="24" spans="1:32" ht="13.5" customHeight="1" x14ac:dyDescent="0.15">
      <c r="A24" s="26" t="s">
        <v>106</v>
      </c>
      <c r="B24" s="20">
        <f t="shared" ref="B24:AC24" si="1">SUM(B4:B23)</f>
        <v>0</v>
      </c>
      <c r="C24" s="21">
        <f t="shared" si="1"/>
        <v>0</v>
      </c>
      <c r="D24" s="21">
        <f t="shared" si="1"/>
        <v>0</v>
      </c>
      <c r="E24" s="21">
        <f t="shared" si="1"/>
        <v>0</v>
      </c>
      <c r="F24" s="21">
        <f t="shared" si="1"/>
        <v>0</v>
      </c>
      <c r="G24" s="21">
        <f t="shared" si="1"/>
        <v>0</v>
      </c>
      <c r="H24" s="21">
        <f t="shared" si="1"/>
        <v>0</v>
      </c>
      <c r="I24" s="21">
        <f t="shared" si="1"/>
        <v>0</v>
      </c>
      <c r="J24" s="21">
        <f t="shared" si="1"/>
        <v>1</v>
      </c>
      <c r="K24" s="21">
        <f t="shared" si="1"/>
        <v>0</v>
      </c>
      <c r="L24" s="21">
        <f t="shared" si="1"/>
        <v>0</v>
      </c>
      <c r="M24" s="21">
        <f t="shared" si="1"/>
        <v>0</v>
      </c>
      <c r="N24" s="21">
        <f t="shared" si="1"/>
        <v>0</v>
      </c>
      <c r="O24" s="21">
        <f t="shared" si="1"/>
        <v>0</v>
      </c>
      <c r="P24" s="21">
        <f t="shared" si="1"/>
        <v>0</v>
      </c>
      <c r="Q24" s="21">
        <f t="shared" si="1"/>
        <v>0</v>
      </c>
      <c r="R24" s="21">
        <f t="shared" si="1"/>
        <v>26</v>
      </c>
      <c r="S24" s="21">
        <f t="shared" si="1"/>
        <v>0</v>
      </c>
      <c r="T24" s="21">
        <f t="shared" si="1"/>
        <v>2</v>
      </c>
      <c r="U24" s="21">
        <f t="shared" si="1"/>
        <v>0</v>
      </c>
      <c r="V24" s="21">
        <f t="shared" si="1"/>
        <v>0</v>
      </c>
      <c r="W24" s="21">
        <f t="shared" si="1"/>
        <v>0</v>
      </c>
      <c r="X24" s="21">
        <f t="shared" si="1"/>
        <v>1</v>
      </c>
      <c r="Y24" s="21">
        <f t="shared" si="1"/>
        <v>0</v>
      </c>
      <c r="Z24" s="21">
        <f t="shared" si="1"/>
        <v>0</v>
      </c>
      <c r="AA24" s="21">
        <f t="shared" si="1"/>
        <v>0</v>
      </c>
      <c r="AB24" s="22">
        <f t="shared" si="1"/>
        <v>0</v>
      </c>
      <c r="AC24" s="23">
        <f t="shared" si="1"/>
        <v>28</v>
      </c>
      <c r="AD24" s="29"/>
      <c r="AE24" s="23"/>
      <c r="AF24"/>
    </row>
  </sheetData>
  <phoneticPr fontId="0" type="noConversion"/>
  <pageMargins left="0.75" right="0.75" top="1" bottom="1" header="0.5" footer="0.5"/>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77"/>
  <dimension ref="A1:AF12"/>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15.1640625" style="2" customWidth="1"/>
    <col min="2" max="2" width="8" style="96" customWidth="1"/>
    <col min="3" max="3" width="6.5" style="96" customWidth="1"/>
    <col min="4" max="4" width="6.83203125" style="96" customWidth="1"/>
    <col min="5" max="5" width="8.5" style="96" customWidth="1"/>
    <col min="6" max="6" width="7.33203125" style="96" customWidth="1"/>
    <col min="7" max="7" width="9.16406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33203125" style="96" customWidth="1"/>
    <col min="32" max="32" width="8.6640625" style="1" customWidth="1"/>
    <col min="33" max="33" width="36.5" style="96" customWidth="1"/>
    <col min="34" max="16384" width="9.1640625" style="96"/>
  </cols>
  <sheetData>
    <row r="1" spans="1:32" ht="13.5" customHeight="1" x14ac:dyDescent="0.15">
      <c r="B1" s="48" t="str">
        <f>+China!B1</f>
        <v>This workbook was produced by Jørgen Fenhann, UNEP DTU Partnership from the CDMPipeline of 1st October 2018, jqfe@dtu.dk, Phone (+45)40202789</v>
      </c>
    </row>
    <row r="2" spans="1:32" ht="13.5" customHeight="1" x14ac:dyDescent="0.15">
      <c r="B2" s="35"/>
    </row>
    <row r="3" spans="1:32" ht="44.25" customHeight="1" x14ac:dyDescent="0.15">
      <c r="A3" s="3" t="s">
        <v>1687</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s="96" t="s">
        <v>1670</v>
      </c>
      <c r="I4" s="96">
        <v>2</v>
      </c>
      <c r="AC4" s="11">
        <f t="shared" ref="AC4:AC11" si="0">SUM(B4:AB4)</f>
        <v>2</v>
      </c>
      <c r="AD4" s="27"/>
      <c r="AE4" s="45"/>
    </row>
    <row r="5" spans="1:32" ht="13.5" customHeight="1" x14ac:dyDescent="0.15">
      <c r="A5" s="96" t="s">
        <v>1671</v>
      </c>
      <c r="I5" s="96">
        <v>1</v>
      </c>
      <c r="AC5" s="13">
        <f t="shared" si="0"/>
        <v>1</v>
      </c>
      <c r="AD5" s="28"/>
      <c r="AE5" s="46"/>
    </row>
    <row r="6" spans="1:32" ht="13.5" customHeight="1" x14ac:dyDescent="0.15">
      <c r="A6" s="2" t="s">
        <v>1672</v>
      </c>
      <c r="I6" s="96">
        <v>1</v>
      </c>
      <c r="AC6" s="13">
        <f t="shared" si="0"/>
        <v>1</v>
      </c>
      <c r="AD6" s="28"/>
      <c r="AE6" s="46"/>
    </row>
    <row r="7" spans="1:32" ht="13.5" customHeight="1" x14ac:dyDescent="0.15">
      <c r="A7" s="2" t="s">
        <v>1673</v>
      </c>
      <c r="AC7" s="13">
        <f t="shared" si="0"/>
        <v>0</v>
      </c>
      <c r="AD7" s="28"/>
      <c r="AE7" s="46"/>
    </row>
    <row r="8" spans="1:32" ht="13.5" customHeight="1" x14ac:dyDescent="0.15">
      <c r="A8" s="2" t="s">
        <v>1582</v>
      </c>
      <c r="I8" s="96">
        <v>1</v>
      </c>
      <c r="Y8" s="96">
        <v>1</v>
      </c>
      <c r="AC8" s="13">
        <f t="shared" si="0"/>
        <v>2</v>
      </c>
      <c r="AD8" s="28"/>
      <c r="AE8" s="46"/>
    </row>
    <row r="9" spans="1:32" ht="13.5" customHeight="1" x14ac:dyDescent="0.15">
      <c r="A9" s="2" t="s">
        <v>1584</v>
      </c>
      <c r="I9" s="96">
        <v>1</v>
      </c>
      <c r="AC9" s="13">
        <f t="shared" si="0"/>
        <v>1</v>
      </c>
      <c r="AD9" s="28"/>
      <c r="AE9" s="46"/>
    </row>
    <row r="10" spans="1:32" ht="13.5" customHeight="1" x14ac:dyDescent="0.15">
      <c r="A10" s="8" t="s">
        <v>75</v>
      </c>
      <c r="AC10" s="13">
        <f t="shared" si="0"/>
        <v>0</v>
      </c>
      <c r="AD10" s="30"/>
      <c r="AE10" s="50"/>
    </row>
    <row r="11" spans="1:32" ht="13.5" customHeight="1" x14ac:dyDescent="0.15">
      <c r="A11" s="25" t="s">
        <v>115</v>
      </c>
      <c r="AC11" s="15">
        <f t="shared" si="0"/>
        <v>0</v>
      </c>
      <c r="AD11" s="29"/>
      <c r="AE11" s="33"/>
      <c r="AF11" s="96"/>
    </row>
    <row r="12" spans="1:32" ht="13.5" customHeight="1" x14ac:dyDescent="0.15">
      <c r="A12" s="26" t="s">
        <v>106</v>
      </c>
      <c r="B12" s="20">
        <f t="shared" ref="B12:AC12" si="1">SUM(B4:B11)</f>
        <v>0</v>
      </c>
      <c r="C12" s="21">
        <f t="shared" si="1"/>
        <v>0</v>
      </c>
      <c r="D12" s="21">
        <f t="shared" si="1"/>
        <v>0</v>
      </c>
      <c r="E12" s="21">
        <f t="shared" si="1"/>
        <v>0</v>
      </c>
      <c r="F12" s="21">
        <f t="shared" si="1"/>
        <v>0</v>
      </c>
      <c r="G12" s="21">
        <f t="shared" si="1"/>
        <v>0</v>
      </c>
      <c r="H12" s="21">
        <f t="shared" si="1"/>
        <v>0</v>
      </c>
      <c r="I12" s="21">
        <f t="shared" si="1"/>
        <v>6</v>
      </c>
      <c r="J12" s="21">
        <f t="shared" si="1"/>
        <v>0</v>
      </c>
      <c r="K12" s="21">
        <f t="shared" si="1"/>
        <v>0</v>
      </c>
      <c r="L12" s="21">
        <f t="shared" si="1"/>
        <v>0</v>
      </c>
      <c r="M12" s="21">
        <f t="shared" si="1"/>
        <v>0</v>
      </c>
      <c r="N12" s="21">
        <f t="shared" si="1"/>
        <v>0</v>
      </c>
      <c r="O12" s="21">
        <f t="shared" si="1"/>
        <v>0</v>
      </c>
      <c r="P12" s="21">
        <f t="shared" si="1"/>
        <v>0</v>
      </c>
      <c r="Q12" s="21">
        <f t="shared" si="1"/>
        <v>0</v>
      </c>
      <c r="R12" s="21">
        <f t="shared" si="1"/>
        <v>0</v>
      </c>
      <c r="S12" s="21">
        <f t="shared" si="1"/>
        <v>0</v>
      </c>
      <c r="T12" s="21">
        <f t="shared" si="1"/>
        <v>0</v>
      </c>
      <c r="U12" s="21">
        <f t="shared" si="1"/>
        <v>0</v>
      </c>
      <c r="V12" s="21">
        <f t="shared" si="1"/>
        <v>0</v>
      </c>
      <c r="W12" s="21">
        <f t="shared" si="1"/>
        <v>0</v>
      </c>
      <c r="X12" s="21">
        <f t="shared" si="1"/>
        <v>0</v>
      </c>
      <c r="Y12" s="21">
        <f t="shared" si="1"/>
        <v>1</v>
      </c>
      <c r="Z12" s="21">
        <f t="shared" si="1"/>
        <v>0</v>
      </c>
      <c r="AA12" s="21">
        <f t="shared" si="1"/>
        <v>0</v>
      </c>
      <c r="AB12" s="22">
        <f t="shared" si="1"/>
        <v>0</v>
      </c>
      <c r="AC12" s="23">
        <f t="shared" si="1"/>
        <v>7</v>
      </c>
      <c r="AD12" s="29"/>
      <c r="AE12" s="23"/>
      <c r="AF12" s="96"/>
    </row>
  </sheetData>
  <pageMargins left="0.75" right="0.75" top="1" bottom="1" header="0.5" footer="0.5"/>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88"/>
  <dimension ref="A1:AF23"/>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15.1640625" style="2" customWidth="1"/>
    <col min="2" max="2" width="8" style="96" customWidth="1"/>
    <col min="3" max="3" width="6.5" style="96" customWidth="1"/>
    <col min="4" max="4" width="6.83203125" style="96" customWidth="1"/>
    <col min="5" max="5" width="8.5" style="96" customWidth="1"/>
    <col min="6" max="6" width="7.33203125" style="96" customWidth="1"/>
    <col min="7" max="7" width="6.832031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33203125" style="96" customWidth="1"/>
    <col min="32" max="32" width="8.6640625" style="1" customWidth="1"/>
    <col min="33" max="33" width="36.5" style="96" customWidth="1"/>
    <col min="34" max="16384" width="9.1640625" style="96"/>
  </cols>
  <sheetData>
    <row r="1" spans="1:31" ht="13.5" customHeight="1" x14ac:dyDescent="0.15">
      <c r="B1" s="48" t="str">
        <f>+China!B1</f>
        <v>This workbook was produced by Jørgen Fenhann, UNEP DTU Partnership from the CDMPipeline of 1st October 2018, jqfe@dtu.dk, Phone (+45)40202789</v>
      </c>
    </row>
    <row r="2" spans="1:31" ht="13.5" customHeight="1" x14ac:dyDescent="0.15">
      <c r="B2" s="35"/>
    </row>
    <row r="3" spans="1:31" ht="44.25" customHeight="1" x14ac:dyDescent="0.15">
      <c r="A3" s="3" t="s">
        <v>1778</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96"/>
      <c r="AC4" s="11">
        <f t="shared" ref="AC4:AC22" si="0">SUM(B4:AB4)</f>
        <v>0</v>
      </c>
      <c r="AD4" s="27"/>
      <c r="AE4" s="45"/>
    </row>
    <row r="5" spans="1:31" ht="13.5" customHeight="1" x14ac:dyDescent="0.15">
      <c r="A5" s="96"/>
      <c r="AC5" s="13">
        <f t="shared" si="0"/>
        <v>0</v>
      </c>
      <c r="AD5" s="28"/>
      <c r="AE5" s="46"/>
    </row>
    <row r="6" spans="1:31" ht="13.5" customHeight="1" x14ac:dyDescent="0.15">
      <c r="A6" s="96"/>
      <c r="AC6" s="13">
        <f t="shared" si="0"/>
        <v>0</v>
      </c>
      <c r="AD6" s="28"/>
      <c r="AE6" s="46"/>
    </row>
    <row r="7" spans="1:31" ht="13.5" customHeight="1" x14ac:dyDescent="0.15">
      <c r="A7" s="96"/>
      <c r="AC7" s="13">
        <f t="shared" si="0"/>
        <v>0</v>
      </c>
      <c r="AD7" s="28"/>
      <c r="AE7" s="46"/>
    </row>
    <row r="8" spans="1:31" ht="13.5" customHeight="1" x14ac:dyDescent="0.15">
      <c r="A8" s="96"/>
      <c r="AC8" s="13">
        <f t="shared" si="0"/>
        <v>0</v>
      </c>
      <c r="AD8" s="28"/>
      <c r="AE8" s="46"/>
    </row>
    <row r="9" spans="1:31" ht="13.5" customHeight="1" x14ac:dyDescent="0.15">
      <c r="A9" s="96"/>
      <c r="AC9" s="13">
        <f t="shared" si="0"/>
        <v>0</v>
      </c>
      <c r="AD9" s="28"/>
      <c r="AE9" s="46"/>
    </row>
    <row r="10" spans="1:31" ht="13.5" customHeight="1" x14ac:dyDescent="0.15">
      <c r="A10" s="96"/>
      <c r="AC10" s="13">
        <f t="shared" si="0"/>
        <v>0</v>
      </c>
      <c r="AD10" s="28"/>
      <c r="AE10" s="46"/>
    </row>
    <row r="11" spans="1:31" ht="13.5" customHeight="1" x14ac:dyDescent="0.15">
      <c r="A11" s="96"/>
      <c r="AC11" s="13">
        <f t="shared" si="0"/>
        <v>0</v>
      </c>
      <c r="AD11" s="28"/>
      <c r="AE11" s="46"/>
    </row>
    <row r="12" spans="1:31" ht="13.5" customHeight="1" x14ac:dyDescent="0.15">
      <c r="A12" s="96"/>
      <c r="AC12" s="13">
        <f t="shared" si="0"/>
        <v>0</v>
      </c>
      <c r="AD12" s="28"/>
      <c r="AE12" s="46"/>
    </row>
    <row r="13" spans="1:31" ht="13.5" customHeight="1" x14ac:dyDescent="0.15">
      <c r="A13" s="96"/>
      <c r="AC13" s="13">
        <f t="shared" si="0"/>
        <v>0</v>
      </c>
      <c r="AD13" s="28"/>
      <c r="AE13" s="46"/>
    </row>
    <row r="14" spans="1:31" ht="13.5" customHeight="1" x14ac:dyDescent="0.15">
      <c r="A14" s="96"/>
      <c r="AC14" s="13">
        <f t="shared" si="0"/>
        <v>0</v>
      </c>
      <c r="AD14" s="28"/>
      <c r="AE14" s="46"/>
    </row>
    <row r="15" spans="1:31" ht="13.5" customHeight="1" x14ac:dyDescent="0.15">
      <c r="A15" s="96"/>
      <c r="AC15" s="13">
        <f t="shared" si="0"/>
        <v>0</v>
      </c>
      <c r="AD15" s="28"/>
      <c r="AE15" s="46"/>
    </row>
    <row r="16" spans="1:31" ht="13.5" customHeight="1" x14ac:dyDescent="0.15">
      <c r="A16" s="96"/>
      <c r="AC16" s="13">
        <f t="shared" si="0"/>
        <v>0</v>
      </c>
      <c r="AD16" s="28"/>
      <c r="AE16" s="46"/>
    </row>
    <row r="17" spans="1:32" ht="13.5" customHeight="1" x14ac:dyDescent="0.15">
      <c r="A17" s="96"/>
      <c r="AC17" s="13">
        <f t="shared" si="0"/>
        <v>0</v>
      </c>
      <c r="AD17" s="28"/>
      <c r="AE17" s="46"/>
    </row>
    <row r="18" spans="1:32" ht="13.5" customHeight="1" x14ac:dyDescent="0.15">
      <c r="A18" s="96"/>
      <c r="AC18" s="13">
        <f t="shared" si="0"/>
        <v>0</v>
      </c>
      <c r="AD18" s="28"/>
      <c r="AE18" s="46"/>
    </row>
    <row r="19" spans="1:32" ht="13.5" customHeight="1" x14ac:dyDescent="0.15">
      <c r="A19" s="96"/>
      <c r="AC19" s="13">
        <f t="shared" si="0"/>
        <v>0</v>
      </c>
      <c r="AD19" s="28"/>
      <c r="AE19" s="46"/>
    </row>
    <row r="20" spans="1:32" ht="13.5" customHeight="1" x14ac:dyDescent="0.15">
      <c r="A20" s="96"/>
      <c r="AC20" s="13">
        <f t="shared" si="0"/>
        <v>0</v>
      </c>
      <c r="AD20" s="28"/>
      <c r="AE20" s="46"/>
    </row>
    <row r="21" spans="1:32" ht="13.5" customHeight="1" x14ac:dyDescent="0.15">
      <c r="A21" s="8" t="s">
        <v>75</v>
      </c>
      <c r="I21" s="96">
        <v>1</v>
      </c>
      <c r="AC21" s="13">
        <f t="shared" si="0"/>
        <v>1</v>
      </c>
      <c r="AD21" s="30"/>
      <c r="AE21" s="50"/>
    </row>
    <row r="22" spans="1:32" ht="13.5" customHeight="1" x14ac:dyDescent="0.15">
      <c r="A22" s="25" t="s">
        <v>115</v>
      </c>
      <c r="AC22" s="15">
        <f t="shared" si="0"/>
        <v>0</v>
      </c>
      <c r="AD22" s="29"/>
      <c r="AE22" s="33"/>
      <c r="AF22" s="96"/>
    </row>
    <row r="23" spans="1:32" ht="13.5" customHeight="1" x14ac:dyDescent="0.15">
      <c r="A23" s="26" t="s">
        <v>106</v>
      </c>
      <c r="B23" s="20">
        <f t="shared" ref="B23:AC23" si="1">SUM(B4:B22)</f>
        <v>0</v>
      </c>
      <c r="C23" s="21">
        <f t="shared" si="1"/>
        <v>0</v>
      </c>
      <c r="D23" s="21">
        <f t="shared" si="1"/>
        <v>0</v>
      </c>
      <c r="E23" s="21">
        <f t="shared" si="1"/>
        <v>0</v>
      </c>
      <c r="F23" s="21">
        <f t="shared" si="1"/>
        <v>0</v>
      </c>
      <c r="G23" s="21">
        <f t="shared" si="1"/>
        <v>0</v>
      </c>
      <c r="H23" s="21">
        <f t="shared" si="1"/>
        <v>0</v>
      </c>
      <c r="I23" s="21">
        <f t="shared" si="1"/>
        <v>1</v>
      </c>
      <c r="J23" s="21">
        <f t="shared" si="1"/>
        <v>0</v>
      </c>
      <c r="K23" s="21">
        <f t="shared" si="1"/>
        <v>0</v>
      </c>
      <c r="L23" s="21">
        <f t="shared" si="1"/>
        <v>0</v>
      </c>
      <c r="M23" s="21">
        <f t="shared" si="1"/>
        <v>0</v>
      </c>
      <c r="N23" s="21">
        <f t="shared" si="1"/>
        <v>0</v>
      </c>
      <c r="O23" s="21">
        <f t="shared" si="1"/>
        <v>0</v>
      </c>
      <c r="P23" s="21">
        <f t="shared" si="1"/>
        <v>0</v>
      </c>
      <c r="Q23" s="21">
        <f t="shared" si="1"/>
        <v>0</v>
      </c>
      <c r="R23" s="21">
        <f t="shared" si="1"/>
        <v>0</v>
      </c>
      <c r="S23" s="21">
        <f t="shared" si="1"/>
        <v>0</v>
      </c>
      <c r="T23" s="21">
        <f t="shared" si="1"/>
        <v>0</v>
      </c>
      <c r="U23" s="21">
        <f t="shared" si="1"/>
        <v>0</v>
      </c>
      <c r="V23" s="21">
        <f t="shared" si="1"/>
        <v>0</v>
      </c>
      <c r="W23" s="21">
        <f t="shared" si="1"/>
        <v>0</v>
      </c>
      <c r="X23" s="21">
        <f t="shared" si="1"/>
        <v>0</v>
      </c>
      <c r="Y23" s="21">
        <f t="shared" si="1"/>
        <v>0</v>
      </c>
      <c r="Z23" s="21">
        <f t="shared" si="1"/>
        <v>0</v>
      </c>
      <c r="AA23" s="21">
        <f t="shared" si="1"/>
        <v>0</v>
      </c>
      <c r="AB23" s="22">
        <f t="shared" si="1"/>
        <v>0</v>
      </c>
      <c r="AC23" s="23">
        <f t="shared" si="1"/>
        <v>1</v>
      </c>
      <c r="AD23" s="29"/>
      <c r="AE23" s="23"/>
      <c r="AF23" s="96"/>
    </row>
  </sheetData>
  <pageMargins left="0.75" right="0.75" top="1" bottom="1" header="0.5" footer="0.5"/>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87"/>
  <dimension ref="A1:AF21"/>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15.1640625" style="2" customWidth="1"/>
    <col min="2" max="2" width="8" style="96" customWidth="1"/>
    <col min="3" max="3" width="6.5" style="96" customWidth="1"/>
    <col min="4" max="4" width="6.83203125" style="96" customWidth="1"/>
    <col min="5" max="5" width="8.5" style="96" customWidth="1"/>
    <col min="6" max="6" width="7.33203125" style="96" customWidth="1"/>
    <col min="7" max="7" width="6.832031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33203125" style="96" customWidth="1"/>
    <col min="32" max="32" width="8.6640625" style="1" customWidth="1"/>
    <col min="33" max="33" width="36.5" style="96" customWidth="1"/>
    <col min="34" max="16384" width="9.1640625" style="96"/>
  </cols>
  <sheetData>
    <row r="1" spans="1:31" ht="13.5" customHeight="1" x14ac:dyDescent="0.15">
      <c r="B1" s="48" t="str">
        <f>+China!B1</f>
        <v>This workbook was produced by Jørgen Fenhann, UNEP DTU Partnership from the CDMPipeline of 1st October 2018, jqfe@dtu.dk, Phone (+45)40202789</v>
      </c>
    </row>
    <row r="2" spans="1:31" ht="13.5" customHeight="1" x14ac:dyDescent="0.15">
      <c r="B2" s="35"/>
    </row>
    <row r="3" spans="1:31" ht="44.25" customHeight="1" x14ac:dyDescent="0.15">
      <c r="A3" s="3" t="s">
        <v>1777</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96" t="s">
        <v>2073</v>
      </c>
      <c r="AC4" s="11">
        <f t="shared" ref="AC4:AC20" si="0">SUM(B4:AB4)</f>
        <v>0</v>
      </c>
      <c r="AD4" s="27"/>
      <c r="AE4" s="45"/>
    </row>
    <row r="5" spans="1:31" ht="13.5" customHeight="1" x14ac:dyDescent="0.15">
      <c r="A5" s="96" t="s">
        <v>2074</v>
      </c>
      <c r="AC5" s="13">
        <f t="shared" si="0"/>
        <v>0</v>
      </c>
      <c r="AD5" s="28"/>
      <c r="AE5" s="46"/>
    </row>
    <row r="6" spans="1:31" ht="13.5" customHeight="1" x14ac:dyDescent="0.15">
      <c r="A6" s="96" t="s">
        <v>2075</v>
      </c>
      <c r="AC6" s="13">
        <f t="shared" si="0"/>
        <v>0</v>
      </c>
      <c r="AD6" s="28"/>
      <c r="AE6" s="46"/>
    </row>
    <row r="7" spans="1:31" ht="13.5" customHeight="1" x14ac:dyDescent="0.15">
      <c r="A7" s="96" t="s">
        <v>2076</v>
      </c>
      <c r="AC7" s="13">
        <f t="shared" si="0"/>
        <v>0</v>
      </c>
      <c r="AD7" s="28"/>
      <c r="AE7" s="46"/>
    </row>
    <row r="8" spans="1:31" ht="13.5" customHeight="1" x14ac:dyDescent="0.15">
      <c r="A8" s="96" t="s">
        <v>2077</v>
      </c>
      <c r="AC8" s="13">
        <f t="shared" si="0"/>
        <v>0</v>
      </c>
      <c r="AD8" s="28"/>
      <c r="AE8" s="46"/>
    </row>
    <row r="9" spans="1:31" ht="13.5" customHeight="1" x14ac:dyDescent="0.15">
      <c r="A9" s="96" t="s">
        <v>2078</v>
      </c>
      <c r="AC9" s="13">
        <f t="shared" si="0"/>
        <v>0</v>
      </c>
      <c r="AD9" s="28"/>
      <c r="AE9" s="46"/>
    </row>
    <row r="10" spans="1:31" ht="13.5" customHeight="1" x14ac:dyDescent="0.15">
      <c r="A10" s="96" t="s">
        <v>2079</v>
      </c>
      <c r="AC10" s="13">
        <f t="shared" si="0"/>
        <v>0</v>
      </c>
      <c r="AD10" s="28"/>
      <c r="AE10" s="46"/>
    </row>
    <row r="11" spans="1:31" ht="13.5" customHeight="1" x14ac:dyDescent="0.15">
      <c r="A11" s="96" t="s">
        <v>2080</v>
      </c>
      <c r="AC11" s="13">
        <f t="shared" si="0"/>
        <v>0</v>
      </c>
      <c r="AD11" s="28"/>
      <c r="AE11" s="46"/>
    </row>
    <row r="12" spans="1:31" ht="13.5" customHeight="1" x14ac:dyDescent="0.15">
      <c r="A12" s="96" t="s">
        <v>2081</v>
      </c>
      <c r="AC12" s="13">
        <f t="shared" si="0"/>
        <v>0</v>
      </c>
      <c r="AD12" s="28"/>
      <c r="AE12" s="46"/>
    </row>
    <row r="13" spans="1:31" ht="13.5" customHeight="1" x14ac:dyDescent="0.15">
      <c r="A13" s="96" t="s">
        <v>2082</v>
      </c>
      <c r="AC13" s="13">
        <f t="shared" si="0"/>
        <v>0</v>
      </c>
      <c r="AD13" s="28"/>
      <c r="AE13" s="46"/>
    </row>
    <row r="14" spans="1:31" ht="13.5" customHeight="1" x14ac:dyDescent="0.15">
      <c r="A14" s="96" t="s">
        <v>2083</v>
      </c>
      <c r="S14" s="96">
        <v>1</v>
      </c>
      <c r="AC14" s="13">
        <f t="shared" si="0"/>
        <v>1</v>
      </c>
      <c r="AD14" s="28"/>
      <c r="AE14" s="46"/>
    </row>
    <row r="15" spans="1:31" ht="13.5" customHeight="1" x14ac:dyDescent="0.15">
      <c r="A15" s="96" t="s">
        <v>2084</v>
      </c>
      <c r="AC15" s="13">
        <f t="shared" si="0"/>
        <v>0</v>
      </c>
      <c r="AD15" s="28"/>
      <c r="AE15" s="46"/>
    </row>
    <row r="16" spans="1:31" ht="13.5" customHeight="1" x14ac:dyDescent="0.15">
      <c r="A16" s="96" t="s">
        <v>2085</v>
      </c>
      <c r="AC16" s="13">
        <f t="shared" si="0"/>
        <v>0</v>
      </c>
      <c r="AD16" s="28"/>
      <c r="AE16" s="46"/>
    </row>
    <row r="17" spans="1:32" ht="13.5" customHeight="1" x14ac:dyDescent="0.15">
      <c r="A17" s="96" t="s">
        <v>2086</v>
      </c>
      <c r="AC17" s="13">
        <f t="shared" si="0"/>
        <v>0</v>
      </c>
      <c r="AD17" s="28"/>
      <c r="AE17" s="46"/>
    </row>
    <row r="18" spans="1:32" ht="13.5" customHeight="1" x14ac:dyDescent="0.15">
      <c r="A18" s="96" t="s">
        <v>2087</v>
      </c>
      <c r="AC18" s="13">
        <f t="shared" si="0"/>
        <v>0</v>
      </c>
      <c r="AD18" s="28"/>
      <c r="AE18" s="46"/>
    </row>
    <row r="19" spans="1:32" ht="13.5" customHeight="1" x14ac:dyDescent="0.15">
      <c r="A19" s="8" t="s">
        <v>75</v>
      </c>
      <c r="AC19" s="13">
        <f t="shared" si="0"/>
        <v>0</v>
      </c>
      <c r="AD19" s="30"/>
      <c r="AE19" s="50"/>
    </row>
    <row r="20" spans="1:32" ht="13.5" customHeight="1" x14ac:dyDescent="0.15">
      <c r="A20" s="25" t="s">
        <v>115</v>
      </c>
      <c r="AC20" s="15">
        <f t="shared" si="0"/>
        <v>0</v>
      </c>
      <c r="AD20" s="29"/>
      <c r="AE20" s="33"/>
      <c r="AF20" s="96"/>
    </row>
    <row r="21" spans="1:32" ht="13.5" customHeight="1" x14ac:dyDescent="0.15">
      <c r="A21" s="26" t="s">
        <v>106</v>
      </c>
      <c r="B21" s="20">
        <f t="shared" ref="B21:AC21" si="1">SUM(B4:B20)</f>
        <v>0</v>
      </c>
      <c r="C21" s="21">
        <f t="shared" si="1"/>
        <v>0</v>
      </c>
      <c r="D21" s="21">
        <f t="shared" si="1"/>
        <v>0</v>
      </c>
      <c r="E21" s="21">
        <f t="shared" si="1"/>
        <v>0</v>
      </c>
      <c r="F21" s="21">
        <f t="shared" si="1"/>
        <v>0</v>
      </c>
      <c r="G21" s="21">
        <f t="shared" si="1"/>
        <v>0</v>
      </c>
      <c r="H21" s="21">
        <f t="shared" si="1"/>
        <v>0</v>
      </c>
      <c r="I21" s="21">
        <f t="shared" si="1"/>
        <v>0</v>
      </c>
      <c r="J21" s="21">
        <f t="shared" si="1"/>
        <v>0</v>
      </c>
      <c r="K21" s="21">
        <f t="shared" si="1"/>
        <v>0</v>
      </c>
      <c r="L21" s="21">
        <f t="shared" si="1"/>
        <v>0</v>
      </c>
      <c r="M21" s="21">
        <f t="shared" si="1"/>
        <v>0</v>
      </c>
      <c r="N21" s="21">
        <f t="shared" si="1"/>
        <v>0</v>
      </c>
      <c r="O21" s="21">
        <f t="shared" si="1"/>
        <v>0</v>
      </c>
      <c r="P21" s="21">
        <f t="shared" si="1"/>
        <v>0</v>
      </c>
      <c r="Q21" s="21">
        <f t="shared" si="1"/>
        <v>0</v>
      </c>
      <c r="R21" s="21">
        <f t="shared" si="1"/>
        <v>0</v>
      </c>
      <c r="S21" s="21">
        <f t="shared" si="1"/>
        <v>1</v>
      </c>
      <c r="T21" s="21">
        <f t="shared" si="1"/>
        <v>0</v>
      </c>
      <c r="U21" s="21">
        <f t="shared" si="1"/>
        <v>0</v>
      </c>
      <c r="V21" s="21">
        <f t="shared" si="1"/>
        <v>0</v>
      </c>
      <c r="W21" s="21">
        <f t="shared" si="1"/>
        <v>0</v>
      </c>
      <c r="X21" s="21">
        <f t="shared" si="1"/>
        <v>0</v>
      </c>
      <c r="Y21" s="21">
        <f t="shared" si="1"/>
        <v>0</v>
      </c>
      <c r="Z21" s="21">
        <f t="shared" si="1"/>
        <v>0</v>
      </c>
      <c r="AA21" s="21">
        <f t="shared" si="1"/>
        <v>0</v>
      </c>
      <c r="AB21" s="22">
        <f t="shared" si="1"/>
        <v>0</v>
      </c>
      <c r="AC21" s="23">
        <f t="shared" si="1"/>
        <v>1</v>
      </c>
      <c r="AD21" s="29"/>
      <c r="AE21" s="23"/>
      <c r="AF21" s="96"/>
    </row>
  </sheetData>
  <pageMargins left="0.75" right="0.75" top="1" bottom="1" header="0.5" footer="0.5"/>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89"/>
  <dimension ref="A1:AF28"/>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15.1640625" style="2" customWidth="1"/>
    <col min="2" max="2" width="8" style="96" customWidth="1"/>
    <col min="3" max="3" width="6.5" style="96" customWidth="1"/>
    <col min="4" max="4" width="6.83203125" style="96" customWidth="1"/>
    <col min="5" max="5" width="8.5" style="96" customWidth="1"/>
    <col min="6" max="6" width="7.33203125" style="96" customWidth="1"/>
    <col min="7" max="7" width="6.832031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33203125" style="96" customWidth="1"/>
    <col min="32" max="32" width="8.6640625" style="1" customWidth="1"/>
    <col min="33" max="33" width="36.5" style="96" customWidth="1"/>
    <col min="34" max="16384" width="9.1640625" style="96"/>
  </cols>
  <sheetData>
    <row r="1" spans="1:31" ht="13.5" customHeight="1" x14ac:dyDescent="0.15">
      <c r="B1" s="48" t="str">
        <f>+China!B1</f>
        <v>This workbook was produced by Jørgen Fenhann, UNEP DTU Partnership from the CDMPipeline of 1st October 2018, jqfe@dtu.dk, Phone (+45)40202789</v>
      </c>
    </row>
    <row r="2" spans="1:31" ht="13.5" customHeight="1" x14ac:dyDescent="0.15">
      <c r="B2" s="35"/>
    </row>
    <row r="3" spans="1:31" ht="44.25" customHeight="1" x14ac:dyDescent="0.15">
      <c r="A3" s="3" t="s">
        <v>1779</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96" t="s">
        <v>1796</v>
      </c>
      <c r="AC4" s="11">
        <f t="shared" ref="AC4:AC27" si="0">SUM(B4:AB4)</f>
        <v>0</v>
      </c>
      <c r="AD4" s="27"/>
      <c r="AE4" s="45"/>
    </row>
    <row r="5" spans="1:31" ht="13.5" customHeight="1" x14ac:dyDescent="0.15">
      <c r="A5" s="96" t="s">
        <v>1787</v>
      </c>
      <c r="E5" s="96">
        <v>1</v>
      </c>
      <c r="AC5" s="13">
        <f t="shared" si="0"/>
        <v>1</v>
      </c>
      <c r="AD5" s="28"/>
      <c r="AE5" s="46"/>
    </row>
    <row r="6" spans="1:31" ht="13.5" customHeight="1" x14ac:dyDescent="0.15">
      <c r="A6" s="96" t="s">
        <v>1791</v>
      </c>
      <c r="AC6" s="13">
        <f t="shared" si="0"/>
        <v>0</v>
      </c>
      <c r="AD6" s="28"/>
      <c r="AE6" s="46"/>
    </row>
    <row r="7" spans="1:31" ht="13.5" customHeight="1" x14ac:dyDescent="0.15">
      <c r="A7" s="96" t="s">
        <v>1790</v>
      </c>
      <c r="AC7" s="13">
        <f t="shared" si="0"/>
        <v>0</v>
      </c>
      <c r="AD7" s="28"/>
      <c r="AE7" s="46"/>
    </row>
    <row r="8" spans="1:31" ht="13.5" customHeight="1" x14ac:dyDescent="0.15">
      <c r="A8" s="96" t="s">
        <v>1797</v>
      </c>
      <c r="AC8" s="13">
        <f t="shared" si="0"/>
        <v>0</v>
      </c>
      <c r="AD8" s="28"/>
      <c r="AE8" s="46"/>
    </row>
    <row r="9" spans="1:31" ht="13.5" customHeight="1" x14ac:dyDescent="0.15">
      <c r="A9" s="96" t="s">
        <v>1789</v>
      </c>
      <c r="AC9" s="13">
        <f t="shared" si="0"/>
        <v>0</v>
      </c>
      <c r="AD9" s="28"/>
      <c r="AE9" s="46"/>
    </row>
    <row r="10" spans="1:31" ht="13.5" customHeight="1" x14ac:dyDescent="0.15">
      <c r="A10" s="96" t="s">
        <v>1793</v>
      </c>
      <c r="AC10" s="13">
        <f t="shared" si="0"/>
        <v>0</v>
      </c>
      <c r="AD10" s="28"/>
      <c r="AE10" s="46"/>
    </row>
    <row r="11" spans="1:31" ht="13.5" customHeight="1" x14ac:dyDescent="0.15">
      <c r="A11" s="96" t="s">
        <v>1782</v>
      </c>
      <c r="AC11" s="13">
        <f t="shared" si="0"/>
        <v>0</v>
      </c>
      <c r="AD11" s="28"/>
      <c r="AE11" s="46"/>
    </row>
    <row r="12" spans="1:31" ht="13.5" customHeight="1" x14ac:dyDescent="0.15">
      <c r="A12" s="96" t="s">
        <v>1795</v>
      </c>
      <c r="Y12" s="96">
        <v>1</v>
      </c>
      <c r="AC12" s="13">
        <f t="shared" si="0"/>
        <v>1</v>
      </c>
      <c r="AD12" s="28"/>
      <c r="AE12" s="46"/>
    </row>
    <row r="13" spans="1:31" ht="13.5" customHeight="1" x14ac:dyDescent="0.15">
      <c r="A13" s="96" t="s">
        <v>1801</v>
      </c>
      <c r="AC13" s="13">
        <f t="shared" si="0"/>
        <v>0</v>
      </c>
      <c r="AD13" s="28"/>
      <c r="AE13" s="46"/>
    </row>
    <row r="14" spans="1:31" ht="13.5" customHeight="1" x14ac:dyDescent="0.15">
      <c r="A14" s="96" t="s">
        <v>1788</v>
      </c>
      <c r="AC14" s="13">
        <f t="shared" si="0"/>
        <v>0</v>
      </c>
      <c r="AD14" s="28"/>
      <c r="AE14" s="46"/>
    </row>
    <row r="15" spans="1:31" ht="13.5" customHeight="1" x14ac:dyDescent="0.15">
      <c r="A15" s="96" t="s">
        <v>1785</v>
      </c>
      <c r="AC15" s="13">
        <f t="shared" si="0"/>
        <v>0</v>
      </c>
      <c r="AD15" s="28"/>
      <c r="AE15" s="46"/>
    </row>
    <row r="16" spans="1:31" s="1" customFormat="1" ht="13.5" customHeight="1" x14ac:dyDescent="0.15">
      <c r="A16" s="96" t="s">
        <v>1784</v>
      </c>
      <c r="B16" s="96"/>
      <c r="C16" s="96"/>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13">
        <f t="shared" si="0"/>
        <v>0</v>
      </c>
      <c r="AD16" s="28"/>
      <c r="AE16" s="46"/>
    </row>
    <row r="17" spans="1:32" s="1" customFormat="1" ht="13.5" customHeight="1" x14ac:dyDescent="0.15">
      <c r="A17" s="96" t="s">
        <v>1800</v>
      </c>
      <c r="B17" s="96"/>
      <c r="C17" s="96"/>
      <c r="D17" s="96"/>
      <c r="E17" s="96"/>
      <c r="F17" s="96"/>
      <c r="G17" s="96"/>
      <c r="H17" s="96"/>
      <c r="I17" s="96"/>
      <c r="J17" s="96"/>
      <c r="K17" s="96"/>
      <c r="L17" s="96"/>
      <c r="M17" s="96"/>
      <c r="N17" s="96"/>
      <c r="O17" s="96"/>
      <c r="P17" s="96"/>
      <c r="Q17" s="96"/>
      <c r="R17" s="96"/>
      <c r="S17" s="96"/>
      <c r="T17" s="96"/>
      <c r="U17" s="96"/>
      <c r="V17" s="96"/>
      <c r="W17" s="96"/>
      <c r="X17" s="96"/>
      <c r="Y17" s="96"/>
      <c r="Z17" s="96"/>
      <c r="AA17" s="96"/>
      <c r="AB17" s="96"/>
      <c r="AC17" s="13">
        <f t="shared" si="0"/>
        <v>0</v>
      </c>
      <c r="AD17" s="28"/>
      <c r="AE17" s="46"/>
    </row>
    <row r="18" spans="1:32" s="1" customFormat="1" ht="13.5" customHeight="1" x14ac:dyDescent="0.15">
      <c r="A18" s="96" t="s">
        <v>1792</v>
      </c>
      <c r="B18" s="96"/>
      <c r="C18" s="96"/>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13">
        <f t="shared" si="0"/>
        <v>0</v>
      </c>
      <c r="AD18" s="28"/>
      <c r="AE18" s="46"/>
    </row>
    <row r="19" spans="1:32" s="1" customFormat="1" ht="13.5" customHeight="1" x14ac:dyDescent="0.15">
      <c r="A19" s="96" t="s">
        <v>1780</v>
      </c>
      <c r="B19" s="96"/>
      <c r="C19" s="96"/>
      <c r="D19" s="96"/>
      <c r="E19" s="96"/>
      <c r="F19" s="96"/>
      <c r="G19" s="96"/>
      <c r="H19" s="96"/>
      <c r="I19" s="96"/>
      <c r="J19" s="96"/>
      <c r="K19" s="96"/>
      <c r="L19" s="96"/>
      <c r="M19" s="96"/>
      <c r="N19" s="96"/>
      <c r="O19" s="96"/>
      <c r="P19" s="96"/>
      <c r="Q19" s="96"/>
      <c r="R19" s="96"/>
      <c r="S19" s="96"/>
      <c r="T19" s="96"/>
      <c r="U19" s="96"/>
      <c r="V19" s="96"/>
      <c r="W19" s="96"/>
      <c r="X19" s="96"/>
      <c r="Y19" s="96"/>
      <c r="Z19" s="96"/>
      <c r="AA19" s="96"/>
      <c r="AB19" s="96"/>
      <c r="AC19" s="13">
        <f t="shared" si="0"/>
        <v>0</v>
      </c>
      <c r="AD19" s="28"/>
      <c r="AE19" s="46"/>
    </row>
    <row r="20" spans="1:32" s="1" customFormat="1" ht="13.5" customHeight="1" x14ac:dyDescent="0.15">
      <c r="A20" s="96" t="s">
        <v>1799</v>
      </c>
      <c r="B20" s="96"/>
      <c r="C20" s="96"/>
      <c r="D20" s="96"/>
      <c r="E20" s="96"/>
      <c r="F20" s="96"/>
      <c r="G20" s="96"/>
      <c r="H20" s="96"/>
      <c r="I20" s="96"/>
      <c r="J20" s="96"/>
      <c r="K20" s="96"/>
      <c r="L20" s="96"/>
      <c r="M20" s="96"/>
      <c r="N20" s="96"/>
      <c r="O20" s="96"/>
      <c r="P20" s="96"/>
      <c r="Q20" s="96"/>
      <c r="R20" s="96"/>
      <c r="S20" s="96"/>
      <c r="T20" s="96"/>
      <c r="U20" s="96"/>
      <c r="V20" s="96"/>
      <c r="W20" s="96"/>
      <c r="X20" s="96"/>
      <c r="Y20" s="96"/>
      <c r="Z20" s="96"/>
      <c r="AA20" s="96"/>
      <c r="AB20" s="96"/>
      <c r="AC20" s="13">
        <f t="shared" si="0"/>
        <v>0</v>
      </c>
      <c r="AD20" s="28"/>
      <c r="AE20" s="46"/>
    </row>
    <row r="21" spans="1:32" s="1" customFormat="1" ht="13.5" customHeight="1" x14ac:dyDescent="0.15">
      <c r="A21" s="96" t="s">
        <v>1786</v>
      </c>
      <c r="B21" s="96"/>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13">
        <f t="shared" si="0"/>
        <v>0</v>
      </c>
      <c r="AD21" s="28"/>
      <c r="AE21" s="46"/>
    </row>
    <row r="22" spans="1:32" s="1" customFormat="1" ht="13.5" customHeight="1" x14ac:dyDescent="0.15">
      <c r="A22" s="96" t="s">
        <v>1783</v>
      </c>
      <c r="B22" s="96"/>
      <c r="C22" s="96"/>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13">
        <f t="shared" si="0"/>
        <v>0</v>
      </c>
      <c r="AD22" s="28"/>
      <c r="AE22" s="46"/>
    </row>
    <row r="23" spans="1:32" s="1" customFormat="1" ht="13.5" customHeight="1" x14ac:dyDescent="0.15">
      <c r="A23" s="96" t="s">
        <v>1798</v>
      </c>
      <c r="B23" s="96"/>
      <c r="C23" s="96"/>
      <c r="D23" s="96"/>
      <c r="E23" s="96"/>
      <c r="F23" s="96"/>
      <c r="G23" s="96"/>
      <c r="H23" s="96"/>
      <c r="I23" s="96"/>
      <c r="J23" s="96"/>
      <c r="K23" s="96"/>
      <c r="L23" s="96"/>
      <c r="M23" s="96"/>
      <c r="N23" s="96"/>
      <c r="O23" s="96"/>
      <c r="P23" s="96"/>
      <c r="Q23" s="96"/>
      <c r="R23" s="96"/>
      <c r="S23" s="96"/>
      <c r="T23" s="96"/>
      <c r="U23" s="96"/>
      <c r="V23" s="96"/>
      <c r="W23" s="96"/>
      <c r="X23" s="96"/>
      <c r="Y23" s="96"/>
      <c r="Z23" s="96"/>
      <c r="AA23" s="96"/>
      <c r="AB23" s="96"/>
      <c r="AC23" s="13">
        <f t="shared" si="0"/>
        <v>0</v>
      </c>
      <c r="AD23" s="28"/>
      <c r="AE23" s="46"/>
    </row>
    <row r="24" spans="1:32" s="1" customFormat="1" ht="13.5" customHeight="1" x14ac:dyDescent="0.15">
      <c r="A24" s="96" t="s">
        <v>1794</v>
      </c>
      <c r="B24" s="96"/>
      <c r="C24" s="96"/>
      <c r="D24" s="96"/>
      <c r="E24" s="96"/>
      <c r="F24" s="96"/>
      <c r="G24" s="96"/>
      <c r="H24" s="96"/>
      <c r="I24" s="96"/>
      <c r="J24" s="96"/>
      <c r="K24" s="96"/>
      <c r="L24" s="96"/>
      <c r="M24" s="96"/>
      <c r="N24" s="96"/>
      <c r="O24" s="96"/>
      <c r="P24" s="96"/>
      <c r="Q24" s="96"/>
      <c r="R24" s="96"/>
      <c r="S24" s="96"/>
      <c r="T24" s="96"/>
      <c r="U24" s="96"/>
      <c r="V24" s="96"/>
      <c r="W24" s="96"/>
      <c r="X24" s="96"/>
      <c r="Y24" s="96"/>
      <c r="Z24" s="96"/>
      <c r="AA24" s="96"/>
      <c r="AB24" s="96"/>
      <c r="AC24" s="13">
        <f t="shared" si="0"/>
        <v>0</v>
      </c>
      <c r="AD24" s="28"/>
      <c r="AE24" s="46"/>
    </row>
    <row r="25" spans="1:32" s="1" customFormat="1" ht="13.5" customHeight="1" x14ac:dyDescent="0.15">
      <c r="A25" s="96" t="s">
        <v>1781</v>
      </c>
      <c r="B25" s="96"/>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13">
        <f t="shared" si="0"/>
        <v>0</v>
      </c>
      <c r="AD25" s="28"/>
      <c r="AE25" s="46"/>
    </row>
    <row r="26" spans="1:32" ht="13.5" customHeight="1" x14ac:dyDescent="0.15">
      <c r="A26" s="8" t="s">
        <v>75</v>
      </c>
      <c r="AC26" s="13">
        <f t="shared" si="0"/>
        <v>0</v>
      </c>
      <c r="AD26" s="30"/>
      <c r="AE26" s="50"/>
    </row>
    <row r="27" spans="1:32" ht="13.5" customHeight="1" x14ac:dyDescent="0.15">
      <c r="A27" s="25" t="s">
        <v>115</v>
      </c>
      <c r="AC27" s="15">
        <f t="shared" si="0"/>
        <v>0</v>
      </c>
      <c r="AD27" s="29"/>
      <c r="AE27" s="33"/>
      <c r="AF27" s="96"/>
    </row>
    <row r="28" spans="1:32" ht="13.5" customHeight="1" x14ac:dyDescent="0.15">
      <c r="A28" s="26" t="s">
        <v>106</v>
      </c>
      <c r="B28" s="20">
        <f t="shared" ref="B28:AC28" si="1">SUM(B4:B27)</f>
        <v>0</v>
      </c>
      <c r="C28" s="21">
        <f t="shared" si="1"/>
        <v>0</v>
      </c>
      <c r="D28" s="21">
        <f t="shared" si="1"/>
        <v>0</v>
      </c>
      <c r="E28" s="21">
        <f t="shared" si="1"/>
        <v>1</v>
      </c>
      <c r="F28" s="21">
        <f t="shared" si="1"/>
        <v>0</v>
      </c>
      <c r="G28" s="21">
        <f t="shared" si="1"/>
        <v>0</v>
      </c>
      <c r="H28" s="21">
        <f t="shared" si="1"/>
        <v>0</v>
      </c>
      <c r="I28" s="21">
        <f t="shared" si="1"/>
        <v>0</v>
      </c>
      <c r="J28" s="21">
        <f t="shared" si="1"/>
        <v>0</v>
      </c>
      <c r="K28" s="21">
        <f t="shared" si="1"/>
        <v>0</v>
      </c>
      <c r="L28" s="21">
        <f t="shared" si="1"/>
        <v>0</v>
      </c>
      <c r="M28" s="21">
        <f t="shared" si="1"/>
        <v>0</v>
      </c>
      <c r="N28" s="21">
        <f t="shared" si="1"/>
        <v>0</v>
      </c>
      <c r="O28" s="21">
        <f t="shared" si="1"/>
        <v>0</v>
      </c>
      <c r="P28" s="21">
        <f t="shared" si="1"/>
        <v>0</v>
      </c>
      <c r="Q28" s="21">
        <f t="shared" si="1"/>
        <v>0</v>
      </c>
      <c r="R28" s="21">
        <f t="shared" si="1"/>
        <v>0</v>
      </c>
      <c r="S28" s="21">
        <f t="shared" si="1"/>
        <v>0</v>
      </c>
      <c r="T28" s="21">
        <f t="shared" si="1"/>
        <v>0</v>
      </c>
      <c r="U28" s="21">
        <f t="shared" si="1"/>
        <v>0</v>
      </c>
      <c r="V28" s="21">
        <f t="shared" si="1"/>
        <v>0</v>
      </c>
      <c r="W28" s="21">
        <f t="shared" si="1"/>
        <v>0</v>
      </c>
      <c r="X28" s="21">
        <f t="shared" si="1"/>
        <v>0</v>
      </c>
      <c r="Y28" s="21">
        <f t="shared" si="1"/>
        <v>1</v>
      </c>
      <c r="Z28" s="21">
        <f t="shared" si="1"/>
        <v>0</v>
      </c>
      <c r="AA28" s="21">
        <f t="shared" si="1"/>
        <v>0</v>
      </c>
      <c r="AB28" s="22">
        <f t="shared" si="1"/>
        <v>0</v>
      </c>
      <c r="AC28" s="23">
        <f t="shared" si="1"/>
        <v>2</v>
      </c>
      <c r="AD28" s="29"/>
      <c r="AE28" s="23"/>
      <c r="AF28" s="96"/>
    </row>
  </sheetData>
  <sortState ref="A4:A25">
    <sortCondition ref="A4:A25"/>
  </sortState>
  <pageMargins left="0.75" right="0.75" top="1" bottom="1" header="0.5" footer="0.5"/>
  <headerFooter alignWithMargins="0"/>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1"/>
  <dimension ref="A1:AF14"/>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3.6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36.5" customWidth="1"/>
  </cols>
  <sheetData>
    <row r="1" spans="1:32" ht="13.5" customHeight="1" x14ac:dyDescent="0.15">
      <c r="B1" s="48" t="str">
        <f>+China!B1</f>
        <v>This workbook was produced by Jørgen Fenhann, UNEP DTU Partnership from the CDMPipeline of 1st October 2018, jqfe@dtu.dk, Phone (+45)40202789</v>
      </c>
    </row>
    <row r="2" spans="1:32" ht="13.5" customHeight="1" x14ac:dyDescent="0.15">
      <c r="B2" s="35"/>
    </row>
    <row r="3" spans="1:32" ht="42" customHeight="1" x14ac:dyDescent="0.15">
      <c r="A3" s="3" t="s">
        <v>1276</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s="2" t="s">
        <v>1277</v>
      </c>
      <c r="N4">
        <v>3</v>
      </c>
      <c r="AC4" s="11">
        <f t="shared" ref="AC4:AC13" si="0">SUM(B4:AB4)</f>
        <v>3</v>
      </c>
      <c r="AD4" s="27"/>
      <c r="AE4" s="45"/>
    </row>
    <row r="5" spans="1:32" ht="13.5" customHeight="1" x14ac:dyDescent="0.15">
      <c r="A5" s="2" t="s">
        <v>1210</v>
      </c>
      <c r="AC5" s="13">
        <f t="shared" si="0"/>
        <v>0</v>
      </c>
      <c r="AD5" s="28"/>
      <c r="AE5" s="46"/>
    </row>
    <row r="6" spans="1:32" ht="13.5" customHeight="1" x14ac:dyDescent="0.15">
      <c r="A6" s="2" t="s">
        <v>1211</v>
      </c>
      <c r="AC6" s="13">
        <f t="shared" si="0"/>
        <v>0</v>
      </c>
      <c r="AD6" s="28"/>
      <c r="AE6" s="46"/>
    </row>
    <row r="7" spans="1:32" ht="13.5" customHeight="1" x14ac:dyDescent="0.15">
      <c r="A7" s="2" t="s">
        <v>483</v>
      </c>
      <c r="AC7" s="13">
        <f t="shared" si="0"/>
        <v>0</v>
      </c>
      <c r="AD7" s="28"/>
      <c r="AE7" s="46"/>
    </row>
    <row r="8" spans="1:32" ht="13.5" customHeight="1" x14ac:dyDescent="0.15">
      <c r="A8" s="2" t="s">
        <v>1212</v>
      </c>
      <c r="AC8" s="13">
        <f t="shared" si="0"/>
        <v>0</v>
      </c>
      <c r="AD8" s="28"/>
      <c r="AE8" s="46"/>
    </row>
    <row r="9" spans="1:32" ht="13.5" customHeight="1" x14ac:dyDescent="0.15">
      <c r="A9" s="2" t="s">
        <v>1213</v>
      </c>
      <c r="R9">
        <v>1</v>
      </c>
      <c r="AC9" s="13">
        <f t="shared" si="0"/>
        <v>1</v>
      </c>
      <c r="AD9" s="28"/>
      <c r="AE9" s="46"/>
    </row>
    <row r="10" spans="1:32" ht="13.5" customHeight="1" x14ac:dyDescent="0.15">
      <c r="A10" s="2" t="s">
        <v>1214</v>
      </c>
      <c r="AC10" s="13">
        <f t="shared" si="0"/>
        <v>0</v>
      </c>
      <c r="AD10" s="28"/>
      <c r="AE10" s="46"/>
    </row>
    <row r="11" spans="1:32" ht="13.5" customHeight="1" x14ac:dyDescent="0.15">
      <c r="A11" s="2" t="s">
        <v>1215</v>
      </c>
      <c r="AB11">
        <v>1</v>
      </c>
      <c r="AC11" s="13">
        <f t="shared" si="0"/>
        <v>1</v>
      </c>
      <c r="AD11" s="28"/>
      <c r="AE11" s="46"/>
    </row>
    <row r="12" spans="1:32" ht="13.5" customHeight="1" x14ac:dyDescent="0.15">
      <c r="A12" s="8" t="s">
        <v>75</v>
      </c>
      <c r="R12">
        <v>2</v>
      </c>
      <c r="AC12" s="13">
        <f t="shared" si="0"/>
        <v>2</v>
      </c>
      <c r="AD12" s="30"/>
      <c r="AE12" s="50"/>
    </row>
    <row r="13" spans="1:32" ht="13.5" customHeight="1" x14ac:dyDescent="0.15">
      <c r="A13" s="25" t="s">
        <v>115</v>
      </c>
      <c r="AC13" s="15">
        <f t="shared" si="0"/>
        <v>0</v>
      </c>
      <c r="AD13" s="29"/>
      <c r="AE13" s="33"/>
      <c r="AF13"/>
    </row>
    <row r="14" spans="1:32" ht="13.5" customHeight="1" x14ac:dyDescent="0.15">
      <c r="A14" s="26" t="s">
        <v>106</v>
      </c>
      <c r="B14" s="20">
        <f t="shared" ref="B14:AC14" si="1">SUM(B4:B13)</f>
        <v>0</v>
      </c>
      <c r="C14" s="21">
        <f t="shared" si="1"/>
        <v>0</v>
      </c>
      <c r="D14" s="21">
        <f t="shared" si="1"/>
        <v>0</v>
      </c>
      <c r="E14" s="21">
        <f t="shared" si="1"/>
        <v>0</v>
      </c>
      <c r="F14" s="21">
        <f t="shared" si="1"/>
        <v>0</v>
      </c>
      <c r="G14" s="21">
        <f t="shared" si="1"/>
        <v>0</v>
      </c>
      <c r="H14" s="21">
        <f t="shared" si="1"/>
        <v>0</v>
      </c>
      <c r="I14" s="21">
        <f t="shared" si="1"/>
        <v>0</v>
      </c>
      <c r="J14" s="21">
        <f t="shared" si="1"/>
        <v>0</v>
      </c>
      <c r="K14" s="21">
        <f t="shared" si="1"/>
        <v>0</v>
      </c>
      <c r="L14" s="21">
        <f t="shared" si="1"/>
        <v>0</v>
      </c>
      <c r="M14" s="21">
        <f t="shared" si="1"/>
        <v>0</v>
      </c>
      <c r="N14" s="21">
        <f t="shared" si="1"/>
        <v>3</v>
      </c>
      <c r="O14" s="21">
        <f t="shared" si="1"/>
        <v>0</v>
      </c>
      <c r="P14" s="21">
        <f t="shared" si="1"/>
        <v>0</v>
      </c>
      <c r="Q14" s="21">
        <f t="shared" si="1"/>
        <v>0</v>
      </c>
      <c r="R14" s="21">
        <f t="shared" si="1"/>
        <v>3</v>
      </c>
      <c r="S14" s="21">
        <f t="shared" si="1"/>
        <v>0</v>
      </c>
      <c r="T14" s="21">
        <f t="shared" si="1"/>
        <v>0</v>
      </c>
      <c r="U14" s="21">
        <f t="shared" si="1"/>
        <v>0</v>
      </c>
      <c r="V14" s="21">
        <f t="shared" si="1"/>
        <v>0</v>
      </c>
      <c r="W14" s="21">
        <f t="shared" si="1"/>
        <v>0</v>
      </c>
      <c r="X14" s="21">
        <f t="shared" si="1"/>
        <v>0</v>
      </c>
      <c r="Y14" s="21">
        <f t="shared" si="1"/>
        <v>0</v>
      </c>
      <c r="Z14" s="21">
        <f t="shared" si="1"/>
        <v>0</v>
      </c>
      <c r="AA14" s="21">
        <f t="shared" si="1"/>
        <v>0</v>
      </c>
      <c r="AB14" s="22">
        <f t="shared" si="1"/>
        <v>1</v>
      </c>
      <c r="AC14" s="23">
        <f t="shared" si="1"/>
        <v>7</v>
      </c>
      <c r="AD14" s="29"/>
      <c r="AE14" s="23"/>
      <c r="AF14"/>
    </row>
  </sheetData>
  <phoneticPr fontId="0" type="noConversion"/>
  <pageMargins left="0.75" right="0.75" top="1" bottom="1" header="0.5" footer="0.5"/>
  <headerFooter alignWithMargins="0"/>
  <legacy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6"/>
  <dimension ref="A1:AG29"/>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7.5" style="2" customWidth="1"/>
    <col min="2" max="2" width="8" customWidth="1"/>
    <col min="3" max="3" width="6.5" customWidth="1"/>
    <col min="4" max="4" width="8.1640625" customWidth="1"/>
    <col min="5" max="5" width="8.5" customWidth="1"/>
    <col min="6" max="6" width="7.33203125" customWidth="1"/>
    <col min="7" max="7" width="9" customWidth="1"/>
    <col min="8" max="8" width="9.83203125" customWidth="1"/>
    <col min="9" max="9" width="11.5" customWidth="1"/>
    <col min="10" max="10" width="8.5" customWidth="1"/>
    <col min="11" max="11" width="7.6640625" customWidth="1"/>
    <col min="12" max="12" width="8.33203125" customWidth="1"/>
    <col min="13" max="13" width="6.83203125" customWidth="1"/>
    <col min="14" max="14" width="7" customWidth="1"/>
    <col min="16" max="16" width="7.5" customWidth="1"/>
    <col min="17" max="17" width="7.33203125" customWidth="1"/>
    <col min="18" max="18" width="6.1640625" customWidth="1"/>
    <col min="19" max="19" width="6.5" customWidth="1"/>
    <col min="20" max="20" width="9.5" customWidth="1"/>
    <col min="21" max="21" width="9.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22.5" customWidth="1"/>
  </cols>
  <sheetData>
    <row r="1" spans="1:33" ht="13.5" customHeight="1" x14ac:dyDescent="0.15">
      <c r="A1" s="48"/>
      <c r="B1" s="35" t="str">
        <f>China!B1</f>
        <v>This workbook was produced by Jørgen Fenhann, UNEP DTU Partnership from the CDMPipeline of 1st October 2018, jqfe@dtu.dk, Phone (+45)40202789</v>
      </c>
    </row>
    <row r="2" spans="1:33" ht="13.5" customHeight="1" x14ac:dyDescent="0.15">
      <c r="B2" s="35"/>
      <c r="AG2" s="16"/>
    </row>
    <row r="3" spans="1:33" ht="42.75" customHeight="1" x14ac:dyDescent="0.15">
      <c r="A3" s="3" t="s">
        <v>1308</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c r="AG3" s="47" t="s">
        <v>1335</v>
      </c>
    </row>
    <row r="4" spans="1:33" ht="13.5" customHeight="1" x14ac:dyDescent="0.15">
      <c r="A4" t="s">
        <v>1327</v>
      </c>
      <c r="AC4" s="11">
        <f t="shared" ref="AC4:AC25" si="0">SUM(B4:AB4)</f>
        <v>0</v>
      </c>
      <c r="AD4" s="27"/>
      <c r="AE4" s="45"/>
      <c r="AG4" s="61" t="s">
        <v>1309</v>
      </c>
    </row>
    <row r="5" spans="1:33" ht="13.5" customHeight="1" x14ac:dyDescent="0.15">
      <c r="A5" t="s">
        <v>1317</v>
      </c>
      <c r="AC5" s="13">
        <f t="shared" si="0"/>
        <v>0</v>
      </c>
      <c r="AD5" s="28"/>
      <c r="AE5" s="46"/>
      <c r="AG5" t="s">
        <v>1310</v>
      </c>
    </row>
    <row r="6" spans="1:33" ht="13.5" customHeight="1" x14ac:dyDescent="0.15">
      <c r="A6" t="s">
        <v>1310</v>
      </c>
      <c r="R6">
        <v>1</v>
      </c>
      <c r="AC6" s="13">
        <f t="shared" si="0"/>
        <v>1</v>
      </c>
      <c r="AD6" s="28"/>
      <c r="AE6" s="46"/>
      <c r="AG6" t="s">
        <v>1311</v>
      </c>
    </row>
    <row r="7" spans="1:33" ht="13.5" customHeight="1" x14ac:dyDescent="0.15">
      <c r="A7" t="s">
        <v>1328</v>
      </c>
      <c r="AC7" s="13">
        <f t="shared" si="0"/>
        <v>0</v>
      </c>
      <c r="AD7" s="28"/>
      <c r="AE7" s="46"/>
      <c r="AG7" t="s">
        <v>1312</v>
      </c>
    </row>
    <row r="8" spans="1:33" ht="13.5" customHeight="1" x14ac:dyDescent="0.15">
      <c r="A8" t="s">
        <v>1331</v>
      </c>
      <c r="AC8" s="13">
        <f t="shared" si="0"/>
        <v>0</v>
      </c>
      <c r="AD8" s="28"/>
      <c r="AE8" s="46"/>
      <c r="AG8" t="s">
        <v>1313</v>
      </c>
    </row>
    <row r="9" spans="1:33" ht="13.5" customHeight="1" x14ac:dyDescent="0.15">
      <c r="A9" t="s">
        <v>1332</v>
      </c>
      <c r="AC9" s="13">
        <f t="shared" si="0"/>
        <v>0</v>
      </c>
      <c r="AD9" s="28"/>
      <c r="AE9" s="46"/>
      <c r="AG9" s="61" t="s">
        <v>1314</v>
      </c>
    </row>
    <row r="10" spans="1:33" ht="13.5" customHeight="1" x14ac:dyDescent="0.15">
      <c r="A10" t="s">
        <v>1333</v>
      </c>
      <c r="AC10" s="13">
        <f t="shared" si="0"/>
        <v>0</v>
      </c>
      <c r="AD10" s="28"/>
      <c r="AE10" s="46"/>
      <c r="AG10" t="s">
        <v>1315</v>
      </c>
    </row>
    <row r="11" spans="1:33" ht="13.5" customHeight="1" x14ac:dyDescent="0.15">
      <c r="A11" t="s">
        <v>1318</v>
      </c>
      <c r="AC11" s="13">
        <f t="shared" si="0"/>
        <v>0</v>
      </c>
      <c r="AD11" s="28"/>
      <c r="AE11" s="46"/>
      <c r="AG11" s="61" t="s">
        <v>1316</v>
      </c>
    </row>
    <row r="12" spans="1:33" ht="13.5" customHeight="1" x14ac:dyDescent="0.15">
      <c r="A12" t="s">
        <v>1329</v>
      </c>
      <c r="AC12" s="13">
        <f t="shared" si="0"/>
        <v>0</v>
      </c>
      <c r="AD12" s="28"/>
      <c r="AE12" s="46"/>
      <c r="AG12" t="s">
        <v>1317</v>
      </c>
    </row>
    <row r="13" spans="1:33" ht="13.5" customHeight="1" x14ac:dyDescent="0.15">
      <c r="A13" t="s">
        <v>1323</v>
      </c>
      <c r="AC13" s="13">
        <f t="shared" si="0"/>
        <v>0</v>
      </c>
      <c r="AD13" s="28"/>
      <c r="AE13" s="46"/>
      <c r="AG13" t="s">
        <v>1318</v>
      </c>
    </row>
    <row r="14" spans="1:33" ht="13.5" customHeight="1" x14ac:dyDescent="0.15">
      <c r="A14" t="s">
        <v>1324</v>
      </c>
      <c r="AC14" s="13">
        <f t="shared" si="0"/>
        <v>0</v>
      </c>
      <c r="AD14" s="28"/>
      <c r="AE14" s="46"/>
      <c r="AG14" t="s">
        <v>1319</v>
      </c>
    </row>
    <row r="15" spans="1:33" ht="13.5" customHeight="1" x14ac:dyDescent="0.15">
      <c r="A15" t="s">
        <v>1311</v>
      </c>
      <c r="AC15" s="13">
        <f t="shared" si="0"/>
        <v>0</v>
      </c>
      <c r="AD15" s="28"/>
      <c r="AE15" s="46"/>
      <c r="AG15" t="s">
        <v>1320</v>
      </c>
    </row>
    <row r="16" spans="1:33" ht="13.5" customHeight="1" x14ac:dyDescent="0.15">
      <c r="A16" t="s">
        <v>1315</v>
      </c>
      <c r="AC16" s="13">
        <f t="shared" si="0"/>
        <v>0</v>
      </c>
      <c r="AD16" s="28"/>
      <c r="AE16" s="46"/>
      <c r="AG16" t="s">
        <v>1321</v>
      </c>
    </row>
    <row r="17" spans="1:33" ht="13.5" customHeight="1" x14ac:dyDescent="0.15">
      <c r="A17" t="s">
        <v>1319</v>
      </c>
      <c r="AC17" s="13">
        <f t="shared" si="0"/>
        <v>0</v>
      </c>
      <c r="AD17" s="28"/>
      <c r="AE17" s="46"/>
      <c r="AG17" s="61" t="s">
        <v>1322</v>
      </c>
    </row>
    <row r="18" spans="1:33" ht="13.5" customHeight="1" x14ac:dyDescent="0.15">
      <c r="A18" t="s">
        <v>1320</v>
      </c>
      <c r="AC18" s="13">
        <f t="shared" si="0"/>
        <v>0</v>
      </c>
      <c r="AD18" s="28"/>
      <c r="AE18" s="46"/>
      <c r="AG18" t="s">
        <v>1323</v>
      </c>
    </row>
    <row r="19" spans="1:33" ht="13.5" customHeight="1" x14ac:dyDescent="0.15">
      <c r="A19" t="s">
        <v>1312</v>
      </c>
      <c r="AC19" s="13">
        <f t="shared" si="0"/>
        <v>0</v>
      </c>
      <c r="AD19" s="28"/>
      <c r="AE19" s="46"/>
      <c r="AG19" t="s">
        <v>1324</v>
      </c>
    </row>
    <row r="20" spans="1:33" ht="13.5" customHeight="1" x14ac:dyDescent="0.15">
      <c r="A20" t="s">
        <v>1325</v>
      </c>
      <c r="AC20" s="13">
        <f t="shared" si="0"/>
        <v>0</v>
      </c>
      <c r="AD20" s="28"/>
      <c r="AE20" s="46"/>
      <c r="AG20" t="s">
        <v>1325</v>
      </c>
    </row>
    <row r="21" spans="1:33" ht="13.5" customHeight="1" x14ac:dyDescent="0.15">
      <c r="A21" t="s">
        <v>1334</v>
      </c>
      <c r="AC21" s="13">
        <f t="shared" si="0"/>
        <v>0</v>
      </c>
      <c r="AD21" s="28"/>
      <c r="AE21" s="46"/>
      <c r="AG21" s="61" t="s">
        <v>1326</v>
      </c>
    </row>
    <row r="22" spans="1:33" ht="13.5" customHeight="1" x14ac:dyDescent="0.15">
      <c r="A22" t="s">
        <v>1313</v>
      </c>
      <c r="R22">
        <v>1</v>
      </c>
      <c r="Y22">
        <v>1</v>
      </c>
      <c r="AC22" s="13">
        <f t="shared" si="0"/>
        <v>2</v>
      </c>
      <c r="AD22" s="28"/>
      <c r="AE22" s="46"/>
      <c r="AG22" t="s">
        <v>1327</v>
      </c>
    </row>
    <row r="23" spans="1:33" ht="13.5" customHeight="1" x14ac:dyDescent="0.15">
      <c r="A23" t="s">
        <v>1321</v>
      </c>
      <c r="AC23" s="13">
        <f t="shared" si="0"/>
        <v>0</v>
      </c>
      <c r="AD23" s="28"/>
      <c r="AE23" s="46"/>
      <c r="AG23" t="s">
        <v>1328</v>
      </c>
    </row>
    <row r="24" spans="1:33" ht="13.5" customHeight="1" x14ac:dyDescent="0.15">
      <c r="A24" s="8" t="s">
        <v>75</v>
      </c>
      <c r="I24">
        <v>1</v>
      </c>
      <c r="AC24" s="13">
        <f t="shared" si="0"/>
        <v>1</v>
      </c>
      <c r="AD24" s="28"/>
      <c r="AE24" s="46"/>
      <c r="AG24" t="s">
        <v>1329</v>
      </c>
    </row>
    <row r="25" spans="1:33" ht="13.5" customHeight="1" x14ac:dyDescent="0.15">
      <c r="A25" s="25" t="s">
        <v>115</v>
      </c>
      <c r="AC25" s="15">
        <f t="shared" si="0"/>
        <v>0</v>
      </c>
      <c r="AD25" s="29"/>
      <c r="AE25" s="33"/>
      <c r="AG25" s="61" t="s">
        <v>1330</v>
      </c>
    </row>
    <row r="26" spans="1:33" ht="13.5" customHeight="1" x14ac:dyDescent="0.15">
      <c r="A26" s="26" t="s">
        <v>106</v>
      </c>
      <c r="B26" s="20">
        <f t="shared" ref="B26:AC26" si="1">SUM(B4:B25)</f>
        <v>0</v>
      </c>
      <c r="C26" s="21">
        <f t="shared" si="1"/>
        <v>0</v>
      </c>
      <c r="D26" s="21">
        <f t="shared" si="1"/>
        <v>0</v>
      </c>
      <c r="E26" s="21">
        <f t="shared" si="1"/>
        <v>0</v>
      </c>
      <c r="F26" s="21">
        <f t="shared" si="1"/>
        <v>0</v>
      </c>
      <c r="G26" s="21">
        <f t="shared" si="1"/>
        <v>0</v>
      </c>
      <c r="H26" s="21">
        <f t="shared" si="1"/>
        <v>0</v>
      </c>
      <c r="I26" s="21">
        <f t="shared" si="1"/>
        <v>1</v>
      </c>
      <c r="J26" s="21">
        <f t="shared" si="1"/>
        <v>0</v>
      </c>
      <c r="K26" s="21">
        <f t="shared" si="1"/>
        <v>0</v>
      </c>
      <c r="L26" s="21">
        <f t="shared" si="1"/>
        <v>0</v>
      </c>
      <c r="M26" s="21">
        <f t="shared" si="1"/>
        <v>0</v>
      </c>
      <c r="N26" s="21">
        <f t="shared" si="1"/>
        <v>0</v>
      </c>
      <c r="O26" s="21">
        <f t="shared" si="1"/>
        <v>0</v>
      </c>
      <c r="P26" s="21">
        <f t="shared" si="1"/>
        <v>0</v>
      </c>
      <c r="Q26" s="21">
        <f t="shared" si="1"/>
        <v>0</v>
      </c>
      <c r="R26" s="21">
        <f t="shared" si="1"/>
        <v>2</v>
      </c>
      <c r="S26" s="21">
        <f t="shared" si="1"/>
        <v>0</v>
      </c>
      <c r="T26" s="21">
        <f t="shared" si="1"/>
        <v>0</v>
      </c>
      <c r="U26" s="21">
        <f t="shared" si="1"/>
        <v>0</v>
      </c>
      <c r="V26" s="21">
        <f t="shared" si="1"/>
        <v>0</v>
      </c>
      <c r="W26" s="21">
        <f t="shared" si="1"/>
        <v>0</v>
      </c>
      <c r="X26" s="21">
        <f t="shared" si="1"/>
        <v>0</v>
      </c>
      <c r="Y26" s="21">
        <f t="shared" si="1"/>
        <v>1</v>
      </c>
      <c r="Z26" s="21">
        <f t="shared" si="1"/>
        <v>0</v>
      </c>
      <c r="AA26" s="21">
        <f t="shared" si="1"/>
        <v>0</v>
      </c>
      <c r="AB26" s="22">
        <f t="shared" si="1"/>
        <v>0</v>
      </c>
      <c r="AC26" s="23">
        <f t="shared" si="1"/>
        <v>4</v>
      </c>
      <c r="AD26" s="29"/>
      <c r="AE26" s="23"/>
      <c r="AF26"/>
      <c r="AG26" t="s">
        <v>1331</v>
      </c>
    </row>
    <row r="27" spans="1:33" ht="13.5" customHeight="1" x14ac:dyDescent="0.15">
      <c r="AF27"/>
      <c r="AG27" t="s">
        <v>1332</v>
      </c>
    </row>
    <row r="28" spans="1:33" ht="13.5" customHeight="1" x14ac:dyDescent="0.15">
      <c r="AG28" t="s">
        <v>1333</v>
      </c>
    </row>
    <row r="29" spans="1:33" ht="13.5" customHeight="1" x14ac:dyDescent="0.15">
      <c r="AG29" t="s">
        <v>1334</v>
      </c>
    </row>
  </sheetData>
  <phoneticPr fontId="0" type="noConversion"/>
  <pageMargins left="0.75" right="0.75" top="1" bottom="1" header="0.5" footer="0.5"/>
  <pageSetup paperSize="9" orientation="portrait" horizontalDpi="4294967293" verticalDpi="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27"/>
  <dimension ref="A1:AF22"/>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5.1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5" customWidth="1"/>
    <col min="32" max="32" width="8.6640625" style="1" customWidth="1"/>
  </cols>
  <sheetData>
    <row r="1" spans="1:31" ht="13.5" customHeight="1" x14ac:dyDescent="0.15">
      <c r="B1" s="35" t="str">
        <f>China!B1</f>
        <v>This workbook was produced by Jørgen Fenhann, UNEP DTU Partnership from the CDMPipeline of 1st October 2018, jqfe@dtu.dk, Phone (+45)40202789</v>
      </c>
    </row>
    <row r="2" spans="1:31" ht="13.5" customHeight="1" x14ac:dyDescent="0.15">
      <c r="B2" s="35"/>
    </row>
    <row r="3" spans="1:31" ht="41.25" customHeight="1" x14ac:dyDescent="0.15">
      <c r="A3" s="3" t="s">
        <v>1292</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31" t="s">
        <v>382</v>
      </c>
    </row>
    <row r="4" spans="1:31" ht="13.5" customHeight="1" x14ac:dyDescent="0.15">
      <c r="A4" s="8" t="s">
        <v>174</v>
      </c>
      <c r="D4">
        <v>3</v>
      </c>
      <c r="J4">
        <v>1</v>
      </c>
      <c r="S4">
        <v>1</v>
      </c>
      <c r="T4">
        <v>10</v>
      </c>
      <c r="AC4" s="11">
        <f t="shared" ref="AC4:AC21" si="0">SUM(B4:AB4)</f>
        <v>15</v>
      </c>
      <c r="AD4" s="27"/>
      <c r="AE4" s="17"/>
    </row>
    <row r="5" spans="1:31" ht="13.5" customHeight="1" x14ac:dyDescent="0.15">
      <c r="A5" s="8" t="s">
        <v>176</v>
      </c>
      <c r="D5">
        <v>1</v>
      </c>
      <c r="T5">
        <v>3</v>
      </c>
      <c r="AC5" s="13">
        <f t="shared" si="0"/>
        <v>4</v>
      </c>
      <c r="AD5" s="28"/>
      <c r="AE5" s="18"/>
    </row>
    <row r="6" spans="1:31" ht="13.5" customHeight="1" x14ac:dyDescent="0.15">
      <c r="A6" s="8" t="s">
        <v>186</v>
      </c>
      <c r="D6">
        <v>1</v>
      </c>
      <c r="R6">
        <v>2</v>
      </c>
      <c r="T6">
        <v>1</v>
      </c>
      <c r="AC6" s="13">
        <f t="shared" si="0"/>
        <v>4</v>
      </c>
      <c r="AD6" s="28"/>
      <c r="AE6" s="18"/>
    </row>
    <row r="7" spans="1:31" ht="13.5" customHeight="1" x14ac:dyDescent="0.15">
      <c r="A7" s="8" t="s">
        <v>177</v>
      </c>
      <c r="S7">
        <v>1</v>
      </c>
      <c r="AC7" s="13">
        <f t="shared" si="0"/>
        <v>1</v>
      </c>
      <c r="AD7" s="28"/>
      <c r="AE7" s="18"/>
    </row>
    <row r="8" spans="1:31" ht="13.5" customHeight="1" x14ac:dyDescent="0.15">
      <c r="A8" s="8" t="s">
        <v>189</v>
      </c>
      <c r="AC8" s="13">
        <f t="shared" si="0"/>
        <v>0</v>
      </c>
      <c r="AD8" s="28"/>
      <c r="AE8" s="18"/>
    </row>
    <row r="9" spans="1:31" ht="13.5" customHeight="1" x14ac:dyDescent="0.15">
      <c r="A9" s="8" t="s">
        <v>175</v>
      </c>
      <c r="D9">
        <v>2</v>
      </c>
      <c r="J9">
        <v>1</v>
      </c>
      <c r="S9">
        <v>1</v>
      </c>
      <c r="T9">
        <v>1</v>
      </c>
      <c r="AC9" s="13">
        <f t="shared" si="0"/>
        <v>5</v>
      </c>
      <c r="AD9" s="28"/>
      <c r="AE9" s="18"/>
    </row>
    <row r="10" spans="1:31" ht="13.5" customHeight="1" x14ac:dyDescent="0.15">
      <c r="A10" s="8" t="s">
        <v>178</v>
      </c>
      <c r="D10">
        <v>4</v>
      </c>
      <c r="S10">
        <v>1</v>
      </c>
      <c r="T10">
        <v>4</v>
      </c>
      <c r="AC10" s="13">
        <f t="shared" si="0"/>
        <v>9</v>
      </c>
      <c r="AD10" s="28"/>
      <c r="AE10" s="18"/>
    </row>
    <row r="11" spans="1:31" ht="13.5" customHeight="1" x14ac:dyDescent="0.15">
      <c r="A11" s="8" t="s">
        <v>179</v>
      </c>
      <c r="D11">
        <v>5</v>
      </c>
      <c r="R11">
        <v>1</v>
      </c>
      <c r="S11">
        <v>1</v>
      </c>
      <c r="T11">
        <v>13</v>
      </c>
      <c r="AC11" s="13">
        <f t="shared" si="0"/>
        <v>20</v>
      </c>
      <c r="AD11" s="28"/>
      <c r="AE11" s="18"/>
    </row>
    <row r="12" spans="1:31" ht="13.5" customHeight="1" x14ac:dyDescent="0.15">
      <c r="A12" s="8" t="s">
        <v>180</v>
      </c>
      <c r="D12">
        <v>6</v>
      </c>
      <c r="S12">
        <v>1</v>
      </c>
      <c r="T12">
        <v>17</v>
      </c>
      <c r="AC12" s="13">
        <f t="shared" si="0"/>
        <v>24</v>
      </c>
      <c r="AD12" s="28"/>
      <c r="AE12" s="18"/>
    </row>
    <row r="13" spans="1:31" ht="13.5" customHeight="1" x14ac:dyDescent="0.15">
      <c r="A13" s="8" t="s">
        <v>181</v>
      </c>
      <c r="AC13" s="13">
        <f t="shared" si="0"/>
        <v>0</v>
      </c>
      <c r="AD13" s="28"/>
      <c r="AE13" s="18"/>
    </row>
    <row r="14" spans="1:31" ht="13.5" customHeight="1" x14ac:dyDescent="0.15">
      <c r="A14" s="8" t="s">
        <v>185</v>
      </c>
      <c r="S14">
        <v>1</v>
      </c>
      <c r="T14">
        <v>1</v>
      </c>
      <c r="AC14" s="13">
        <f t="shared" si="0"/>
        <v>2</v>
      </c>
      <c r="AD14" s="28"/>
      <c r="AE14" s="18"/>
    </row>
    <row r="15" spans="1:31" ht="13.5" customHeight="1" x14ac:dyDescent="0.15">
      <c r="A15" s="8" t="s">
        <v>188</v>
      </c>
      <c r="AC15" s="13">
        <f t="shared" si="0"/>
        <v>0</v>
      </c>
      <c r="AD15" s="28"/>
      <c r="AE15" s="18"/>
    </row>
    <row r="16" spans="1:31" ht="13.5" customHeight="1" x14ac:dyDescent="0.15">
      <c r="A16" s="8" t="s">
        <v>182</v>
      </c>
      <c r="D16">
        <v>16</v>
      </c>
      <c r="N16">
        <v>1</v>
      </c>
      <c r="P16">
        <v>1</v>
      </c>
      <c r="R16">
        <v>1</v>
      </c>
      <c r="T16">
        <v>30</v>
      </c>
      <c r="AC16" s="13">
        <f t="shared" si="0"/>
        <v>49</v>
      </c>
      <c r="AD16" s="28"/>
      <c r="AE16" s="18"/>
    </row>
    <row r="17" spans="1:32" ht="13.5" customHeight="1" x14ac:dyDescent="0.15">
      <c r="A17" s="8" t="s">
        <v>183</v>
      </c>
      <c r="D17">
        <v>2</v>
      </c>
      <c r="M17">
        <v>1</v>
      </c>
      <c r="T17">
        <v>5</v>
      </c>
      <c r="AC17" s="13">
        <f t="shared" si="0"/>
        <v>8</v>
      </c>
      <c r="AD17" s="28"/>
      <c r="AE17" s="18"/>
    </row>
    <row r="18" spans="1:32" ht="13.5" customHeight="1" x14ac:dyDescent="0.15">
      <c r="A18" s="8" t="s">
        <v>184</v>
      </c>
      <c r="D18">
        <v>4</v>
      </c>
      <c r="J18">
        <v>2</v>
      </c>
      <c r="R18">
        <v>1</v>
      </c>
      <c r="S18">
        <v>2</v>
      </c>
      <c r="T18">
        <v>3</v>
      </c>
      <c r="AC18" s="13">
        <f t="shared" si="0"/>
        <v>12</v>
      </c>
      <c r="AD18" s="28"/>
      <c r="AE18" s="18"/>
    </row>
    <row r="19" spans="1:32" ht="13.5" customHeight="1" x14ac:dyDescent="0.15">
      <c r="A19" s="8" t="s">
        <v>187</v>
      </c>
      <c r="T19">
        <v>3</v>
      </c>
      <c r="AC19" s="13">
        <f t="shared" si="0"/>
        <v>3</v>
      </c>
      <c r="AD19" s="28"/>
      <c r="AE19" s="18"/>
    </row>
    <row r="20" spans="1:32" ht="13.5" customHeight="1" x14ac:dyDescent="0.15">
      <c r="A20" s="8" t="s">
        <v>75</v>
      </c>
      <c r="AA20">
        <v>1</v>
      </c>
      <c r="AC20" s="13">
        <f t="shared" si="0"/>
        <v>1</v>
      </c>
      <c r="AD20" s="30"/>
      <c r="AE20" s="33"/>
      <c r="AF20"/>
    </row>
    <row r="21" spans="1:32" ht="13.5" customHeight="1" x14ac:dyDescent="0.15">
      <c r="A21" s="25" t="s">
        <v>115</v>
      </c>
      <c r="AC21" s="15">
        <f t="shared" si="0"/>
        <v>0</v>
      </c>
      <c r="AD21" s="29"/>
      <c r="AE21" s="33"/>
      <c r="AF21"/>
    </row>
    <row r="22" spans="1:32" ht="13.5" customHeight="1" x14ac:dyDescent="0.15">
      <c r="A22" s="26" t="s">
        <v>106</v>
      </c>
      <c r="B22" s="20">
        <f>SUM(B4:B21)</f>
        <v>0</v>
      </c>
      <c r="C22" s="21">
        <f t="shared" ref="C22:AB22" si="1">SUM(C4:C21)</f>
        <v>0</v>
      </c>
      <c r="D22" s="21">
        <f t="shared" si="1"/>
        <v>44</v>
      </c>
      <c r="E22" s="21">
        <f t="shared" si="1"/>
        <v>0</v>
      </c>
      <c r="F22" s="21">
        <f t="shared" si="1"/>
        <v>0</v>
      </c>
      <c r="G22" s="21">
        <f t="shared" si="1"/>
        <v>0</v>
      </c>
      <c r="H22" s="21">
        <f t="shared" si="1"/>
        <v>0</v>
      </c>
      <c r="I22" s="21">
        <f t="shared" si="1"/>
        <v>0</v>
      </c>
      <c r="J22" s="21">
        <f t="shared" si="1"/>
        <v>4</v>
      </c>
      <c r="K22" s="21">
        <f t="shared" si="1"/>
        <v>0</v>
      </c>
      <c r="L22" s="21">
        <f t="shared" si="1"/>
        <v>0</v>
      </c>
      <c r="M22" s="21">
        <f t="shared" si="1"/>
        <v>1</v>
      </c>
      <c r="N22" s="21">
        <f t="shared" si="1"/>
        <v>1</v>
      </c>
      <c r="O22" s="21">
        <f t="shared" si="1"/>
        <v>0</v>
      </c>
      <c r="P22" s="21">
        <f t="shared" si="1"/>
        <v>1</v>
      </c>
      <c r="Q22" s="21">
        <f t="shared" si="1"/>
        <v>0</v>
      </c>
      <c r="R22" s="21">
        <f t="shared" si="1"/>
        <v>5</v>
      </c>
      <c r="S22" s="21">
        <f t="shared" si="1"/>
        <v>9</v>
      </c>
      <c r="T22" s="21">
        <f t="shared" si="1"/>
        <v>91</v>
      </c>
      <c r="U22" s="21">
        <f t="shared" si="1"/>
        <v>0</v>
      </c>
      <c r="V22" s="21">
        <f t="shared" si="1"/>
        <v>0</v>
      </c>
      <c r="W22" s="21">
        <f t="shared" si="1"/>
        <v>0</v>
      </c>
      <c r="X22" s="21">
        <f t="shared" si="1"/>
        <v>0</v>
      </c>
      <c r="Y22" s="21">
        <f t="shared" si="1"/>
        <v>0</v>
      </c>
      <c r="Z22" s="21">
        <f t="shared" si="1"/>
        <v>0</v>
      </c>
      <c r="AA22" s="21">
        <f t="shared" si="1"/>
        <v>1</v>
      </c>
      <c r="AB22" s="22">
        <f t="shared" si="1"/>
        <v>0</v>
      </c>
      <c r="AC22" s="23">
        <f>SUM(AC4:AC21)</f>
        <v>157</v>
      </c>
      <c r="AD22" s="29"/>
      <c r="AE22" s="49"/>
      <c r="AF22"/>
    </row>
  </sheetData>
  <phoneticPr fontId="0" type="noConversion"/>
  <pageMargins left="0.75" right="0.75" top="1" bottom="1" header="0.5" footer="0.5"/>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90"/>
  <dimension ref="A1:AF34"/>
  <sheetViews>
    <sheetView workbookViewId="0">
      <pane xSplit="1" ySplit="3" topLeftCell="B19"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15.1640625" style="2" customWidth="1"/>
    <col min="2" max="2" width="8" style="96" customWidth="1"/>
    <col min="3" max="3" width="6.5" style="96" customWidth="1"/>
    <col min="4" max="4" width="6.83203125" style="96" customWidth="1"/>
    <col min="5" max="5" width="8.5" style="96" customWidth="1"/>
    <col min="6" max="6" width="7.33203125" style="96" customWidth="1"/>
    <col min="7" max="7" width="6.832031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5" style="96" customWidth="1"/>
    <col min="32" max="32" width="8.6640625" style="1" customWidth="1"/>
    <col min="33" max="16384" width="9.1640625" style="96"/>
  </cols>
  <sheetData>
    <row r="1" spans="1:31" ht="13.5" customHeight="1" x14ac:dyDescent="0.15">
      <c r="B1" s="35" t="str">
        <f>China!B1</f>
        <v>This workbook was produced by Jørgen Fenhann, UNEP DTU Partnership from the CDMPipeline of 1st October 2018, jqfe@dtu.dk, Phone (+45)40202789</v>
      </c>
    </row>
    <row r="2" spans="1:31" ht="13.5" customHeight="1" x14ac:dyDescent="0.15">
      <c r="B2" s="35"/>
    </row>
    <row r="3" spans="1:31" ht="41.25" customHeight="1" x14ac:dyDescent="0.15">
      <c r="A3" s="3" t="s">
        <v>1802</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31" t="s">
        <v>382</v>
      </c>
    </row>
    <row r="4" spans="1:31" ht="13.5" customHeight="1" x14ac:dyDescent="0.15">
      <c r="A4" s="96" t="s">
        <v>1818</v>
      </c>
      <c r="AC4" s="11">
        <f t="shared" ref="AC4:AC33" si="0">SUM(B4:AB4)</f>
        <v>0</v>
      </c>
      <c r="AD4" s="27"/>
      <c r="AE4" s="17"/>
    </row>
    <row r="5" spans="1:31" ht="13.5" customHeight="1" x14ac:dyDescent="0.15">
      <c r="A5" s="96" t="s">
        <v>1819</v>
      </c>
      <c r="AC5" s="13">
        <f t="shared" si="0"/>
        <v>0</v>
      </c>
      <c r="AD5" s="28"/>
      <c r="AE5" s="18"/>
    </row>
    <row r="6" spans="1:31" ht="13.5" customHeight="1" x14ac:dyDescent="0.15">
      <c r="A6" s="96" t="s">
        <v>1820</v>
      </c>
      <c r="AC6" s="13">
        <f t="shared" si="0"/>
        <v>0</v>
      </c>
      <c r="AD6" s="28"/>
      <c r="AE6" s="18"/>
    </row>
    <row r="7" spans="1:31" ht="13.5" customHeight="1" x14ac:dyDescent="0.15">
      <c r="A7" s="96" t="s">
        <v>1821</v>
      </c>
      <c r="AC7" s="13">
        <f t="shared" si="0"/>
        <v>0</v>
      </c>
      <c r="AD7" s="28"/>
      <c r="AE7" s="18"/>
    </row>
    <row r="8" spans="1:31" ht="13.5" customHeight="1" x14ac:dyDescent="0.15">
      <c r="A8" s="96" t="s">
        <v>1812</v>
      </c>
      <c r="AC8" s="13">
        <f t="shared" si="0"/>
        <v>0</v>
      </c>
      <c r="AD8" s="28"/>
      <c r="AE8" s="18"/>
    </row>
    <row r="9" spans="1:31" ht="13.5" customHeight="1" x14ac:dyDescent="0.15">
      <c r="A9" s="96" t="s">
        <v>1804</v>
      </c>
      <c r="AC9" s="13">
        <f t="shared" si="0"/>
        <v>0</v>
      </c>
      <c r="AD9" s="28"/>
      <c r="AE9" s="18"/>
    </row>
    <row r="10" spans="1:31" ht="13.5" customHeight="1" x14ac:dyDescent="0.15">
      <c r="A10" s="96" t="s">
        <v>1803</v>
      </c>
      <c r="AC10" s="13">
        <f t="shared" si="0"/>
        <v>0</v>
      </c>
      <c r="AD10" s="28"/>
      <c r="AE10" s="18"/>
    </row>
    <row r="11" spans="1:31" ht="13.5" customHeight="1" x14ac:dyDescent="0.15">
      <c r="A11" s="96" t="s">
        <v>1813</v>
      </c>
      <c r="AC11" s="13">
        <f t="shared" si="0"/>
        <v>0</v>
      </c>
      <c r="AD11" s="28"/>
      <c r="AE11" s="18"/>
    </row>
    <row r="12" spans="1:31" ht="13.5" customHeight="1" x14ac:dyDescent="0.15">
      <c r="A12" s="96" t="s">
        <v>1805</v>
      </c>
      <c r="AC12" s="13">
        <f t="shared" si="0"/>
        <v>0</v>
      </c>
      <c r="AD12" s="28"/>
      <c r="AE12" s="18"/>
    </row>
    <row r="13" spans="1:31" ht="13.5" customHeight="1" x14ac:dyDescent="0.15">
      <c r="A13" s="96" t="s">
        <v>1814</v>
      </c>
      <c r="AC13" s="13">
        <f t="shared" si="0"/>
        <v>0</v>
      </c>
      <c r="AD13" s="28"/>
      <c r="AE13" s="18"/>
    </row>
    <row r="14" spans="1:31" ht="13.5" customHeight="1" x14ac:dyDescent="0.15">
      <c r="A14" s="96" t="s">
        <v>1806</v>
      </c>
      <c r="AC14" s="13">
        <f t="shared" si="0"/>
        <v>0</v>
      </c>
      <c r="AD14" s="28"/>
      <c r="AE14" s="18"/>
    </row>
    <row r="15" spans="1:31" ht="13.5" customHeight="1" x14ac:dyDescent="0.15">
      <c r="A15" s="96" t="s">
        <v>1822</v>
      </c>
      <c r="AC15" s="13">
        <f t="shared" si="0"/>
        <v>0</v>
      </c>
      <c r="AD15" s="28"/>
      <c r="AE15" s="18"/>
    </row>
    <row r="16" spans="1:31" ht="13.5" customHeight="1" x14ac:dyDescent="0.15">
      <c r="A16" s="96" t="s">
        <v>1823</v>
      </c>
      <c r="AC16" s="13">
        <f t="shared" si="0"/>
        <v>0</v>
      </c>
      <c r="AD16" s="28"/>
      <c r="AE16" s="18"/>
    </row>
    <row r="17" spans="1:32" ht="13.5" customHeight="1" x14ac:dyDescent="0.15">
      <c r="A17" s="96" t="s">
        <v>1807</v>
      </c>
      <c r="AC17" s="13">
        <f t="shared" si="0"/>
        <v>0</v>
      </c>
      <c r="AD17" s="28"/>
      <c r="AE17" s="18"/>
    </row>
    <row r="18" spans="1:32" ht="13.5" customHeight="1" x14ac:dyDescent="0.15">
      <c r="A18" s="96" t="s">
        <v>1824</v>
      </c>
      <c r="AC18" s="13">
        <f t="shared" si="0"/>
        <v>0</v>
      </c>
      <c r="AD18" s="28"/>
      <c r="AE18" s="18"/>
    </row>
    <row r="19" spans="1:32" ht="13.5" customHeight="1" x14ac:dyDescent="0.15">
      <c r="A19" s="96" t="s">
        <v>1480</v>
      </c>
      <c r="AC19" s="13">
        <f t="shared" si="0"/>
        <v>0</v>
      </c>
      <c r="AD19" s="28"/>
      <c r="AE19" s="18"/>
    </row>
    <row r="20" spans="1:32" ht="13.5" customHeight="1" x14ac:dyDescent="0.15">
      <c r="A20" s="96" t="s">
        <v>1815</v>
      </c>
      <c r="AC20" s="13">
        <f t="shared" si="0"/>
        <v>0</v>
      </c>
      <c r="AD20" s="28"/>
      <c r="AE20" s="18"/>
    </row>
    <row r="21" spans="1:32" ht="13.5" customHeight="1" x14ac:dyDescent="0.15">
      <c r="A21" s="96" t="s">
        <v>1829</v>
      </c>
      <c r="AC21" s="13">
        <f t="shared" si="0"/>
        <v>0</v>
      </c>
      <c r="AD21" s="28"/>
      <c r="AE21" s="18"/>
    </row>
    <row r="22" spans="1:32" ht="13.5" customHeight="1" x14ac:dyDescent="0.15">
      <c r="A22" s="96" t="s">
        <v>1816</v>
      </c>
      <c r="I22" s="96">
        <v>2</v>
      </c>
      <c r="AC22" s="13">
        <f t="shared" si="0"/>
        <v>2</v>
      </c>
      <c r="AD22" s="28"/>
      <c r="AE22" s="18"/>
    </row>
    <row r="23" spans="1:32" ht="13.5" customHeight="1" x14ac:dyDescent="0.15">
      <c r="A23" s="96" t="s">
        <v>1808</v>
      </c>
      <c r="AC23" s="13">
        <f t="shared" si="0"/>
        <v>0</v>
      </c>
      <c r="AD23" s="28"/>
      <c r="AE23" s="18"/>
    </row>
    <row r="24" spans="1:32" ht="13.5" customHeight="1" x14ac:dyDescent="0.15">
      <c r="A24" s="96" t="s">
        <v>1825</v>
      </c>
      <c r="AC24" s="13">
        <f t="shared" si="0"/>
        <v>0</v>
      </c>
      <c r="AD24" s="28"/>
      <c r="AE24" s="18"/>
    </row>
    <row r="25" spans="1:32" ht="13.5" customHeight="1" x14ac:dyDescent="0.15">
      <c r="A25" s="96" t="s">
        <v>1809</v>
      </c>
      <c r="AC25" s="13">
        <f t="shared" si="0"/>
        <v>0</v>
      </c>
      <c r="AD25" s="28"/>
      <c r="AE25" s="18"/>
    </row>
    <row r="26" spans="1:32" ht="13.5" customHeight="1" x14ac:dyDescent="0.15">
      <c r="A26" s="96" t="s">
        <v>1810</v>
      </c>
      <c r="AC26" s="13">
        <f t="shared" si="0"/>
        <v>0</v>
      </c>
      <c r="AD26" s="28"/>
      <c r="AE26" s="18"/>
    </row>
    <row r="27" spans="1:32" ht="13.5" customHeight="1" x14ac:dyDescent="0.15">
      <c r="A27" s="96" t="s">
        <v>1827</v>
      </c>
      <c r="AC27" s="13">
        <f t="shared" si="0"/>
        <v>0</v>
      </c>
      <c r="AD27" s="28"/>
      <c r="AE27" s="18"/>
    </row>
    <row r="28" spans="1:32" ht="13.5" customHeight="1" x14ac:dyDescent="0.15">
      <c r="A28" s="96" t="s">
        <v>1817</v>
      </c>
      <c r="AC28" s="13">
        <f t="shared" si="0"/>
        <v>0</v>
      </c>
      <c r="AD28" s="28"/>
      <c r="AE28" s="18"/>
    </row>
    <row r="29" spans="1:32" ht="13.5" customHeight="1" x14ac:dyDescent="0.15">
      <c r="A29" s="96" t="s">
        <v>1811</v>
      </c>
      <c r="AC29" s="13">
        <f t="shared" si="0"/>
        <v>0</v>
      </c>
      <c r="AD29" s="28"/>
      <c r="AE29" s="18"/>
    </row>
    <row r="30" spans="1:32" ht="13.5" customHeight="1" x14ac:dyDescent="0.15">
      <c r="A30" s="96" t="s">
        <v>1826</v>
      </c>
      <c r="AC30" s="13">
        <f t="shared" si="0"/>
        <v>0</v>
      </c>
      <c r="AD30" s="28"/>
      <c r="AE30" s="18"/>
    </row>
    <row r="31" spans="1:32" ht="13.5" customHeight="1" x14ac:dyDescent="0.15">
      <c r="A31" s="96" t="s">
        <v>1828</v>
      </c>
      <c r="AC31" s="13">
        <f t="shared" si="0"/>
        <v>0</v>
      </c>
      <c r="AD31" s="28"/>
      <c r="AE31" s="18"/>
    </row>
    <row r="32" spans="1:32" ht="13.5" customHeight="1" x14ac:dyDescent="0.15">
      <c r="A32" s="8" t="s">
        <v>75</v>
      </c>
      <c r="AC32" s="13">
        <f t="shared" si="0"/>
        <v>0</v>
      </c>
      <c r="AD32" s="30"/>
      <c r="AE32" s="33"/>
      <c r="AF32" s="96"/>
    </row>
    <row r="33" spans="1:32" ht="13.5" customHeight="1" x14ac:dyDescent="0.15">
      <c r="A33" s="25" t="s">
        <v>115</v>
      </c>
      <c r="AC33" s="15">
        <f t="shared" si="0"/>
        <v>0</v>
      </c>
      <c r="AD33" s="29"/>
      <c r="AE33" s="33"/>
      <c r="AF33" s="96"/>
    </row>
    <row r="34" spans="1:32" ht="13.5" customHeight="1" x14ac:dyDescent="0.15">
      <c r="A34" s="26" t="s">
        <v>106</v>
      </c>
      <c r="B34" s="20">
        <f t="shared" ref="B34:AC34" si="1">SUM(B4:B33)</f>
        <v>0</v>
      </c>
      <c r="C34" s="21">
        <f t="shared" si="1"/>
        <v>0</v>
      </c>
      <c r="D34" s="21">
        <f t="shared" si="1"/>
        <v>0</v>
      </c>
      <c r="E34" s="21">
        <f t="shared" si="1"/>
        <v>0</v>
      </c>
      <c r="F34" s="21">
        <f t="shared" si="1"/>
        <v>0</v>
      </c>
      <c r="G34" s="21">
        <f t="shared" si="1"/>
        <v>0</v>
      </c>
      <c r="H34" s="21">
        <f t="shared" si="1"/>
        <v>0</v>
      </c>
      <c r="I34" s="21">
        <f t="shared" si="1"/>
        <v>2</v>
      </c>
      <c r="J34" s="21">
        <f t="shared" si="1"/>
        <v>0</v>
      </c>
      <c r="K34" s="21">
        <f t="shared" si="1"/>
        <v>0</v>
      </c>
      <c r="L34" s="21">
        <f t="shared" si="1"/>
        <v>0</v>
      </c>
      <c r="M34" s="21">
        <f t="shared" si="1"/>
        <v>0</v>
      </c>
      <c r="N34" s="21">
        <f t="shared" si="1"/>
        <v>0</v>
      </c>
      <c r="O34" s="21">
        <f t="shared" si="1"/>
        <v>0</v>
      </c>
      <c r="P34" s="21">
        <f t="shared" si="1"/>
        <v>0</v>
      </c>
      <c r="Q34" s="21">
        <f t="shared" si="1"/>
        <v>0</v>
      </c>
      <c r="R34" s="21">
        <f t="shared" si="1"/>
        <v>0</v>
      </c>
      <c r="S34" s="21">
        <f t="shared" si="1"/>
        <v>0</v>
      </c>
      <c r="T34" s="21">
        <f t="shared" si="1"/>
        <v>0</v>
      </c>
      <c r="U34" s="21">
        <f t="shared" si="1"/>
        <v>0</v>
      </c>
      <c r="V34" s="21">
        <f t="shared" si="1"/>
        <v>0</v>
      </c>
      <c r="W34" s="21">
        <f t="shared" si="1"/>
        <v>0</v>
      </c>
      <c r="X34" s="21">
        <f t="shared" si="1"/>
        <v>0</v>
      </c>
      <c r="Y34" s="21">
        <f t="shared" si="1"/>
        <v>0</v>
      </c>
      <c r="Z34" s="21">
        <f t="shared" si="1"/>
        <v>0</v>
      </c>
      <c r="AA34" s="21">
        <f t="shared" si="1"/>
        <v>0</v>
      </c>
      <c r="AB34" s="22">
        <f t="shared" si="1"/>
        <v>0</v>
      </c>
      <c r="AC34" s="23">
        <f t="shared" si="1"/>
        <v>2</v>
      </c>
      <c r="AD34" s="29"/>
      <c r="AE34" s="49"/>
      <c r="AF34" s="96"/>
    </row>
  </sheetData>
  <sortState ref="A4:A31">
    <sortCondition ref="A4:A31"/>
  </sortState>
  <pageMargins left="0.75" right="0.75" top="1" bottom="1" header="0.5" footer="0.5"/>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7"/>
  <dimension ref="A1:AF15"/>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5.1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5" customWidth="1"/>
    <col min="32" max="32" width="8.6640625" style="1" customWidth="1"/>
  </cols>
  <sheetData>
    <row r="1" spans="1:32" ht="13.5" customHeight="1" x14ac:dyDescent="0.15">
      <c r="B1" s="35" t="str">
        <f>China!B1</f>
        <v>This workbook was produced by Jørgen Fenhann, UNEP DTU Partnership from the CDMPipeline of 1st October 2018, jqfe@dtu.dk, Phone (+45)40202789</v>
      </c>
    </row>
    <row r="2" spans="1:32" ht="13.5" customHeight="1" x14ac:dyDescent="0.15">
      <c r="B2" s="35"/>
    </row>
    <row r="3" spans="1:32" ht="41.25" customHeight="1" x14ac:dyDescent="0.15">
      <c r="A3" s="3" t="s">
        <v>1428</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31" t="s">
        <v>382</v>
      </c>
    </row>
    <row r="4" spans="1:32" ht="13.5" customHeight="1" x14ac:dyDescent="0.15">
      <c r="A4" s="8" t="s">
        <v>1370</v>
      </c>
      <c r="AC4" s="11">
        <f t="shared" ref="AC4:AC14" si="0">SUM(B4:AB4)</f>
        <v>0</v>
      </c>
      <c r="AD4" s="27"/>
      <c r="AE4" s="17"/>
    </row>
    <row r="5" spans="1:32" ht="13.5" customHeight="1" x14ac:dyDescent="0.15">
      <c r="A5" s="2" t="s">
        <v>1374</v>
      </c>
      <c r="AC5" s="13">
        <f t="shared" si="0"/>
        <v>0</v>
      </c>
      <c r="AD5" s="28"/>
      <c r="AE5" s="18"/>
    </row>
    <row r="6" spans="1:32" ht="13.5" customHeight="1" x14ac:dyDescent="0.15">
      <c r="A6" s="8" t="s">
        <v>1371</v>
      </c>
      <c r="R6">
        <v>1</v>
      </c>
      <c r="Y6">
        <v>1</v>
      </c>
      <c r="AC6" s="13">
        <f t="shared" si="0"/>
        <v>2</v>
      </c>
      <c r="AD6" s="28"/>
      <c r="AE6" s="18"/>
    </row>
    <row r="7" spans="1:32" ht="13.5" customHeight="1" x14ac:dyDescent="0.15">
      <c r="A7" s="8" t="s">
        <v>1372</v>
      </c>
      <c r="AC7" s="13">
        <f t="shared" si="0"/>
        <v>0</v>
      </c>
      <c r="AD7" s="28"/>
      <c r="AE7" s="18"/>
    </row>
    <row r="8" spans="1:32" ht="13.5" customHeight="1" x14ac:dyDescent="0.15">
      <c r="A8" s="8" t="s">
        <v>1373</v>
      </c>
      <c r="AC8" s="13">
        <f t="shared" si="0"/>
        <v>0</v>
      </c>
      <c r="AD8" s="28"/>
      <c r="AE8" s="18"/>
    </row>
    <row r="9" spans="1:32" ht="13.5" customHeight="1" x14ac:dyDescent="0.15">
      <c r="A9" s="8" t="s">
        <v>1375</v>
      </c>
      <c r="AC9" s="13">
        <f t="shared" si="0"/>
        <v>0</v>
      </c>
      <c r="AD9" s="28"/>
      <c r="AE9" s="18"/>
    </row>
    <row r="10" spans="1:32" ht="13.5" customHeight="1" x14ac:dyDescent="0.15">
      <c r="A10" s="8" t="s">
        <v>1376</v>
      </c>
      <c r="AC10" s="13">
        <f t="shared" si="0"/>
        <v>0</v>
      </c>
      <c r="AD10" s="28"/>
      <c r="AE10" s="18"/>
    </row>
    <row r="11" spans="1:32" ht="13.5" customHeight="1" x14ac:dyDescent="0.15">
      <c r="A11" s="8" t="s">
        <v>1377</v>
      </c>
      <c r="AC11" s="13">
        <f t="shared" si="0"/>
        <v>0</v>
      </c>
      <c r="AD11" s="28"/>
      <c r="AE11" s="18"/>
    </row>
    <row r="12" spans="1:32" ht="13.5" customHeight="1" x14ac:dyDescent="0.15">
      <c r="A12" s="8" t="s">
        <v>1378</v>
      </c>
      <c r="AC12" s="13">
        <f t="shared" si="0"/>
        <v>0</v>
      </c>
      <c r="AD12" s="28"/>
      <c r="AE12" s="18"/>
    </row>
    <row r="13" spans="1:32" ht="13.5" customHeight="1" x14ac:dyDescent="0.15">
      <c r="A13" s="8" t="s">
        <v>75</v>
      </c>
      <c r="AC13" s="13">
        <f t="shared" si="0"/>
        <v>0</v>
      </c>
      <c r="AD13" s="30"/>
      <c r="AE13" s="33"/>
      <c r="AF13"/>
    </row>
    <row r="14" spans="1:32" ht="13.5" customHeight="1" x14ac:dyDescent="0.15">
      <c r="A14" s="25" t="s">
        <v>115</v>
      </c>
      <c r="AC14" s="15">
        <f t="shared" si="0"/>
        <v>0</v>
      </c>
      <c r="AD14" s="29"/>
      <c r="AE14" s="33"/>
      <c r="AF14"/>
    </row>
    <row r="15" spans="1:32" ht="13.5" customHeight="1" x14ac:dyDescent="0.15">
      <c r="A15" s="26" t="s">
        <v>106</v>
      </c>
      <c r="B15" s="20">
        <f t="shared" ref="B15:AC15" si="1">SUM(B4:B14)</f>
        <v>0</v>
      </c>
      <c r="C15" s="21">
        <f t="shared" si="1"/>
        <v>0</v>
      </c>
      <c r="D15" s="21">
        <f t="shared" si="1"/>
        <v>0</v>
      </c>
      <c r="E15" s="21">
        <f t="shared" si="1"/>
        <v>0</v>
      </c>
      <c r="F15" s="21">
        <f t="shared" si="1"/>
        <v>0</v>
      </c>
      <c r="G15" s="21">
        <f t="shared" si="1"/>
        <v>0</v>
      </c>
      <c r="H15" s="21">
        <f t="shared" si="1"/>
        <v>0</v>
      </c>
      <c r="I15" s="21">
        <f t="shared" si="1"/>
        <v>0</v>
      </c>
      <c r="J15" s="21">
        <f t="shared" si="1"/>
        <v>0</v>
      </c>
      <c r="K15" s="21">
        <f t="shared" si="1"/>
        <v>0</v>
      </c>
      <c r="L15" s="21">
        <f t="shared" si="1"/>
        <v>0</v>
      </c>
      <c r="M15" s="21">
        <f t="shared" si="1"/>
        <v>0</v>
      </c>
      <c r="N15" s="21">
        <f t="shared" si="1"/>
        <v>0</v>
      </c>
      <c r="O15" s="21">
        <f t="shared" si="1"/>
        <v>0</v>
      </c>
      <c r="P15" s="21">
        <f t="shared" si="1"/>
        <v>0</v>
      </c>
      <c r="Q15" s="21">
        <f t="shared" si="1"/>
        <v>0</v>
      </c>
      <c r="R15" s="21">
        <f t="shared" si="1"/>
        <v>1</v>
      </c>
      <c r="S15" s="21">
        <f t="shared" si="1"/>
        <v>0</v>
      </c>
      <c r="T15" s="21">
        <f t="shared" si="1"/>
        <v>0</v>
      </c>
      <c r="U15" s="21">
        <f t="shared" si="1"/>
        <v>0</v>
      </c>
      <c r="V15" s="21">
        <f t="shared" si="1"/>
        <v>0</v>
      </c>
      <c r="W15" s="21">
        <f t="shared" si="1"/>
        <v>0</v>
      </c>
      <c r="X15" s="21">
        <f t="shared" si="1"/>
        <v>0</v>
      </c>
      <c r="Y15" s="21">
        <f t="shared" si="1"/>
        <v>1</v>
      </c>
      <c r="Z15" s="21">
        <f t="shared" si="1"/>
        <v>0</v>
      </c>
      <c r="AA15" s="21">
        <f t="shared" si="1"/>
        <v>0</v>
      </c>
      <c r="AB15" s="22">
        <f t="shared" si="1"/>
        <v>0</v>
      </c>
      <c r="AC15" s="23">
        <f t="shared" si="1"/>
        <v>2</v>
      </c>
      <c r="AD15" s="29"/>
      <c r="AE15" s="49"/>
      <c r="AF15"/>
    </row>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AF17"/>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8.6640625" style="2" customWidth="1"/>
    <col min="2" max="2" width="8" customWidth="1"/>
    <col min="3" max="3" width="6.5" customWidth="1"/>
    <col min="4" max="4" width="8.33203125" customWidth="1"/>
    <col min="5" max="5" width="8.5" customWidth="1"/>
    <col min="6" max="6" width="7.33203125" customWidth="1"/>
    <col min="7" max="7" width="8.5" customWidth="1"/>
    <col min="8" max="8" width="10.1640625" customWidth="1"/>
    <col min="9" max="9" width="10.83203125" customWidth="1"/>
    <col min="10" max="10" width="10.5" customWidth="1"/>
    <col min="11" max="11" width="9.6640625" customWidth="1"/>
    <col min="12" max="12" width="8.5" customWidth="1"/>
    <col min="13" max="13" width="6.83203125" customWidth="1"/>
    <col min="14" max="14" width="7" customWidth="1"/>
    <col min="16" max="16" width="7.5" customWidth="1"/>
    <col min="17" max="17" width="7.33203125" customWidth="1"/>
    <col min="18" max="18" width="6.1640625" customWidth="1"/>
    <col min="19" max="19" width="6.5" customWidth="1"/>
    <col min="20" max="20" width="9.33203125" customWidth="1"/>
    <col min="21" max="21" width="9.3320312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18.33203125" customWidth="1"/>
  </cols>
  <sheetData>
    <row r="1" spans="1:32" ht="13.5" customHeight="1" x14ac:dyDescent="0.15">
      <c r="A1" s="48"/>
      <c r="B1" s="35" t="str">
        <f>+Guide!A1</f>
        <v>This workbook was produced by Jørgen Fenhann, UNEP DTU Partnership from the CDMPipeline of 1st October 2018, jqfe@dtu.dk, Phone (+45)40202789</v>
      </c>
      <c r="M1" s="35"/>
    </row>
    <row r="2" spans="1:32" ht="13.5" customHeight="1" x14ac:dyDescent="0.15">
      <c r="B2" s="35"/>
    </row>
    <row r="3" spans="1:32" ht="41.25" customHeight="1" x14ac:dyDescent="0.15">
      <c r="A3" s="3" t="s">
        <v>1280</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t="s">
        <v>841</v>
      </c>
      <c r="AC4" s="11">
        <f t="shared" ref="AC4:AC16" si="0">SUM(B4:AB4)</f>
        <v>0</v>
      </c>
      <c r="AD4" s="27"/>
      <c r="AE4" s="45">
        <v>0.126278</v>
      </c>
    </row>
    <row r="5" spans="1:32" ht="13.5" customHeight="1" x14ac:dyDescent="0.15">
      <c r="A5" t="s">
        <v>842</v>
      </c>
      <c r="AC5" s="13">
        <f t="shared" si="0"/>
        <v>0</v>
      </c>
      <c r="AD5" s="28"/>
      <c r="AE5" s="46">
        <v>0.253</v>
      </c>
    </row>
    <row r="6" spans="1:32" ht="13.5" customHeight="1" x14ac:dyDescent="0.15">
      <c r="A6" s="2" t="s">
        <v>843</v>
      </c>
      <c r="AC6" s="13">
        <f t="shared" si="0"/>
        <v>0</v>
      </c>
      <c r="AD6" s="28"/>
      <c r="AE6" s="46">
        <v>0.25600000000000001</v>
      </c>
    </row>
    <row r="7" spans="1:32" ht="13.5" customHeight="1" x14ac:dyDescent="0.15">
      <c r="A7" t="s">
        <v>844</v>
      </c>
      <c r="R7">
        <v>1</v>
      </c>
      <c r="AC7" s="13">
        <f t="shared" si="0"/>
        <v>1</v>
      </c>
      <c r="AD7" s="28"/>
      <c r="AE7" s="46">
        <v>0.215</v>
      </c>
    </row>
    <row r="8" spans="1:32" ht="13.5" customHeight="1" x14ac:dyDescent="0.15">
      <c r="A8" t="s">
        <v>845</v>
      </c>
      <c r="T8">
        <v>1</v>
      </c>
      <c r="AC8" s="13">
        <f t="shared" si="0"/>
        <v>1</v>
      </c>
      <c r="AD8" s="28"/>
      <c r="AE8" s="46">
        <v>0.24099999999999999</v>
      </c>
    </row>
    <row r="9" spans="1:32" ht="13.5" customHeight="1" x14ac:dyDescent="0.15">
      <c r="A9" t="s">
        <v>846</v>
      </c>
      <c r="AC9" s="13">
        <f t="shared" si="0"/>
        <v>0</v>
      </c>
      <c r="AD9" s="28"/>
      <c r="AE9" s="46">
        <v>0.253</v>
      </c>
    </row>
    <row r="10" spans="1:32" ht="13.5" customHeight="1" x14ac:dyDescent="0.15">
      <c r="A10" t="s">
        <v>847</v>
      </c>
      <c r="R10">
        <v>1</v>
      </c>
      <c r="AC10" s="13">
        <f t="shared" si="0"/>
        <v>1</v>
      </c>
      <c r="AD10" s="28"/>
      <c r="AE10" s="46">
        <f>0.257</f>
        <v>0.25700000000000001</v>
      </c>
    </row>
    <row r="11" spans="1:32" ht="13.5" customHeight="1" x14ac:dyDescent="0.15">
      <c r="A11" t="s">
        <v>848</v>
      </c>
      <c r="AC11" s="13">
        <f t="shared" si="0"/>
        <v>0</v>
      </c>
      <c r="AD11" s="28"/>
      <c r="AE11" s="46">
        <f>0.134</f>
        <v>0.13400000000000001</v>
      </c>
    </row>
    <row r="12" spans="1:32" ht="13.5" customHeight="1" x14ac:dyDescent="0.15">
      <c r="A12" t="s">
        <v>849</v>
      </c>
      <c r="AC12" s="13">
        <f t="shared" si="0"/>
        <v>0</v>
      </c>
      <c r="AD12" s="28"/>
      <c r="AE12" s="46">
        <v>0.122</v>
      </c>
    </row>
    <row r="13" spans="1:32" ht="13.5" customHeight="1" x14ac:dyDescent="0.15">
      <c r="A13" t="s">
        <v>851</v>
      </c>
      <c r="R13">
        <v>1</v>
      </c>
      <c r="AC13" s="13">
        <f t="shared" si="0"/>
        <v>1</v>
      </c>
      <c r="AD13" s="28"/>
      <c r="AE13" s="46">
        <v>5.2999999999999999E-2</v>
      </c>
    </row>
    <row r="14" spans="1:32" ht="13.5" customHeight="1" x14ac:dyDescent="0.15">
      <c r="A14" t="s">
        <v>850</v>
      </c>
      <c r="S14">
        <v>1</v>
      </c>
      <c r="AC14" s="13">
        <f t="shared" si="0"/>
        <v>1</v>
      </c>
      <c r="AD14" s="28"/>
      <c r="AE14" s="46">
        <v>1.091</v>
      </c>
    </row>
    <row r="15" spans="1:32" ht="13.5" customHeight="1" x14ac:dyDescent="0.15">
      <c r="A15" s="8" t="s">
        <v>75</v>
      </c>
      <c r="O15">
        <v>1</v>
      </c>
      <c r="AC15" s="13">
        <f t="shared" si="0"/>
        <v>1</v>
      </c>
      <c r="AD15" s="30"/>
      <c r="AE15" s="33"/>
    </row>
    <row r="16" spans="1:32" ht="13.5" customHeight="1" x14ac:dyDescent="0.15">
      <c r="A16" s="25" t="s">
        <v>115</v>
      </c>
      <c r="AC16" s="15">
        <f t="shared" si="0"/>
        <v>0</v>
      </c>
      <c r="AD16" s="29"/>
      <c r="AE16" s="33"/>
      <c r="AF16"/>
    </row>
    <row r="17" spans="1:32" ht="13.5" customHeight="1" x14ac:dyDescent="0.15">
      <c r="A17" s="26" t="s">
        <v>106</v>
      </c>
      <c r="B17" s="20">
        <f t="shared" ref="B17:AC17" si="1">SUM(B4:B16)</f>
        <v>0</v>
      </c>
      <c r="C17" s="21">
        <f t="shared" si="1"/>
        <v>0</v>
      </c>
      <c r="D17" s="21">
        <f t="shared" si="1"/>
        <v>0</v>
      </c>
      <c r="E17" s="21">
        <f t="shared" si="1"/>
        <v>0</v>
      </c>
      <c r="F17" s="21">
        <f t="shared" si="1"/>
        <v>0</v>
      </c>
      <c r="G17" s="21">
        <f t="shared" si="1"/>
        <v>0</v>
      </c>
      <c r="H17" s="21">
        <f t="shared" si="1"/>
        <v>0</v>
      </c>
      <c r="I17" s="21">
        <f t="shared" si="1"/>
        <v>0</v>
      </c>
      <c r="J17" s="21">
        <f t="shared" si="1"/>
        <v>0</v>
      </c>
      <c r="K17" s="21">
        <f t="shared" si="1"/>
        <v>0</v>
      </c>
      <c r="L17" s="21">
        <f t="shared" si="1"/>
        <v>0</v>
      </c>
      <c r="M17" s="21">
        <f t="shared" si="1"/>
        <v>0</v>
      </c>
      <c r="N17" s="21">
        <f t="shared" si="1"/>
        <v>0</v>
      </c>
      <c r="O17" s="21">
        <f t="shared" si="1"/>
        <v>1</v>
      </c>
      <c r="P17" s="21">
        <f t="shared" si="1"/>
        <v>0</v>
      </c>
      <c r="Q17" s="21">
        <f t="shared" si="1"/>
        <v>0</v>
      </c>
      <c r="R17" s="21">
        <f t="shared" si="1"/>
        <v>3</v>
      </c>
      <c r="S17" s="21">
        <f t="shared" si="1"/>
        <v>1</v>
      </c>
      <c r="T17" s="21">
        <f t="shared" si="1"/>
        <v>1</v>
      </c>
      <c r="U17" s="21">
        <f t="shared" si="1"/>
        <v>0</v>
      </c>
      <c r="V17" s="21">
        <f t="shared" si="1"/>
        <v>0</v>
      </c>
      <c r="W17" s="21">
        <f t="shared" si="1"/>
        <v>0</v>
      </c>
      <c r="X17" s="21">
        <f t="shared" si="1"/>
        <v>0</v>
      </c>
      <c r="Y17" s="21">
        <f t="shared" si="1"/>
        <v>0</v>
      </c>
      <c r="Z17" s="21">
        <f t="shared" si="1"/>
        <v>0</v>
      </c>
      <c r="AA17" s="21">
        <f t="shared" si="1"/>
        <v>0</v>
      </c>
      <c r="AB17" s="22">
        <f t="shared" si="1"/>
        <v>0</v>
      </c>
      <c r="AC17" s="23">
        <f t="shared" si="1"/>
        <v>6</v>
      </c>
      <c r="AD17" s="29"/>
      <c r="AE17" s="23"/>
      <c r="AF17"/>
    </row>
  </sheetData>
  <phoneticPr fontId="0" type="noConversion"/>
  <pageMargins left="0.75" right="0.75" top="1" bottom="1" header="0.5" footer="0.5"/>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28"/>
  <dimension ref="A1:AG22"/>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22"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26.33203125" customWidth="1"/>
  </cols>
  <sheetData>
    <row r="1" spans="1:33" ht="13.5" customHeight="1" x14ac:dyDescent="0.15">
      <c r="A1" s="48"/>
      <c r="B1" s="35" t="str">
        <f>China!B1</f>
        <v>This workbook was produced by Jørgen Fenhann, UNEP DTU Partnership from the CDMPipeline of 1st October 2018, jqfe@dtu.dk, Phone (+45)40202789</v>
      </c>
    </row>
    <row r="2" spans="1:33" ht="13.5" customHeight="1" x14ac:dyDescent="0.15">
      <c r="B2" s="35"/>
    </row>
    <row r="3" spans="1:33" ht="40.5" customHeight="1" x14ac:dyDescent="0.15">
      <c r="A3" s="3" t="s">
        <v>1293</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3" ht="13.5" customHeight="1" x14ac:dyDescent="0.15">
      <c r="A4" t="s">
        <v>964</v>
      </c>
      <c r="Y4">
        <v>1</v>
      </c>
      <c r="AC4" s="11">
        <f t="shared" ref="AC4:AC21" si="0">SUM(B4:AB4)</f>
        <v>1</v>
      </c>
      <c r="AD4" s="27"/>
      <c r="AE4" s="45"/>
      <c r="AG4" t="s">
        <v>955</v>
      </c>
    </row>
    <row r="5" spans="1:33" ht="13.5" customHeight="1" x14ac:dyDescent="0.15">
      <c r="A5" t="s">
        <v>965</v>
      </c>
      <c r="Y5">
        <v>1</v>
      </c>
      <c r="AB5">
        <v>1</v>
      </c>
      <c r="AC5" s="13">
        <f t="shared" si="0"/>
        <v>2</v>
      </c>
      <c r="AD5" s="28"/>
      <c r="AE5" s="46"/>
      <c r="AG5" t="s">
        <v>956</v>
      </c>
    </row>
    <row r="6" spans="1:33" ht="13.5" customHeight="1" x14ac:dyDescent="0.15">
      <c r="A6" t="s">
        <v>966</v>
      </c>
      <c r="F6">
        <v>1</v>
      </c>
      <c r="S6">
        <v>1</v>
      </c>
      <c r="AC6" s="13">
        <f t="shared" si="0"/>
        <v>2</v>
      </c>
      <c r="AD6" s="28"/>
      <c r="AE6" s="46"/>
      <c r="AG6" t="s">
        <v>957</v>
      </c>
    </row>
    <row r="7" spans="1:33" ht="13.5" customHeight="1" x14ac:dyDescent="0.15">
      <c r="A7" t="s">
        <v>967</v>
      </c>
      <c r="AC7" s="13">
        <f t="shared" si="0"/>
        <v>0</v>
      </c>
      <c r="AD7" s="28"/>
      <c r="AE7" s="46"/>
      <c r="AG7" t="s">
        <v>958</v>
      </c>
    </row>
    <row r="8" spans="1:33" ht="13.5" customHeight="1" x14ac:dyDescent="0.15">
      <c r="A8" t="s">
        <v>968</v>
      </c>
      <c r="Y8">
        <v>1</v>
      </c>
      <c r="AC8" s="13">
        <f t="shared" si="0"/>
        <v>1</v>
      </c>
      <c r="AD8" s="28"/>
      <c r="AE8" s="46"/>
      <c r="AG8" t="s">
        <v>959</v>
      </c>
    </row>
    <row r="9" spans="1:33" ht="13.5" customHeight="1" x14ac:dyDescent="0.15">
      <c r="A9" t="s">
        <v>969</v>
      </c>
      <c r="Y9">
        <v>1</v>
      </c>
      <c r="AC9" s="13">
        <f t="shared" si="0"/>
        <v>1</v>
      </c>
      <c r="AD9" s="28"/>
      <c r="AE9" s="46"/>
      <c r="AG9" t="s">
        <v>960</v>
      </c>
    </row>
    <row r="10" spans="1:33" ht="13.5" customHeight="1" x14ac:dyDescent="0.15">
      <c r="A10" t="s">
        <v>970</v>
      </c>
      <c r="AC10" s="13">
        <f t="shared" si="0"/>
        <v>0</v>
      </c>
      <c r="AD10" s="28"/>
      <c r="AE10" s="46"/>
      <c r="AG10" t="s">
        <v>961</v>
      </c>
    </row>
    <row r="11" spans="1:33" ht="13.5" customHeight="1" x14ac:dyDescent="0.15">
      <c r="A11" t="s">
        <v>971</v>
      </c>
      <c r="AB11">
        <v>1</v>
      </c>
      <c r="AC11" s="13">
        <f t="shared" si="0"/>
        <v>1</v>
      </c>
      <c r="AD11" s="28"/>
      <c r="AE11" s="46"/>
      <c r="AG11" t="s">
        <v>962</v>
      </c>
    </row>
    <row r="12" spans="1:33" ht="13.5" customHeight="1" x14ac:dyDescent="0.15">
      <c r="A12" t="s">
        <v>972</v>
      </c>
      <c r="AC12" s="13">
        <f t="shared" si="0"/>
        <v>0</v>
      </c>
      <c r="AD12" s="28"/>
      <c r="AE12" s="46"/>
      <c r="AG12" t="s">
        <v>963</v>
      </c>
    </row>
    <row r="13" spans="1:33" ht="13.5" customHeight="1" x14ac:dyDescent="0.15">
      <c r="A13" t="s">
        <v>977</v>
      </c>
      <c r="AC13" s="13">
        <f t="shared" si="0"/>
        <v>0</v>
      </c>
      <c r="AD13" s="28"/>
      <c r="AE13" s="46"/>
      <c r="AF13"/>
    </row>
    <row r="14" spans="1:33" ht="13.5" customHeight="1" x14ac:dyDescent="0.15">
      <c r="A14" t="s">
        <v>978</v>
      </c>
      <c r="AC14" s="13">
        <f t="shared" si="0"/>
        <v>0</v>
      </c>
      <c r="AD14" s="28"/>
      <c r="AE14" s="46"/>
      <c r="AF14"/>
      <c r="AG14" t="s">
        <v>980</v>
      </c>
    </row>
    <row r="15" spans="1:33" ht="13.5" customHeight="1" x14ac:dyDescent="0.15">
      <c r="A15" s="2" t="s">
        <v>979</v>
      </c>
      <c r="AC15" s="13">
        <f t="shared" si="0"/>
        <v>0</v>
      </c>
      <c r="AD15" s="28"/>
      <c r="AE15" s="46"/>
      <c r="AG15" t="s">
        <v>981</v>
      </c>
    </row>
    <row r="16" spans="1:33" ht="13.5" customHeight="1" x14ac:dyDescent="0.15">
      <c r="A16" t="s">
        <v>976</v>
      </c>
      <c r="AC16" s="13">
        <f t="shared" si="0"/>
        <v>0</v>
      </c>
      <c r="AD16" s="28"/>
      <c r="AE16" s="46"/>
      <c r="AG16" t="s">
        <v>982</v>
      </c>
    </row>
    <row r="17" spans="1:31" ht="13.5" customHeight="1" x14ac:dyDescent="0.15">
      <c r="A17" t="s">
        <v>973</v>
      </c>
      <c r="AC17" s="13">
        <f t="shared" si="0"/>
        <v>0</v>
      </c>
      <c r="AD17" s="28"/>
      <c r="AE17" s="46"/>
    </row>
    <row r="18" spans="1:31" ht="13.5" customHeight="1" x14ac:dyDescent="0.15">
      <c r="A18" t="s">
        <v>974</v>
      </c>
      <c r="AC18" s="13">
        <f t="shared" si="0"/>
        <v>0</v>
      </c>
      <c r="AD18" s="28"/>
      <c r="AE18" s="46"/>
    </row>
    <row r="19" spans="1:31" ht="13.5" customHeight="1" x14ac:dyDescent="0.15">
      <c r="A19" t="s">
        <v>975</v>
      </c>
      <c r="AC19" s="13">
        <f t="shared" si="0"/>
        <v>0</v>
      </c>
      <c r="AD19" s="28"/>
      <c r="AE19" s="46"/>
    </row>
    <row r="20" spans="1:31" ht="13.5" customHeight="1" x14ac:dyDescent="0.15">
      <c r="A20" s="8" t="s">
        <v>75</v>
      </c>
      <c r="AC20" s="13">
        <f t="shared" si="0"/>
        <v>0</v>
      </c>
      <c r="AD20" s="30"/>
      <c r="AE20" s="33"/>
    </row>
    <row r="21" spans="1:31" ht="13.5" customHeight="1" x14ac:dyDescent="0.15">
      <c r="A21" s="25" t="s">
        <v>115</v>
      </c>
      <c r="AC21" s="15">
        <f t="shared" si="0"/>
        <v>0</v>
      </c>
      <c r="AD21" s="29"/>
      <c r="AE21" s="33"/>
    </row>
    <row r="22" spans="1:31" ht="13.5" customHeight="1" x14ac:dyDescent="0.15">
      <c r="A22" s="26" t="s">
        <v>106</v>
      </c>
      <c r="B22" s="20">
        <f t="shared" ref="B22:AC22" si="1">SUM(B4:B21)</f>
        <v>0</v>
      </c>
      <c r="C22" s="21">
        <f t="shared" si="1"/>
        <v>0</v>
      </c>
      <c r="D22" s="21">
        <f t="shared" si="1"/>
        <v>0</v>
      </c>
      <c r="E22" s="21">
        <f t="shared" si="1"/>
        <v>0</v>
      </c>
      <c r="F22" s="21">
        <f t="shared" si="1"/>
        <v>1</v>
      </c>
      <c r="G22" s="21">
        <f t="shared" si="1"/>
        <v>0</v>
      </c>
      <c r="H22" s="21">
        <f t="shared" si="1"/>
        <v>0</v>
      </c>
      <c r="I22" s="21">
        <f t="shared" si="1"/>
        <v>0</v>
      </c>
      <c r="J22" s="21">
        <f t="shared" si="1"/>
        <v>0</v>
      </c>
      <c r="K22" s="21">
        <f t="shared" si="1"/>
        <v>0</v>
      </c>
      <c r="L22" s="21">
        <f t="shared" si="1"/>
        <v>0</v>
      </c>
      <c r="M22" s="21">
        <f t="shared" si="1"/>
        <v>0</v>
      </c>
      <c r="N22" s="21">
        <f t="shared" si="1"/>
        <v>0</v>
      </c>
      <c r="O22" s="21">
        <f t="shared" si="1"/>
        <v>0</v>
      </c>
      <c r="P22" s="21">
        <f t="shared" si="1"/>
        <v>0</v>
      </c>
      <c r="Q22" s="21">
        <f t="shared" si="1"/>
        <v>0</v>
      </c>
      <c r="R22" s="21">
        <f t="shared" si="1"/>
        <v>0</v>
      </c>
      <c r="S22" s="21">
        <f t="shared" si="1"/>
        <v>1</v>
      </c>
      <c r="T22" s="21">
        <f t="shared" si="1"/>
        <v>0</v>
      </c>
      <c r="U22" s="21">
        <f t="shared" si="1"/>
        <v>0</v>
      </c>
      <c r="V22" s="21">
        <f t="shared" si="1"/>
        <v>0</v>
      </c>
      <c r="W22" s="21">
        <f t="shared" si="1"/>
        <v>0</v>
      </c>
      <c r="X22" s="21">
        <f t="shared" si="1"/>
        <v>0</v>
      </c>
      <c r="Y22" s="21">
        <f t="shared" si="1"/>
        <v>4</v>
      </c>
      <c r="Z22" s="21">
        <f t="shared" si="1"/>
        <v>0</v>
      </c>
      <c r="AA22" s="21">
        <f t="shared" si="1"/>
        <v>0</v>
      </c>
      <c r="AB22" s="22">
        <f t="shared" si="1"/>
        <v>2</v>
      </c>
      <c r="AC22" s="23">
        <f t="shared" si="1"/>
        <v>8</v>
      </c>
      <c r="AD22" s="29"/>
      <c r="AE22" s="23"/>
    </row>
  </sheetData>
  <phoneticPr fontId="0" type="noConversion"/>
  <pageMargins left="0.75" right="0.75" top="1" bottom="1" header="0.5" footer="0.5"/>
  <headerFooter alignWithMargins="0"/>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29"/>
  <dimension ref="A1:AF37"/>
  <sheetViews>
    <sheetView workbookViewId="0">
      <pane xSplit="1" ySplit="3" topLeftCell="B23"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20.6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1" ht="13.5" customHeight="1" x14ac:dyDescent="0.15">
      <c r="B1" s="35" t="str">
        <f>China!B1</f>
        <v>This workbook was produced by Jørgen Fenhann, UNEP DTU Partnership from the CDMPipeline of 1st October 2018, jqfe@dtu.dk, Phone (+45)40202789</v>
      </c>
    </row>
    <row r="2" spans="1:31" ht="13.5" customHeight="1" x14ac:dyDescent="0.15">
      <c r="B2" s="35"/>
    </row>
    <row r="3" spans="1:31" ht="42" customHeight="1" x14ac:dyDescent="0.15">
      <c r="A3" s="3" t="s">
        <v>1294</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31" t="s">
        <v>382</v>
      </c>
    </row>
    <row r="4" spans="1:31" ht="13.5" customHeight="1" x14ac:dyDescent="0.15">
      <c r="A4" s="8" t="s">
        <v>143</v>
      </c>
      <c r="S4">
        <v>1</v>
      </c>
      <c r="T4">
        <v>4</v>
      </c>
      <c r="AC4" s="11">
        <f t="shared" ref="AC4:AC36" si="0">SUM(B4:AB4)</f>
        <v>5</v>
      </c>
      <c r="AD4" s="27"/>
      <c r="AE4" s="17"/>
    </row>
    <row r="5" spans="1:31" ht="13.5" customHeight="1" x14ac:dyDescent="0.15">
      <c r="A5" s="8" t="s">
        <v>144</v>
      </c>
      <c r="S5">
        <v>2</v>
      </c>
      <c r="T5">
        <v>1</v>
      </c>
      <c r="AB5">
        <v>1</v>
      </c>
      <c r="AC5" s="13">
        <f t="shared" si="0"/>
        <v>4</v>
      </c>
      <c r="AD5" s="28"/>
      <c r="AE5" s="18"/>
    </row>
    <row r="6" spans="1:31" ht="13.5" customHeight="1" x14ac:dyDescent="0.15">
      <c r="A6" s="8" t="s">
        <v>145</v>
      </c>
      <c r="AC6" s="13">
        <f t="shared" si="0"/>
        <v>0</v>
      </c>
      <c r="AD6" s="28"/>
      <c r="AE6" s="18"/>
    </row>
    <row r="7" spans="1:31" ht="13.5" customHeight="1" x14ac:dyDescent="0.15">
      <c r="A7" s="8" t="s">
        <v>170</v>
      </c>
      <c r="T7">
        <v>1</v>
      </c>
      <c r="AC7" s="13">
        <f t="shared" si="0"/>
        <v>1</v>
      </c>
      <c r="AD7" s="28"/>
      <c r="AE7" s="18"/>
    </row>
    <row r="8" spans="1:31" ht="13.5" customHeight="1" x14ac:dyDescent="0.15">
      <c r="A8" s="8" t="s">
        <v>146</v>
      </c>
      <c r="T8">
        <v>1</v>
      </c>
      <c r="AC8" s="13">
        <f t="shared" si="0"/>
        <v>1</v>
      </c>
      <c r="AD8" s="28"/>
      <c r="AE8" s="18"/>
    </row>
    <row r="9" spans="1:31" ht="13.5" customHeight="1" x14ac:dyDescent="0.15">
      <c r="A9" s="8" t="s">
        <v>147</v>
      </c>
      <c r="S9">
        <v>1</v>
      </c>
      <c r="T9">
        <v>1</v>
      </c>
      <c r="AC9" s="13">
        <f t="shared" si="0"/>
        <v>2</v>
      </c>
      <c r="AD9" s="28"/>
      <c r="AE9" s="18"/>
    </row>
    <row r="10" spans="1:31" ht="13.5" customHeight="1" x14ac:dyDescent="0.15">
      <c r="A10" s="8" t="s">
        <v>148</v>
      </c>
      <c r="G10">
        <v>5</v>
      </c>
      <c r="S10">
        <v>1</v>
      </c>
      <c r="T10">
        <v>11</v>
      </c>
      <c r="AB10">
        <v>2</v>
      </c>
      <c r="AC10" s="13">
        <f t="shared" si="0"/>
        <v>19</v>
      </c>
      <c r="AD10" s="28"/>
      <c r="AE10" s="18"/>
    </row>
    <row r="11" spans="1:31" ht="13.5" customHeight="1" x14ac:dyDescent="0.15">
      <c r="A11" s="8" t="s">
        <v>171</v>
      </c>
      <c r="AC11" s="13">
        <f t="shared" si="0"/>
        <v>0</v>
      </c>
      <c r="AD11" s="28"/>
      <c r="AE11" s="18"/>
    </row>
    <row r="12" spans="1:31" ht="13.5" customHeight="1" x14ac:dyDescent="0.15">
      <c r="A12" s="8" t="s">
        <v>149</v>
      </c>
      <c r="S12">
        <v>1</v>
      </c>
      <c r="T12">
        <v>5</v>
      </c>
      <c r="V12">
        <v>1</v>
      </c>
      <c r="AC12" s="13">
        <f t="shared" si="0"/>
        <v>7</v>
      </c>
      <c r="AD12" s="28"/>
      <c r="AE12" s="18"/>
    </row>
    <row r="13" spans="1:31" ht="13.5" customHeight="1" x14ac:dyDescent="0.15">
      <c r="A13" s="8" t="s">
        <v>150</v>
      </c>
      <c r="S13">
        <v>1</v>
      </c>
      <c r="T13">
        <v>6</v>
      </c>
      <c r="AC13" s="13">
        <f t="shared" si="0"/>
        <v>7</v>
      </c>
      <c r="AD13" s="28"/>
      <c r="AE13" s="18"/>
    </row>
    <row r="14" spans="1:31" ht="13.5" customHeight="1" x14ac:dyDescent="0.15">
      <c r="A14" s="8" t="s">
        <v>151</v>
      </c>
      <c r="R14">
        <v>1</v>
      </c>
      <c r="AC14" s="13">
        <f t="shared" si="0"/>
        <v>1</v>
      </c>
      <c r="AD14" s="28"/>
      <c r="AE14" s="18"/>
    </row>
    <row r="15" spans="1:31" ht="13.5" customHeight="1" x14ac:dyDescent="0.15">
      <c r="A15" s="8" t="s">
        <v>164</v>
      </c>
      <c r="D15">
        <v>2</v>
      </c>
      <c r="T15">
        <v>1</v>
      </c>
      <c r="AA15">
        <v>1</v>
      </c>
      <c r="AC15" s="13">
        <f t="shared" si="0"/>
        <v>4</v>
      </c>
      <c r="AD15" s="28"/>
      <c r="AE15" s="18"/>
    </row>
    <row r="16" spans="1:31" ht="13.5" customHeight="1" x14ac:dyDescent="0.15">
      <c r="A16" s="8" t="s">
        <v>152</v>
      </c>
      <c r="D16">
        <v>3</v>
      </c>
      <c r="R16">
        <v>4</v>
      </c>
      <c r="S16">
        <v>3</v>
      </c>
      <c r="T16">
        <v>9</v>
      </c>
      <c r="AA16">
        <v>1</v>
      </c>
      <c r="AC16" s="13">
        <f t="shared" si="0"/>
        <v>20</v>
      </c>
      <c r="AD16" s="28"/>
      <c r="AE16" s="18"/>
    </row>
    <row r="17" spans="1:31" ht="13.5" customHeight="1" x14ac:dyDescent="0.15">
      <c r="A17" s="8" t="s">
        <v>153</v>
      </c>
      <c r="S17">
        <v>5</v>
      </c>
      <c r="T17">
        <v>3</v>
      </c>
      <c r="AC17" s="13">
        <f t="shared" si="0"/>
        <v>8</v>
      </c>
      <c r="AD17" s="28"/>
      <c r="AE17" s="18"/>
    </row>
    <row r="18" spans="1:31" ht="13.5" customHeight="1" x14ac:dyDescent="0.15">
      <c r="A18" s="8" t="s">
        <v>173</v>
      </c>
      <c r="AA18">
        <v>4</v>
      </c>
      <c r="AC18" s="13">
        <f t="shared" si="0"/>
        <v>4</v>
      </c>
      <c r="AD18" s="28"/>
      <c r="AE18" s="18"/>
    </row>
    <row r="19" spans="1:31" ht="13.5" customHeight="1" x14ac:dyDescent="0.15">
      <c r="A19" s="8" t="s">
        <v>165</v>
      </c>
      <c r="T19">
        <v>4</v>
      </c>
      <c r="V19">
        <v>1</v>
      </c>
      <c r="AC19" s="13">
        <f t="shared" si="0"/>
        <v>5</v>
      </c>
      <c r="AD19" s="28"/>
      <c r="AE19" s="18"/>
    </row>
    <row r="20" spans="1:31" ht="13.5" customHeight="1" x14ac:dyDescent="0.15">
      <c r="A20" s="8" t="s">
        <v>154</v>
      </c>
      <c r="S20">
        <v>1</v>
      </c>
      <c r="T20">
        <v>1</v>
      </c>
      <c r="AC20" s="13">
        <f t="shared" si="0"/>
        <v>2</v>
      </c>
      <c r="AD20" s="28"/>
      <c r="AE20" s="18"/>
    </row>
    <row r="21" spans="1:31" ht="13.5" customHeight="1" x14ac:dyDescent="0.15">
      <c r="A21" s="8" t="s">
        <v>168</v>
      </c>
      <c r="R21">
        <v>2</v>
      </c>
      <c r="AC21" s="13">
        <f t="shared" si="0"/>
        <v>2</v>
      </c>
      <c r="AD21" s="28"/>
      <c r="AE21" s="18"/>
    </row>
    <row r="22" spans="1:31" ht="13.5" customHeight="1" x14ac:dyDescent="0.15">
      <c r="A22" s="9" t="s">
        <v>155</v>
      </c>
      <c r="J22">
        <v>3</v>
      </c>
      <c r="K22">
        <v>1</v>
      </c>
      <c r="Q22">
        <v>1</v>
      </c>
      <c r="S22">
        <v>4</v>
      </c>
      <c r="T22">
        <v>3</v>
      </c>
      <c r="AB22">
        <v>3</v>
      </c>
      <c r="AC22" s="13">
        <f t="shared" si="0"/>
        <v>15</v>
      </c>
      <c r="AD22" s="28"/>
      <c r="AE22" s="18"/>
    </row>
    <row r="23" spans="1:31" ht="13.5" customHeight="1" x14ac:dyDescent="0.15">
      <c r="A23" s="8" t="s">
        <v>156</v>
      </c>
      <c r="T23">
        <v>2</v>
      </c>
      <c r="AB23">
        <v>19</v>
      </c>
      <c r="AC23" s="13">
        <f t="shared" si="0"/>
        <v>21</v>
      </c>
      <c r="AD23" s="28"/>
      <c r="AE23" s="18"/>
    </row>
    <row r="24" spans="1:31" ht="13.5" customHeight="1" x14ac:dyDescent="0.15">
      <c r="A24" s="8" t="s">
        <v>157</v>
      </c>
      <c r="D24">
        <v>2</v>
      </c>
      <c r="P24">
        <v>1</v>
      </c>
      <c r="S24">
        <v>1</v>
      </c>
      <c r="T24">
        <v>19</v>
      </c>
      <c r="AC24" s="13">
        <f t="shared" si="0"/>
        <v>23</v>
      </c>
      <c r="AD24" s="28"/>
      <c r="AE24" s="18"/>
    </row>
    <row r="25" spans="1:31" ht="13.5" customHeight="1" x14ac:dyDescent="0.15">
      <c r="A25" s="8" t="s">
        <v>166</v>
      </c>
      <c r="S25">
        <v>1</v>
      </c>
      <c r="T25">
        <v>4</v>
      </c>
      <c r="AC25" s="13">
        <f t="shared" si="0"/>
        <v>5</v>
      </c>
      <c r="AD25" s="28"/>
      <c r="AE25" s="18"/>
    </row>
    <row r="26" spans="1:31" ht="13.5" customHeight="1" x14ac:dyDescent="0.15">
      <c r="A26" s="8" t="s">
        <v>172</v>
      </c>
      <c r="S26">
        <v>1</v>
      </c>
      <c r="AC26" s="13">
        <f t="shared" si="0"/>
        <v>1</v>
      </c>
      <c r="AD26" s="28"/>
      <c r="AE26" s="18"/>
    </row>
    <row r="27" spans="1:31" ht="13.5" customHeight="1" x14ac:dyDescent="0.15">
      <c r="A27" s="8" t="s">
        <v>167</v>
      </c>
      <c r="D27">
        <v>2</v>
      </c>
      <c r="S27">
        <v>1</v>
      </c>
      <c r="T27">
        <v>1</v>
      </c>
      <c r="AB27">
        <v>2</v>
      </c>
      <c r="AC27" s="13">
        <f t="shared" si="0"/>
        <v>6</v>
      </c>
      <c r="AD27" s="28"/>
      <c r="AE27" s="18"/>
    </row>
    <row r="28" spans="1:31" ht="13.5" customHeight="1" x14ac:dyDescent="0.15">
      <c r="A28" s="8" t="s">
        <v>158</v>
      </c>
      <c r="S28">
        <v>2</v>
      </c>
      <c r="T28">
        <v>3</v>
      </c>
      <c r="AC28" s="13">
        <f t="shared" si="0"/>
        <v>5</v>
      </c>
      <c r="AD28" s="28"/>
      <c r="AE28" s="18"/>
    </row>
    <row r="29" spans="1:31" ht="13.5" customHeight="1" x14ac:dyDescent="0.15">
      <c r="A29" s="8" t="s">
        <v>159</v>
      </c>
      <c r="D29">
        <v>1</v>
      </c>
      <c r="T29">
        <v>16</v>
      </c>
      <c r="AC29" s="13">
        <f t="shared" si="0"/>
        <v>17</v>
      </c>
      <c r="AD29" s="28"/>
      <c r="AE29" s="18"/>
    </row>
    <row r="30" spans="1:31" ht="13.5" customHeight="1" x14ac:dyDescent="0.15">
      <c r="A30" s="8" t="s">
        <v>160</v>
      </c>
      <c r="K30">
        <v>1</v>
      </c>
      <c r="AC30" s="13">
        <f t="shared" si="0"/>
        <v>1</v>
      </c>
      <c r="AD30" s="28"/>
      <c r="AE30" s="18"/>
    </row>
    <row r="31" spans="1:31" ht="13.5" customHeight="1" x14ac:dyDescent="0.15">
      <c r="A31" s="8" t="s">
        <v>161</v>
      </c>
      <c r="J31">
        <v>1</v>
      </c>
      <c r="S31">
        <v>1</v>
      </c>
      <c r="T31">
        <v>2</v>
      </c>
      <c r="AB31">
        <v>2</v>
      </c>
      <c r="AC31" s="13">
        <f t="shared" si="0"/>
        <v>6</v>
      </c>
      <c r="AD31" s="28"/>
      <c r="AE31" s="18"/>
    </row>
    <row r="32" spans="1:31" ht="13.5" customHeight="1" x14ac:dyDescent="0.15">
      <c r="A32" s="8" t="s">
        <v>169</v>
      </c>
      <c r="AC32" s="13">
        <f t="shared" si="0"/>
        <v>0</v>
      </c>
      <c r="AD32" s="28"/>
      <c r="AE32" s="18"/>
    </row>
    <row r="33" spans="1:32" ht="13.5" customHeight="1" x14ac:dyDescent="0.15">
      <c r="A33" s="8" t="s">
        <v>162</v>
      </c>
      <c r="D33">
        <v>2</v>
      </c>
      <c r="J33">
        <v>1</v>
      </c>
      <c r="O33">
        <v>1</v>
      </c>
      <c r="R33">
        <v>2</v>
      </c>
      <c r="S33">
        <v>1</v>
      </c>
      <c r="T33">
        <v>15</v>
      </c>
      <c r="AC33" s="13">
        <f t="shared" si="0"/>
        <v>22</v>
      </c>
      <c r="AD33" s="28"/>
      <c r="AE33" s="18"/>
    </row>
    <row r="34" spans="1:32" ht="13.5" customHeight="1" x14ac:dyDescent="0.15">
      <c r="A34" s="8" t="s">
        <v>163</v>
      </c>
      <c r="D34">
        <v>1</v>
      </c>
      <c r="S34">
        <v>2</v>
      </c>
      <c r="T34">
        <v>6</v>
      </c>
      <c r="AC34" s="13">
        <f t="shared" si="0"/>
        <v>9</v>
      </c>
      <c r="AD34" s="28"/>
      <c r="AE34" s="18"/>
    </row>
    <row r="35" spans="1:32" ht="13.5" customHeight="1" x14ac:dyDescent="0.15">
      <c r="A35" s="8" t="s">
        <v>75</v>
      </c>
      <c r="T35">
        <v>1</v>
      </c>
      <c r="AC35" s="13">
        <f t="shared" si="0"/>
        <v>1</v>
      </c>
      <c r="AD35" s="30"/>
      <c r="AE35" s="33"/>
      <c r="AF35"/>
    </row>
    <row r="36" spans="1:32" ht="13.5" customHeight="1" x14ac:dyDescent="0.15">
      <c r="A36" s="25" t="s">
        <v>115</v>
      </c>
      <c r="AC36" s="15">
        <f t="shared" si="0"/>
        <v>0</v>
      </c>
      <c r="AD36" s="29"/>
      <c r="AE36" s="33"/>
      <c r="AF36"/>
    </row>
    <row r="37" spans="1:32" ht="13.5" customHeight="1" x14ac:dyDescent="0.15">
      <c r="A37" s="26" t="s">
        <v>106</v>
      </c>
      <c r="B37" s="20">
        <f t="shared" ref="B37:AC37" si="1">SUM(B4:B36)</f>
        <v>0</v>
      </c>
      <c r="C37" s="21">
        <f t="shared" si="1"/>
        <v>0</v>
      </c>
      <c r="D37" s="21">
        <f t="shared" si="1"/>
        <v>13</v>
      </c>
      <c r="E37" s="21">
        <f t="shared" si="1"/>
        <v>0</v>
      </c>
      <c r="F37" s="21">
        <f t="shared" si="1"/>
        <v>0</v>
      </c>
      <c r="G37" s="21">
        <f t="shared" si="1"/>
        <v>5</v>
      </c>
      <c r="H37" s="21">
        <f t="shared" si="1"/>
        <v>0</v>
      </c>
      <c r="I37" s="21">
        <f t="shared" si="1"/>
        <v>0</v>
      </c>
      <c r="J37" s="21">
        <f t="shared" si="1"/>
        <v>5</v>
      </c>
      <c r="K37" s="21">
        <f t="shared" si="1"/>
        <v>2</v>
      </c>
      <c r="L37" s="21">
        <f t="shared" si="1"/>
        <v>0</v>
      </c>
      <c r="M37" s="21">
        <f t="shared" si="1"/>
        <v>0</v>
      </c>
      <c r="N37" s="21">
        <f t="shared" si="1"/>
        <v>0</v>
      </c>
      <c r="O37" s="21">
        <f t="shared" si="1"/>
        <v>1</v>
      </c>
      <c r="P37" s="21">
        <f t="shared" si="1"/>
        <v>1</v>
      </c>
      <c r="Q37" s="21">
        <f t="shared" si="1"/>
        <v>1</v>
      </c>
      <c r="R37" s="21">
        <f t="shared" si="1"/>
        <v>9</v>
      </c>
      <c r="S37" s="21">
        <f t="shared" si="1"/>
        <v>30</v>
      </c>
      <c r="T37" s="21">
        <f t="shared" si="1"/>
        <v>120</v>
      </c>
      <c r="U37" s="21">
        <f t="shared" si="1"/>
        <v>0</v>
      </c>
      <c r="V37" s="21">
        <f t="shared" si="1"/>
        <v>2</v>
      </c>
      <c r="W37" s="21">
        <f t="shared" si="1"/>
        <v>0</v>
      </c>
      <c r="X37" s="21">
        <f t="shared" si="1"/>
        <v>0</v>
      </c>
      <c r="Y37" s="21">
        <f t="shared" si="1"/>
        <v>0</v>
      </c>
      <c r="Z37" s="21">
        <f t="shared" si="1"/>
        <v>0</v>
      </c>
      <c r="AA37" s="21">
        <f t="shared" si="1"/>
        <v>6</v>
      </c>
      <c r="AB37" s="22">
        <f t="shared" si="1"/>
        <v>29</v>
      </c>
      <c r="AC37" s="23">
        <f t="shared" si="1"/>
        <v>224</v>
      </c>
      <c r="AD37" s="29"/>
      <c r="AE37" s="49"/>
      <c r="AF37"/>
    </row>
  </sheetData>
  <phoneticPr fontId="0" type="noConversion"/>
  <pageMargins left="0.75" right="0.75" top="1" bottom="1" header="0.5" footer="0.5"/>
  <headerFooter alignWithMargins="0"/>
  <legacy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30"/>
  <dimension ref="A1:AF40"/>
  <sheetViews>
    <sheetView workbookViewId="0">
      <pane xSplit="1" ySplit="3" topLeftCell="B2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21.832031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29.83203125"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1.25" customHeight="1" x14ac:dyDescent="0.15">
      <c r="A3" s="3" t="s">
        <v>1295</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t="s">
        <v>808</v>
      </c>
      <c r="AC4" s="11">
        <f t="shared" ref="AC4:AC39" si="0">SUM(B4:AB4)</f>
        <v>0</v>
      </c>
      <c r="AD4" s="27"/>
      <c r="AE4" s="45"/>
    </row>
    <row r="5" spans="1:31" ht="13.5" customHeight="1" x14ac:dyDescent="0.15">
      <c r="A5" t="s">
        <v>809</v>
      </c>
      <c r="AC5" s="13">
        <f t="shared" si="0"/>
        <v>0</v>
      </c>
      <c r="AD5" s="28"/>
      <c r="AE5" s="46"/>
    </row>
    <row r="6" spans="1:31" ht="13.5" customHeight="1" x14ac:dyDescent="0.15">
      <c r="A6" t="s">
        <v>810</v>
      </c>
      <c r="AC6" s="13">
        <f t="shared" si="0"/>
        <v>0</v>
      </c>
      <c r="AD6" s="28"/>
      <c r="AE6" s="46"/>
    </row>
    <row r="7" spans="1:31" ht="13.5" customHeight="1" x14ac:dyDescent="0.15">
      <c r="A7" t="s">
        <v>811</v>
      </c>
      <c r="AC7" s="13">
        <f t="shared" si="0"/>
        <v>0</v>
      </c>
      <c r="AD7" s="28"/>
      <c r="AE7" s="46"/>
    </row>
    <row r="8" spans="1:31" ht="13.5" customHeight="1" x14ac:dyDescent="0.15">
      <c r="A8" t="s">
        <v>812</v>
      </c>
      <c r="AC8" s="13">
        <f t="shared" si="0"/>
        <v>0</v>
      </c>
      <c r="AD8" s="28"/>
      <c r="AE8" s="46"/>
    </row>
    <row r="9" spans="1:31" ht="13.5" customHeight="1" x14ac:dyDescent="0.15">
      <c r="A9" t="s">
        <v>813</v>
      </c>
      <c r="AC9" s="13">
        <f t="shared" si="0"/>
        <v>0</v>
      </c>
      <c r="AD9" s="28"/>
      <c r="AE9" s="46"/>
    </row>
    <row r="10" spans="1:31" ht="13.5" customHeight="1" x14ac:dyDescent="0.15">
      <c r="A10" t="s">
        <v>814</v>
      </c>
      <c r="AC10" s="13">
        <f t="shared" si="0"/>
        <v>0</v>
      </c>
      <c r="AD10" s="28"/>
      <c r="AE10" s="46"/>
    </row>
    <row r="11" spans="1:31" ht="13.5" customHeight="1" x14ac:dyDescent="0.15">
      <c r="A11" t="s">
        <v>840</v>
      </c>
      <c r="S11">
        <v>1</v>
      </c>
      <c r="AC11" s="13">
        <f t="shared" si="0"/>
        <v>1</v>
      </c>
      <c r="AD11" s="28"/>
      <c r="AE11" s="46"/>
    </row>
    <row r="12" spans="1:31" ht="13.5" customHeight="1" x14ac:dyDescent="0.15">
      <c r="A12" t="s">
        <v>815</v>
      </c>
      <c r="AC12" s="13">
        <f t="shared" si="0"/>
        <v>0</v>
      </c>
      <c r="AD12" s="28"/>
      <c r="AE12" s="46"/>
    </row>
    <row r="13" spans="1:31" ht="13.5" customHeight="1" x14ac:dyDescent="0.15">
      <c r="A13" t="s">
        <v>816</v>
      </c>
      <c r="AC13" s="13">
        <f t="shared" si="0"/>
        <v>0</v>
      </c>
      <c r="AD13" s="28"/>
      <c r="AE13" s="46"/>
    </row>
    <row r="14" spans="1:31" ht="13.5" customHeight="1" x14ac:dyDescent="0.15">
      <c r="A14" t="s">
        <v>817</v>
      </c>
      <c r="AC14" s="13">
        <f t="shared" si="0"/>
        <v>0</v>
      </c>
      <c r="AD14" s="28"/>
      <c r="AE14" s="46"/>
    </row>
    <row r="15" spans="1:31" ht="13.5" customHeight="1" x14ac:dyDescent="0.15">
      <c r="A15" t="s">
        <v>818</v>
      </c>
      <c r="D15">
        <v>1</v>
      </c>
      <c r="AC15" s="13">
        <f t="shared" si="0"/>
        <v>1</v>
      </c>
      <c r="AD15" s="28"/>
      <c r="AE15" s="46"/>
    </row>
    <row r="16" spans="1:31" ht="13.5" customHeight="1" x14ac:dyDescent="0.15">
      <c r="A16" t="s">
        <v>819</v>
      </c>
      <c r="AC16" s="13">
        <f t="shared" si="0"/>
        <v>0</v>
      </c>
      <c r="AD16" s="28"/>
      <c r="AE16" s="46"/>
    </row>
    <row r="17" spans="1:31" ht="13.5" customHeight="1" x14ac:dyDescent="0.15">
      <c r="A17" t="s">
        <v>820</v>
      </c>
      <c r="AC17" s="13">
        <f t="shared" si="0"/>
        <v>0</v>
      </c>
      <c r="AD17" s="28"/>
      <c r="AE17" s="46"/>
    </row>
    <row r="18" spans="1:31" ht="13.5" customHeight="1" x14ac:dyDescent="0.15">
      <c r="A18" t="s">
        <v>821</v>
      </c>
      <c r="AC18" s="13">
        <f t="shared" si="0"/>
        <v>0</v>
      </c>
      <c r="AD18" s="28"/>
      <c r="AE18" s="46"/>
    </row>
    <row r="19" spans="1:31" ht="13.5" customHeight="1" x14ac:dyDescent="0.15">
      <c r="A19" t="s">
        <v>839</v>
      </c>
      <c r="AC19" s="13">
        <f t="shared" si="0"/>
        <v>0</v>
      </c>
      <c r="AD19" s="28"/>
      <c r="AE19" s="46"/>
    </row>
    <row r="20" spans="1:31" ht="13.5" customHeight="1" x14ac:dyDescent="0.15">
      <c r="A20" t="s">
        <v>822</v>
      </c>
      <c r="AC20" s="13">
        <f t="shared" si="0"/>
        <v>0</v>
      </c>
      <c r="AD20" s="28"/>
      <c r="AE20" s="46"/>
    </row>
    <row r="21" spans="1:31" ht="13.5" customHeight="1" x14ac:dyDescent="0.15">
      <c r="A21" t="s">
        <v>823</v>
      </c>
      <c r="AC21" s="13">
        <f t="shared" si="0"/>
        <v>0</v>
      </c>
      <c r="AD21" s="28"/>
      <c r="AE21" s="46"/>
    </row>
    <row r="22" spans="1:31" ht="13.5" customHeight="1" x14ac:dyDescent="0.15">
      <c r="A22" t="s">
        <v>824</v>
      </c>
      <c r="AC22" s="13">
        <f t="shared" si="0"/>
        <v>0</v>
      </c>
      <c r="AD22" s="28"/>
      <c r="AE22" s="46"/>
    </row>
    <row r="23" spans="1:31" ht="13.5" customHeight="1" x14ac:dyDescent="0.15">
      <c r="A23" t="s">
        <v>825</v>
      </c>
      <c r="AC23" s="13">
        <f t="shared" si="0"/>
        <v>0</v>
      </c>
      <c r="AD23" s="28"/>
      <c r="AE23" s="46"/>
    </row>
    <row r="24" spans="1:31" ht="13.5" customHeight="1" x14ac:dyDescent="0.15">
      <c r="A24" t="s">
        <v>826</v>
      </c>
      <c r="AC24" s="13">
        <f t="shared" si="0"/>
        <v>0</v>
      </c>
      <c r="AD24" s="28"/>
      <c r="AE24" s="46"/>
    </row>
    <row r="25" spans="1:31" ht="13.5" customHeight="1" x14ac:dyDescent="0.15">
      <c r="A25" t="s">
        <v>827</v>
      </c>
      <c r="AC25" s="13">
        <f t="shared" si="0"/>
        <v>0</v>
      </c>
      <c r="AD25" s="28"/>
      <c r="AE25" s="46"/>
    </row>
    <row r="26" spans="1:31" ht="13.5" customHeight="1" x14ac:dyDescent="0.15">
      <c r="A26" t="s">
        <v>828</v>
      </c>
      <c r="AC26" s="13">
        <f t="shared" si="0"/>
        <v>0</v>
      </c>
      <c r="AD26" s="28"/>
      <c r="AE26" s="46"/>
    </row>
    <row r="27" spans="1:31" ht="13.5" customHeight="1" x14ac:dyDescent="0.15">
      <c r="A27" t="s">
        <v>1620</v>
      </c>
      <c r="M27">
        <v>1</v>
      </c>
      <c r="AC27" s="13"/>
      <c r="AD27" s="28"/>
      <c r="AE27" s="46"/>
    </row>
    <row r="28" spans="1:31" ht="13.5" customHeight="1" x14ac:dyDescent="0.15">
      <c r="A28" t="s">
        <v>829</v>
      </c>
      <c r="AC28" s="13">
        <f t="shared" si="0"/>
        <v>0</v>
      </c>
      <c r="AD28" s="28"/>
      <c r="AE28" s="46"/>
    </row>
    <row r="29" spans="1:31" ht="13.5" customHeight="1" x14ac:dyDescent="0.15">
      <c r="A29" t="s">
        <v>830</v>
      </c>
      <c r="AC29" s="13">
        <f t="shared" si="0"/>
        <v>0</v>
      </c>
      <c r="AD29" s="28"/>
      <c r="AE29" s="46"/>
    </row>
    <row r="30" spans="1:31" ht="13.5" customHeight="1" x14ac:dyDescent="0.15">
      <c r="A30" t="s">
        <v>831</v>
      </c>
      <c r="AC30" s="13">
        <f t="shared" si="0"/>
        <v>0</v>
      </c>
      <c r="AD30" s="28"/>
      <c r="AE30" s="46"/>
    </row>
    <row r="31" spans="1:31" ht="13.5" customHeight="1" x14ac:dyDescent="0.15">
      <c r="A31" t="s">
        <v>832</v>
      </c>
      <c r="AC31" s="13">
        <f t="shared" si="0"/>
        <v>0</v>
      </c>
      <c r="AD31" s="28"/>
      <c r="AE31" s="46"/>
    </row>
    <row r="32" spans="1:31" ht="13.5" customHeight="1" x14ac:dyDescent="0.15">
      <c r="A32" t="s">
        <v>833</v>
      </c>
      <c r="AC32" s="13">
        <f t="shared" si="0"/>
        <v>0</v>
      </c>
      <c r="AD32" s="28"/>
      <c r="AE32" s="46"/>
    </row>
    <row r="33" spans="1:32" ht="13.5" customHeight="1" x14ac:dyDescent="0.15">
      <c r="A33" t="s">
        <v>834</v>
      </c>
      <c r="AC33" s="13">
        <f t="shared" si="0"/>
        <v>0</v>
      </c>
      <c r="AD33" s="28"/>
      <c r="AE33" s="46"/>
    </row>
    <row r="34" spans="1:32" ht="13.5" customHeight="1" x14ac:dyDescent="0.15">
      <c r="A34" t="s">
        <v>835</v>
      </c>
      <c r="AC34" s="13">
        <f t="shared" si="0"/>
        <v>0</v>
      </c>
      <c r="AD34" s="28"/>
      <c r="AE34" s="46"/>
    </row>
    <row r="35" spans="1:32" ht="13.5" customHeight="1" x14ac:dyDescent="0.15">
      <c r="A35" t="s">
        <v>836</v>
      </c>
      <c r="AC35" s="13">
        <f t="shared" si="0"/>
        <v>0</v>
      </c>
      <c r="AD35" s="28"/>
      <c r="AE35" s="46"/>
    </row>
    <row r="36" spans="1:32" ht="13.5" customHeight="1" x14ac:dyDescent="0.15">
      <c r="A36" t="s">
        <v>837</v>
      </c>
      <c r="AC36" s="13">
        <f t="shared" si="0"/>
        <v>0</v>
      </c>
      <c r="AD36" s="28"/>
      <c r="AE36" s="46"/>
    </row>
    <row r="37" spans="1:32" ht="13.5" customHeight="1" x14ac:dyDescent="0.15">
      <c r="A37" t="s">
        <v>838</v>
      </c>
      <c r="AC37" s="13">
        <f t="shared" si="0"/>
        <v>0</v>
      </c>
      <c r="AD37" s="28"/>
      <c r="AE37" s="46"/>
    </row>
    <row r="38" spans="1:32" ht="13.5" customHeight="1" x14ac:dyDescent="0.15">
      <c r="A38" s="8" t="s">
        <v>75</v>
      </c>
      <c r="B38">
        <v>1</v>
      </c>
      <c r="L38">
        <v>3</v>
      </c>
      <c r="O38">
        <v>2</v>
      </c>
      <c r="X38">
        <v>1</v>
      </c>
      <c r="AC38" s="13">
        <f t="shared" si="0"/>
        <v>7</v>
      </c>
      <c r="AD38" s="28"/>
      <c r="AE38" s="46"/>
    </row>
    <row r="39" spans="1:32" ht="13.5" customHeight="1" x14ac:dyDescent="0.15">
      <c r="A39" s="25" t="s">
        <v>115</v>
      </c>
      <c r="AC39" s="15">
        <f t="shared" si="0"/>
        <v>0</v>
      </c>
      <c r="AD39" s="29"/>
      <c r="AE39" s="33"/>
      <c r="AF39"/>
    </row>
    <row r="40" spans="1:32" ht="13.5" customHeight="1" x14ac:dyDescent="0.15">
      <c r="A40" s="26" t="s">
        <v>106</v>
      </c>
      <c r="B40" s="20">
        <f t="shared" ref="B40:AC40" si="1">SUM(B4:B39)</f>
        <v>1</v>
      </c>
      <c r="C40" s="21">
        <f t="shared" si="1"/>
        <v>0</v>
      </c>
      <c r="D40" s="21">
        <f t="shared" si="1"/>
        <v>1</v>
      </c>
      <c r="E40" s="21">
        <f t="shared" si="1"/>
        <v>0</v>
      </c>
      <c r="F40" s="21">
        <f t="shared" si="1"/>
        <v>0</v>
      </c>
      <c r="G40" s="21">
        <f t="shared" si="1"/>
        <v>0</v>
      </c>
      <c r="H40" s="21">
        <f t="shared" si="1"/>
        <v>0</v>
      </c>
      <c r="I40" s="21">
        <f t="shared" si="1"/>
        <v>0</v>
      </c>
      <c r="J40" s="21">
        <f t="shared" si="1"/>
        <v>0</v>
      </c>
      <c r="K40" s="21">
        <f t="shared" si="1"/>
        <v>0</v>
      </c>
      <c r="L40" s="21">
        <f t="shared" si="1"/>
        <v>3</v>
      </c>
      <c r="M40" s="21">
        <f t="shared" si="1"/>
        <v>1</v>
      </c>
      <c r="N40" s="21">
        <f t="shared" si="1"/>
        <v>0</v>
      </c>
      <c r="O40" s="21">
        <f t="shared" si="1"/>
        <v>2</v>
      </c>
      <c r="P40" s="21">
        <f t="shared" si="1"/>
        <v>0</v>
      </c>
      <c r="Q40" s="21">
        <f t="shared" si="1"/>
        <v>0</v>
      </c>
      <c r="R40" s="21">
        <f t="shared" si="1"/>
        <v>0</v>
      </c>
      <c r="S40" s="21">
        <f t="shared" si="1"/>
        <v>1</v>
      </c>
      <c r="T40" s="21">
        <f t="shared" si="1"/>
        <v>0</v>
      </c>
      <c r="U40" s="21">
        <f t="shared" si="1"/>
        <v>0</v>
      </c>
      <c r="V40" s="21">
        <f t="shared" si="1"/>
        <v>0</v>
      </c>
      <c r="W40" s="21">
        <f t="shared" si="1"/>
        <v>0</v>
      </c>
      <c r="X40" s="21">
        <f t="shared" si="1"/>
        <v>1</v>
      </c>
      <c r="Y40" s="21">
        <f t="shared" si="1"/>
        <v>0</v>
      </c>
      <c r="Z40" s="21">
        <f t="shared" si="1"/>
        <v>0</v>
      </c>
      <c r="AA40" s="21">
        <f t="shared" si="1"/>
        <v>0</v>
      </c>
      <c r="AB40" s="22">
        <f t="shared" si="1"/>
        <v>0</v>
      </c>
      <c r="AC40" s="23">
        <f t="shared" si="1"/>
        <v>9</v>
      </c>
      <c r="AD40" s="29"/>
      <c r="AE40" s="23"/>
      <c r="AF40"/>
    </row>
  </sheetData>
  <phoneticPr fontId="0" type="noConversion"/>
  <pageMargins left="0.75" right="0.75" top="1" bottom="1" header="0.5" footer="0.5"/>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31"/>
  <dimension ref="A1:AF28"/>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3"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1.25" customHeight="1" x14ac:dyDescent="0.15">
      <c r="A3" s="3" t="s">
        <v>1296</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t="s">
        <v>786</v>
      </c>
      <c r="AC4" s="11">
        <f t="shared" ref="AC4:AC27" si="0">SUM(B4:AB4)</f>
        <v>0</v>
      </c>
      <c r="AD4" s="27"/>
      <c r="AE4" s="45"/>
    </row>
    <row r="5" spans="1:31" ht="13.5" customHeight="1" x14ac:dyDescent="0.15">
      <c r="A5" t="s">
        <v>787</v>
      </c>
      <c r="AC5" s="13">
        <f t="shared" si="0"/>
        <v>0</v>
      </c>
      <c r="AD5" s="28"/>
      <c r="AE5" s="46"/>
    </row>
    <row r="6" spans="1:31" ht="13.5" customHeight="1" x14ac:dyDescent="0.15">
      <c r="A6" t="s">
        <v>788</v>
      </c>
      <c r="AC6" s="13">
        <f t="shared" si="0"/>
        <v>0</v>
      </c>
      <c r="AD6" s="28"/>
      <c r="AE6" s="46"/>
    </row>
    <row r="7" spans="1:31" ht="13.5" customHeight="1" x14ac:dyDescent="0.15">
      <c r="A7" t="s">
        <v>789</v>
      </c>
      <c r="AC7" s="13">
        <f t="shared" si="0"/>
        <v>0</v>
      </c>
      <c r="AD7" s="28"/>
      <c r="AE7" s="46"/>
    </row>
    <row r="8" spans="1:31" ht="13.5" customHeight="1" x14ac:dyDescent="0.15">
      <c r="A8" t="s">
        <v>790</v>
      </c>
      <c r="AC8" s="13">
        <f t="shared" si="0"/>
        <v>0</v>
      </c>
      <c r="AD8" s="28"/>
      <c r="AE8" s="46"/>
    </row>
    <row r="9" spans="1:31" ht="13.5" customHeight="1" x14ac:dyDescent="0.15">
      <c r="A9" t="s">
        <v>791</v>
      </c>
      <c r="AC9" s="13">
        <f t="shared" si="0"/>
        <v>0</v>
      </c>
      <c r="AD9" s="28"/>
      <c r="AE9" s="46"/>
    </row>
    <row r="10" spans="1:31" ht="13.5" customHeight="1" x14ac:dyDescent="0.15">
      <c r="A10" t="s">
        <v>792</v>
      </c>
      <c r="AC10" s="13">
        <f t="shared" si="0"/>
        <v>0</v>
      </c>
      <c r="AD10" s="28"/>
      <c r="AE10" s="46"/>
    </row>
    <row r="11" spans="1:31" ht="13.5" customHeight="1" x14ac:dyDescent="0.15">
      <c r="A11" t="s">
        <v>793</v>
      </c>
      <c r="AC11" s="13">
        <f t="shared" si="0"/>
        <v>0</v>
      </c>
      <c r="AD11" s="28"/>
      <c r="AE11" s="46"/>
    </row>
    <row r="12" spans="1:31" ht="13.5" customHeight="1" x14ac:dyDescent="0.15">
      <c r="A12" t="s">
        <v>794</v>
      </c>
      <c r="R12">
        <v>1</v>
      </c>
      <c r="AC12" s="13">
        <f t="shared" si="0"/>
        <v>1</v>
      </c>
      <c r="AD12" s="28"/>
      <c r="AE12" s="46"/>
    </row>
    <row r="13" spans="1:31" ht="13.5" customHeight="1" x14ac:dyDescent="0.15">
      <c r="A13" t="s">
        <v>795</v>
      </c>
      <c r="AC13" s="13">
        <f t="shared" si="0"/>
        <v>0</v>
      </c>
      <c r="AD13" s="28"/>
      <c r="AE13" s="46"/>
    </row>
    <row r="14" spans="1:31" ht="13.5" customHeight="1" x14ac:dyDescent="0.15">
      <c r="A14" t="s">
        <v>796</v>
      </c>
      <c r="AC14" s="13">
        <f t="shared" si="0"/>
        <v>0</v>
      </c>
      <c r="AD14" s="28"/>
      <c r="AE14" s="46"/>
    </row>
    <row r="15" spans="1:31" ht="13.5" customHeight="1" x14ac:dyDescent="0.15">
      <c r="A15" t="s">
        <v>806</v>
      </c>
      <c r="R15">
        <v>1</v>
      </c>
      <c r="AC15" s="13">
        <f t="shared" si="0"/>
        <v>1</v>
      </c>
      <c r="AD15" s="28"/>
      <c r="AE15" s="46"/>
    </row>
    <row r="16" spans="1:31" ht="13.5" customHeight="1" x14ac:dyDescent="0.15">
      <c r="A16" t="s">
        <v>797</v>
      </c>
      <c r="AC16" s="13">
        <f t="shared" si="0"/>
        <v>0</v>
      </c>
      <c r="AD16" s="28"/>
      <c r="AE16" s="46"/>
    </row>
    <row r="17" spans="1:32" ht="13.5" customHeight="1" x14ac:dyDescent="0.15">
      <c r="A17" t="s">
        <v>798</v>
      </c>
      <c r="AC17" s="13">
        <f t="shared" si="0"/>
        <v>0</v>
      </c>
      <c r="AD17" s="28"/>
      <c r="AE17" s="46"/>
    </row>
    <row r="18" spans="1:32" ht="13.5" customHeight="1" x14ac:dyDescent="0.15">
      <c r="A18" t="s">
        <v>799</v>
      </c>
      <c r="AC18" s="13">
        <f t="shared" si="0"/>
        <v>0</v>
      </c>
      <c r="AD18" s="28"/>
      <c r="AE18" s="46"/>
    </row>
    <row r="19" spans="1:32" ht="13.5" customHeight="1" x14ac:dyDescent="0.15">
      <c r="A19" t="s">
        <v>800</v>
      </c>
      <c r="AC19" s="13">
        <f t="shared" si="0"/>
        <v>0</v>
      </c>
      <c r="AD19" s="28"/>
      <c r="AE19" s="46"/>
    </row>
    <row r="20" spans="1:32" ht="13.5" customHeight="1" x14ac:dyDescent="0.15">
      <c r="A20" t="s">
        <v>801</v>
      </c>
      <c r="AC20" s="13">
        <f t="shared" si="0"/>
        <v>0</v>
      </c>
      <c r="AD20" s="28"/>
      <c r="AE20" s="46"/>
    </row>
    <row r="21" spans="1:32" ht="13.5" customHeight="1" x14ac:dyDescent="0.15">
      <c r="A21" t="s">
        <v>802</v>
      </c>
      <c r="AC21" s="13">
        <f t="shared" si="0"/>
        <v>0</v>
      </c>
      <c r="AD21" s="28"/>
      <c r="AE21" s="46"/>
    </row>
    <row r="22" spans="1:32" ht="13.5" customHeight="1" x14ac:dyDescent="0.15">
      <c r="A22" t="s">
        <v>803</v>
      </c>
      <c r="AB22">
        <v>1</v>
      </c>
      <c r="AC22" s="13">
        <f t="shared" si="0"/>
        <v>1</v>
      </c>
      <c r="AD22" s="28"/>
      <c r="AE22" s="46"/>
    </row>
    <row r="23" spans="1:32" ht="13.5" customHeight="1" x14ac:dyDescent="0.15">
      <c r="A23" t="s">
        <v>807</v>
      </c>
      <c r="H23">
        <v>1</v>
      </c>
      <c r="AC23" s="13">
        <f t="shared" si="0"/>
        <v>1</v>
      </c>
      <c r="AD23" s="28"/>
      <c r="AE23" s="46"/>
    </row>
    <row r="24" spans="1:32" ht="13.5" customHeight="1" x14ac:dyDescent="0.15">
      <c r="A24" t="s">
        <v>804</v>
      </c>
      <c r="AC24" s="13">
        <f t="shared" si="0"/>
        <v>0</v>
      </c>
      <c r="AD24" s="28"/>
      <c r="AE24" s="46"/>
    </row>
    <row r="25" spans="1:32" ht="13.5" customHeight="1" x14ac:dyDescent="0.15">
      <c r="A25" t="s">
        <v>805</v>
      </c>
      <c r="AC25" s="13">
        <f t="shared" si="0"/>
        <v>0</v>
      </c>
      <c r="AD25" s="28"/>
      <c r="AE25" s="46"/>
    </row>
    <row r="26" spans="1:32" ht="13.5" customHeight="1" x14ac:dyDescent="0.15">
      <c r="A26" s="8" t="s">
        <v>75</v>
      </c>
      <c r="AC26" s="13">
        <f t="shared" si="0"/>
        <v>0</v>
      </c>
      <c r="AD26" s="28"/>
      <c r="AE26" s="46"/>
      <c r="AF26"/>
    </row>
    <row r="27" spans="1:32" ht="13.5" customHeight="1" x14ac:dyDescent="0.15">
      <c r="A27" s="25" t="s">
        <v>115</v>
      </c>
      <c r="AC27" s="15">
        <f t="shared" si="0"/>
        <v>0</v>
      </c>
      <c r="AD27" s="29"/>
      <c r="AE27" s="33"/>
      <c r="AF27"/>
    </row>
    <row r="28" spans="1:32" ht="13.5" customHeight="1" x14ac:dyDescent="0.15">
      <c r="A28" s="26" t="s">
        <v>106</v>
      </c>
      <c r="B28" s="20">
        <f t="shared" ref="B28:AC28" si="1">SUM(B4:B27)</f>
        <v>0</v>
      </c>
      <c r="C28" s="21">
        <f t="shared" si="1"/>
        <v>0</v>
      </c>
      <c r="D28" s="21">
        <f t="shared" si="1"/>
        <v>0</v>
      </c>
      <c r="E28" s="21">
        <f t="shared" si="1"/>
        <v>0</v>
      </c>
      <c r="F28" s="21">
        <f t="shared" si="1"/>
        <v>0</v>
      </c>
      <c r="G28" s="21">
        <f t="shared" si="1"/>
        <v>0</v>
      </c>
      <c r="H28" s="21">
        <f t="shared" si="1"/>
        <v>1</v>
      </c>
      <c r="I28" s="21">
        <f t="shared" si="1"/>
        <v>0</v>
      </c>
      <c r="J28" s="21">
        <f t="shared" si="1"/>
        <v>0</v>
      </c>
      <c r="K28" s="21">
        <f t="shared" si="1"/>
        <v>0</v>
      </c>
      <c r="L28" s="21">
        <f t="shared" si="1"/>
        <v>0</v>
      </c>
      <c r="M28" s="21">
        <f t="shared" si="1"/>
        <v>0</v>
      </c>
      <c r="N28" s="21">
        <f t="shared" si="1"/>
        <v>0</v>
      </c>
      <c r="O28" s="21">
        <f t="shared" si="1"/>
        <v>0</v>
      </c>
      <c r="P28" s="21">
        <f t="shared" si="1"/>
        <v>0</v>
      </c>
      <c r="Q28" s="21">
        <f t="shared" si="1"/>
        <v>0</v>
      </c>
      <c r="R28" s="21">
        <f t="shared" si="1"/>
        <v>2</v>
      </c>
      <c r="S28" s="21">
        <f t="shared" si="1"/>
        <v>0</v>
      </c>
      <c r="T28" s="21">
        <f t="shared" si="1"/>
        <v>0</v>
      </c>
      <c r="U28" s="21">
        <f t="shared" si="1"/>
        <v>0</v>
      </c>
      <c r="V28" s="21">
        <f t="shared" si="1"/>
        <v>0</v>
      </c>
      <c r="W28" s="21">
        <f t="shared" si="1"/>
        <v>0</v>
      </c>
      <c r="X28" s="21">
        <f t="shared" si="1"/>
        <v>0</v>
      </c>
      <c r="Y28" s="21">
        <f t="shared" si="1"/>
        <v>0</v>
      </c>
      <c r="Z28" s="21">
        <f t="shared" si="1"/>
        <v>0</v>
      </c>
      <c r="AA28" s="21">
        <f t="shared" si="1"/>
        <v>0</v>
      </c>
      <c r="AB28" s="22">
        <f t="shared" si="1"/>
        <v>1</v>
      </c>
      <c r="AC28" s="23">
        <f t="shared" si="1"/>
        <v>4</v>
      </c>
      <c r="AD28" s="29"/>
      <c r="AE28" s="23"/>
    </row>
  </sheetData>
  <phoneticPr fontId="0" type="noConversion"/>
  <pageMargins left="0.75" right="0.75" top="1" bottom="1" header="0.5" footer="0.5"/>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104"/>
  <dimension ref="A1:AF29"/>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24" style="2" customWidth="1"/>
    <col min="2" max="2" width="8" style="96" customWidth="1"/>
    <col min="3" max="3" width="6.5" style="96" customWidth="1"/>
    <col min="4" max="4" width="6.83203125" style="96" customWidth="1"/>
    <col min="5" max="5" width="8.5" style="96" customWidth="1"/>
    <col min="6" max="6" width="7.33203125" style="96" customWidth="1"/>
    <col min="7" max="7" width="6.832031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33203125" style="96" customWidth="1"/>
    <col min="32" max="32" width="8.6640625" style="1" customWidth="1"/>
    <col min="33" max="16384" width="9.1640625" style="96"/>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2.75" customHeight="1" x14ac:dyDescent="0.15">
      <c r="A3" s="3" t="s">
        <v>2020</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96" t="s">
        <v>2021</v>
      </c>
      <c r="AC4" s="11">
        <f t="shared" ref="AC4:AC28" si="0">SUM(B4:AB4)</f>
        <v>0</v>
      </c>
      <c r="AD4" s="27"/>
      <c r="AE4" s="45"/>
    </row>
    <row r="5" spans="1:31" ht="13.5" customHeight="1" x14ac:dyDescent="0.15">
      <c r="A5" s="96" t="s">
        <v>2022</v>
      </c>
      <c r="AB5" s="96">
        <v>1</v>
      </c>
      <c r="AC5" s="13">
        <f t="shared" si="0"/>
        <v>1</v>
      </c>
      <c r="AD5" s="28"/>
      <c r="AE5" s="46"/>
    </row>
    <row r="6" spans="1:31" ht="13.5" customHeight="1" x14ac:dyDescent="0.15">
      <c r="A6" s="96" t="s">
        <v>2023</v>
      </c>
      <c r="AC6" s="13">
        <f t="shared" si="0"/>
        <v>0</v>
      </c>
      <c r="AD6" s="28"/>
      <c r="AE6" s="46"/>
    </row>
    <row r="7" spans="1:31" ht="13.5" customHeight="1" x14ac:dyDescent="0.15">
      <c r="A7" s="96" t="s">
        <v>2024</v>
      </c>
      <c r="AC7" s="13">
        <f t="shared" si="0"/>
        <v>0</v>
      </c>
      <c r="AD7" s="28"/>
      <c r="AE7" s="46"/>
    </row>
    <row r="8" spans="1:31" ht="13.5" customHeight="1" x14ac:dyDescent="0.15">
      <c r="A8" s="96" t="s">
        <v>2025</v>
      </c>
      <c r="AC8" s="13">
        <f t="shared" si="0"/>
        <v>0</v>
      </c>
      <c r="AD8" s="28"/>
      <c r="AE8" s="46"/>
    </row>
    <row r="9" spans="1:31" ht="13.5" customHeight="1" x14ac:dyDescent="0.15">
      <c r="A9" s="96" t="s">
        <v>2026</v>
      </c>
      <c r="AC9" s="13">
        <f t="shared" si="0"/>
        <v>0</v>
      </c>
      <c r="AD9" s="28"/>
      <c r="AE9" s="46"/>
    </row>
    <row r="10" spans="1:31" s="1" customFormat="1" ht="13.5" customHeight="1" x14ac:dyDescent="0.15">
      <c r="A10" s="96" t="s">
        <v>2027</v>
      </c>
      <c r="B10" s="96"/>
      <c r="C10" s="96"/>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13">
        <f t="shared" si="0"/>
        <v>0</v>
      </c>
      <c r="AD10" s="28"/>
      <c r="AE10" s="46"/>
    </row>
    <row r="11" spans="1:31" s="1" customFormat="1" ht="13.5" customHeight="1" x14ac:dyDescent="0.15">
      <c r="A11" s="96" t="s">
        <v>2037</v>
      </c>
      <c r="B11" s="96"/>
      <c r="C11" s="96"/>
      <c r="D11" s="96"/>
      <c r="E11" s="96"/>
      <c r="F11" s="96"/>
      <c r="G11" s="96"/>
      <c r="H11" s="96"/>
      <c r="I11" s="96"/>
      <c r="J11" s="96"/>
      <c r="K11" s="96"/>
      <c r="L11" s="96"/>
      <c r="M11" s="96"/>
      <c r="N11" s="96"/>
      <c r="O11" s="96"/>
      <c r="P11" s="96"/>
      <c r="Q11" s="96"/>
      <c r="R11" s="96"/>
      <c r="S11" s="96"/>
      <c r="T11" s="96"/>
      <c r="U11" s="96"/>
      <c r="V11" s="96"/>
      <c r="W11" s="96"/>
      <c r="X11" s="96"/>
      <c r="Y11" s="96"/>
      <c r="Z11" s="96"/>
      <c r="AA11" s="96"/>
      <c r="AB11" s="96"/>
      <c r="AC11" s="13">
        <f t="shared" si="0"/>
        <v>0</v>
      </c>
      <c r="AD11" s="28"/>
      <c r="AE11" s="46"/>
    </row>
    <row r="12" spans="1:31" s="1" customFormat="1" ht="13.5" customHeight="1" x14ac:dyDescent="0.15">
      <c r="A12" s="96" t="s">
        <v>2028</v>
      </c>
      <c r="B12" s="96"/>
      <c r="C12" s="96"/>
      <c r="D12" s="96"/>
      <c r="E12" s="96"/>
      <c r="F12" s="96"/>
      <c r="G12" s="96"/>
      <c r="H12" s="96"/>
      <c r="I12" s="96"/>
      <c r="J12" s="96"/>
      <c r="K12" s="96"/>
      <c r="L12" s="96"/>
      <c r="M12" s="96"/>
      <c r="N12" s="96"/>
      <c r="O12" s="96"/>
      <c r="P12" s="96"/>
      <c r="Q12" s="96"/>
      <c r="R12" s="96"/>
      <c r="S12" s="96"/>
      <c r="T12" s="96"/>
      <c r="U12" s="96"/>
      <c r="V12" s="96"/>
      <c r="W12" s="96"/>
      <c r="X12" s="96"/>
      <c r="Y12" s="96"/>
      <c r="Z12" s="96"/>
      <c r="AA12" s="96"/>
      <c r="AB12" s="96"/>
      <c r="AC12" s="13">
        <f t="shared" si="0"/>
        <v>0</v>
      </c>
      <c r="AD12" s="28"/>
      <c r="AE12" s="46"/>
    </row>
    <row r="13" spans="1:31" s="1" customFormat="1" ht="13.5" customHeight="1" x14ac:dyDescent="0.15">
      <c r="A13" s="96" t="s">
        <v>2029</v>
      </c>
      <c r="B13" s="96"/>
      <c r="C13" s="96"/>
      <c r="D13" s="96"/>
      <c r="E13" s="96"/>
      <c r="F13" s="96"/>
      <c r="G13" s="96"/>
      <c r="H13" s="96"/>
      <c r="I13" s="96"/>
      <c r="J13" s="96"/>
      <c r="K13" s="96"/>
      <c r="L13" s="96"/>
      <c r="M13" s="96"/>
      <c r="N13" s="96"/>
      <c r="O13" s="96"/>
      <c r="P13" s="96"/>
      <c r="Q13" s="96"/>
      <c r="R13" s="96"/>
      <c r="S13" s="96"/>
      <c r="T13" s="96"/>
      <c r="U13" s="96"/>
      <c r="V13" s="96"/>
      <c r="W13" s="96"/>
      <c r="X13" s="96"/>
      <c r="Y13" s="96"/>
      <c r="Z13" s="96"/>
      <c r="AA13" s="96"/>
      <c r="AB13" s="96"/>
      <c r="AC13" s="13">
        <f t="shared" si="0"/>
        <v>0</v>
      </c>
      <c r="AD13" s="28"/>
      <c r="AE13" s="46"/>
    </row>
    <row r="14" spans="1:31" s="1" customFormat="1" ht="13.5" customHeight="1" x14ac:dyDescent="0.15">
      <c r="A14" s="96" t="s">
        <v>2030</v>
      </c>
      <c r="B14" s="96"/>
      <c r="C14" s="96"/>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13">
        <f t="shared" si="0"/>
        <v>0</v>
      </c>
      <c r="AD14" s="28"/>
      <c r="AE14" s="46"/>
    </row>
    <row r="15" spans="1:31" s="1" customFormat="1" ht="13.5" customHeight="1" x14ac:dyDescent="0.15">
      <c r="A15" s="96" t="s">
        <v>2031</v>
      </c>
      <c r="B15" s="96"/>
      <c r="C15" s="96"/>
      <c r="D15" s="96"/>
      <c r="E15" s="96"/>
      <c r="F15" s="96"/>
      <c r="G15" s="96"/>
      <c r="H15" s="96"/>
      <c r="I15" s="96"/>
      <c r="J15" s="96"/>
      <c r="K15" s="96"/>
      <c r="L15" s="96"/>
      <c r="M15" s="96"/>
      <c r="N15" s="96"/>
      <c r="O15" s="96"/>
      <c r="P15" s="96"/>
      <c r="Q15" s="96"/>
      <c r="R15" s="96"/>
      <c r="S15" s="96"/>
      <c r="T15" s="96"/>
      <c r="U15" s="96"/>
      <c r="V15" s="96"/>
      <c r="W15" s="96"/>
      <c r="X15" s="96"/>
      <c r="Y15" s="96"/>
      <c r="Z15" s="96"/>
      <c r="AA15" s="96"/>
      <c r="AB15" s="96"/>
      <c r="AC15" s="13">
        <f t="shared" si="0"/>
        <v>0</v>
      </c>
      <c r="AD15" s="28"/>
      <c r="AE15" s="46"/>
    </row>
    <row r="16" spans="1:31" s="1" customFormat="1" ht="13.5" customHeight="1" x14ac:dyDescent="0.15">
      <c r="A16" s="96" t="s">
        <v>2032</v>
      </c>
      <c r="B16" s="96"/>
      <c r="C16" s="96"/>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13">
        <f t="shared" si="0"/>
        <v>0</v>
      </c>
      <c r="AD16" s="28"/>
      <c r="AE16" s="46"/>
    </row>
    <row r="17" spans="1:32" s="1" customFormat="1" ht="13.5" customHeight="1" x14ac:dyDescent="0.15">
      <c r="A17" s="96" t="s">
        <v>2033</v>
      </c>
      <c r="B17" s="96"/>
      <c r="C17" s="96"/>
      <c r="D17" s="96"/>
      <c r="E17" s="96"/>
      <c r="F17" s="96"/>
      <c r="G17" s="96"/>
      <c r="H17" s="96"/>
      <c r="I17" s="96"/>
      <c r="J17" s="96"/>
      <c r="K17" s="96"/>
      <c r="L17" s="96"/>
      <c r="M17" s="96"/>
      <c r="N17" s="96"/>
      <c r="O17" s="96"/>
      <c r="P17" s="96"/>
      <c r="Q17" s="96"/>
      <c r="R17" s="96"/>
      <c r="S17" s="96"/>
      <c r="T17" s="96"/>
      <c r="U17" s="96"/>
      <c r="V17" s="96"/>
      <c r="W17" s="96"/>
      <c r="X17" s="96"/>
      <c r="Y17" s="96"/>
      <c r="Z17" s="96"/>
      <c r="AA17" s="96"/>
      <c r="AB17" s="96"/>
      <c r="AC17" s="13">
        <f t="shared" si="0"/>
        <v>0</v>
      </c>
      <c r="AD17" s="28"/>
      <c r="AE17" s="46"/>
    </row>
    <row r="18" spans="1:32" s="1" customFormat="1" ht="13.5" customHeight="1" x14ac:dyDescent="0.15">
      <c r="A18" s="96" t="s">
        <v>2035</v>
      </c>
      <c r="B18" s="96"/>
      <c r="C18" s="96"/>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13">
        <f t="shared" si="0"/>
        <v>0</v>
      </c>
      <c r="AD18" s="28"/>
      <c r="AE18" s="46"/>
    </row>
    <row r="19" spans="1:32" s="1" customFormat="1" ht="13.5" customHeight="1" x14ac:dyDescent="0.15">
      <c r="A19" s="96" t="s">
        <v>2034</v>
      </c>
      <c r="B19" s="96"/>
      <c r="C19" s="96"/>
      <c r="D19" s="96"/>
      <c r="E19" s="96"/>
      <c r="F19" s="96"/>
      <c r="G19" s="96"/>
      <c r="H19" s="96"/>
      <c r="I19" s="96"/>
      <c r="J19" s="96"/>
      <c r="K19" s="96"/>
      <c r="L19" s="96"/>
      <c r="M19" s="96"/>
      <c r="N19" s="96"/>
      <c r="O19" s="96"/>
      <c r="P19" s="96"/>
      <c r="Q19" s="96"/>
      <c r="R19" s="96"/>
      <c r="S19" s="96"/>
      <c r="T19" s="96"/>
      <c r="U19" s="96"/>
      <c r="V19" s="96"/>
      <c r="W19" s="96"/>
      <c r="X19" s="96"/>
      <c r="Y19" s="96"/>
      <c r="Z19" s="96"/>
      <c r="AA19" s="96"/>
      <c r="AB19" s="96"/>
      <c r="AC19" s="13">
        <f t="shared" si="0"/>
        <v>0</v>
      </c>
      <c r="AD19" s="28"/>
      <c r="AE19" s="46"/>
    </row>
    <row r="20" spans="1:32" s="1" customFormat="1" ht="13.5" customHeight="1" x14ac:dyDescent="0.15">
      <c r="A20" s="96" t="s">
        <v>2036</v>
      </c>
      <c r="B20" s="96"/>
      <c r="C20" s="96"/>
      <c r="D20" s="96"/>
      <c r="E20" s="96"/>
      <c r="F20" s="96"/>
      <c r="G20" s="96"/>
      <c r="H20" s="96"/>
      <c r="I20" s="96"/>
      <c r="J20" s="96"/>
      <c r="K20" s="96"/>
      <c r="L20" s="96"/>
      <c r="M20" s="96"/>
      <c r="N20" s="96"/>
      <c r="O20" s="96"/>
      <c r="P20" s="96"/>
      <c r="Q20" s="96"/>
      <c r="R20" s="96"/>
      <c r="S20" s="96"/>
      <c r="T20" s="96"/>
      <c r="U20" s="96"/>
      <c r="V20" s="96"/>
      <c r="W20" s="96"/>
      <c r="X20" s="96"/>
      <c r="Y20" s="96"/>
      <c r="Z20" s="96"/>
      <c r="AA20" s="96"/>
      <c r="AB20" s="96"/>
      <c r="AC20" s="13">
        <f t="shared" si="0"/>
        <v>0</v>
      </c>
      <c r="AD20" s="28"/>
      <c r="AE20" s="46"/>
    </row>
    <row r="21" spans="1:32" s="1" customFormat="1" ht="13.5" customHeight="1" x14ac:dyDescent="0.15">
      <c r="A21" s="96" t="s">
        <v>2039</v>
      </c>
      <c r="B21" s="96"/>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13">
        <f t="shared" si="0"/>
        <v>0</v>
      </c>
      <c r="AD21" s="28"/>
      <c r="AE21" s="46"/>
    </row>
    <row r="22" spans="1:32" s="1" customFormat="1" ht="13.5" customHeight="1" x14ac:dyDescent="0.15">
      <c r="A22" s="96" t="s">
        <v>2040</v>
      </c>
      <c r="B22" s="96"/>
      <c r="C22" s="96"/>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13">
        <f t="shared" si="0"/>
        <v>0</v>
      </c>
      <c r="AD22" s="28"/>
      <c r="AE22" s="46"/>
    </row>
    <row r="23" spans="1:32" s="1" customFormat="1" ht="13.5" customHeight="1" x14ac:dyDescent="0.15">
      <c r="A23" s="96" t="s">
        <v>2041</v>
      </c>
      <c r="B23" s="96"/>
      <c r="C23" s="96"/>
      <c r="D23" s="96"/>
      <c r="E23" s="96"/>
      <c r="F23" s="96"/>
      <c r="G23" s="96"/>
      <c r="H23" s="96"/>
      <c r="I23" s="96"/>
      <c r="J23" s="96"/>
      <c r="K23" s="96"/>
      <c r="L23" s="96"/>
      <c r="M23" s="96"/>
      <c r="N23" s="96"/>
      <c r="O23" s="96"/>
      <c r="P23" s="96"/>
      <c r="Q23" s="96"/>
      <c r="R23" s="96"/>
      <c r="S23" s="96"/>
      <c r="T23" s="96"/>
      <c r="U23" s="96"/>
      <c r="V23" s="96"/>
      <c r="W23" s="96"/>
      <c r="X23" s="96"/>
      <c r="Y23" s="96"/>
      <c r="Z23" s="96"/>
      <c r="AA23" s="96"/>
      <c r="AB23" s="96"/>
      <c r="AC23" s="13">
        <f t="shared" si="0"/>
        <v>0</v>
      </c>
      <c r="AD23" s="28"/>
      <c r="AE23" s="46"/>
    </row>
    <row r="24" spans="1:32" s="1" customFormat="1" ht="13.5" customHeight="1" x14ac:dyDescent="0.15">
      <c r="A24" s="96" t="s">
        <v>2038</v>
      </c>
      <c r="B24" s="96"/>
      <c r="C24" s="96"/>
      <c r="D24" s="96"/>
      <c r="E24" s="96"/>
      <c r="F24" s="96"/>
      <c r="G24" s="96"/>
      <c r="H24" s="96"/>
      <c r="I24" s="96"/>
      <c r="J24" s="96"/>
      <c r="K24" s="96"/>
      <c r="L24" s="96"/>
      <c r="M24" s="96"/>
      <c r="N24" s="96"/>
      <c r="O24" s="96"/>
      <c r="P24" s="96"/>
      <c r="Q24" s="96"/>
      <c r="R24" s="96"/>
      <c r="S24" s="96"/>
      <c r="T24" s="96"/>
      <c r="U24" s="96"/>
      <c r="V24" s="96"/>
      <c r="W24" s="96"/>
      <c r="X24" s="96"/>
      <c r="Y24" s="96"/>
      <c r="Z24" s="96"/>
      <c r="AA24" s="96"/>
      <c r="AB24" s="96"/>
      <c r="AC24" s="13">
        <f t="shared" si="0"/>
        <v>0</v>
      </c>
      <c r="AD24" s="28"/>
      <c r="AE24" s="46"/>
    </row>
    <row r="25" spans="1:32" s="1" customFormat="1" ht="13.5" customHeight="1" x14ac:dyDescent="0.15">
      <c r="A25" s="96" t="s">
        <v>2042</v>
      </c>
      <c r="B25" s="96"/>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v>1</v>
      </c>
      <c r="AC25" s="13">
        <f t="shared" si="0"/>
        <v>1</v>
      </c>
      <c r="AD25" s="28"/>
      <c r="AE25" s="46"/>
    </row>
    <row r="26" spans="1:32" s="1" customFormat="1" ht="13.5" customHeight="1" x14ac:dyDescent="0.15">
      <c r="A26" s="96" t="s">
        <v>2043</v>
      </c>
      <c r="B26" s="96"/>
      <c r="C26" s="96"/>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13">
        <f t="shared" si="0"/>
        <v>0</v>
      </c>
      <c r="AD26" s="28"/>
      <c r="AE26" s="46"/>
    </row>
    <row r="27" spans="1:32" ht="13.5" customHeight="1" x14ac:dyDescent="0.15">
      <c r="A27" s="8" t="s">
        <v>75</v>
      </c>
      <c r="R27" s="96">
        <v>1</v>
      </c>
      <c r="AC27" s="13">
        <f t="shared" si="0"/>
        <v>1</v>
      </c>
      <c r="AD27" s="30"/>
      <c r="AE27" s="50"/>
    </row>
    <row r="28" spans="1:32" ht="13.5" customHeight="1" x14ac:dyDescent="0.15">
      <c r="A28" s="25" t="s">
        <v>115</v>
      </c>
      <c r="AC28" s="15">
        <f t="shared" si="0"/>
        <v>0</v>
      </c>
      <c r="AD28" s="29"/>
      <c r="AE28" s="33"/>
      <c r="AF28" s="96"/>
    </row>
    <row r="29" spans="1:32" ht="13.5" customHeight="1" x14ac:dyDescent="0.15">
      <c r="A29" s="26" t="s">
        <v>106</v>
      </c>
      <c r="B29" s="20">
        <f t="shared" ref="B29:AC29" si="1">SUM(B4:B28)</f>
        <v>0</v>
      </c>
      <c r="C29" s="21">
        <f t="shared" si="1"/>
        <v>0</v>
      </c>
      <c r="D29" s="21">
        <f t="shared" si="1"/>
        <v>0</v>
      </c>
      <c r="E29" s="21">
        <f t="shared" si="1"/>
        <v>0</v>
      </c>
      <c r="F29" s="21">
        <f t="shared" si="1"/>
        <v>0</v>
      </c>
      <c r="G29" s="21">
        <f t="shared" si="1"/>
        <v>0</v>
      </c>
      <c r="H29" s="21">
        <f t="shared" si="1"/>
        <v>0</v>
      </c>
      <c r="I29" s="21">
        <f t="shared" si="1"/>
        <v>0</v>
      </c>
      <c r="J29" s="21">
        <f t="shared" si="1"/>
        <v>0</v>
      </c>
      <c r="K29" s="21">
        <f t="shared" si="1"/>
        <v>0</v>
      </c>
      <c r="L29" s="21">
        <f t="shared" si="1"/>
        <v>0</v>
      </c>
      <c r="M29" s="21">
        <f t="shared" si="1"/>
        <v>0</v>
      </c>
      <c r="N29" s="21">
        <f t="shared" si="1"/>
        <v>0</v>
      </c>
      <c r="O29" s="21">
        <f t="shared" si="1"/>
        <v>0</v>
      </c>
      <c r="P29" s="21">
        <f t="shared" si="1"/>
        <v>0</v>
      </c>
      <c r="Q29" s="21">
        <f t="shared" si="1"/>
        <v>0</v>
      </c>
      <c r="R29" s="21">
        <f t="shared" si="1"/>
        <v>1</v>
      </c>
      <c r="S29" s="21">
        <f t="shared" si="1"/>
        <v>0</v>
      </c>
      <c r="T29" s="21">
        <f t="shared" si="1"/>
        <v>0</v>
      </c>
      <c r="U29" s="21">
        <f t="shared" si="1"/>
        <v>0</v>
      </c>
      <c r="V29" s="21">
        <f t="shared" si="1"/>
        <v>0</v>
      </c>
      <c r="W29" s="21">
        <f t="shared" si="1"/>
        <v>0</v>
      </c>
      <c r="X29" s="21">
        <f t="shared" si="1"/>
        <v>0</v>
      </c>
      <c r="Y29" s="21">
        <f t="shared" si="1"/>
        <v>0</v>
      </c>
      <c r="Z29" s="21">
        <f t="shared" si="1"/>
        <v>0</v>
      </c>
      <c r="AA29" s="21">
        <f t="shared" si="1"/>
        <v>0</v>
      </c>
      <c r="AB29" s="22">
        <f t="shared" si="1"/>
        <v>2</v>
      </c>
      <c r="AC29" s="23">
        <f t="shared" si="1"/>
        <v>3</v>
      </c>
      <c r="AD29" s="29"/>
      <c r="AE29" s="23"/>
      <c r="AF29" s="96"/>
    </row>
  </sheetData>
  <sortState ref="A4:A26">
    <sortCondition ref="A4:A26"/>
  </sortState>
  <pageMargins left="0.75" right="0.75" top="1" bottom="1" header="0.5" footer="0.5"/>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32"/>
  <dimension ref="A1:AF21"/>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24"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2.75" customHeight="1" x14ac:dyDescent="0.15">
      <c r="A3" s="3" t="s">
        <v>1297</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t="s">
        <v>774</v>
      </c>
      <c r="AC4" s="11">
        <f t="shared" ref="AC4:AC20" si="0">SUM(B4:AB4)</f>
        <v>0</v>
      </c>
      <c r="AD4" s="27"/>
      <c r="AE4" s="45"/>
    </row>
    <row r="5" spans="1:31" ht="13.5" customHeight="1" x14ac:dyDescent="0.15">
      <c r="A5" t="s">
        <v>775</v>
      </c>
      <c r="AC5" s="13">
        <f t="shared" si="0"/>
        <v>0</v>
      </c>
      <c r="AD5" s="28"/>
      <c r="AE5" s="46"/>
    </row>
    <row r="6" spans="1:31" ht="13.5" customHeight="1" x14ac:dyDescent="0.15">
      <c r="A6" t="s">
        <v>776</v>
      </c>
      <c r="S6">
        <v>1</v>
      </c>
      <c r="T6">
        <v>1</v>
      </c>
      <c r="AC6" s="13">
        <f t="shared" si="0"/>
        <v>2</v>
      </c>
      <c r="AD6" s="28"/>
      <c r="AE6" s="46"/>
    </row>
    <row r="7" spans="1:31" ht="13.5" customHeight="1" x14ac:dyDescent="0.15">
      <c r="A7" t="s">
        <v>777</v>
      </c>
      <c r="AC7" s="13">
        <f t="shared" si="0"/>
        <v>0</v>
      </c>
      <c r="AD7" s="28"/>
      <c r="AE7" s="46"/>
    </row>
    <row r="8" spans="1:31" ht="13.5" customHeight="1" x14ac:dyDescent="0.15">
      <c r="A8" t="s">
        <v>778</v>
      </c>
      <c r="D8">
        <v>1</v>
      </c>
      <c r="S8">
        <v>1</v>
      </c>
      <c r="AC8" s="13">
        <f t="shared" si="0"/>
        <v>2</v>
      </c>
      <c r="AD8" s="28"/>
      <c r="AE8" s="46"/>
    </row>
    <row r="9" spans="1:31" ht="13.5" customHeight="1" x14ac:dyDescent="0.15">
      <c r="A9" t="s">
        <v>779</v>
      </c>
      <c r="AC9" s="13">
        <f t="shared" si="0"/>
        <v>0</v>
      </c>
      <c r="AD9" s="28"/>
      <c r="AE9" s="46"/>
    </row>
    <row r="10" spans="1:31" ht="13.5" customHeight="1" x14ac:dyDescent="0.15">
      <c r="A10" t="s">
        <v>1429</v>
      </c>
      <c r="AB10">
        <v>1</v>
      </c>
      <c r="AC10" s="13">
        <f t="shared" si="0"/>
        <v>1</v>
      </c>
      <c r="AD10" s="28"/>
      <c r="AE10" s="46"/>
    </row>
    <row r="11" spans="1:31" ht="13.5" customHeight="1" x14ac:dyDescent="0.15">
      <c r="A11" t="s">
        <v>780</v>
      </c>
      <c r="T11">
        <v>1</v>
      </c>
      <c r="AB11">
        <v>1</v>
      </c>
      <c r="AC11" s="13">
        <f t="shared" si="0"/>
        <v>2</v>
      </c>
      <c r="AD11" s="28"/>
      <c r="AE11" s="46"/>
    </row>
    <row r="12" spans="1:31" ht="13.5" customHeight="1" x14ac:dyDescent="0.15">
      <c r="A12" t="s">
        <v>781</v>
      </c>
      <c r="D12">
        <v>1</v>
      </c>
      <c r="AC12" s="13">
        <f t="shared" si="0"/>
        <v>1</v>
      </c>
      <c r="AD12" s="28"/>
      <c r="AE12" s="46"/>
    </row>
    <row r="13" spans="1:31" ht="13.5" customHeight="1" x14ac:dyDescent="0.15">
      <c r="A13" t="s">
        <v>782</v>
      </c>
      <c r="AC13" s="13">
        <f t="shared" si="0"/>
        <v>0</v>
      </c>
      <c r="AD13" s="28"/>
      <c r="AE13" s="46"/>
    </row>
    <row r="14" spans="1:31" ht="13.5" customHeight="1" x14ac:dyDescent="0.15">
      <c r="A14" t="s">
        <v>783</v>
      </c>
      <c r="S14">
        <v>1</v>
      </c>
      <c r="AC14" s="13">
        <f t="shared" si="0"/>
        <v>1</v>
      </c>
      <c r="AD14" s="28"/>
      <c r="AE14" s="46"/>
    </row>
    <row r="15" spans="1:31" ht="13.5" customHeight="1" x14ac:dyDescent="0.15">
      <c r="A15" t="s">
        <v>784</v>
      </c>
      <c r="T15">
        <v>1</v>
      </c>
      <c r="Y15">
        <v>1</v>
      </c>
      <c r="AC15" s="13">
        <f t="shared" si="0"/>
        <v>2</v>
      </c>
      <c r="AD15" s="28"/>
      <c r="AE15" s="46"/>
    </row>
    <row r="16" spans="1:31" ht="13.5" customHeight="1" x14ac:dyDescent="0.15">
      <c r="A16" t="s">
        <v>785</v>
      </c>
      <c r="AC16" s="13">
        <f t="shared" si="0"/>
        <v>0</v>
      </c>
      <c r="AD16" s="28"/>
      <c r="AE16" s="46"/>
    </row>
    <row r="17" spans="1:32" ht="13.5" customHeight="1" x14ac:dyDescent="0.15">
      <c r="A17" t="s">
        <v>772</v>
      </c>
      <c r="D17">
        <v>1</v>
      </c>
      <c r="AB17">
        <v>5</v>
      </c>
      <c r="AC17" s="13">
        <f t="shared" si="0"/>
        <v>6</v>
      </c>
      <c r="AD17" s="28"/>
      <c r="AE17" s="46"/>
    </row>
    <row r="18" spans="1:32" ht="13.5" customHeight="1" x14ac:dyDescent="0.15">
      <c r="A18" t="s">
        <v>773</v>
      </c>
      <c r="AC18" s="13">
        <f t="shared" si="0"/>
        <v>0</v>
      </c>
      <c r="AD18" s="28"/>
      <c r="AE18" s="46"/>
    </row>
    <row r="19" spans="1:32" ht="13.5" customHeight="1" x14ac:dyDescent="0.15">
      <c r="A19" s="8" t="s">
        <v>75</v>
      </c>
      <c r="Y19">
        <v>1</v>
      </c>
      <c r="AC19" s="13">
        <f t="shared" si="0"/>
        <v>1</v>
      </c>
      <c r="AD19" s="30"/>
      <c r="AE19" s="50"/>
    </row>
    <row r="20" spans="1:32" ht="13.5" customHeight="1" x14ac:dyDescent="0.15">
      <c r="A20" s="25" t="s">
        <v>115</v>
      </c>
      <c r="AC20" s="15">
        <f t="shared" si="0"/>
        <v>0</v>
      </c>
      <c r="AD20" s="29"/>
      <c r="AE20" s="33"/>
      <c r="AF20"/>
    </row>
    <row r="21" spans="1:32" ht="13.5" customHeight="1" x14ac:dyDescent="0.15">
      <c r="A21" s="26" t="s">
        <v>106</v>
      </c>
      <c r="B21" s="20">
        <f t="shared" ref="B21:AC21" si="1">SUM(B4:B20)</f>
        <v>0</v>
      </c>
      <c r="C21" s="21">
        <f t="shared" si="1"/>
        <v>0</v>
      </c>
      <c r="D21" s="21">
        <f t="shared" si="1"/>
        <v>3</v>
      </c>
      <c r="E21" s="21">
        <f t="shared" si="1"/>
        <v>0</v>
      </c>
      <c r="F21" s="21">
        <f t="shared" si="1"/>
        <v>0</v>
      </c>
      <c r="G21" s="21">
        <f t="shared" si="1"/>
        <v>0</v>
      </c>
      <c r="H21" s="21">
        <f t="shared" si="1"/>
        <v>0</v>
      </c>
      <c r="I21" s="21">
        <f t="shared" si="1"/>
        <v>0</v>
      </c>
      <c r="J21" s="21">
        <f t="shared" si="1"/>
        <v>0</v>
      </c>
      <c r="K21" s="21">
        <f t="shared" si="1"/>
        <v>0</v>
      </c>
      <c r="L21" s="21">
        <f t="shared" si="1"/>
        <v>0</v>
      </c>
      <c r="M21" s="21">
        <f t="shared" si="1"/>
        <v>0</v>
      </c>
      <c r="N21" s="21">
        <f t="shared" si="1"/>
        <v>0</v>
      </c>
      <c r="O21" s="21">
        <f t="shared" si="1"/>
        <v>0</v>
      </c>
      <c r="P21" s="21">
        <f t="shared" si="1"/>
        <v>0</v>
      </c>
      <c r="Q21" s="21">
        <f t="shared" si="1"/>
        <v>0</v>
      </c>
      <c r="R21" s="21">
        <f t="shared" si="1"/>
        <v>0</v>
      </c>
      <c r="S21" s="21">
        <f t="shared" si="1"/>
        <v>3</v>
      </c>
      <c r="T21" s="21">
        <f t="shared" si="1"/>
        <v>3</v>
      </c>
      <c r="U21" s="21">
        <f t="shared" si="1"/>
        <v>0</v>
      </c>
      <c r="V21" s="21">
        <f t="shared" si="1"/>
        <v>0</v>
      </c>
      <c r="W21" s="21">
        <f t="shared" si="1"/>
        <v>0</v>
      </c>
      <c r="X21" s="21">
        <f t="shared" si="1"/>
        <v>0</v>
      </c>
      <c r="Y21" s="21">
        <f t="shared" si="1"/>
        <v>2</v>
      </c>
      <c r="Z21" s="21">
        <f t="shared" si="1"/>
        <v>0</v>
      </c>
      <c r="AA21" s="21">
        <f t="shared" si="1"/>
        <v>0</v>
      </c>
      <c r="AB21" s="22">
        <f t="shared" si="1"/>
        <v>7</v>
      </c>
      <c r="AC21" s="23">
        <f t="shared" si="1"/>
        <v>18</v>
      </c>
      <c r="AD21" s="29"/>
      <c r="AE21" s="23"/>
      <c r="AF21"/>
    </row>
  </sheetData>
  <phoneticPr fontId="0" type="noConversion"/>
  <pageMargins left="0.75" right="0.75" top="1" bottom="1" header="0.5" footer="0.5"/>
  <headerFooter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4"/>
  <dimension ref="A1:AF18"/>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7.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1.25" customHeight="1" x14ac:dyDescent="0.15">
      <c r="A3" s="3" t="s">
        <v>1455</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t="s">
        <v>1456</v>
      </c>
      <c r="AC4" s="11">
        <f t="shared" ref="AC4:AC16" si="0">SUM(B4:AB4)</f>
        <v>0</v>
      </c>
      <c r="AD4" s="27"/>
      <c r="AE4" s="45"/>
    </row>
    <row r="5" spans="1:31" ht="13.5" customHeight="1" x14ac:dyDescent="0.15">
      <c r="A5" t="s">
        <v>1457</v>
      </c>
      <c r="AC5" s="13">
        <f t="shared" si="0"/>
        <v>0</v>
      </c>
      <c r="AD5" s="28"/>
      <c r="AE5" s="46"/>
    </row>
    <row r="6" spans="1:31" ht="13.5" customHeight="1" x14ac:dyDescent="0.15">
      <c r="A6" t="s">
        <v>1458</v>
      </c>
      <c r="AC6" s="13">
        <f t="shared" si="0"/>
        <v>0</v>
      </c>
      <c r="AD6" s="28"/>
      <c r="AE6" s="46"/>
    </row>
    <row r="7" spans="1:31" ht="13.5" customHeight="1" x14ac:dyDescent="0.15">
      <c r="A7" t="s">
        <v>1459</v>
      </c>
      <c r="AC7" s="13">
        <f t="shared" si="0"/>
        <v>0</v>
      </c>
      <c r="AD7" s="28"/>
      <c r="AE7" s="46"/>
    </row>
    <row r="8" spans="1:31" ht="13.5" customHeight="1" x14ac:dyDescent="0.15">
      <c r="A8" t="s">
        <v>1460</v>
      </c>
      <c r="AC8" s="13">
        <f t="shared" si="0"/>
        <v>0</v>
      </c>
      <c r="AD8" s="28"/>
      <c r="AE8" s="46"/>
    </row>
    <row r="9" spans="1:31" ht="13.5" customHeight="1" x14ac:dyDescent="0.15">
      <c r="A9" t="s">
        <v>1466</v>
      </c>
      <c r="I9">
        <v>1</v>
      </c>
      <c r="N9">
        <v>1</v>
      </c>
      <c r="AC9" s="13">
        <f t="shared" si="0"/>
        <v>2</v>
      </c>
      <c r="AD9" s="28"/>
      <c r="AE9" s="46"/>
    </row>
    <row r="10" spans="1:31" ht="13.5" customHeight="1" x14ac:dyDescent="0.15">
      <c r="A10" t="s">
        <v>1461</v>
      </c>
      <c r="AC10" s="13">
        <f t="shared" si="0"/>
        <v>0</v>
      </c>
      <c r="AD10" s="28"/>
      <c r="AE10" s="46"/>
    </row>
    <row r="11" spans="1:31" ht="13.5" customHeight="1" x14ac:dyDescent="0.15">
      <c r="A11" t="s">
        <v>1462</v>
      </c>
      <c r="X11">
        <v>1</v>
      </c>
      <c r="AC11" s="13">
        <f t="shared" si="0"/>
        <v>1</v>
      </c>
      <c r="AD11" s="28"/>
      <c r="AE11" s="46"/>
    </row>
    <row r="12" spans="1:31" ht="13.5" customHeight="1" x14ac:dyDescent="0.15">
      <c r="A12" t="s">
        <v>1463</v>
      </c>
      <c r="AC12" s="13">
        <f t="shared" si="0"/>
        <v>0</v>
      </c>
      <c r="AD12" s="28"/>
      <c r="AE12" s="46"/>
    </row>
    <row r="13" spans="1:31" ht="13.5" customHeight="1" x14ac:dyDescent="0.15">
      <c r="A13" t="s">
        <v>1464</v>
      </c>
      <c r="AC13" s="13">
        <f t="shared" si="0"/>
        <v>0</v>
      </c>
      <c r="AD13" s="28"/>
      <c r="AE13" s="46"/>
    </row>
    <row r="14" spans="1:31" ht="13.5" customHeight="1" x14ac:dyDescent="0.15">
      <c r="A14" t="s">
        <v>1465</v>
      </c>
      <c r="AC14" s="13">
        <f t="shared" si="0"/>
        <v>0</v>
      </c>
      <c r="AD14" s="28"/>
      <c r="AE14" s="46"/>
    </row>
    <row r="15" spans="1:31" ht="13.5" customHeight="1" x14ac:dyDescent="0.15">
      <c r="A15" s="8" t="s">
        <v>75</v>
      </c>
      <c r="AC15" s="13">
        <f t="shared" si="0"/>
        <v>0</v>
      </c>
      <c r="AD15" s="28"/>
      <c r="AE15" s="46"/>
    </row>
    <row r="16" spans="1:31" ht="13.5" customHeight="1" x14ac:dyDescent="0.15">
      <c r="A16" s="25" t="s">
        <v>115</v>
      </c>
      <c r="AC16" s="15">
        <f t="shared" si="0"/>
        <v>0</v>
      </c>
      <c r="AD16" s="29"/>
      <c r="AE16" s="33"/>
    </row>
    <row r="17" spans="1:32" ht="13.5" customHeight="1" x14ac:dyDescent="0.15">
      <c r="A17" s="26" t="s">
        <v>106</v>
      </c>
      <c r="B17" s="20">
        <f t="shared" ref="B17:AC17" si="1">SUM(B4:B16)</f>
        <v>0</v>
      </c>
      <c r="C17" s="21">
        <f t="shared" si="1"/>
        <v>0</v>
      </c>
      <c r="D17" s="21">
        <f t="shared" si="1"/>
        <v>0</v>
      </c>
      <c r="E17" s="21">
        <f t="shared" si="1"/>
        <v>0</v>
      </c>
      <c r="F17" s="21">
        <f t="shared" si="1"/>
        <v>0</v>
      </c>
      <c r="G17" s="21">
        <f t="shared" si="1"/>
        <v>0</v>
      </c>
      <c r="H17" s="21">
        <f t="shared" si="1"/>
        <v>0</v>
      </c>
      <c r="I17" s="21">
        <f t="shared" si="1"/>
        <v>1</v>
      </c>
      <c r="J17" s="21">
        <f t="shared" si="1"/>
        <v>0</v>
      </c>
      <c r="K17" s="21">
        <f t="shared" si="1"/>
        <v>0</v>
      </c>
      <c r="L17" s="21">
        <f t="shared" si="1"/>
        <v>0</v>
      </c>
      <c r="M17" s="21">
        <f t="shared" si="1"/>
        <v>0</v>
      </c>
      <c r="N17" s="21">
        <f t="shared" si="1"/>
        <v>1</v>
      </c>
      <c r="O17" s="21">
        <f t="shared" si="1"/>
        <v>0</v>
      </c>
      <c r="P17" s="21">
        <f t="shared" si="1"/>
        <v>0</v>
      </c>
      <c r="Q17" s="21">
        <f t="shared" si="1"/>
        <v>0</v>
      </c>
      <c r="R17" s="21">
        <f t="shared" si="1"/>
        <v>0</v>
      </c>
      <c r="S17" s="21">
        <f t="shared" si="1"/>
        <v>0</v>
      </c>
      <c r="T17" s="21">
        <f t="shared" si="1"/>
        <v>0</v>
      </c>
      <c r="U17" s="21">
        <f t="shared" si="1"/>
        <v>0</v>
      </c>
      <c r="V17" s="21">
        <f t="shared" si="1"/>
        <v>0</v>
      </c>
      <c r="W17" s="21">
        <f t="shared" si="1"/>
        <v>0</v>
      </c>
      <c r="X17" s="21">
        <f t="shared" si="1"/>
        <v>1</v>
      </c>
      <c r="Y17" s="21">
        <f t="shared" si="1"/>
        <v>0</v>
      </c>
      <c r="Z17" s="21">
        <f t="shared" si="1"/>
        <v>0</v>
      </c>
      <c r="AA17" s="21">
        <f t="shared" si="1"/>
        <v>0</v>
      </c>
      <c r="AB17" s="22">
        <f t="shared" si="1"/>
        <v>0</v>
      </c>
      <c r="AC17" s="23">
        <f t="shared" si="1"/>
        <v>3</v>
      </c>
      <c r="AD17" s="29"/>
      <c r="AE17" s="23"/>
      <c r="AF17"/>
    </row>
    <row r="18" spans="1:32" ht="13.5" customHeight="1" x14ac:dyDescent="0.15">
      <c r="AF18"/>
    </row>
  </sheetData>
  <phoneticPr fontId="0" type="noConversion"/>
  <pageMargins left="0.75" right="0.75" top="1" bottom="1" header="0.5" footer="0.5"/>
  <pageSetup paperSize="9" orientation="portrait" horizontalDpi="4294967293" verticalDpi="0" r:id="rId1"/>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101"/>
  <dimension ref="A1:AG20"/>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21.1640625" style="2" customWidth="1"/>
    <col min="2" max="2" width="8" style="96" customWidth="1"/>
    <col min="3" max="3" width="6.5" style="96" customWidth="1"/>
    <col min="4" max="4" width="6.83203125" style="96" customWidth="1"/>
    <col min="5" max="5" width="8.5" style="96" customWidth="1"/>
    <col min="6" max="6" width="7.33203125" style="96" customWidth="1"/>
    <col min="7" max="7" width="6.832031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33203125" style="96" customWidth="1"/>
    <col min="32" max="32" width="8.6640625" style="1" customWidth="1"/>
    <col min="33" max="33" width="36.5" style="96" customWidth="1"/>
    <col min="34" max="16384" width="9.1640625" style="96"/>
  </cols>
  <sheetData>
    <row r="1" spans="1:33" ht="13.5" customHeight="1" x14ac:dyDescent="0.15">
      <c r="B1" s="48" t="str">
        <f>+China!B1</f>
        <v>This workbook was produced by Jørgen Fenhann, UNEP DTU Partnership from the CDMPipeline of 1st October 2018, jqfe@dtu.dk, Phone (+45)40202789</v>
      </c>
    </row>
    <row r="2" spans="1:33" ht="13.5" customHeight="1" x14ac:dyDescent="0.15">
      <c r="B2" s="35"/>
    </row>
    <row r="3" spans="1:33" ht="42" customHeight="1" x14ac:dyDescent="0.15">
      <c r="A3" s="3" t="s">
        <v>1989</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3" ht="13.5" customHeight="1" x14ac:dyDescent="0.15">
      <c r="A4" s="96" t="s">
        <v>2003</v>
      </c>
      <c r="AC4" s="11">
        <f t="shared" ref="AC4:AC19" si="0">SUM(B4:AB4)</f>
        <v>0</v>
      </c>
      <c r="AD4" s="27"/>
      <c r="AE4" s="45"/>
    </row>
    <row r="5" spans="1:33" ht="13.5" customHeight="1" x14ac:dyDescent="0.15">
      <c r="A5" s="96" t="s">
        <v>1996</v>
      </c>
      <c r="AC5" s="13">
        <f t="shared" si="0"/>
        <v>0</v>
      </c>
      <c r="AD5" s="28"/>
      <c r="AE5" s="46"/>
    </row>
    <row r="6" spans="1:33" ht="13.5" customHeight="1" x14ac:dyDescent="0.15">
      <c r="A6" s="96" t="s">
        <v>1993</v>
      </c>
      <c r="AC6" s="13">
        <f t="shared" si="0"/>
        <v>0</v>
      </c>
      <c r="AD6" s="28"/>
      <c r="AE6" s="46"/>
    </row>
    <row r="7" spans="1:33" ht="13.5" customHeight="1" x14ac:dyDescent="0.15">
      <c r="A7" s="96" t="s">
        <v>1990</v>
      </c>
      <c r="R7" s="96">
        <v>1</v>
      </c>
      <c r="AC7" s="13">
        <f t="shared" si="0"/>
        <v>1</v>
      </c>
      <c r="AD7" s="28"/>
      <c r="AE7" s="46"/>
    </row>
    <row r="8" spans="1:33" ht="13.5" customHeight="1" x14ac:dyDescent="0.15">
      <c r="A8" s="96" t="s">
        <v>1991</v>
      </c>
      <c r="AC8" s="13">
        <f t="shared" si="0"/>
        <v>0</v>
      </c>
      <c r="AD8" s="28"/>
      <c r="AE8" s="46"/>
    </row>
    <row r="9" spans="1:33" ht="13.5" customHeight="1" x14ac:dyDescent="0.15">
      <c r="A9" s="96" t="s">
        <v>1992</v>
      </c>
      <c r="AC9" s="13">
        <f t="shared" si="0"/>
        <v>0</v>
      </c>
      <c r="AD9" s="28"/>
      <c r="AE9" s="46"/>
    </row>
    <row r="10" spans="1:33" ht="13.5" customHeight="1" x14ac:dyDescent="0.15">
      <c r="A10" s="96" t="s">
        <v>1997</v>
      </c>
      <c r="AC10" s="13">
        <f t="shared" si="0"/>
        <v>0</v>
      </c>
      <c r="AD10" s="28"/>
      <c r="AE10" s="46"/>
    </row>
    <row r="11" spans="1:33" s="1" customFormat="1" ht="13.5" customHeight="1" x14ac:dyDescent="0.15">
      <c r="A11" s="96" t="s">
        <v>1998</v>
      </c>
      <c r="B11" s="96"/>
      <c r="C11" s="96"/>
      <c r="D11" s="96"/>
      <c r="E11" s="96"/>
      <c r="F11" s="96"/>
      <c r="G11" s="96"/>
      <c r="H11" s="96"/>
      <c r="I11" s="96"/>
      <c r="J11" s="96"/>
      <c r="K11" s="96"/>
      <c r="L11" s="96"/>
      <c r="M11" s="96"/>
      <c r="N11" s="96"/>
      <c r="O11" s="96"/>
      <c r="P11" s="96"/>
      <c r="Q11" s="96"/>
      <c r="R11" s="96"/>
      <c r="S11" s="96"/>
      <c r="T11" s="96"/>
      <c r="U11" s="96"/>
      <c r="V11" s="96"/>
      <c r="W11" s="96"/>
      <c r="X11" s="96"/>
      <c r="Y11" s="96"/>
      <c r="Z11" s="96"/>
      <c r="AA11" s="96"/>
      <c r="AB11" s="96"/>
      <c r="AC11" s="13">
        <f t="shared" si="0"/>
        <v>0</v>
      </c>
      <c r="AD11" s="28"/>
      <c r="AE11" s="46"/>
      <c r="AG11" s="96"/>
    </row>
    <row r="12" spans="1:33" s="1" customFormat="1" ht="13.5" customHeight="1" x14ac:dyDescent="0.15">
      <c r="A12" s="96" t="s">
        <v>1999</v>
      </c>
      <c r="B12" s="96"/>
      <c r="C12" s="96"/>
      <c r="D12" s="96"/>
      <c r="E12" s="96"/>
      <c r="F12" s="96"/>
      <c r="G12" s="96"/>
      <c r="H12" s="96"/>
      <c r="I12" s="96"/>
      <c r="J12" s="96"/>
      <c r="K12" s="96"/>
      <c r="L12" s="96"/>
      <c r="M12" s="96"/>
      <c r="N12" s="96"/>
      <c r="O12" s="96"/>
      <c r="P12" s="96"/>
      <c r="Q12" s="96"/>
      <c r="R12" s="96"/>
      <c r="S12" s="96"/>
      <c r="T12" s="96"/>
      <c r="U12" s="96"/>
      <c r="V12" s="96"/>
      <c r="W12" s="96"/>
      <c r="X12" s="96"/>
      <c r="Y12" s="96"/>
      <c r="Z12" s="96"/>
      <c r="AA12" s="96"/>
      <c r="AB12" s="96"/>
      <c r="AC12" s="13">
        <f t="shared" si="0"/>
        <v>0</v>
      </c>
      <c r="AD12" s="28"/>
      <c r="AE12" s="46"/>
      <c r="AG12" s="96"/>
    </row>
    <row r="13" spans="1:33" s="1" customFormat="1" ht="13.5" customHeight="1" x14ac:dyDescent="0.15">
      <c r="A13" s="96" t="s">
        <v>2000</v>
      </c>
      <c r="B13" s="96"/>
      <c r="C13" s="96"/>
      <c r="D13" s="96"/>
      <c r="E13" s="96"/>
      <c r="F13" s="96"/>
      <c r="G13" s="96"/>
      <c r="H13" s="96"/>
      <c r="I13" s="96"/>
      <c r="J13" s="96"/>
      <c r="K13" s="96"/>
      <c r="L13" s="96"/>
      <c r="M13" s="96"/>
      <c r="N13" s="96"/>
      <c r="O13" s="96"/>
      <c r="P13" s="96"/>
      <c r="Q13" s="96"/>
      <c r="R13" s="96"/>
      <c r="S13" s="96"/>
      <c r="T13" s="96"/>
      <c r="U13" s="96"/>
      <c r="V13" s="96"/>
      <c r="W13" s="96"/>
      <c r="X13" s="96"/>
      <c r="Y13" s="96"/>
      <c r="Z13" s="96"/>
      <c r="AA13" s="96"/>
      <c r="AB13" s="96"/>
      <c r="AC13" s="13">
        <f t="shared" si="0"/>
        <v>0</v>
      </c>
      <c r="AD13" s="28"/>
      <c r="AE13" s="46"/>
      <c r="AG13" s="96"/>
    </row>
    <row r="14" spans="1:33" s="1" customFormat="1" ht="13.5" customHeight="1" x14ac:dyDescent="0.15">
      <c r="A14" s="96" t="s">
        <v>1994</v>
      </c>
      <c r="B14" s="96"/>
      <c r="C14" s="96"/>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13">
        <f t="shared" si="0"/>
        <v>0</v>
      </c>
      <c r="AD14" s="28"/>
      <c r="AE14" s="46"/>
      <c r="AG14" s="96"/>
    </row>
    <row r="15" spans="1:33" s="1" customFormat="1" ht="13.5" customHeight="1" x14ac:dyDescent="0.15">
      <c r="A15" s="96" t="s">
        <v>2002</v>
      </c>
      <c r="B15" s="96"/>
      <c r="C15" s="96"/>
      <c r="D15" s="96"/>
      <c r="E15" s="96"/>
      <c r="F15" s="96"/>
      <c r="G15" s="96"/>
      <c r="H15" s="96"/>
      <c r="I15" s="96"/>
      <c r="J15" s="96"/>
      <c r="K15" s="96"/>
      <c r="L15" s="96"/>
      <c r="M15" s="96"/>
      <c r="N15" s="96"/>
      <c r="O15" s="96"/>
      <c r="P15" s="96"/>
      <c r="Q15" s="96"/>
      <c r="R15" s="96"/>
      <c r="S15" s="96"/>
      <c r="T15" s="96"/>
      <c r="U15" s="96"/>
      <c r="V15" s="96"/>
      <c r="W15" s="96"/>
      <c r="X15" s="96"/>
      <c r="Y15" s="96"/>
      <c r="Z15" s="96"/>
      <c r="AA15" s="96"/>
      <c r="AB15" s="96"/>
      <c r="AC15" s="13">
        <f t="shared" si="0"/>
        <v>0</v>
      </c>
      <c r="AD15" s="28"/>
      <c r="AE15" s="46"/>
      <c r="AG15" s="96"/>
    </row>
    <row r="16" spans="1:33" s="1" customFormat="1" ht="13.5" customHeight="1" x14ac:dyDescent="0.15">
      <c r="A16" s="96" t="s">
        <v>1995</v>
      </c>
      <c r="B16" s="96"/>
      <c r="C16" s="96"/>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13">
        <f t="shared" si="0"/>
        <v>0</v>
      </c>
      <c r="AD16" s="28"/>
      <c r="AE16" s="46"/>
      <c r="AG16" s="96"/>
    </row>
    <row r="17" spans="1:33" s="1" customFormat="1" ht="13.5" customHeight="1" x14ac:dyDescent="0.15">
      <c r="A17" s="96" t="s">
        <v>2001</v>
      </c>
      <c r="B17" s="96"/>
      <c r="C17" s="96"/>
      <c r="D17" s="96"/>
      <c r="E17" s="96"/>
      <c r="F17" s="96"/>
      <c r="G17" s="96"/>
      <c r="H17" s="96"/>
      <c r="I17" s="96"/>
      <c r="J17" s="96"/>
      <c r="K17" s="96"/>
      <c r="L17" s="96"/>
      <c r="M17" s="96"/>
      <c r="N17" s="96"/>
      <c r="O17" s="96"/>
      <c r="P17" s="96"/>
      <c r="Q17" s="96"/>
      <c r="R17" s="96"/>
      <c r="S17" s="96"/>
      <c r="T17" s="96"/>
      <c r="U17" s="96"/>
      <c r="V17" s="96"/>
      <c r="W17" s="96"/>
      <c r="X17" s="96"/>
      <c r="Y17" s="96"/>
      <c r="Z17" s="96"/>
      <c r="AA17" s="96"/>
      <c r="AB17" s="96"/>
      <c r="AC17" s="13">
        <f t="shared" si="0"/>
        <v>0</v>
      </c>
      <c r="AD17" s="28"/>
      <c r="AE17" s="46"/>
      <c r="AG17" s="96"/>
    </row>
    <row r="18" spans="1:33" ht="13.5" customHeight="1" x14ac:dyDescent="0.15">
      <c r="A18" s="8" t="s">
        <v>75</v>
      </c>
      <c r="AC18" s="13">
        <f t="shared" si="0"/>
        <v>0</v>
      </c>
      <c r="AD18" s="30"/>
      <c r="AE18" s="50"/>
    </row>
    <row r="19" spans="1:33" ht="13.5" customHeight="1" x14ac:dyDescent="0.15">
      <c r="A19" s="25" t="s">
        <v>115</v>
      </c>
      <c r="AC19" s="15">
        <f t="shared" si="0"/>
        <v>0</v>
      </c>
      <c r="AD19" s="29"/>
      <c r="AE19" s="33"/>
      <c r="AF19" s="96"/>
    </row>
    <row r="20" spans="1:33" ht="13.5" customHeight="1" x14ac:dyDescent="0.15">
      <c r="A20" s="26" t="s">
        <v>106</v>
      </c>
      <c r="B20" s="20">
        <f t="shared" ref="B20:AC20" si="1">SUM(B4:B19)</f>
        <v>0</v>
      </c>
      <c r="C20" s="21">
        <f t="shared" si="1"/>
        <v>0</v>
      </c>
      <c r="D20" s="21">
        <f t="shared" si="1"/>
        <v>0</v>
      </c>
      <c r="E20" s="21">
        <f t="shared" si="1"/>
        <v>0</v>
      </c>
      <c r="F20" s="21">
        <f t="shared" si="1"/>
        <v>0</v>
      </c>
      <c r="G20" s="21">
        <f t="shared" si="1"/>
        <v>0</v>
      </c>
      <c r="H20" s="21">
        <f t="shared" si="1"/>
        <v>0</v>
      </c>
      <c r="I20" s="21">
        <f t="shared" si="1"/>
        <v>0</v>
      </c>
      <c r="J20" s="21">
        <f t="shared" si="1"/>
        <v>0</v>
      </c>
      <c r="K20" s="21">
        <f t="shared" si="1"/>
        <v>0</v>
      </c>
      <c r="L20" s="21">
        <f t="shared" si="1"/>
        <v>0</v>
      </c>
      <c r="M20" s="21">
        <f t="shared" si="1"/>
        <v>0</v>
      </c>
      <c r="N20" s="21">
        <f t="shared" si="1"/>
        <v>0</v>
      </c>
      <c r="O20" s="21">
        <f t="shared" si="1"/>
        <v>0</v>
      </c>
      <c r="P20" s="21">
        <f t="shared" si="1"/>
        <v>0</v>
      </c>
      <c r="Q20" s="21">
        <f t="shared" si="1"/>
        <v>0</v>
      </c>
      <c r="R20" s="21">
        <f t="shared" si="1"/>
        <v>1</v>
      </c>
      <c r="S20" s="21">
        <f t="shared" si="1"/>
        <v>0</v>
      </c>
      <c r="T20" s="21">
        <f t="shared" si="1"/>
        <v>0</v>
      </c>
      <c r="U20" s="21">
        <f t="shared" si="1"/>
        <v>0</v>
      </c>
      <c r="V20" s="21">
        <f t="shared" si="1"/>
        <v>0</v>
      </c>
      <c r="W20" s="21">
        <f t="shared" si="1"/>
        <v>0</v>
      </c>
      <c r="X20" s="21">
        <f t="shared" si="1"/>
        <v>0</v>
      </c>
      <c r="Y20" s="21">
        <f t="shared" si="1"/>
        <v>0</v>
      </c>
      <c r="Z20" s="21">
        <f t="shared" si="1"/>
        <v>0</v>
      </c>
      <c r="AA20" s="21">
        <f t="shared" si="1"/>
        <v>0</v>
      </c>
      <c r="AB20" s="22">
        <f t="shared" si="1"/>
        <v>0</v>
      </c>
      <c r="AC20" s="23">
        <f t="shared" si="1"/>
        <v>1</v>
      </c>
      <c r="AD20" s="29"/>
      <c r="AE20" s="23"/>
      <c r="AF20" s="96"/>
    </row>
  </sheetData>
  <sortState ref="A4:A17">
    <sortCondition ref="A4:A17"/>
  </sortState>
  <pageMargins left="0.75" right="0.75" top="1" bottom="1" header="0.5" footer="0.5"/>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91"/>
  <dimension ref="A1:AF19"/>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12.1640625" style="2" customWidth="1"/>
    <col min="2" max="2" width="8" style="96" customWidth="1"/>
    <col min="3" max="3" width="6.5" style="96" customWidth="1"/>
    <col min="4" max="4" width="6.83203125" style="96" customWidth="1"/>
    <col min="5" max="5" width="8.5" style="96" customWidth="1"/>
    <col min="6" max="6" width="7.33203125" style="96" customWidth="1"/>
    <col min="7" max="7" width="6.832031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33203125" style="96" customWidth="1"/>
    <col min="32" max="32" width="8.6640625" style="1" customWidth="1"/>
    <col min="33" max="33" width="36.5" style="96" customWidth="1"/>
    <col min="34" max="16384" width="9.1640625" style="96"/>
  </cols>
  <sheetData>
    <row r="1" spans="1:31" ht="13.5" customHeight="1" x14ac:dyDescent="0.15">
      <c r="B1" s="48" t="str">
        <f>+China!B1</f>
        <v>This workbook was produced by Jørgen Fenhann, UNEP DTU Partnership from the CDMPipeline of 1st October 2018, jqfe@dtu.dk, Phone (+45)40202789</v>
      </c>
    </row>
    <row r="2" spans="1:31" ht="13.5" customHeight="1" x14ac:dyDescent="0.15">
      <c r="B2" s="35"/>
    </row>
    <row r="3" spans="1:31" ht="42" customHeight="1" x14ac:dyDescent="0.15">
      <c r="A3" s="3" t="s">
        <v>1830</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2" t="s">
        <v>1833</v>
      </c>
      <c r="AC4" s="11">
        <f t="shared" ref="AC4:AC18" si="0">SUM(B4:AB4)</f>
        <v>0</v>
      </c>
      <c r="AD4" s="27"/>
      <c r="AE4" s="45"/>
    </row>
    <row r="5" spans="1:31" ht="13.5" customHeight="1" x14ac:dyDescent="0.15">
      <c r="A5" s="2" t="s">
        <v>1834</v>
      </c>
      <c r="AC5" s="13">
        <f t="shared" si="0"/>
        <v>0</v>
      </c>
      <c r="AD5" s="28"/>
      <c r="AE5" s="46"/>
    </row>
    <row r="6" spans="1:31" ht="13.5" customHeight="1" x14ac:dyDescent="0.15">
      <c r="A6" s="2" t="s">
        <v>1835</v>
      </c>
      <c r="AC6" s="13">
        <f t="shared" si="0"/>
        <v>0</v>
      </c>
      <c r="AD6" s="28"/>
      <c r="AE6" s="46"/>
    </row>
    <row r="7" spans="1:31" ht="13.5" customHeight="1" x14ac:dyDescent="0.15">
      <c r="A7" s="2" t="s">
        <v>1839</v>
      </c>
      <c r="AC7" s="13">
        <f t="shared" si="0"/>
        <v>0</v>
      </c>
      <c r="AD7" s="28"/>
      <c r="AE7" s="46"/>
    </row>
    <row r="8" spans="1:31" ht="13.5" customHeight="1" x14ac:dyDescent="0.15">
      <c r="A8" s="2" t="s">
        <v>1843</v>
      </c>
      <c r="S8" s="96">
        <v>1</v>
      </c>
      <c r="T8" s="96">
        <v>1</v>
      </c>
      <c r="AC8" s="13">
        <f t="shared" si="0"/>
        <v>2</v>
      </c>
      <c r="AD8" s="28"/>
      <c r="AE8" s="46"/>
    </row>
    <row r="9" spans="1:31" ht="13.5" customHeight="1" x14ac:dyDescent="0.15">
      <c r="A9" s="96" t="s">
        <v>1832</v>
      </c>
      <c r="AC9" s="13">
        <f t="shared" si="0"/>
        <v>0</v>
      </c>
      <c r="AD9" s="28"/>
      <c r="AE9" s="46"/>
    </row>
    <row r="10" spans="1:31" ht="13.5" customHeight="1" x14ac:dyDescent="0.15">
      <c r="A10" s="2" t="s">
        <v>1836</v>
      </c>
      <c r="AC10" s="13">
        <f t="shared" si="0"/>
        <v>0</v>
      </c>
      <c r="AD10" s="28"/>
      <c r="AE10" s="46"/>
    </row>
    <row r="11" spans="1:31" ht="13.5" customHeight="1" x14ac:dyDescent="0.15">
      <c r="A11" s="2" t="s">
        <v>1842</v>
      </c>
      <c r="AC11" s="13">
        <f t="shared" si="0"/>
        <v>0</v>
      </c>
      <c r="AD11" s="28"/>
      <c r="AE11" s="46"/>
    </row>
    <row r="12" spans="1:31" ht="13.5" customHeight="1" x14ac:dyDescent="0.15">
      <c r="A12" s="96" t="s">
        <v>1831</v>
      </c>
      <c r="AC12" s="13">
        <f t="shared" si="0"/>
        <v>0</v>
      </c>
      <c r="AD12" s="28"/>
      <c r="AE12" s="46"/>
    </row>
    <row r="13" spans="1:31" ht="13.5" customHeight="1" x14ac:dyDescent="0.15">
      <c r="A13" s="2" t="s">
        <v>1837</v>
      </c>
      <c r="AC13" s="13">
        <f t="shared" si="0"/>
        <v>0</v>
      </c>
      <c r="AD13" s="28"/>
      <c r="AE13" s="46"/>
    </row>
    <row r="14" spans="1:31" ht="13.5" customHeight="1" x14ac:dyDescent="0.15">
      <c r="A14" s="2" t="s">
        <v>1838</v>
      </c>
      <c r="AC14" s="13">
        <f t="shared" si="0"/>
        <v>0</v>
      </c>
      <c r="AD14" s="28"/>
      <c r="AE14" s="46"/>
    </row>
    <row r="15" spans="1:31" ht="13.5" customHeight="1" x14ac:dyDescent="0.15">
      <c r="A15" s="2" t="s">
        <v>1841</v>
      </c>
      <c r="AC15" s="13">
        <f t="shared" si="0"/>
        <v>0</v>
      </c>
      <c r="AD15" s="28"/>
      <c r="AE15" s="46"/>
    </row>
    <row r="16" spans="1:31" ht="13.5" customHeight="1" x14ac:dyDescent="0.15">
      <c r="A16" s="2" t="s">
        <v>1840</v>
      </c>
      <c r="AC16" s="13">
        <f t="shared" si="0"/>
        <v>0</v>
      </c>
      <c r="AD16" s="28"/>
      <c r="AE16" s="46"/>
    </row>
    <row r="17" spans="1:32" ht="13.5" customHeight="1" x14ac:dyDescent="0.15">
      <c r="A17" s="8" t="s">
        <v>75</v>
      </c>
      <c r="AC17" s="13">
        <f t="shared" si="0"/>
        <v>0</v>
      </c>
      <c r="AD17" s="30"/>
      <c r="AE17" s="50"/>
    </row>
    <row r="18" spans="1:32" ht="13.5" customHeight="1" x14ac:dyDescent="0.15">
      <c r="A18" s="25" t="s">
        <v>115</v>
      </c>
      <c r="AC18" s="15">
        <f t="shared" si="0"/>
        <v>0</v>
      </c>
      <c r="AD18" s="29"/>
      <c r="AE18" s="33"/>
      <c r="AF18" s="96"/>
    </row>
    <row r="19" spans="1:32" ht="13.5" customHeight="1" x14ac:dyDescent="0.15">
      <c r="A19" s="26" t="s">
        <v>106</v>
      </c>
      <c r="B19" s="20">
        <f t="shared" ref="B19:AC19" si="1">SUM(B4:B18)</f>
        <v>0</v>
      </c>
      <c r="C19" s="21">
        <f t="shared" si="1"/>
        <v>0</v>
      </c>
      <c r="D19" s="21">
        <f t="shared" si="1"/>
        <v>0</v>
      </c>
      <c r="E19" s="21">
        <f t="shared" si="1"/>
        <v>0</v>
      </c>
      <c r="F19" s="21">
        <f t="shared" si="1"/>
        <v>0</v>
      </c>
      <c r="G19" s="21">
        <f t="shared" si="1"/>
        <v>0</v>
      </c>
      <c r="H19" s="21">
        <f t="shared" si="1"/>
        <v>0</v>
      </c>
      <c r="I19" s="21">
        <f t="shared" si="1"/>
        <v>0</v>
      </c>
      <c r="J19" s="21">
        <f t="shared" si="1"/>
        <v>0</v>
      </c>
      <c r="K19" s="21">
        <f t="shared" si="1"/>
        <v>0</v>
      </c>
      <c r="L19" s="21">
        <f t="shared" si="1"/>
        <v>0</v>
      </c>
      <c r="M19" s="21">
        <f t="shared" si="1"/>
        <v>0</v>
      </c>
      <c r="N19" s="21">
        <f t="shared" si="1"/>
        <v>0</v>
      </c>
      <c r="O19" s="21">
        <f t="shared" si="1"/>
        <v>0</v>
      </c>
      <c r="P19" s="21">
        <f t="shared" si="1"/>
        <v>0</v>
      </c>
      <c r="Q19" s="21">
        <f t="shared" si="1"/>
        <v>0</v>
      </c>
      <c r="R19" s="21">
        <f t="shared" si="1"/>
        <v>0</v>
      </c>
      <c r="S19" s="21">
        <f t="shared" si="1"/>
        <v>1</v>
      </c>
      <c r="T19" s="21">
        <f t="shared" si="1"/>
        <v>1</v>
      </c>
      <c r="U19" s="21">
        <f t="shared" si="1"/>
        <v>0</v>
      </c>
      <c r="V19" s="21">
        <f t="shared" si="1"/>
        <v>0</v>
      </c>
      <c r="W19" s="21">
        <f t="shared" si="1"/>
        <v>0</v>
      </c>
      <c r="X19" s="21">
        <f t="shared" si="1"/>
        <v>0</v>
      </c>
      <c r="Y19" s="21">
        <f t="shared" si="1"/>
        <v>0</v>
      </c>
      <c r="Z19" s="21">
        <f t="shared" si="1"/>
        <v>0</v>
      </c>
      <c r="AA19" s="21">
        <f t="shared" si="1"/>
        <v>0</v>
      </c>
      <c r="AB19" s="22">
        <f t="shared" si="1"/>
        <v>0</v>
      </c>
      <c r="AC19" s="23">
        <f t="shared" si="1"/>
        <v>2</v>
      </c>
      <c r="AD19" s="29"/>
      <c r="AE19" s="23"/>
      <c r="AF19" s="96"/>
    </row>
  </sheetData>
  <sortState ref="A4:A16">
    <sortCondition ref="A4:A16"/>
  </sortState>
  <pageMargins left="0.75" right="0.75" top="1" bottom="1" header="0.5" footer="0.5"/>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33"/>
  <dimension ref="A1:AF20"/>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2.1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36.5" customWidth="1"/>
  </cols>
  <sheetData>
    <row r="1" spans="1:31" ht="13.5" customHeight="1" x14ac:dyDescent="0.15">
      <c r="B1" s="48" t="str">
        <f>+China!B1</f>
        <v>This workbook was produced by Jørgen Fenhann, UNEP DTU Partnership from the CDMPipeline of 1st October 2018, jqfe@dtu.dk, Phone (+45)40202789</v>
      </c>
    </row>
    <row r="2" spans="1:31" ht="13.5" customHeight="1" x14ac:dyDescent="0.15">
      <c r="B2" s="35"/>
    </row>
    <row r="3" spans="1:31" ht="42" customHeight="1" x14ac:dyDescent="0.15">
      <c r="A3" s="3" t="s">
        <v>1298</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t="s">
        <v>1018</v>
      </c>
      <c r="AC4" s="11">
        <f t="shared" ref="AC4:AC19" si="0">SUM(B4:AB4)</f>
        <v>0</v>
      </c>
      <c r="AD4" s="27"/>
      <c r="AE4" s="45"/>
    </row>
    <row r="5" spans="1:31" ht="13.5" customHeight="1" x14ac:dyDescent="0.15">
      <c r="A5" t="s">
        <v>1019</v>
      </c>
      <c r="AC5" s="13">
        <f t="shared" si="0"/>
        <v>0</v>
      </c>
      <c r="AD5" s="28"/>
      <c r="AE5" s="46"/>
    </row>
    <row r="6" spans="1:31" ht="13.5" customHeight="1" x14ac:dyDescent="0.15">
      <c r="A6" t="s">
        <v>1020</v>
      </c>
      <c r="AC6" s="13">
        <f t="shared" si="0"/>
        <v>0</v>
      </c>
      <c r="AD6" s="28"/>
      <c r="AE6" s="46"/>
    </row>
    <row r="7" spans="1:31" ht="13.5" customHeight="1" x14ac:dyDescent="0.15">
      <c r="A7" t="s">
        <v>1021</v>
      </c>
      <c r="AC7" s="13">
        <f t="shared" si="0"/>
        <v>0</v>
      </c>
      <c r="AD7" s="28"/>
      <c r="AE7" s="46"/>
    </row>
    <row r="8" spans="1:31" ht="13.5" customHeight="1" x14ac:dyDescent="0.15">
      <c r="A8" t="s">
        <v>1022</v>
      </c>
      <c r="AC8" s="13">
        <f t="shared" si="0"/>
        <v>0</v>
      </c>
      <c r="AD8" s="28"/>
      <c r="AE8" s="46"/>
    </row>
    <row r="9" spans="1:31" ht="13.5" customHeight="1" x14ac:dyDescent="0.15">
      <c r="A9" t="s">
        <v>1023</v>
      </c>
      <c r="AC9" s="13">
        <f t="shared" si="0"/>
        <v>0</v>
      </c>
      <c r="AD9" s="28"/>
      <c r="AE9" s="46"/>
    </row>
    <row r="10" spans="1:31" ht="13.5" customHeight="1" x14ac:dyDescent="0.15">
      <c r="A10" t="s">
        <v>1024</v>
      </c>
      <c r="AC10" s="13">
        <f t="shared" si="0"/>
        <v>0</v>
      </c>
      <c r="AD10" s="28"/>
      <c r="AE10" s="46"/>
    </row>
    <row r="11" spans="1:31" ht="13.5" customHeight="1" x14ac:dyDescent="0.15">
      <c r="A11" t="s">
        <v>1031</v>
      </c>
      <c r="AC11" s="13">
        <f t="shared" si="0"/>
        <v>0</v>
      </c>
      <c r="AD11" s="28"/>
      <c r="AE11" s="46"/>
    </row>
    <row r="12" spans="1:31" ht="13.5" customHeight="1" x14ac:dyDescent="0.15">
      <c r="A12" t="s">
        <v>1025</v>
      </c>
      <c r="AC12" s="13">
        <f t="shared" si="0"/>
        <v>0</v>
      </c>
      <c r="AD12" s="28"/>
      <c r="AE12" s="46"/>
    </row>
    <row r="13" spans="1:31" ht="13.5" customHeight="1" x14ac:dyDescent="0.15">
      <c r="A13" t="s">
        <v>1026</v>
      </c>
      <c r="AC13" s="13">
        <f t="shared" si="0"/>
        <v>0</v>
      </c>
      <c r="AD13" s="28"/>
      <c r="AE13" s="46"/>
    </row>
    <row r="14" spans="1:31" ht="13.5" customHeight="1" x14ac:dyDescent="0.15">
      <c r="A14" t="s">
        <v>1027</v>
      </c>
      <c r="AC14" s="13">
        <f t="shared" si="0"/>
        <v>0</v>
      </c>
      <c r="AD14" s="28"/>
      <c r="AE14" s="46"/>
    </row>
    <row r="15" spans="1:31" ht="13.5" customHeight="1" x14ac:dyDescent="0.15">
      <c r="A15" t="s">
        <v>1028</v>
      </c>
      <c r="AC15" s="13">
        <f t="shared" si="0"/>
        <v>0</v>
      </c>
      <c r="AD15" s="28"/>
      <c r="AE15" s="46"/>
    </row>
    <row r="16" spans="1:31" ht="13.5" customHeight="1" x14ac:dyDescent="0.15">
      <c r="A16" t="s">
        <v>1029</v>
      </c>
      <c r="AC16" s="13">
        <f t="shared" si="0"/>
        <v>0</v>
      </c>
      <c r="AD16" s="28"/>
      <c r="AE16" s="46"/>
    </row>
    <row r="17" spans="1:32" ht="13.5" customHeight="1" x14ac:dyDescent="0.15">
      <c r="A17" t="s">
        <v>1030</v>
      </c>
      <c r="AC17" s="13">
        <f t="shared" si="0"/>
        <v>0</v>
      </c>
      <c r="AD17" s="28"/>
      <c r="AE17" s="46"/>
    </row>
    <row r="18" spans="1:32" ht="13.5" customHeight="1" x14ac:dyDescent="0.15">
      <c r="A18" s="8" t="s">
        <v>75</v>
      </c>
      <c r="I18">
        <v>1</v>
      </c>
      <c r="R18">
        <v>1</v>
      </c>
      <c r="T18">
        <v>4</v>
      </c>
      <c r="AC18" s="13">
        <f t="shared" si="0"/>
        <v>6</v>
      </c>
      <c r="AD18" s="30"/>
      <c r="AE18" s="50"/>
    </row>
    <row r="19" spans="1:32" ht="13.5" customHeight="1" x14ac:dyDescent="0.15">
      <c r="A19" s="25" t="s">
        <v>115</v>
      </c>
      <c r="AC19" s="15">
        <f t="shared" si="0"/>
        <v>0</v>
      </c>
      <c r="AD19" s="29"/>
      <c r="AE19" s="33"/>
      <c r="AF19"/>
    </row>
    <row r="20" spans="1:32" ht="13.5" customHeight="1" x14ac:dyDescent="0.15">
      <c r="A20" s="26" t="s">
        <v>106</v>
      </c>
      <c r="B20" s="20">
        <f t="shared" ref="B20:AC20" si="1">SUM(B4:B19)</f>
        <v>0</v>
      </c>
      <c r="C20" s="21">
        <f t="shared" si="1"/>
        <v>0</v>
      </c>
      <c r="D20" s="21">
        <f t="shared" si="1"/>
        <v>0</v>
      </c>
      <c r="E20" s="21">
        <f t="shared" si="1"/>
        <v>0</v>
      </c>
      <c r="F20" s="21">
        <f t="shared" si="1"/>
        <v>0</v>
      </c>
      <c r="G20" s="21">
        <f t="shared" si="1"/>
        <v>0</v>
      </c>
      <c r="H20" s="21">
        <f t="shared" si="1"/>
        <v>0</v>
      </c>
      <c r="I20" s="21">
        <f t="shared" si="1"/>
        <v>1</v>
      </c>
      <c r="J20" s="21">
        <f t="shared" si="1"/>
        <v>0</v>
      </c>
      <c r="K20" s="21">
        <f t="shared" si="1"/>
        <v>0</v>
      </c>
      <c r="L20" s="21">
        <f t="shared" si="1"/>
        <v>0</v>
      </c>
      <c r="M20" s="21">
        <f t="shared" si="1"/>
        <v>0</v>
      </c>
      <c r="N20" s="21">
        <f t="shared" si="1"/>
        <v>0</v>
      </c>
      <c r="O20" s="21">
        <f t="shared" si="1"/>
        <v>0</v>
      </c>
      <c r="P20" s="21">
        <f t="shared" si="1"/>
        <v>0</v>
      </c>
      <c r="Q20" s="21">
        <f t="shared" si="1"/>
        <v>0</v>
      </c>
      <c r="R20" s="21">
        <f t="shared" si="1"/>
        <v>1</v>
      </c>
      <c r="S20" s="21">
        <f t="shared" si="1"/>
        <v>0</v>
      </c>
      <c r="T20" s="21">
        <f t="shared" si="1"/>
        <v>4</v>
      </c>
      <c r="U20" s="21">
        <f t="shared" si="1"/>
        <v>0</v>
      </c>
      <c r="V20" s="21">
        <f t="shared" si="1"/>
        <v>0</v>
      </c>
      <c r="W20" s="21">
        <f t="shared" si="1"/>
        <v>0</v>
      </c>
      <c r="X20" s="21">
        <f t="shared" si="1"/>
        <v>0</v>
      </c>
      <c r="Y20" s="21">
        <f t="shared" si="1"/>
        <v>0</v>
      </c>
      <c r="Z20" s="21">
        <f t="shared" si="1"/>
        <v>0</v>
      </c>
      <c r="AA20" s="21">
        <f t="shared" si="1"/>
        <v>0</v>
      </c>
      <c r="AB20" s="22">
        <f t="shared" si="1"/>
        <v>0</v>
      </c>
      <c r="AC20" s="23">
        <f t="shared" si="1"/>
        <v>6</v>
      </c>
      <c r="AD20" s="29"/>
      <c r="AE20" s="23"/>
      <c r="AF20"/>
    </row>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3"/>
  <dimension ref="A1:AI77"/>
  <sheetViews>
    <sheetView workbookViewId="0">
      <pane xSplit="1" ySplit="3" topLeftCell="B36"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8.6640625" style="2" customWidth="1"/>
    <col min="2" max="2" width="8" customWidth="1"/>
    <col min="3" max="3" width="6.5" customWidth="1"/>
    <col min="4" max="5" width="8.5" customWidth="1"/>
    <col min="6" max="6" width="7.33203125" customWidth="1"/>
    <col min="8" max="8" width="10" customWidth="1"/>
    <col min="9" max="9" width="11.5" customWidth="1"/>
    <col min="10" max="10" width="10.5" customWidth="1"/>
    <col min="11" max="11" width="9.33203125" customWidth="1"/>
    <col min="12" max="12" width="10" customWidth="1"/>
    <col min="13" max="13" width="6.83203125" customWidth="1"/>
    <col min="14" max="14" width="7" customWidth="1"/>
    <col min="16" max="16" width="7.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13.6640625" style="1" customWidth="1"/>
    <col min="34" max="34" width="18.33203125" customWidth="1"/>
  </cols>
  <sheetData>
    <row r="1" spans="1:35" ht="13.5" customHeight="1" x14ac:dyDescent="0.15">
      <c r="A1" s="48"/>
      <c r="B1" s="35" t="str">
        <f>+Guide!A1</f>
        <v>This workbook was produced by Jørgen Fenhann, UNEP DTU Partnership from the CDMPipeline of 1st October 2018, jqfe@dtu.dk, Phone (+45)40202789</v>
      </c>
    </row>
    <row r="2" spans="1:35" ht="13.5" customHeight="1" x14ac:dyDescent="0.15">
      <c r="B2" s="35"/>
    </row>
    <row r="3" spans="1:35" ht="43.5" customHeight="1" x14ac:dyDescent="0.15">
      <c r="A3" s="3" t="s">
        <v>1281</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c r="AG3" s="55" t="s">
        <v>1114</v>
      </c>
      <c r="AH3" t="s">
        <v>1113</v>
      </c>
    </row>
    <row r="4" spans="1:35" ht="13.5" customHeight="1" x14ac:dyDescent="0.15">
      <c r="A4" t="s">
        <v>1050</v>
      </c>
      <c r="O4">
        <v>1</v>
      </c>
      <c r="AC4" s="11">
        <f t="shared" ref="AC4:AC76" si="0">SUM(B4:AB4)</f>
        <v>1</v>
      </c>
      <c r="AD4" s="27"/>
      <c r="AE4" s="45"/>
      <c r="AG4" s="1">
        <v>1</v>
      </c>
      <c r="AH4" t="s">
        <v>1050</v>
      </c>
    </row>
    <row r="5" spans="1:35" ht="13.5" customHeight="1" x14ac:dyDescent="0.15">
      <c r="A5" t="s">
        <v>1051</v>
      </c>
      <c r="AC5" s="13">
        <f t="shared" si="0"/>
        <v>0</v>
      </c>
      <c r="AD5" s="28"/>
      <c r="AE5" s="46"/>
      <c r="AG5" s="1">
        <v>2</v>
      </c>
      <c r="AH5" t="s">
        <v>1051</v>
      </c>
    </row>
    <row r="6" spans="1:35" ht="13.5" customHeight="1" x14ac:dyDescent="0.15">
      <c r="A6" t="s">
        <v>1052</v>
      </c>
      <c r="AC6" s="13">
        <f t="shared" si="0"/>
        <v>0</v>
      </c>
      <c r="AD6" s="28"/>
      <c r="AE6" s="46"/>
      <c r="AG6" s="1">
        <v>3</v>
      </c>
      <c r="AH6" t="s">
        <v>1052</v>
      </c>
    </row>
    <row r="7" spans="1:35" ht="13.5" customHeight="1" x14ac:dyDescent="0.15">
      <c r="A7" t="s">
        <v>1053</v>
      </c>
      <c r="AC7" s="13">
        <f t="shared" si="0"/>
        <v>0</v>
      </c>
      <c r="AD7" s="28"/>
      <c r="AE7" s="46"/>
      <c r="AG7" s="1">
        <v>4</v>
      </c>
      <c r="AH7" t="s">
        <v>1053</v>
      </c>
    </row>
    <row r="8" spans="1:35" ht="13.5" customHeight="1" x14ac:dyDescent="0.15">
      <c r="A8" t="s">
        <v>1054</v>
      </c>
      <c r="AC8" s="13">
        <f t="shared" si="0"/>
        <v>0</v>
      </c>
      <c r="AD8" s="28"/>
      <c r="AE8" s="46"/>
      <c r="AG8" s="1">
        <v>5</v>
      </c>
      <c r="AH8" t="s">
        <v>1054</v>
      </c>
    </row>
    <row r="9" spans="1:35" ht="13.5" customHeight="1" x14ac:dyDescent="0.15">
      <c r="A9" t="s">
        <v>1055</v>
      </c>
      <c r="AC9" s="13">
        <f t="shared" si="0"/>
        <v>0</v>
      </c>
      <c r="AD9" s="28"/>
      <c r="AE9" s="46"/>
      <c r="AG9" s="1">
        <v>6</v>
      </c>
      <c r="AH9" t="s">
        <v>1055</v>
      </c>
    </row>
    <row r="10" spans="1:35" ht="13.5" customHeight="1" x14ac:dyDescent="0.15">
      <c r="A10" t="s">
        <v>1056</v>
      </c>
      <c r="M10">
        <v>1</v>
      </c>
      <c r="AC10" s="13">
        <f t="shared" si="0"/>
        <v>1</v>
      </c>
      <c r="AD10" s="28"/>
      <c r="AE10" s="46"/>
      <c r="AG10" s="1">
        <v>7</v>
      </c>
      <c r="AH10" t="s">
        <v>1056</v>
      </c>
      <c r="AI10" t="s">
        <v>1057</v>
      </c>
    </row>
    <row r="11" spans="1:35" ht="13.5" customHeight="1" x14ac:dyDescent="0.15">
      <c r="A11" t="s">
        <v>1039</v>
      </c>
      <c r="AC11" s="13">
        <f t="shared" si="0"/>
        <v>0</v>
      </c>
      <c r="AD11" s="28"/>
      <c r="AE11" s="46"/>
      <c r="AG11" s="1">
        <v>8</v>
      </c>
      <c r="AH11" t="s">
        <v>1039</v>
      </c>
    </row>
    <row r="12" spans="1:35" ht="13.5" customHeight="1" x14ac:dyDescent="0.15">
      <c r="A12" t="s">
        <v>1058</v>
      </c>
      <c r="S12">
        <v>2</v>
      </c>
      <c r="AC12" s="13">
        <f t="shared" si="0"/>
        <v>2</v>
      </c>
      <c r="AD12" s="28"/>
      <c r="AE12" s="46"/>
      <c r="AG12" s="1">
        <v>9</v>
      </c>
      <c r="AH12" t="s">
        <v>1058</v>
      </c>
    </row>
    <row r="13" spans="1:35" ht="13.5" customHeight="1" x14ac:dyDescent="0.15">
      <c r="A13" t="s">
        <v>1059</v>
      </c>
      <c r="AC13" s="13">
        <f t="shared" si="0"/>
        <v>0</v>
      </c>
      <c r="AD13" s="28"/>
      <c r="AE13" s="46"/>
      <c r="AG13" s="1">
        <v>10</v>
      </c>
      <c r="AH13" t="s">
        <v>1059</v>
      </c>
    </row>
    <row r="14" spans="1:35" ht="13.5" customHeight="1" x14ac:dyDescent="0.15">
      <c r="A14" t="s">
        <v>1060</v>
      </c>
      <c r="AC14" s="13">
        <f t="shared" si="0"/>
        <v>0</v>
      </c>
      <c r="AD14" s="28"/>
      <c r="AE14" s="46"/>
      <c r="AG14" s="1">
        <v>11</v>
      </c>
      <c r="AH14" t="s">
        <v>1060</v>
      </c>
    </row>
    <row r="15" spans="1:35" ht="13.5" customHeight="1" x14ac:dyDescent="0.15">
      <c r="A15" t="s">
        <v>1061</v>
      </c>
      <c r="AC15" s="13">
        <f t="shared" si="0"/>
        <v>0</v>
      </c>
      <c r="AD15" s="28"/>
      <c r="AE15" s="46"/>
      <c r="AG15" s="1">
        <v>12</v>
      </c>
      <c r="AH15" t="s">
        <v>1061</v>
      </c>
    </row>
    <row r="16" spans="1:35" ht="13.5" customHeight="1" x14ac:dyDescent="0.15">
      <c r="A16" t="s">
        <v>1062</v>
      </c>
      <c r="AC16" s="13">
        <f t="shared" si="0"/>
        <v>0</v>
      </c>
      <c r="AD16" s="28"/>
      <c r="AE16" s="46"/>
      <c r="AF16"/>
      <c r="AG16" s="1">
        <v>13</v>
      </c>
      <c r="AH16" t="s">
        <v>1062</v>
      </c>
    </row>
    <row r="17" spans="1:34" ht="13.5" customHeight="1" x14ac:dyDescent="0.15">
      <c r="A17" t="s">
        <v>1063</v>
      </c>
      <c r="AC17" s="13">
        <f t="shared" si="0"/>
        <v>0</v>
      </c>
      <c r="AD17" s="28"/>
      <c r="AE17" s="46"/>
      <c r="AF17"/>
      <c r="AG17" s="1">
        <v>14</v>
      </c>
      <c r="AH17" t="s">
        <v>1063</v>
      </c>
    </row>
    <row r="18" spans="1:34" ht="13.5" customHeight="1" x14ac:dyDescent="0.15">
      <c r="A18" t="s">
        <v>1064</v>
      </c>
      <c r="AC18" s="13">
        <f t="shared" si="0"/>
        <v>0</v>
      </c>
      <c r="AD18" s="28"/>
      <c r="AE18" s="46"/>
      <c r="AG18" s="1">
        <v>15</v>
      </c>
      <c r="AH18" t="s">
        <v>1064</v>
      </c>
    </row>
    <row r="19" spans="1:34" ht="13.5" customHeight="1" x14ac:dyDescent="0.15">
      <c r="A19" t="s">
        <v>1065</v>
      </c>
      <c r="AC19" s="13">
        <f t="shared" si="0"/>
        <v>0</v>
      </c>
      <c r="AD19" s="28"/>
      <c r="AE19" s="46"/>
      <c r="AG19" s="1">
        <v>16</v>
      </c>
      <c r="AH19" t="s">
        <v>1065</v>
      </c>
    </row>
    <row r="20" spans="1:34" ht="13.5" customHeight="1" x14ac:dyDescent="0.15">
      <c r="A20" t="s">
        <v>1066</v>
      </c>
      <c r="AC20" s="13">
        <f t="shared" si="0"/>
        <v>0</v>
      </c>
      <c r="AD20" s="28"/>
      <c r="AE20" s="46"/>
      <c r="AG20" s="1">
        <v>17</v>
      </c>
      <c r="AH20" t="s">
        <v>1066</v>
      </c>
    </row>
    <row r="21" spans="1:34" ht="13.5" customHeight="1" x14ac:dyDescent="0.15">
      <c r="A21" t="s">
        <v>1067</v>
      </c>
      <c r="AC21" s="13">
        <f t="shared" si="0"/>
        <v>0</v>
      </c>
      <c r="AD21" s="28"/>
      <c r="AE21" s="46"/>
      <c r="AG21" s="1">
        <v>18</v>
      </c>
      <c r="AH21" t="s">
        <v>1067</v>
      </c>
    </row>
    <row r="22" spans="1:34" ht="13.5" customHeight="1" x14ac:dyDescent="0.15">
      <c r="A22" t="s">
        <v>1068</v>
      </c>
      <c r="AC22" s="13">
        <f t="shared" si="0"/>
        <v>0</v>
      </c>
      <c r="AD22" s="28"/>
      <c r="AE22" s="46"/>
      <c r="AG22" s="1">
        <v>19</v>
      </c>
      <c r="AH22" t="s">
        <v>1068</v>
      </c>
    </row>
    <row r="23" spans="1:34" ht="13.5" customHeight="1" x14ac:dyDescent="0.15">
      <c r="A23" t="s">
        <v>1069</v>
      </c>
      <c r="AC23" s="13">
        <f t="shared" si="0"/>
        <v>0</v>
      </c>
      <c r="AD23" s="28"/>
      <c r="AE23" s="46"/>
      <c r="AG23" s="1">
        <v>20</v>
      </c>
      <c r="AH23" t="s">
        <v>1069</v>
      </c>
    </row>
    <row r="24" spans="1:34" ht="13.5" customHeight="1" x14ac:dyDescent="0.15">
      <c r="A24" t="s">
        <v>1040</v>
      </c>
      <c r="AC24" s="13">
        <f t="shared" si="0"/>
        <v>0</v>
      </c>
      <c r="AD24" s="28"/>
      <c r="AE24" s="46"/>
      <c r="AG24" s="1">
        <v>21</v>
      </c>
      <c r="AH24" t="s">
        <v>1040</v>
      </c>
    </row>
    <row r="25" spans="1:34" ht="13.5" customHeight="1" x14ac:dyDescent="0.15">
      <c r="A25" t="s">
        <v>1070</v>
      </c>
      <c r="AC25" s="13">
        <f t="shared" si="0"/>
        <v>0</v>
      </c>
      <c r="AD25" s="28"/>
      <c r="AE25" s="46"/>
      <c r="AG25" s="1">
        <v>22</v>
      </c>
      <c r="AH25" t="s">
        <v>1070</v>
      </c>
    </row>
    <row r="26" spans="1:34" ht="13.5" customHeight="1" x14ac:dyDescent="0.15">
      <c r="A26" t="s">
        <v>1071</v>
      </c>
      <c r="AC26" s="13">
        <f t="shared" si="0"/>
        <v>0</v>
      </c>
      <c r="AD26" s="28"/>
      <c r="AE26" s="46"/>
      <c r="AG26" s="1">
        <v>23</v>
      </c>
      <c r="AH26" t="s">
        <v>1071</v>
      </c>
    </row>
    <row r="27" spans="1:34" ht="13.5" customHeight="1" x14ac:dyDescent="0.15">
      <c r="A27" t="s">
        <v>1072</v>
      </c>
      <c r="AC27" s="13">
        <f t="shared" si="0"/>
        <v>0</v>
      </c>
      <c r="AD27" s="28"/>
      <c r="AE27" s="46"/>
      <c r="AG27" s="1">
        <v>24</v>
      </c>
      <c r="AH27" t="s">
        <v>1072</v>
      </c>
    </row>
    <row r="28" spans="1:34" ht="13.5" customHeight="1" x14ac:dyDescent="0.15">
      <c r="A28" t="s">
        <v>1073</v>
      </c>
      <c r="AC28" s="13">
        <f t="shared" si="0"/>
        <v>0</v>
      </c>
      <c r="AD28" s="28"/>
      <c r="AE28" s="46"/>
      <c r="AG28" s="1">
        <v>25</v>
      </c>
      <c r="AH28" t="s">
        <v>1073</v>
      </c>
    </row>
    <row r="29" spans="1:34" ht="13.5" customHeight="1" x14ac:dyDescent="0.15">
      <c r="A29" t="s">
        <v>1074</v>
      </c>
      <c r="AC29" s="13">
        <f t="shared" si="0"/>
        <v>0</v>
      </c>
      <c r="AD29" s="28"/>
      <c r="AE29" s="46"/>
      <c r="AG29" s="1">
        <v>27</v>
      </c>
      <c r="AH29" t="s">
        <v>1074</v>
      </c>
    </row>
    <row r="30" spans="1:34" ht="13.5" customHeight="1" x14ac:dyDescent="0.15">
      <c r="A30" t="s">
        <v>1075</v>
      </c>
      <c r="AC30" s="13">
        <f t="shared" si="0"/>
        <v>0</v>
      </c>
      <c r="AD30" s="28"/>
      <c r="AE30" s="46"/>
      <c r="AG30" s="1">
        <v>28</v>
      </c>
      <c r="AH30" t="s">
        <v>1075</v>
      </c>
    </row>
    <row r="31" spans="1:34" ht="13.5" customHeight="1" x14ac:dyDescent="0.15">
      <c r="A31" t="s">
        <v>1076</v>
      </c>
      <c r="AC31" s="13">
        <f t="shared" si="0"/>
        <v>0</v>
      </c>
      <c r="AD31" s="28"/>
      <c r="AE31" s="46"/>
      <c r="AG31" s="1">
        <v>29</v>
      </c>
      <c r="AH31" t="s">
        <v>1076</v>
      </c>
    </row>
    <row r="32" spans="1:34" ht="13.5" customHeight="1" x14ac:dyDescent="0.15">
      <c r="A32" t="s">
        <v>1077</v>
      </c>
      <c r="AC32" s="13">
        <f t="shared" si="0"/>
        <v>0</v>
      </c>
      <c r="AD32" s="28"/>
      <c r="AE32" s="46"/>
      <c r="AG32" s="1">
        <v>30</v>
      </c>
      <c r="AH32" t="s">
        <v>1077</v>
      </c>
    </row>
    <row r="33" spans="1:34" ht="13.5" customHeight="1" x14ac:dyDescent="0.15">
      <c r="A33" t="s">
        <v>1041</v>
      </c>
      <c r="AC33" s="13">
        <f t="shared" si="0"/>
        <v>0</v>
      </c>
      <c r="AD33" s="28"/>
      <c r="AE33" s="46"/>
      <c r="AG33" s="1">
        <v>31</v>
      </c>
      <c r="AH33" t="s">
        <v>1041</v>
      </c>
    </row>
    <row r="34" spans="1:34" ht="13.5" customHeight="1" x14ac:dyDescent="0.15">
      <c r="A34" t="s">
        <v>1078</v>
      </c>
      <c r="AC34" s="13">
        <f t="shared" si="0"/>
        <v>0</v>
      </c>
      <c r="AD34" s="28"/>
      <c r="AE34" s="46"/>
      <c r="AG34" s="1">
        <v>32</v>
      </c>
      <c r="AH34" t="s">
        <v>1078</v>
      </c>
    </row>
    <row r="35" spans="1:34" ht="13.5" customHeight="1" x14ac:dyDescent="0.15">
      <c r="A35" t="s">
        <v>1079</v>
      </c>
      <c r="M35">
        <v>1</v>
      </c>
      <c r="AC35" s="13">
        <f t="shared" si="0"/>
        <v>1</v>
      </c>
      <c r="AD35" s="28"/>
      <c r="AE35" s="46"/>
      <c r="AG35" s="1">
        <v>33</v>
      </c>
      <c r="AH35" t="s">
        <v>1079</v>
      </c>
    </row>
    <row r="36" spans="1:34" ht="13.5" customHeight="1" x14ac:dyDescent="0.15">
      <c r="A36" t="s">
        <v>1042</v>
      </c>
      <c r="AC36" s="13">
        <f t="shared" si="0"/>
        <v>0</v>
      </c>
      <c r="AD36" s="28"/>
      <c r="AE36" s="46"/>
      <c r="AG36" s="1">
        <v>34</v>
      </c>
      <c r="AH36" t="s">
        <v>1042</v>
      </c>
    </row>
    <row r="37" spans="1:34" ht="13.5" customHeight="1" x14ac:dyDescent="0.15">
      <c r="A37" t="s">
        <v>1080</v>
      </c>
      <c r="AC37" s="13">
        <f t="shared" si="0"/>
        <v>0</v>
      </c>
      <c r="AD37" s="28"/>
      <c r="AE37" s="46"/>
      <c r="AG37" s="1">
        <v>35</v>
      </c>
      <c r="AH37" t="s">
        <v>1080</v>
      </c>
    </row>
    <row r="38" spans="1:34" ht="13.5" customHeight="1" x14ac:dyDescent="0.15">
      <c r="A38" t="s">
        <v>1081</v>
      </c>
      <c r="AC38" s="13">
        <f t="shared" si="0"/>
        <v>0</v>
      </c>
      <c r="AD38" s="28"/>
      <c r="AE38" s="46"/>
      <c r="AG38" s="1">
        <v>36</v>
      </c>
      <c r="AH38" t="s">
        <v>1081</v>
      </c>
    </row>
    <row r="39" spans="1:34" ht="13.5" customHeight="1" x14ac:dyDescent="0.15">
      <c r="A39" t="s">
        <v>1082</v>
      </c>
      <c r="AC39" s="13">
        <f t="shared" si="0"/>
        <v>0</v>
      </c>
      <c r="AD39" s="28"/>
      <c r="AE39" s="46"/>
      <c r="AG39" s="1">
        <v>37</v>
      </c>
      <c r="AH39" t="s">
        <v>1082</v>
      </c>
    </row>
    <row r="40" spans="1:34" ht="13.5" customHeight="1" x14ac:dyDescent="0.15">
      <c r="A40" t="s">
        <v>1083</v>
      </c>
      <c r="AC40" s="13">
        <f t="shared" si="0"/>
        <v>0</v>
      </c>
      <c r="AD40" s="28"/>
      <c r="AE40" s="46"/>
      <c r="AG40" s="1">
        <v>38</v>
      </c>
      <c r="AH40" t="s">
        <v>1083</v>
      </c>
    </row>
    <row r="41" spans="1:34" ht="13.5" customHeight="1" x14ac:dyDescent="0.15">
      <c r="A41" t="s">
        <v>1084</v>
      </c>
      <c r="AC41" s="13">
        <f t="shared" si="0"/>
        <v>0</v>
      </c>
      <c r="AD41" s="28"/>
      <c r="AE41" s="46"/>
      <c r="AG41" s="1">
        <v>39</v>
      </c>
      <c r="AH41" t="s">
        <v>1084</v>
      </c>
    </row>
    <row r="42" spans="1:34" ht="13.5" customHeight="1" x14ac:dyDescent="0.15">
      <c r="A42" t="s">
        <v>1043</v>
      </c>
      <c r="AC42" s="13">
        <f t="shared" si="0"/>
        <v>0</v>
      </c>
      <c r="AD42" s="28"/>
      <c r="AE42" s="46"/>
      <c r="AG42" s="1">
        <v>40</v>
      </c>
      <c r="AH42" t="s">
        <v>1043</v>
      </c>
    </row>
    <row r="43" spans="1:34" ht="13.5" customHeight="1" x14ac:dyDescent="0.15">
      <c r="A43" t="s">
        <v>1044</v>
      </c>
      <c r="AC43" s="13">
        <f t="shared" si="0"/>
        <v>0</v>
      </c>
      <c r="AD43" s="28"/>
      <c r="AE43" s="46"/>
      <c r="AG43" s="1">
        <v>41</v>
      </c>
      <c r="AH43" t="s">
        <v>1044</v>
      </c>
    </row>
    <row r="44" spans="1:34" ht="13.5" customHeight="1" x14ac:dyDescent="0.15">
      <c r="A44" t="s">
        <v>1085</v>
      </c>
      <c r="AC44" s="13">
        <f t="shared" si="0"/>
        <v>0</v>
      </c>
      <c r="AD44" s="28"/>
      <c r="AE44" s="46"/>
      <c r="AG44" s="1">
        <v>42</v>
      </c>
      <c r="AH44" t="s">
        <v>1085</v>
      </c>
    </row>
    <row r="45" spans="1:34" ht="13.5" customHeight="1" x14ac:dyDescent="0.15">
      <c r="A45" t="s">
        <v>1045</v>
      </c>
      <c r="AC45" s="13">
        <f t="shared" si="0"/>
        <v>0</v>
      </c>
      <c r="AD45" s="28"/>
      <c r="AE45" s="46"/>
      <c r="AG45" s="1">
        <v>43</v>
      </c>
      <c r="AH45" t="s">
        <v>1045</v>
      </c>
    </row>
    <row r="46" spans="1:34" ht="13.5" customHeight="1" x14ac:dyDescent="0.15">
      <c r="A46" t="s">
        <v>1086</v>
      </c>
      <c r="AC46" s="13">
        <f t="shared" si="0"/>
        <v>0</v>
      </c>
      <c r="AD46" s="28"/>
      <c r="AE46" s="46"/>
      <c r="AG46" s="1">
        <v>44</v>
      </c>
      <c r="AH46" t="s">
        <v>1086</v>
      </c>
    </row>
    <row r="47" spans="1:34" ht="13.5" customHeight="1" x14ac:dyDescent="0.15">
      <c r="A47" t="s">
        <v>1046</v>
      </c>
      <c r="AC47" s="13">
        <f t="shared" si="0"/>
        <v>0</v>
      </c>
      <c r="AD47" s="28"/>
      <c r="AE47" s="46"/>
      <c r="AG47" s="1">
        <v>45</v>
      </c>
      <c r="AH47" t="s">
        <v>1046</v>
      </c>
    </row>
    <row r="48" spans="1:34" ht="13.5" customHeight="1" x14ac:dyDescent="0.15">
      <c r="A48" t="s">
        <v>1087</v>
      </c>
      <c r="AC48" s="13">
        <f t="shared" si="0"/>
        <v>0</v>
      </c>
      <c r="AD48" s="28"/>
      <c r="AE48" s="46"/>
      <c r="AG48" s="1">
        <v>46</v>
      </c>
      <c r="AH48" t="s">
        <v>1087</v>
      </c>
    </row>
    <row r="49" spans="1:35" ht="13.5" customHeight="1" x14ac:dyDescent="0.15">
      <c r="A49" t="s">
        <v>1088</v>
      </c>
      <c r="AC49" s="13">
        <f t="shared" si="0"/>
        <v>0</v>
      </c>
      <c r="AD49" s="28"/>
      <c r="AE49" s="46"/>
      <c r="AG49" s="1">
        <v>47</v>
      </c>
      <c r="AH49" t="s">
        <v>1088</v>
      </c>
    </row>
    <row r="50" spans="1:35" ht="13.5" customHeight="1" x14ac:dyDescent="0.15">
      <c r="A50" t="s">
        <v>1047</v>
      </c>
      <c r="AC50" s="13">
        <f t="shared" si="0"/>
        <v>0</v>
      </c>
      <c r="AD50" s="28"/>
      <c r="AE50" s="46"/>
      <c r="AG50" s="1">
        <v>48</v>
      </c>
      <c r="AH50" t="s">
        <v>1047</v>
      </c>
    </row>
    <row r="51" spans="1:35" ht="13.5" customHeight="1" x14ac:dyDescent="0.15">
      <c r="A51" t="s">
        <v>1089</v>
      </c>
      <c r="AC51" s="13">
        <f t="shared" si="0"/>
        <v>0</v>
      </c>
      <c r="AD51" s="28"/>
      <c r="AE51" s="46"/>
      <c r="AG51" s="1">
        <v>49</v>
      </c>
      <c r="AH51" t="s">
        <v>1089</v>
      </c>
    </row>
    <row r="52" spans="1:35" ht="13.5" customHeight="1" x14ac:dyDescent="0.15">
      <c r="A52" t="s">
        <v>1090</v>
      </c>
      <c r="AC52" s="13">
        <f t="shared" si="0"/>
        <v>0</v>
      </c>
      <c r="AD52" s="28"/>
      <c r="AE52" s="46"/>
      <c r="AG52" s="1">
        <v>50</v>
      </c>
      <c r="AH52" t="s">
        <v>1090</v>
      </c>
    </row>
    <row r="53" spans="1:35" ht="13.5" customHeight="1" x14ac:dyDescent="0.15">
      <c r="A53" t="s">
        <v>1091</v>
      </c>
      <c r="AC53" s="13">
        <f t="shared" si="0"/>
        <v>0</v>
      </c>
      <c r="AD53" s="28"/>
      <c r="AE53" s="46"/>
      <c r="AG53" s="1">
        <v>51</v>
      </c>
      <c r="AH53" t="s">
        <v>1091</v>
      </c>
    </row>
    <row r="54" spans="1:35" ht="13.5" customHeight="1" x14ac:dyDescent="0.15">
      <c r="A54" t="s">
        <v>1092</v>
      </c>
      <c r="AC54" s="13">
        <f t="shared" si="0"/>
        <v>0</v>
      </c>
      <c r="AD54" s="28"/>
      <c r="AE54" s="46"/>
      <c r="AG54" s="1">
        <v>52</v>
      </c>
      <c r="AH54" t="s">
        <v>1092</v>
      </c>
    </row>
    <row r="55" spans="1:35" ht="13.5" customHeight="1" x14ac:dyDescent="0.15">
      <c r="A55" t="s">
        <v>1093</v>
      </c>
      <c r="AC55" s="13">
        <f t="shared" si="0"/>
        <v>0</v>
      </c>
      <c r="AD55" s="28"/>
      <c r="AE55" s="46"/>
      <c r="AG55" s="1">
        <v>53</v>
      </c>
      <c r="AH55" t="s">
        <v>1093</v>
      </c>
    </row>
    <row r="56" spans="1:35" ht="13.5" customHeight="1" x14ac:dyDescent="0.15">
      <c r="A56" t="s">
        <v>1094</v>
      </c>
      <c r="AC56" s="13">
        <f t="shared" si="0"/>
        <v>0</v>
      </c>
      <c r="AD56" s="28"/>
      <c r="AE56" s="46"/>
      <c r="AG56" s="1">
        <v>57</v>
      </c>
      <c r="AH56" t="s">
        <v>1094</v>
      </c>
    </row>
    <row r="57" spans="1:35" ht="13.5" customHeight="1" x14ac:dyDescent="0.15">
      <c r="A57" t="s">
        <v>1095</v>
      </c>
      <c r="AC57" s="13">
        <f t="shared" si="0"/>
        <v>0</v>
      </c>
      <c r="AD57" s="28"/>
      <c r="AE57" s="46"/>
      <c r="AG57" s="1">
        <v>58</v>
      </c>
      <c r="AH57" t="s">
        <v>1095</v>
      </c>
    </row>
    <row r="58" spans="1:35" ht="13.5" customHeight="1" x14ac:dyDescent="0.15">
      <c r="A58" t="s">
        <v>1096</v>
      </c>
      <c r="AC58" s="13">
        <f t="shared" si="0"/>
        <v>0</v>
      </c>
      <c r="AD58" s="28"/>
      <c r="AE58" s="46"/>
      <c r="AG58" s="1">
        <v>59</v>
      </c>
      <c r="AH58" t="s">
        <v>1096</v>
      </c>
    </row>
    <row r="59" spans="1:35" ht="13.5" customHeight="1" x14ac:dyDescent="0.15">
      <c r="A59" t="s">
        <v>1097</v>
      </c>
      <c r="AC59" s="13">
        <f t="shared" si="0"/>
        <v>0</v>
      </c>
      <c r="AD59" s="28"/>
      <c r="AE59" s="46"/>
      <c r="AG59" s="1">
        <v>61</v>
      </c>
      <c r="AH59" t="s">
        <v>1097</v>
      </c>
      <c r="AI59" t="s">
        <v>1098</v>
      </c>
    </row>
    <row r="60" spans="1:35" ht="13.5" customHeight="1" x14ac:dyDescent="0.15">
      <c r="A60" t="s">
        <v>1099</v>
      </c>
      <c r="AB60">
        <v>2</v>
      </c>
      <c r="AC60" s="13">
        <f t="shared" si="0"/>
        <v>2</v>
      </c>
      <c r="AD60" s="28"/>
      <c r="AE60" s="46"/>
      <c r="AG60" s="1">
        <v>62</v>
      </c>
      <c r="AH60" t="s">
        <v>1099</v>
      </c>
    </row>
    <row r="61" spans="1:35" ht="13.5" customHeight="1" x14ac:dyDescent="0.15">
      <c r="A61" t="s">
        <v>1100</v>
      </c>
      <c r="AC61" s="13">
        <f t="shared" si="0"/>
        <v>0</v>
      </c>
      <c r="AD61" s="28"/>
      <c r="AE61" s="46"/>
      <c r="AG61" s="1">
        <v>65</v>
      </c>
      <c r="AH61" t="s">
        <v>1100</v>
      </c>
    </row>
    <row r="62" spans="1:35" ht="13.5" customHeight="1" x14ac:dyDescent="0.15">
      <c r="A62" t="s">
        <v>1101</v>
      </c>
      <c r="AC62" s="13">
        <f t="shared" si="0"/>
        <v>0</v>
      </c>
      <c r="AD62" s="28"/>
      <c r="AE62" s="46"/>
      <c r="AG62" s="1">
        <v>66</v>
      </c>
      <c r="AH62" t="s">
        <v>1101</v>
      </c>
    </row>
    <row r="63" spans="1:35" ht="13.5" customHeight="1" x14ac:dyDescent="0.15">
      <c r="A63" t="s">
        <v>1102</v>
      </c>
      <c r="AC63" s="13">
        <f t="shared" si="0"/>
        <v>0</v>
      </c>
      <c r="AD63" s="28"/>
      <c r="AE63" s="46"/>
      <c r="AG63" s="1">
        <v>67</v>
      </c>
      <c r="AH63" t="s">
        <v>1102</v>
      </c>
    </row>
    <row r="64" spans="1:35" ht="13.5" customHeight="1" x14ac:dyDescent="0.15">
      <c r="A64" t="s">
        <v>1103</v>
      </c>
      <c r="AC64" s="13">
        <f t="shared" si="0"/>
        <v>0</v>
      </c>
      <c r="AD64" s="28"/>
      <c r="AE64" s="46"/>
      <c r="AG64" s="1">
        <v>68</v>
      </c>
      <c r="AH64" t="s">
        <v>1103</v>
      </c>
    </row>
    <row r="65" spans="1:34" ht="13.5" customHeight="1" x14ac:dyDescent="0.15">
      <c r="A65" t="s">
        <v>1048</v>
      </c>
      <c r="AC65" s="13">
        <f t="shared" si="0"/>
        <v>0</v>
      </c>
      <c r="AD65" s="28"/>
      <c r="AE65" s="46"/>
      <c r="AG65" s="1">
        <v>69</v>
      </c>
      <c r="AH65" t="s">
        <v>1048</v>
      </c>
    </row>
    <row r="66" spans="1:34" ht="13.5" customHeight="1" x14ac:dyDescent="0.15">
      <c r="A66" t="s">
        <v>1104</v>
      </c>
      <c r="AC66" s="13">
        <f t="shared" si="0"/>
        <v>0</v>
      </c>
      <c r="AD66" s="28"/>
      <c r="AE66" s="46"/>
      <c r="AG66" s="1">
        <v>70</v>
      </c>
      <c r="AH66" t="s">
        <v>1104</v>
      </c>
    </row>
    <row r="67" spans="1:34" ht="13.5" customHeight="1" x14ac:dyDescent="0.15">
      <c r="A67" t="s">
        <v>1106</v>
      </c>
      <c r="AC67" s="13">
        <f t="shared" si="0"/>
        <v>0</v>
      </c>
      <c r="AD67" s="28"/>
      <c r="AE67" s="46"/>
    </row>
    <row r="68" spans="1:34" ht="13.5" customHeight="1" x14ac:dyDescent="0.15">
      <c r="A68" s="2" t="s">
        <v>1107</v>
      </c>
      <c r="AC68" s="13">
        <f t="shared" si="0"/>
        <v>0</v>
      </c>
      <c r="AD68" s="28"/>
      <c r="AE68" s="46"/>
      <c r="AH68" s="61" t="s">
        <v>1105</v>
      </c>
    </row>
    <row r="69" spans="1:34" ht="13.5" customHeight="1" x14ac:dyDescent="0.15">
      <c r="A69" t="s">
        <v>1108</v>
      </c>
      <c r="AC69" s="13">
        <f t="shared" si="0"/>
        <v>0</v>
      </c>
      <c r="AD69" s="28"/>
      <c r="AE69" s="46"/>
      <c r="AG69" s="1">
        <v>1</v>
      </c>
      <c r="AH69" t="s">
        <v>1106</v>
      </c>
    </row>
    <row r="70" spans="1:34" ht="13.5" customHeight="1" x14ac:dyDescent="0.15">
      <c r="A70" t="s">
        <v>1109</v>
      </c>
      <c r="AC70" s="13">
        <f t="shared" si="0"/>
        <v>0</v>
      </c>
      <c r="AD70" s="28"/>
      <c r="AE70" s="46"/>
      <c r="AG70" s="1">
        <v>2</v>
      </c>
      <c r="AH70" t="s">
        <v>1107</v>
      </c>
    </row>
    <row r="71" spans="1:34" ht="13.5" customHeight="1" x14ac:dyDescent="0.15">
      <c r="A71" t="s">
        <v>1049</v>
      </c>
      <c r="AC71" s="13">
        <f t="shared" si="0"/>
        <v>0</v>
      </c>
      <c r="AD71" s="28"/>
      <c r="AE71" s="46"/>
      <c r="AG71" s="1">
        <v>3</v>
      </c>
      <c r="AH71" t="s">
        <v>1108</v>
      </c>
    </row>
    <row r="72" spans="1:34" ht="13.5" customHeight="1" x14ac:dyDescent="0.15">
      <c r="A72" t="s">
        <v>1110</v>
      </c>
      <c r="AC72" s="13">
        <f t="shared" si="0"/>
        <v>0</v>
      </c>
      <c r="AD72" s="28"/>
      <c r="AE72" s="46"/>
      <c r="AG72" s="1">
        <v>4</v>
      </c>
      <c r="AH72" t="s">
        <v>1109</v>
      </c>
    </row>
    <row r="73" spans="1:34" ht="13.5" customHeight="1" x14ac:dyDescent="0.15">
      <c r="A73" t="s">
        <v>1111</v>
      </c>
      <c r="AC73" s="13">
        <f t="shared" si="0"/>
        <v>0</v>
      </c>
      <c r="AD73" s="28"/>
      <c r="AE73" s="46"/>
      <c r="AG73" s="1">
        <v>5</v>
      </c>
      <c r="AH73" t="s">
        <v>1049</v>
      </c>
    </row>
    <row r="74" spans="1:34" ht="13.5" customHeight="1" x14ac:dyDescent="0.15">
      <c r="A74" t="s">
        <v>1112</v>
      </c>
      <c r="AC74" s="13">
        <f t="shared" si="0"/>
        <v>0</v>
      </c>
      <c r="AD74" s="28"/>
      <c r="AE74" s="46"/>
      <c r="AG74" s="1">
        <v>6</v>
      </c>
      <c r="AH74" t="s">
        <v>1110</v>
      </c>
    </row>
    <row r="75" spans="1:34" ht="13.5" customHeight="1" x14ac:dyDescent="0.15">
      <c r="A75" s="8" t="s">
        <v>75</v>
      </c>
      <c r="AC75" s="13">
        <f t="shared" si="0"/>
        <v>0</v>
      </c>
      <c r="AD75" s="30"/>
      <c r="AE75" s="33"/>
      <c r="AG75" s="1">
        <v>7</v>
      </c>
      <c r="AH75" t="s">
        <v>1111</v>
      </c>
    </row>
    <row r="76" spans="1:34" ht="13.5" customHeight="1" x14ac:dyDescent="0.15">
      <c r="A76" s="25" t="s">
        <v>115</v>
      </c>
      <c r="AC76" s="15">
        <f t="shared" si="0"/>
        <v>0</v>
      </c>
      <c r="AD76" s="29"/>
      <c r="AE76" s="33"/>
      <c r="AG76" s="1">
        <v>8</v>
      </c>
      <c r="AH76" t="s">
        <v>1112</v>
      </c>
    </row>
    <row r="77" spans="1:34" ht="13.5" customHeight="1" x14ac:dyDescent="0.15">
      <c r="A77" s="26" t="s">
        <v>106</v>
      </c>
      <c r="B77" s="20">
        <f t="shared" ref="B77:AC77" si="1">SUM(B4:B76)</f>
        <v>0</v>
      </c>
      <c r="C77" s="21">
        <f t="shared" si="1"/>
        <v>0</v>
      </c>
      <c r="D77" s="21">
        <f t="shared" si="1"/>
        <v>0</v>
      </c>
      <c r="E77" s="21">
        <f t="shared" si="1"/>
        <v>0</v>
      </c>
      <c r="F77" s="21">
        <f t="shared" si="1"/>
        <v>0</v>
      </c>
      <c r="G77" s="21">
        <f t="shared" si="1"/>
        <v>0</v>
      </c>
      <c r="H77" s="21">
        <f t="shared" si="1"/>
        <v>0</v>
      </c>
      <c r="I77" s="21">
        <f t="shared" si="1"/>
        <v>0</v>
      </c>
      <c r="J77" s="21">
        <f t="shared" si="1"/>
        <v>0</v>
      </c>
      <c r="K77" s="21">
        <f t="shared" si="1"/>
        <v>0</v>
      </c>
      <c r="L77" s="21">
        <f t="shared" si="1"/>
        <v>0</v>
      </c>
      <c r="M77" s="21">
        <f t="shared" si="1"/>
        <v>2</v>
      </c>
      <c r="N77" s="21">
        <f t="shared" si="1"/>
        <v>0</v>
      </c>
      <c r="O77" s="21">
        <f t="shared" si="1"/>
        <v>1</v>
      </c>
      <c r="P77" s="21">
        <f t="shared" si="1"/>
        <v>0</v>
      </c>
      <c r="Q77" s="21">
        <f t="shared" si="1"/>
        <v>0</v>
      </c>
      <c r="R77" s="21">
        <f t="shared" si="1"/>
        <v>0</v>
      </c>
      <c r="S77" s="21">
        <f t="shared" si="1"/>
        <v>2</v>
      </c>
      <c r="T77" s="21">
        <f t="shared" si="1"/>
        <v>0</v>
      </c>
      <c r="U77" s="21">
        <f t="shared" si="1"/>
        <v>0</v>
      </c>
      <c r="V77" s="21">
        <f t="shared" si="1"/>
        <v>0</v>
      </c>
      <c r="W77" s="21">
        <f t="shared" si="1"/>
        <v>0</v>
      </c>
      <c r="X77" s="21">
        <f t="shared" si="1"/>
        <v>0</v>
      </c>
      <c r="Y77" s="21">
        <f t="shared" si="1"/>
        <v>0</v>
      </c>
      <c r="Z77" s="21">
        <f t="shared" si="1"/>
        <v>0</v>
      </c>
      <c r="AA77" s="21">
        <f t="shared" si="1"/>
        <v>0</v>
      </c>
      <c r="AB77" s="22">
        <f t="shared" si="1"/>
        <v>2</v>
      </c>
      <c r="AC77" s="23">
        <f t="shared" si="1"/>
        <v>7</v>
      </c>
      <c r="AD77" s="29"/>
      <c r="AE77" s="23"/>
    </row>
  </sheetData>
  <phoneticPr fontId="0" type="noConversion"/>
  <pageMargins left="0.75" right="0.75" top="1" bottom="1" header="0.5" footer="0.5"/>
  <pageSetup paperSize="9" orientation="portrait" horizontalDpi="4294967293" verticalDpi="0" r:id="rId1"/>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2"/>
  <dimension ref="A1:AF23"/>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2.832031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0.5" customHeight="1" x14ac:dyDescent="0.15">
      <c r="A3" s="3" t="s">
        <v>1216</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t="s">
        <v>1217</v>
      </c>
      <c r="AC4" s="11">
        <f t="shared" ref="AC4:AC20" si="0">SUM(B4:AB4)</f>
        <v>0</v>
      </c>
      <c r="AD4" s="27"/>
      <c r="AE4" s="45"/>
    </row>
    <row r="5" spans="1:31" ht="13.5" customHeight="1" x14ac:dyDescent="0.15">
      <c r="A5" t="s">
        <v>1218</v>
      </c>
      <c r="AC5" s="13">
        <f t="shared" si="0"/>
        <v>0</v>
      </c>
      <c r="AD5" s="28"/>
      <c r="AE5" s="46"/>
    </row>
    <row r="6" spans="1:31" ht="13.5" customHeight="1" x14ac:dyDescent="0.15">
      <c r="A6" t="s">
        <v>1219</v>
      </c>
      <c r="D6">
        <v>1</v>
      </c>
      <c r="J6">
        <v>1</v>
      </c>
      <c r="T6">
        <v>1</v>
      </c>
      <c r="AC6" s="13">
        <f t="shared" si="0"/>
        <v>3</v>
      </c>
      <c r="AD6" s="28"/>
      <c r="AE6" s="46"/>
    </row>
    <row r="7" spans="1:31" ht="13.5" customHeight="1" x14ac:dyDescent="0.15">
      <c r="A7" t="s">
        <v>1220</v>
      </c>
      <c r="AC7" s="13">
        <f t="shared" si="0"/>
        <v>0</v>
      </c>
      <c r="AD7" s="28"/>
      <c r="AE7" s="46"/>
    </row>
    <row r="8" spans="1:31" ht="13.5" customHeight="1" x14ac:dyDescent="0.15">
      <c r="A8" t="s">
        <v>1221</v>
      </c>
      <c r="AC8" s="13">
        <f t="shared" si="0"/>
        <v>0</v>
      </c>
      <c r="AD8" s="28"/>
      <c r="AE8" s="46"/>
    </row>
    <row r="9" spans="1:31" ht="13.5" customHeight="1" x14ac:dyDescent="0.15">
      <c r="A9" t="s">
        <v>1222</v>
      </c>
      <c r="AC9" s="13">
        <f t="shared" si="0"/>
        <v>0</v>
      </c>
      <c r="AD9" s="28"/>
      <c r="AE9" s="46"/>
    </row>
    <row r="10" spans="1:31" ht="13.5" customHeight="1" x14ac:dyDescent="0.15">
      <c r="A10" t="s">
        <v>1223</v>
      </c>
      <c r="R10">
        <v>1</v>
      </c>
      <c r="AC10" s="13">
        <f t="shared" si="0"/>
        <v>1</v>
      </c>
      <c r="AD10" s="28"/>
      <c r="AE10" s="46"/>
    </row>
    <row r="11" spans="1:31" ht="13.5" customHeight="1" x14ac:dyDescent="0.15">
      <c r="A11" t="s">
        <v>1224</v>
      </c>
      <c r="P11">
        <v>1</v>
      </c>
      <c r="AC11" s="13">
        <f t="shared" si="0"/>
        <v>1</v>
      </c>
      <c r="AD11" s="28"/>
      <c r="AE11" s="46"/>
    </row>
    <row r="12" spans="1:31" ht="13.5" customHeight="1" x14ac:dyDescent="0.15">
      <c r="A12" t="s">
        <v>1225</v>
      </c>
      <c r="AC12" s="13">
        <f t="shared" si="0"/>
        <v>0</v>
      </c>
      <c r="AD12" s="28"/>
      <c r="AE12" s="46"/>
    </row>
    <row r="13" spans="1:31" ht="13.5" customHeight="1" x14ac:dyDescent="0.15">
      <c r="A13" t="s">
        <v>1226</v>
      </c>
      <c r="AC13" s="13">
        <f t="shared" si="0"/>
        <v>0</v>
      </c>
      <c r="AD13" s="28"/>
      <c r="AE13" s="46"/>
    </row>
    <row r="14" spans="1:31" ht="13.5" customHeight="1" x14ac:dyDescent="0.15">
      <c r="A14" t="s">
        <v>1227</v>
      </c>
      <c r="AC14" s="13">
        <f t="shared" si="0"/>
        <v>0</v>
      </c>
      <c r="AD14" s="28"/>
      <c r="AE14" s="46"/>
    </row>
    <row r="15" spans="1:31" ht="13.5" customHeight="1" x14ac:dyDescent="0.15">
      <c r="A15" t="s">
        <v>1228</v>
      </c>
      <c r="R15">
        <v>2</v>
      </c>
      <c r="AC15" s="13">
        <f t="shared" si="0"/>
        <v>2</v>
      </c>
      <c r="AD15" s="28"/>
      <c r="AE15" s="46"/>
    </row>
    <row r="16" spans="1:31" ht="13.5" customHeight="1" x14ac:dyDescent="0.15">
      <c r="A16" t="s">
        <v>1229</v>
      </c>
      <c r="AC16" s="13">
        <f t="shared" si="0"/>
        <v>0</v>
      </c>
      <c r="AD16" s="28"/>
      <c r="AE16" s="46"/>
    </row>
    <row r="17" spans="1:32" ht="13.5" customHeight="1" x14ac:dyDescent="0.15">
      <c r="A17" t="s">
        <v>1230</v>
      </c>
      <c r="X17">
        <v>1</v>
      </c>
      <c r="AB17">
        <v>4</v>
      </c>
      <c r="AC17" s="13">
        <f t="shared" si="0"/>
        <v>5</v>
      </c>
      <c r="AD17" s="28"/>
      <c r="AE17" s="46"/>
    </row>
    <row r="18" spans="1:32" ht="13.5" customHeight="1" x14ac:dyDescent="0.15">
      <c r="A18" t="s">
        <v>1231</v>
      </c>
      <c r="X18">
        <v>1</v>
      </c>
      <c r="AC18" s="13">
        <f t="shared" si="0"/>
        <v>1</v>
      </c>
      <c r="AD18" s="28"/>
      <c r="AE18" s="46"/>
    </row>
    <row r="19" spans="1:32" ht="13.5" customHeight="1" x14ac:dyDescent="0.15">
      <c r="A19" t="s">
        <v>1232</v>
      </c>
      <c r="AC19" s="13">
        <f t="shared" si="0"/>
        <v>0</v>
      </c>
      <c r="AD19" s="28"/>
      <c r="AE19" s="46"/>
    </row>
    <row r="20" spans="1:32" ht="13.5" customHeight="1" x14ac:dyDescent="0.15">
      <c r="A20" t="s">
        <v>1233</v>
      </c>
      <c r="AC20" s="13">
        <f t="shared" si="0"/>
        <v>0</v>
      </c>
      <c r="AD20" s="28"/>
      <c r="AE20" s="46"/>
    </row>
    <row r="21" spans="1:32" ht="13.5" customHeight="1" x14ac:dyDescent="0.15">
      <c r="A21" s="8" t="s">
        <v>75</v>
      </c>
      <c r="AC21" s="13">
        <f>SUM(B21:AB21)</f>
        <v>0</v>
      </c>
      <c r="AD21" s="28"/>
      <c r="AE21" s="46"/>
      <c r="AF21"/>
    </row>
    <row r="22" spans="1:32" ht="13.5" customHeight="1" x14ac:dyDescent="0.15">
      <c r="A22" s="25" t="s">
        <v>115</v>
      </c>
      <c r="AC22" s="15">
        <f>SUM(B22:AB22)</f>
        <v>0</v>
      </c>
      <c r="AD22" s="29"/>
      <c r="AE22" s="33"/>
      <c r="AF22"/>
    </row>
    <row r="23" spans="1:32" ht="13.5" customHeight="1" x14ac:dyDescent="0.15">
      <c r="A23" s="26" t="s">
        <v>106</v>
      </c>
      <c r="B23" s="20">
        <f t="shared" ref="B23:AC23" si="1">SUM(B4:B22)</f>
        <v>0</v>
      </c>
      <c r="C23" s="21">
        <f t="shared" si="1"/>
        <v>0</v>
      </c>
      <c r="D23" s="21">
        <f t="shared" si="1"/>
        <v>1</v>
      </c>
      <c r="E23" s="21">
        <f t="shared" si="1"/>
        <v>0</v>
      </c>
      <c r="F23" s="21">
        <f t="shared" si="1"/>
        <v>0</v>
      </c>
      <c r="G23" s="21">
        <f t="shared" si="1"/>
        <v>0</v>
      </c>
      <c r="H23" s="21">
        <f t="shared" si="1"/>
        <v>0</v>
      </c>
      <c r="I23" s="21">
        <f t="shared" si="1"/>
        <v>0</v>
      </c>
      <c r="J23" s="21">
        <f t="shared" si="1"/>
        <v>1</v>
      </c>
      <c r="K23" s="21">
        <f t="shared" si="1"/>
        <v>0</v>
      </c>
      <c r="L23" s="21">
        <f t="shared" si="1"/>
        <v>0</v>
      </c>
      <c r="M23" s="21">
        <f t="shared" si="1"/>
        <v>0</v>
      </c>
      <c r="N23" s="21">
        <f t="shared" si="1"/>
        <v>0</v>
      </c>
      <c r="O23" s="21">
        <f t="shared" si="1"/>
        <v>0</v>
      </c>
      <c r="P23" s="21">
        <f t="shared" si="1"/>
        <v>1</v>
      </c>
      <c r="Q23" s="21">
        <f t="shared" si="1"/>
        <v>0</v>
      </c>
      <c r="R23" s="21">
        <f t="shared" si="1"/>
        <v>3</v>
      </c>
      <c r="S23" s="21">
        <f t="shared" si="1"/>
        <v>0</v>
      </c>
      <c r="T23" s="21">
        <f t="shared" si="1"/>
        <v>1</v>
      </c>
      <c r="U23" s="21">
        <f t="shared" si="1"/>
        <v>0</v>
      </c>
      <c r="V23" s="21">
        <f t="shared" si="1"/>
        <v>0</v>
      </c>
      <c r="W23" s="21">
        <f t="shared" si="1"/>
        <v>0</v>
      </c>
      <c r="X23" s="21">
        <f t="shared" si="1"/>
        <v>2</v>
      </c>
      <c r="Y23" s="21">
        <f t="shared" si="1"/>
        <v>0</v>
      </c>
      <c r="Z23" s="21">
        <f t="shared" si="1"/>
        <v>0</v>
      </c>
      <c r="AA23" s="21">
        <f t="shared" si="1"/>
        <v>0</v>
      </c>
      <c r="AB23" s="22">
        <f t="shared" si="1"/>
        <v>4</v>
      </c>
      <c r="AC23" s="23">
        <f t="shared" si="1"/>
        <v>13</v>
      </c>
      <c r="AD23" s="29"/>
      <c r="AE23" s="23"/>
    </row>
  </sheetData>
  <phoneticPr fontId="0" type="noConversion"/>
  <pageMargins left="0.75" right="0.75" top="1" bottom="1" header="0.5" footer="0.5"/>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9"/>
  <dimension ref="A1:AG30"/>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30.5" style="2" customWidth="1"/>
    <col min="2" max="2" width="8" style="96" customWidth="1"/>
    <col min="3" max="3" width="6.5" style="96" customWidth="1"/>
    <col min="4" max="4" width="6.83203125" style="96" customWidth="1"/>
    <col min="5" max="5" width="8.5" style="96" customWidth="1"/>
    <col min="6" max="6" width="7.33203125" style="96" customWidth="1"/>
    <col min="7" max="7" width="6.832031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33203125" style="96" customWidth="1"/>
    <col min="32" max="32" width="8.6640625" style="1" customWidth="1"/>
    <col min="33" max="33" width="19" style="96" customWidth="1"/>
    <col min="34" max="16384" width="9.1640625" style="96"/>
  </cols>
  <sheetData>
    <row r="1" spans="1:33" ht="13.5" customHeight="1" x14ac:dyDescent="0.15">
      <c r="A1" s="48"/>
      <c r="B1" s="35" t="str">
        <f>China!B1</f>
        <v>This workbook was produced by Jørgen Fenhann, UNEP DTU Partnership from the CDMPipeline of 1st October 2018, jqfe@dtu.dk, Phone (+45)40202789</v>
      </c>
    </row>
    <row r="2" spans="1:33" ht="13.5" customHeight="1" x14ac:dyDescent="0.15">
      <c r="B2" s="35"/>
    </row>
    <row r="3" spans="1:33" ht="39.75" customHeight="1" x14ac:dyDescent="0.15">
      <c r="A3" s="3" t="s">
        <v>1679</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3" ht="13.5" customHeight="1" x14ac:dyDescent="0.15">
      <c r="A4" s="64" t="s">
        <v>1680</v>
      </c>
      <c r="AC4" s="11">
        <f t="shared" ref="AC4:AC12" si="0">SUM(B4:AB4)</f>
        <v>0</v>
      </c>
      <c r="AD4" s="27"/>
      <c r="AE4" s="45"/>
      <c r="AG4" s="61"/>
    </row>
    <row r="5" spans="1:33" ht="13.5" customHeight="1" x14ac:dyDescent="0.15">
      <c r="A5" s="64" t="s">
        <v>1681</v>
      </c>
      <c r="AC5" s="13">
        <f t="shared" si="0"/>
        <v>0</v>
      </c>
      <c r="AD5" s="28"/>
      <c r="AE5" s="46"/>
    </row>
    <row r="6" spans="1:33" ht="13.5" customHeight="1" x14ac:dyDescent="0.15">
      <c r="A6" s="124" t="s">
        <v>1682</v>
      </c>
      <c r="AC6" s="13">
        <f t="shared" si="0"/>
        <v>0</v>
      </c>
      <c r="AD6" s="28"/>
      <c r="AE6" s="46"/>
    </row>
    <row r="7" spans="1:33" ht="13.5" customHeight="1" x14ac:dyDescent="0.15">
      <c r="A7" s="124" t="s">
        <v>1683</v>
      </c>
      <c r="AC7" s="13">
        <f t="shared" si="0"/>
        <v>0</v>
      </c>
      <c r="AD7" s="28"/>
      <c r="AE7" s="46"/>
    </row>
    <row r="8" spans="1:33" ht="13.5" customHeight="1" x14ac:dyDescent="0.15">
      <c r="A8" s="124" t="s">
        <v>1684</v>
      </c>
      <c r="AC8" s="13">
        <f t="shared" si="0"/>
        <v>0</v>
      </c>
      <c r="AD8" s="28"/>
      <c r="AE8" s="46"/>
    </row>
    <row r="9" spans="1:33" ht="13.5" customHeight="1" x14ac:dyDescent="0.15">
      <c r="A9" s="124" t="s">
        <v>1685</v>
      </c>
      <c r="AC9" s="13">
        <f t="shared" si="0"/>
        <v>0</v>
      </c>
      <c r="AD9" s="28"/>
      <c r="AE9" s="46"/>
    </row>
    <row r="10" spans="1:33" ht="13.5" customHeight="1" x14ac:dyDescent="0.15">
      <c r="A10" s="124" t="s">
        <v>1686</v>
      </c>
      <c r="AC10" s="13">
        <f t="shared" si="0"/>
        <v>0</v>
      </c>
      <c r="AD10" s="28"/>
      <c r="AE10" s="46"/>
    </row>
    <row r="11" spans="1:33" ht="13.5" customHeight="1" x14ac:dyDescent="0.15">
      <c r="A11" s="64" t="s">
        <v>75</v>
      </c>
      <c r="X11" s="96">
        <v>1</v>
      </c>
      <c r="AC11" s="13">
        <f t="shared" si="0"/>
        <v>1</v>
      </c>
      <c r="AD11" s="28"/>
      <c r="AE11" s="46"/>
      <c r="AG11" s="61"/>
    </row>
    <row r="12" spans="1:33" ht="13.5" customHeight="1" x14ac:dyDescent="0.15">
      <c r="A12" s="25" t="s">
        <v>115</v>
      </c>
      <c r="AC12" s="15">
        <f t="shared" si="0"/>
        <v>0</v>
      </c>
      <c r="AD12" s="29"/>
      <c r="AE12" s="33"/>
    </row>
    <row r="13" spans="1:33" ht="13.5" customHeight="1" x14ac:dyDescent="0.15">
      <c r="A13" s="26" t="s">
        <v>106</v>
      </c>
      <c r="B13" s="20">
        <f t="shared" ref="B13:AC13" si="1">SUM(B4:B12)</f>
        <v>0</v>
      </c>
      <c r="C13" s="21">
        <f t="shared" si="1"/>
        <v>0</v>
      </c>
      <c r="D13" s="21">
        <f t="shared" si="1"/>
        <v>0</v>
      </c>
      <c r="E13" s="21">
        <f t="shared" si="1"/>
        <v>0</v>
      </c>
      <c r="F13" s="21">
        <f t="shared" si="1"/>
        <v>0</v>
      </c>
      <c r="G13" s="21">
        <f t="shared" si="1"/>
        <v>0</v>
      </c>
      <c r="H13" s="21">
        <f t="shared" si="1"/>
        <v>0</v>
      </c>
      <c r="I13" s="21">
        <f t="shared" si="1"/>
        <v>0</v>
      </c>
      <c r="J13" s="21">
        <f t="shared" si="1"/>
        <v>0</v>
      </c>
      <c r="K13" s="21">
        <f t="shared" si="1"/>
        <v>0</v>
      </c>
      <c r="L13" s="21">
        <f t="shared" si="1"/>
        <v>0</v>
      </c>
      <c r="M13" s="21">
        <f t="shared" si="1"/>
        <v>0</v>
      </c>
      <c r="N13" s="21">
        <f t="shared" si="1"/>
        <v>0</v>
      </c>
      <c r="O13" s="21">
        <f t="shared" si="1"/>
        <v>0</v>
      </c>
      <c r="P13" s="21">
        <f t="shared" si="1"/>
        <v>0</v>
      </c>
      <c r="Q13" s="21">
        <f t="shared" si="1"/>
        <v>0</v>
      </c>
      <c r="R13" s="21">
        <f t="shared" si="1"/>
        <v>0</v>
      </c>
      <c r="S13" s="21">
        <f t="shared" si="1"/>
        <v>0</v>
      </c>
      <c r="T13" s="21">
        <f t="shared" si="1"/>
        <v>0</v>
      </c>
      <c r="U13" s="21">
        <f t="shared" si="1"/>
        <v>0</v>
      </c>
      <c r="V13" s="21">
        <f t="shared" si="1"/>
        <v>0</v>
      </c>
      <c r="W13" s="21">
        <f t="shared" si="1"/>
        <v>0</v>
      </c>
      <c r="X13" s="21">
        <f t="shared" si="1"/>
        <v>1</v>
      </c>
      <c r="Y13" s="21">
        <f t="shared" si="1"/>
        <v>0</v>
      </c>
      <c r="Z13" s="21">
        <f t="shared" si="1"/>
        <v>0</v>
      </c>
      <c r="AA13" s="21">
        <f t="shared" si="1"/>
        <v>0</v>
      </c>
      <c r="AB13" s="22">
        <f t="shared" si="1"/>
        <v>0</v>
      </c>
      <c r="AC13" s="23">
        <f t="shared" si="1"/>
        <v>1</v>
      </c>
      <c r="AD13" s="29"/>
      <c r="AE13" s="23"/>
      <c r="AF13" s="96"/>
      <c r="AG13" s="64"/>
    </row>
    <row r="14" spans="1:33" ht="13.5" customHeight="1" x14ac:dyDescent="0.15">
      <c r="AF14" s="96"/>
    </row>
    <row r="15" spans="1:33" ht="13.5" customHeight="1" x14ac:dyDescent="0.15">
      <c r="AG15" s="61"/>
    </row>
    <row r="20" spans="9:9" ht="13.5" customHeight="1" x14ac:dyDescent="0.15">
      <c r="I20" s="61"/>
    </row>
    <row r="30" spans="9:9" ht="13.5" customHeight="1" x14ac:dyDescent="0.15">
      <c r="I30" s="61"/>
    </row>
  </sheetData>
  <pageMargins left="0.75" right="0.75" top="1" bottom="1" header="0.5" footer="0.5"/>
  <pageSetup paperSize="9" orientation="portrait" r:id="rId1"/>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59"/>
  <dimension ref="A1:AF42"/>
  <sheetViews>
    <sheetView workbookViewId="0">
      <pane xSplit="1" ySplit="3" topLeftCell="B2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5.1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5" customWidth="1"/>
    <col min="32" max="32" width="8.6640625" style="1" customWidth="1"/>
  </cols>
  <sheetData>
    <row r="1" spans="1:31" ht="13.5" customHeight="1" x14ac:dyDescent="0.15">
      <c r="B1" s="35" t="str">
        <f>China!B1</f>
        <v>This workbook was produced by Jørgen Fenhann, UNEP DTU Partnership from the CDMPipeline of 1st October 2018, jqfe@dtu.dk, Phone (+45)40202789</v>
      </c>
    </row>
    <row r="2" spans="1:31" ht="13.5" customHeight="1" x14ac:dyDescent="0.15">
      <c r="B2" s="35"/>
    </row>
    <row r="3" spans="1:31" ht="42.75" customHeight="1" x14ac:dyDescent="0.15">
      <c r="A3" s="3" t="s">
        <v>1427</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31" t="s">
        <v>382</v>
      </c>
    </row>
    <row r="4" spans="1:31" ht="13.5" customHeight="1" x14ac:dyDescent="0.15">
      <c r="A4" s="8" t="s">
        <v>1390</v>
      </c>
      <c r="AC4" s="11">
        <f>SUM(B4:AB4)</f>
        <v>0</v>
      </c>
      <c r="AD4" s="27"/>
      <c r="AE4" s="17"/>
    </row>
    <row r="5" spans="1:31" ht="13.5" customHeight="1" x14ac:dyDescent="0.15">
      <c r="A5" s="2" t="s">
        <v>1391</v>
      </c>
      <c r="AC5" s="13">
        <f>SUM(B5:AB5)</f>
        <v>0</v>
      </c>
      <c r="AD5" s="28"/>
      <c r="AE5" s="18"/>
    </row>
    <row r="6" spans="1:31" ht="13.5" customHeight="1" x14ac:dyDescent="0.15">
      <c r="A6" s="8" t="s">
        <v>1392</v>
      </c>
      <c r="AC6" s="13">
        <f>SUM(B6:AB6)</f>
        <v>0</v>
      </c>
      <c r="AD6" s="28"/>
      <c r="AE6" s="18"/>
    </row>
    <row r="7" spans="1:31" ht="13.5" customHeight="1" x14ac:dyDescent="0.15">
      <c r="A7" s="8" t="s">
        <v>1393</v>
      </c>
      <c r="AC7" s="13">
        <f>SUM(B7:AB7)</f>
        <v>0</v>
      </c>
      <c r="AD7" s="28"/>
      <c r="AE7" s="18"/>
    </row>
    <row r="8" spans="1:31" ht="13.5" customHeight="1" x14ac:dyDescent="0.15">
      <c r="A8" s="8" t="s">
        <v>1394</v>
      </c>
      <c r="AC8" s="13">
        <f>SUM(B8:AB8)</f>
        <v>0</v>
      </c>
      <c r="AD8" s="28"/>
      <c r="AE8" s="18"/>
    </row>
    <row r="9" spans="1:31" ht="13.5" customHeight="1" x14ac:dyDescent="0.15">
      <c r="A9" s="8" t="s">
        <v>1395</v>
      </c>
      <c r="AC9" s="13">
        <f t="shared" ref="AC9:AC37" si="0">SUM(B9:AB9)</f>
        <v>0</v>
      </c>
      <c r="AD9" s="28"/>
      <c r="AE9" s="18"/>
    </row>
    <row r="10" spans="1:31" ht="13.5" customHeight="1" x14ac:dyDescent="0.15">
      <c r="A10" s="8" t="s">
        <v>1396</v>
      </c>
      <c r="AC10" s="13">
        <f t="shared" si="0"/>
        <v>0</v>
      </c>
      <c r="AD10" s="28"/>
      <c r="AE10" s="18"/>
    </row>
    <row r="11" spans="1:31" ht="13.5" customHeight="1" x14ac:dyDescent="0.15">
      <c r="A11" s="8" t="s">
        <v>1397</v>
      </c>
      <c r="AC11" s="13">
        <f t="shared" si="0"/>
        <v>0</v>
      </c>
      <c r="AD11" s="28"/>
      <c r="AE11" s="18"/>
    </row>
    <row r="12" spans="1:31" ht="13.5" customHeight="1" x14ac:dyDescent="0.15">
      <c r="A12" s="8" t="s">
        <v>1398</v>
      </c>
      <c r="AC12" s="13">
        <f t="shared" si="0"/>
        <v>0</v>
      </c>
      <c r="AD12" s="28"/>
      <c r="AE12" s="18"/>
    </row>
    <row r="13" spans="1:31" ht="13.5" customHeight="1" x14ac:dyDescent="0.15">
      <c r="A13" s="8" t="s">
        <v>1399</v>
      </c>
      <c r="O13">
        <v>5</v>
      </c>
      <c r="AC13" s="13">
        <f t="shared" si="0"/>
        <v>5</v>
      </c>
      <c r="AD13" s="28"/>
      <c r="AE13" s="18"/>
    </row>
    <row r="14" spans="1:31" ht="13.5" customHeight="1" x14ac:dyDescent="0.15">
      <c r="A14" s="8" t="s">
        <v>1400</v>
      </c>
      <c r="AC14" s="13">
        <f t="shared" si="0"/>
        <v>0</v>
      </c>
      <c r="AD14" s="28"/>
      <c r="AE14" s="18"/>
    </row>
    <row r="15" spans="1:31" ht="13.5" customHeight="1" x14ac:dyDescent="0.15">
      <c r="A15" s="8" t="s">
        <v>1401</v>
      </c>
      <c r="AC15" s="13">
        <f t="shared" si="0"/>
        <v>0</v>
      </c>
      <c r="AD15" s="28"/>
      <c r="AE15" s="18"/>
    </row>
    <row r="16" spans="1:31" ht="13.5" customHeight="1" x14ac:dyDescent="0.15">
      <c r="A16" s="8" t="s">
        <v>1402</v>
      </c>
      <c r="AC16" s="13">
        <f t="shared" si="0"/>
        <v>0</v>
      </c>
      <c r="AD16" s="28"/>
      <c r="AE16" s="18"/>
    </row>
    <row r="17" spans="1:31" ht="13.5" customHeight="1" x14ac:dyDescent="0.15">
      <c r="A17" s="8" t="s">
        <v>1403</v>
      </c>
      <c r="AC17" s="13">
        <f t="shared" si="0"/>
        <v>0</v>
      </c>
      <c r="AD17" s="28"/>
      <c r="AE17" s="18"/>
    </row>
    <row r="18" spans="1:31" ht="13.5" customHeight="1" x14ac:dyDescent="0.15">
      <c r="A18" s="8" t="s">
        <v>1404</v>
      </c>
      <c r="AC18" s="13">
        <f t="shared" si="0"/>
        <v>0</v>
      </c>
      <c r="AD18" s="28"/>
      <c r="AE18" s="18"/>
    </row>
    <row r="19" spans="1:31" ht="13.5" customHeight="1" x14ac:dyDescent="0.15">
      <c r="A19" s="8" t="s">
        <v>1405</v>
      </c>
      <c r="AC19" s="13">
        <f t="shared" si="0"/>
        <v>0</v>
      </c>
      <c r="AD19" s="28"/>
      <c r="AE19" s="18"/>
    </row>
    <row r="20" spans="1:31" ht="13.5" customHeight="1" x14ac:dyDescent="0.15">
      <c r="A20" s="8" t="s">
        <v>1406</v>
      </c>
      <c r="AC20" s="13">
        <f t="shared" si="0"/>
        <v>0</v>
      </c>
      <c r="AD20" s="28"/>
      <c r="AE20" s="18"/>
    </row>
    <row r="21" spans="1:31" ht="13.5" customHeight="1" x14ac:dyDescent="0.15">
      <c r="A21" s="8" t="s">
        <v>1407</v>
      </c>
      <c r="AC21" s="13">
        <f t="shared" si="0"/>
        <v>0</v>
      </c>
      <c r="AD21" s="28"/>
      <c r="AE21" s="18"/>
    </row>
    <row r="22" spans="1:31" ht="13.5" customHeight="1" x14ac:dyDescent="0.15">
      <c r="A22" s="8" t="s">
        <v>1408</v>
      </c>
      <c r="AC22" s="13">
        <f t="shared" si="0"/>
        <v>0</v>
      </c>
      <c r="AD22" s="28"/>
      <c r="AE22" s="18"/>
    </row>
    <row r="23" spans="1:31" ht="13.5" customHeight="1" x14ac:dyDescent="0.15">
      <c r="A23" s="8" t="s">
        <v>1409</v>
      </c>
      <c r="AC23" s="13">
        <f t="shared" si="0"/>
        <v>0</v>
      </c>
      <c r="AD23" s="28"/>
      <c r="AE23" s="18"/>
    </row>
    <row r="24" spans="1:31" ht="13.5" customHeight="1" x14ac:dyDescent="0.15">
      <c r="A24" s="8" t="s">
        <v>1410</v>
      </c>
      <c r="AC24" s="13">
        <f t="shared" si="0"/>
        <v>0</v>
      </c>
      <c r="AD24" s="28"/>
      <c r="AE24" s="18"/>
    </row>
    <row r="25" spans="1:31" ht="13.5" customHeight="1" x14ac:dyDescent="0.15">
      <c r="A25" s="8" t="s">
        <v>1411</v>
      </c>
      <c r="AC25" s="13">
        <f t="shared" si="0"/>
        <v>0</v>
      </c>
      <c r="AD25" s="28"/>
      <c r="AE25" s="18"/>
    </row>
    <row r="26" spans="1:31" ht="13.5" customHeight="1" x14ac:dyDescent="0.15">
      <c r="A26" s="8" t="s">
        <v>1412</v>
      </c>
      <c r="AC26" s="13">
        <f t="shared" si="0"/>
        <v>0</v>
      </c>
      <c r="AD26" s="28"/>
      <c r="AE26" s="18"/>
    </row>
    <row r="27" spans="1:31" ht="13.5" customHeight="1" x14ac:dyDescent="0.15">
      <c r="A27" s="8" t="s">
        <v>1424</v>
      </c>
      <c r="S27">
        <v>2</v>
      </c>
      <c r="AC27" s="13">
        <f t="shared" si="0"/>
        <v>2</v>
      </c>
      <c r="AD27" s="28"/>
      <c r="AE27" s="18"/>
    </row>
    <row r="28" spans="1:31" ht="13.5" customHeight="1" x14ac:dyDescent="0.15">
      <c r="A28" s="8" t="s">
        <v>1425</v>
      </c>
      <c r="AC28" s="13">
        <f t="shared" si="0"/>
        <v>0</v>
      </c>
      <c r="AD28" s="28"/>
      <c r="AE28" s="18"/>
    </row>
    <row r="29" spans="1:31" ht="13.5" customHeight="1" x14ac:dyDescent="0.15">
      <c r="A29" s="8" t="s">
        <v>1413</v>
      </c>
      <c r="R29">
        <v>1</v>
      </c>
      <c r="AC29" s="13">
        <f t="shared" si="0"/>
        <v>1</v>
      </c>
      <c r="AD29" s="28"/>
      <c r="AE29" s="18"/>
    </row>
    <row r="30" spans="1:31" ht="13.5" customHeight="1" x14ac:dyDescent="0.15">
      <c r="A30" s="8" t="s">
        <v>1414</v>
      </c>
      <c r="D30">
        <v>1</v>
      </c>
      <c r="AC30" s="13">
        <f t="shared" si="0"/>
        <v>1</v>
      </c>
      <c r="AD30" s="28"/>
      <c r="AE30" s="18"/>
    </row>
    <row r="31" spans="1:31" ht="13.5" customHeight="1" x14ac:dyDescent="0.15">
      <c r="A31" s="8" t="s">
        <v>1415</v>
      </c>
      <c r="AC31" s="13">
        <f t="shared" si="0"/>
        <v>0</v>
      </c>
      <c r="AD31" s="28"/>
      <c r="AE31" s="18"/>
    </row>
    <row r="32" spans="1:31" ht="13.5" customHeight="1" x14ac:dyDescent="0.15">
      <c r="A32" s="8" t="s">
        <v>1416</v>
      </c>
      <c r="AC32" s="13">
        <f t="shared" si="0"/>
        <v>0</v>
      </c>
      <c r="AD32" s="28"/>
      <c r="AE32" s="18"/>
    </row>
    <row r="33" spans="1:32" ht="13.5" customHeight="1" x14ac:dyDescent="0.15">
      <c r="A33" s="8" t="s">
        <v>1417</v>
      </c>
      <c r="AC33" s="13">
        <f t="shared" si="0"/>
        <v>0</v>
      </c>
      <c r="AD33" s="28"/>
      <c r="AE33" s="18"/>
    </row>
    <row r="34" spans="1:32" ht="13.5" customHeight="1" x14ac:dyDescent="0.15">
      <c r="A34" s="8" t="s">
        <v>1418</v>
      </c>
      <c r="AC34" s="13">
        <f t="shared" si="0"/>
        <v>0</v>
      </c>
      <c r="AD34" s="28"/>
      <c r="AE34" s="18"/>
    </row>
    <row r="35" spans="1:32" ht="13.5" customHeight="1" x14ac:dyDescent="0.15">
      <c r="A35" s="8" t="s">
        <v>1419</v>
      </c>
      <c r="M35">
        <v>1</v>
      </c>
      <c r="N35">
        <v>1</v>
      </c>
      <c r="AC35" s="13">
        <f t="shared" si="0"/>
        <v>2</v>
      </c>
      <c r="AD35" s="28"/>
      <c r="AE35" s="18"/>
    </row>
    <row r="36" spans="1:32" ht="13.5" customHeight="1" x14ac:dyDescent="0.15">
      <c r="A36" s="8" t="s">
        <v>1420</v>
      </c>
      <c r="AC36" s="13">
        <f t="shared" si="0"/>
        <v>0</v>
      </c>
      <c r="AD36" s="28"/>
      <c r="AE36" s="18"/>
    </row>
    <row r="37" spans="1:32" ht="13.5" customHeight="1" x14ac:dyDescent="0.15">
      <c r="A37" s="8" t="s">
        <v>1421</v>
      </c>
      <c r="AC37" s="13">
        <f t="shared" si="0"/>
        <v>0</v>
      </c>
      <c r="AD37" s="28"/>
      <c r="AE37" s="18"/>
    </row>
    <row r="38" spans="1:32" ht="13.5" customHeight="1" x14ac:dyDescent="0.15">
      <c r="A38" s="8" t="s">
        <v>1422</v>
      </c>
      <c r="AC38" s="13">
        <f>SUM(B38:AB38)</f>
        <v>0</v>
      </c>
      <c r="AD38" s="28"/>
      <c r="AE38" s="18"/>
    </row>
    <row r="39" spans="1:32" ht="13.5" customHeight="1" x14ac:dyDescent="0.15">
      <c r="A39" s="8" t="s">
        <v>1423</v>
      </c>
      <c r="AC39" s="13">
        <f>SUM(B39:AB39)</f>
        <v>0</v>
      </c>
      <c r="AD39" s="28"/>
      <c r="AE39" s="18"/>
    </row>
    <row r="40" spans="1:32" ht="13.5" customHeight="1" x14ac:dyDescent="0.15">
      <c r="A40" s="8" t="s">
        <v>75</v>
      </c>
      <c r="I40">
        <v>1</v>
      </c>
      <c r="AC40" s="13">
        <f>SUM(B40:AB40)</f>
        <v>1</v>
      </c>
      <c r="AD40" s="30"/>
      <c r="AE40" s="33"/>
      <c r="AF40"/>
    </row>
    <row r="41" spans="1:32" ht="13.5" customHeight="1" x14ac:dyDescent="0.15">
      <c r="A41" s="25" t="s">
        <v>115</v>
      </c>
      <c r="AC41" s="15">
        <f>SUM(B41:AB41)</f>
        <v>0</v>
      </c>
      <c r="AD41" s="29"/>
      <c r="AE41" s="33"/>
      <c r="AF41"/>
    </row>
    <row r="42" spans="1:32" ht="13.5" customHeight="1" x14ac:dyDescent="0.15">
      <c r="A42" s="26" t="s">
        <v>106</v>
      </c>
      <c r="B42" s="20">
        <f t="shared" ref="B42:AC42" si="1">SUM(B4:B41)</f>
        <v>0</v>
      </c>
      <c r="C42" s="21">
        <f t="shared" si="1"/>
        <v>0</v>
      </c>
      <c r="D42" s="21">
        <f t="shared" si="1"/>
        <v>1</v>
      </c>
      <c r="E42" s="21">
        <f t="shared" si="1"/>
        <v>0</v>
      </c>
      <c r="F42" s="21">
        <f t="shared" si="1"/>
        <v>0</v>
      </c>
      <c r="G42" s="21">
        <f t="shared" si="1"/>
        <v>0</v>
      </c>
      <c r="H42" s="21">
        <f t="shared" si="1"/>
        <v>0</v>
      </c>
      <c r="I42" s="21">
        <f t="shared" si="1"/>
        <v>1</v>
      </c>
      <c r="J42" s="21">
        <f t="shared" si="1"/>
        <v>0</v>
      </c>
      <c r="K42" s="21">
        <f t="shared" si="1"/>
        <v>0</v>
      </c>
      <c r="L42" s="21">
        <f t="shared" si="1"/>
        <v>0</v>
      </c>
      <c r="M42" s="21">
        <f t="shared" si="1"/>
        <v>1</v>
      </c>
      <c r="N42" s="21">
        <f t="shared" si="1"/>
        <v>1</v>
      </c>
      <c r="O42" s="21">
        <f t="shared" si="1"/>
        <v>5</v>
      </c>
      <c r="P42" s="21">
        <f t="shared" si="1"/>
        <v>0</v>
      </c>
      <c r="Q42" s="21">
        <f t="shared" si="1"/>
        <v>0</v>
      </c>
      <c r="R42" s="21">
        <f t="shared" si="1"/>
        <v>1</v>
      </c>
      <c r="S42" s="21">
        <f t="shared" si="1"/>
        <v>2</v>
      </c>
      <c r="T42" s="21">
        <f t="shared" si="1"/>
        <v>0</v>
      </c>
      <c r="U42" s="21">
        <f t="shared" si="1"/>
        <v>0</v>
      </c>
      <c r="V42" s="21">
        <f t="shared" si="1"/>
        <v>0</v>
      </c>
      <c r="W42" s="21">
        <f t="shared" si="1"/>
        <v>0</v>
      </c>
      <c r="X42" s="21">
        <f t="shared" si="1"/>
        <v>0</v>
      </c>
      <c r="Y42" s="21">
        <f t="shared" si="1"/>
        <v>0</v>
      </c>
      <c r="Z42" s="21">
        <f t="shared" si="1"/>
        <v>0</v>
      </c>
      <c r="AA42" s="21">
        <f t="shared" si="1"/>
        <v>0</v>
      </c>
      <c r="AB42" s="22">
        <f t="shared" si="1"/>
        <v>0</v>
      </c>
      <c r="AC42" s="23">
        <f t="shared" si="1"/>
        <v>12</v>
      </c>
      <c r="AD42" s="29"/>
      <c r="AE42" s="49"/>
      <c r="AF42"/>
    </row>
  </sheetData>
  <phoneticPr fontId="0" type="noConversion"/>
  <pageMargins left="0.75" right="0.75" top="1" bottom="1" header="0.5" footer="0.5"/>
  <headerFooter alignWithMargin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102"/>
  <dimension ref="A1:AF17"/>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19.5" style="2" customWidth="1"/>
    <col min="2" max="2" width="8" style="96" customWidth="1"/>
    <col min="3" max="3" width="6.5" style="96" customWidth="1"/>
    <col min="4" max="4" width="6.83203125" style="96" customWidth="1"/>
    <col min="5" max="5" width="8.5" style="96" customWidth="1"/>
    <col min="6" max="6" width="7.33203125" style="96" customWidth="1"/>
    <col min="7" max="7" width="6.832031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5" style="96" customWidth="1"/>
    <col min="32" max="32" width="8.6640625" style="1" customWidth="1"/>
    <col min="33" max="16384" width="9.1640625" style="96"/>
  </cols>
  <sheetData>
    <row r="1" spans="1:32" ht="13.5" customHeight="1" x14ac:dyDescent="0.15">
      <c r="B1" s="35" t="str">
        <f>China!B1</f>
        <v>This workbook was produced by Jørgen Fenhann, UNEP DTU Partnership from the CDMPipeline of 1st October 2018, jqfe@dtu.dk, Phone (+45)40202789</v>
      </c>
    </row>
    <row r="2" spans="1:32" ht="13.5" customHeight="1" x14ac:dyDescent="0.15">
      <c r="B2" s="35"/>
    </row>
    <row r="3" spans="1:32" ht="42.75" customHeight="1" x14ac:dyDescent="0.15">
      <c r="A3" s="3" t="s">
        <v>2004</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31" t="s">
        <v>382</v>
      </c>
    </row>
    <row r="4" spans="1:32" ht="13.5" customHeight="1" x14ac:dyDescent="0.15">
      <c r="A4" s="96" t="s">
        <v>2009</v>
      </c>
      <c r="AC4" s="11">
        <f>SUM(B4:AB4)</f>
        <v>0</v>
      </c>
      <c r="AD4" s="27"/>
      <c r="AE4" s="17"/>
    </row>
    <row r="5" spans="1:32" ht="13.5" customHeight="1" x14ac:dyDescent="0.15">
      <c r="A5" s="96" t="s">
        <v>2012</v>
      </c>
      <c r="AC5" s="13">
        <f>SUM(B5:AB5)</f>
        <v>0</v>
      </c>
      <c r="AD5" s="28"/>
      <c r="AE5" s="18"/>
    </row>
    <row r="6" spans="1:32" s="1" customFormat="1" ht="13.5" customHeight="1" x14ac:dyDescent="0.15">
      <c r="A6" s="96" t="s">
        <v>2014</v>
      </c>
      <c r="B6" s="96"/>
      <c r="C6" s="96"/>
      <c r="D6" s="96"/>
      <c r="E6" s="96"/>
      <c r="F6" s="96"/>
      <c r="G6" s="96"/>
      <c r="H6" s="96"/>
      <c r="I6" s="96"/>
      <c r="J6" s="96"/>
      <c r="K6" s="96"/>
      <c r="L6" s="96"/>
      <c r="M6" s="96"/>
      <c r="N6" s="96"/>
      <c r="O6" s="96"/>
      <c r="P6" s="96"/>
      <c r="Q6" s="96"/>
      <c r="R6" s="96"/>
      <c r="S6" s="96"/>
      <c r="T6" s="96"/>
      <c r="U6" s="96"/>
      <c r="V6" s="96"/>
      <c r="W6" s="96"/>
      <c r="X6" s="96"/>
      <c r="Y6" s="96"/>
      <c r="Z6" s="96"/>
      <c r="AA6" s="96"/>
      <c r="AB6" s="96"/>
      <c r="AC6" s="13">
        <f>SUM(B6:AB6)</f>
        <v>0</v>
      </c>
      <c r="AD6" s="28"/>
      <c r="AE6" s="18"/>
    </row>
    <row r="7" spans="1:32" s="1" customFormat="1" ht="13.5" customHeight="1" x14ac:dyDescent="0.15">
      <c r="A7" s="96" t="s">
        <v>2011</v>
      </c>
      <c r="B7" s="96"/>
      <c r="C7" s="96"/>
      <c r="D7" s="96"/>
      <c r="E7" s="96"/>
      <c r="F7" s="96"/>
      <c r="G7" s="96"/>
      <c r="H7" s="96"/>
      <c r="I7" s="96"/>
      <c r="J7" s="96"/>
      <c r="K7" s="96"/>
      <c r="L7" s="96"/>
      <c r="M7" s="96"/>
      <c r="N7" s="96"/>
      <c r="O7" s="96"/>
      <c r="P7" s="96"/>
      <c r="Q7" s="96"/>
      <c r="R7" s="96">
        <v>3</v>
      </c>
      <c r="S7" s="96"/>
      <c r="T7" s="96"/>
      <c r="U7" s="96"/>
      <c r="V7" s="96"/>
      <c r="W7" s="96"/>
      <c r="X7" s="96"/>
      <c r="Y7" s="96"/>
      <c r="Z7" s="96"/>
      <c r="AA7" s="96"/>
      <c r="AB7" s="96"/>
      <c r="AC7" s="13">
        <f>SUM(B7:AB7)</f>
        <v>3</v>
      </c>
      <c r="AD7" s="28"/>
      <c r="AE7" s="18"/>
    </row>
    <row r="8" spans="1:32" s="1" customFormat="1" ht="13.5" customHeight="1" x14ac:dyDescent="0.15">
      <c r="A8" s="96" t="s">
        <v>2008</v>
      </c>
      <c r="B8" s="96"/>
      <c r="C8" s="96"/>
      <c r="D8" s="96"/>
      <c r="E8" s="96"/>
      <c r="F8" s="96"/>
      <c r="G8" s="96"/>
      <c r="H8" s="96"/>
      <c r="I8" s="96"/>
      <c r="J8" s="96"/>
      <c r="K8" s="96"/>
      <c r="L8" s="96"/>
      <c r="M8" s="96"/>
      <c r="N8" s="96"/>
      <c r="O8" s="96"/>
      <c r="P8" s="96"/>
      <c r="Q8" s="96"/>
      <c r="R8" s="96"/>
      <c r="S8" s="96"/>
      <c r="T8" s="96"/>
      <c r="U8" s="96"/>
      <c r="V8" s="96"/>
      <c r="W8" s="96"/>
      <c r="X8" s="96"/>
      <c r="Y8" s="96"/>
      <c r="Z8" s="96"/>
      <c r="AA8" s="96"/>
      <c r="AB8" s="96"/>
      <c r="AC8" s="13">
        <f t="shared" ref="AC8:AC14" si="0">SUM(B8:AB8)</f>
        <v>0</v>
      </c>
      <c r="AD8" s="28"/>
      <c r="AE8" s="18"/>
    </row>
    <row r="9" spans="1:32" s="1" customFormat="1" ht="13.5" customHeight="1" x14ac:dyDescent="0.15">
      <c r="A9" s="96" t="s">
        <v>2005</v>
      </c>
      <c r="B9" s="96"/>
      <c r="C9" s="96"/>
      <c r="D9" s="96"/>
      <c r="E9" s="96"/>
      <c r="F9" s="96"/>
      <c r="G9" s="96"/>
      <c r="H9" s="96"/>
      <c r="I9" s="96"/>
      <c r="J9" s="96"/>
      <c r="K9" s="96"/>
      <c r="L9" s="96"/>
      <c r="M9" s="96"/>
      <c r="N9" s="96"/>
      <c r="O9" s="96"/>
      <c r="P9" s="96"/>
      <c r="Q9" s="96"/>
      <c r="R9" s="96"/>
      <c r="S9" s="96"/>
      <c r="T9" s="96"/>
      <c r="U9" s="96"/>
      <c r="V9" s="96"/>
      <c r="W9" s="96"/>
      <c r="X9" s="96"/>
      <c r="Y9" s="96"/>
      <c r="Z9" s="96"/>
      <c r="AA9" s="96"/>
      <c r="AB9" s="96"/>
      <c r="AC9" s="13">
        <f t="shared" si="0"/>
        <v>0</v>
      </c>
      <c r="AD9" s="28"/>
      <c r="AE9" s="18"/>
    </row>
    <row r="10" spans="1:32" s="1" customFormat="1" ht="13.5" customHeight="1" x14ac:dyDescent="0.15">
      <c r="A10" s="96" t="s">
        <v>2006</v>
      </c>
      <c r="B10" s="96"/>
      <c r="C10" s="96"/>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13">
        <f t="shared" si="0"/>
        <v>0</v>
      </c>
      <c r="AD10" s="28"/>
      <c r="AE10" s="18"/>
    </row>
    <row r="11" spans="1:32" s="1" customFormat="1" ht="13.5" customHeight="1" x14ac:dyDescent="0.15">
      <c r="A11" s="126" t="s">
        <v>2015</v>
      </c>
      <c r="B11" s="96"/>
      <c r="C11" s="96"/>
      <c r="D11" s="96"/>
      <c r="E11" s="96"/>
      <c r="F11" s="96"/>
      <c r="G11" s="96"/>
      <c r="H11" s="96"/>
      <c r="I11" s="96"/>
      <c r="J11" s="96"/>
      <c r="K11" s="96"/>
      <c r="L11" s="96"/>
      <c r="M11" s="96"/>
      <c r="N11" s="96"/>
      <c r="O11" s="96"/>
      <c r="P11" s="96"/>
      <c r="Q11" s="96"/>
      <c r="R11" s="96">
        <v>1</v>
      </c>
      <c r="S11" s="96"/>
      <c r="T11" s="96"/>
      <c r="U11" s="96"/>
      <c r="V11" s="96"/>
      <c r="W11" s="96"/>
      <c r="X11" s="96"/>
      <c r="Y11" s="96"/>
      <c r="Z11" s="96"/>
      <c r="AA11" s="96"/>
      <c r="AB11" s="96"/>
      <c r="AC11" s="13">
        <f t="shared" si="0"/>
        <v>1</v>
      </c>
      <c r="AD11" s="28"/>
      <c r="AE11" s="18"/>
    </row>
    <row r="12" spans="1:32" s="1" customFormat="1" ht="13.5" customHeight="1" x14ac:dyDescent="0.15">
      <c r="A12" s="96" t="s">
        <v>2013</v>
      </c>
      <c r="B12" s="96"/>
      <c r="C12" s="96"/>
      <c r="D12" s="96"/>
      <c r="E12" s="96"/>
      <c r="F12" s="96"/>
      <c r="G12" s="96"/>
      <c r="H12" s="96"/>
      <c r="I12" s="96"/>
      <c r="J12" s="96"/>
      <c r="K12" s="96"/>
      <c r="L12" s="96"/>
      <c r="M12" s="96"/>
      <c r="N12" s="96"/>
      <c r="O12" s="96"/>
      <c r="P12" s="96"/>
      <c r="Q12" s="96"/>
      <c r="R12" s="96">
        <v>2</v>
      </c>
      <c r="S12" s="96"/>
      <c r="T12" s="96"/>
      <c r="U12" s="96"/>
      <c r="V12" s="96"/>
      <c r="W12" s="96"/>
      <c r="X12" s="96"/>
      <c r="Y12" s="96"/>
      <c r="Z12" s="96"/>
      <c r="AA12" s="96"/>
      <c r="AB12" s="96"/>
      <c r="AC12" s="13">
        <f t="shared" si="0"/>
        <v>2</v>
      </c>
      <c r="AD12" s="28"/>
      <c r="AE12" s="18"/>
    </row>
    <row r="13" spans="1:32" s="1" customFormat="1" ht="13.5" customHeight="1" x14ac:dyDescent="0.15">
      <c r="A13" s="96" t="s">
        <v>2010</v>
      </c>
      <c r="B13" s="96"/>
      <c r="C13" s="96"/>
      <c r="D13" s="96"/>
      <c r="E13" s="96"/>
      <c r="F13" s="96"/>
      <c r="G13" s="96"/>
      <c r="H13" s="96"/>
      <c r="I13" s="96"/>
      <c r="J13" s="96"/>
      <c r="K13" s="96"/>
      <c r="L13" s="96"/>
      <c r="M13" s="96"/>
      <c r="N13" s="96"/>
      <c r="O13" s="96"/>
      <c r="P13" s="96"/>
      <c r="Q13" s="96"/>
      <c r="R13" s="96"/>
      <c r="S13" s="96"/>
      <c r="T13" s="96"/>
      <c r="U13" s="96"/>
      <c r="V13" s="96"/>
      <c r="W13" s="96"/>
      <c r="X13" s="96"/>
      <c r="Y13" s="96"/>
      <c r="Z13" s="96"/>
      <c r="AA13" s="96"/>
      <c r="AB13" s="96"/>
      <c r="AC13" s="13">
        <f t="shared" si="0"/>
        <v>0</v>
      </c>
      <c r="AD13" s="28"/>
      <c r="AE13" s="18"/>
    </row>
    <row r="14" spans="1:32" s="1" customFormat="1" ht="13.5" customHeight="1" x14ac:dyDescent="0.15">
      <c r="A14" s="96" t="s">
        <v>2007</v>
      </c>
      <c r="B14" s="96"/>
      <c r="C14" s="96"/>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13">
        <f t="shared" si="0"/>
        <v>0</v>
      </c>
      <c r="AD14" s="28"/>
      <c r="AE14" s="18"/>
    </row>
    <row r="15" spans="1:32" ht="13.5" customHeight="1" x14ac:dyDescent="0.15">
      <c r="A15" s="8" t="s">
        <v>75</v>
      </c>
      <c r="AC15" s="13">
        <f>SUM(B15:AB15)</f>
        <v>0</v>
      </c>
      <c r="AD15" s="30"/>
      <c r="AE15" s="33"/>
      <c r="AF15" s="96"/>
    </row>
    <row r="16" spans="1:32" ht="13.5" customHeight="1" x14ac:dyDescent="0.15">
      <c r="A16" s="25" t="s">
        <v>115</v>
      </c>
      <c r="AC16" s="15">
        <f>SUM(B16:AB16)</f>
        <v>0</v>
      </c>
      <c r="AD16" s="29"/>
      <c r="AE16" s="33"/>
      <c r="AF16" s="96"/>
    </row>
    <row r="17" spans="1:32" ht="13.5" customHeight="1" x14ac:dyDescent="0.15">
      <c r="A17" s="26" t="s">
        <v>106</v>
      </c>
      <c r="B17" s="20">
        <f t="shared" ref="B17:AC17" si="1">SUM(B4:B16)</f>
        <v>0</v>
      </c>
      <c r="C17" s="21">
        <f t="shared" si="1"/>
        <v>0</v>
      </c>
      <c r="D17" s="21">
        <f t="shared" si="1"/>
        <v>0</v>
      </c>
      <c r="E17" s="21">
        <f t="shared" si="1"/>
        <v>0</v>
      </c>
      <c r="F17" s="21">
        <f t="shared" si="1"/>
        <v>0</v>
      </c>
      <c r="G17" s="21">
        <f t="shared" si="1"/>
        <v>0</v>
      </c>
      <c r="H17" s="21">
        <f t="shared" si="1"/>
        <v>0</v>
      </c>
      <c r="I17" s="21">
        <f t="shared" si="1"/>
        <v>0</v>
      </c>
      <c r="J17" s="21">
        <f t="shared" si="1"/>
        <v>0</v>
      </c>
      <c r="K17" s="21">
        <f t="shared" si="1"/>
        <v>0</v>
      </c>
      <c r="L17" s="21">
        <f t="shared" si="1"/>
        <v>0</v>
      </c>
      <c r="M17" s="21">
        <f t="shared" si="1"/>
        <v>0</v>
      </c>
      <c r="N17" s="21">
        <f t="shared" si="1"/>
        <v>0</v>
      </c>
      <c r="O17" s="21">
        <f t="shared" si="1"/>
        <v>0</v>
      </c>
      <c r="P17" s="21">
        <f t="shared" si="1"/>
        <v>0</v>
      </c>
      <c r="Q17" s="21">
        <f t="shared" si="1"/>
        <v>0</v>
      </c>
      <c r="R17" s="21">
        <f t="shared" si="1"/>
        <v>6</v>
      </c>
      <c r="S17" s="21">
        <f t="shared" si="1"/>
        <v>0</v>
      </c>
      <c r="T17" s="21">
        <f t="shared" si="1"/>
        <v>0</v>
      </c>
      <c r="U17" s="21">
        <f t="shared" si="1"/>
        <v>0</v>
      </c>
      <c r="V17" s="21">
        <f t="shared" si="1"/>
        <v>0</v>
      </c>
      <c r="W17" s="21">
        <f t="shared" si="1"/>
        <v>0</v>
      </c>
      <c r="X17" s="21">
        <f t="shared" si="1"/>
        <v>0</v>
      </c>
      <c r="Y17" s="21">
        <f t="shared" si="1"/>
        <v>0</v>
      </c>
      <c r="Z17" s="21">
        <f t="shared" si="1"/>
        <v>0</v>
      </c>
      <c r="AA17" s="21">
        <f t="shared" si="1"/>
        <v>0</v>
      </c>
      <c r="AB17" s="22">
        <f t="shared" si="1"/>
        <v>0</v>
      </c>
      <c r="AC17" s="23">
        <f t="shared" si="1"/>
        <v>6</v>
      </c>
      <c r="AD17" s="29"/>
      <c r="AE17" s="49"/>
      <c r="AF17" s="96"/>
    </row>
  </sheetData>
  <sortState ref="A4:A14">
    <sortCondition ref="A4:A14"/>
  </sortState>
  <pageMargins left="0.75" right="0.75" top="1" bottom="1" header="0.5" footer="0.5"/>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97"/>
  <dimension ref="A1:AF15"/>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19.5" style="2" customWidth="1"/>
    <col min="2" max="2" width="8" style="96" customWidth="1"/>
    <col min="3" max="3" width="6.5" style="96" customWidth="1"/>
    <col min="4" max="4" width="6.83203125" style="96" customWidth="1"/>
    <col min="5" max="5" width="8.5" style="96" customWidth="1"/>
    <col min="6" max="6" width="7.33203125" style="96" customWidth="1"/>
    <col min="7" max="7" width="6.832031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5" style="96" customWidth="1"/>
    <col min="32" max="32" width="8.6640625" style="1" customWidth="1"/>
    <col min="33" max="16384" width="9.1640625" style="96"/>
  </cols>
  <sheetData>
    <row r="1" spans="1:32" ht="13.5" customHeight="1" x14ac:dyDescent="0.15">
      <c r="B1" s="35" t="str">
        <f>China!B1</f>
        <v>This workbook was produced by Jørgen Fenhann, UNEP DTU Partnership from the CDMPipeline of 1st October 2018, jqfe@dtu.dk, Phone (+45)40202789</v>
      </c>
    </row>
    <row r="2" spans="1:32" ht="13.5" customHeight="1" x14ac:dyDescent="0.15">
      <c r="B2" s="35"/>
    </row>
    <row r="3" spans="1:32" ht="42.75" customHeight="1" x14ac:dyDescent="0.15">
      <c r="A3" s="3" t="s">
        <v>1900</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31" t="s">
        <v>382</v>
      </c>
    </row>
    <row r="4" spans="1:32" ht="13.5" customHeight="1" x14ac:dyDescent="0.15">
      <c r="A4" s="96" t="s">
        <v>1895</v>
      </c>
      <c r="AC4" s="11">
        <f>SUM(B4:AB4)</f>
        <v>0</v>
      </c>
      <c r="AD4" s="27"/>
      <c r="AE4" s="17"/>
    </row>
    <row r="5" spans="1:32" ht="13.5" customHeight="1" x14ac:dyDescent="0.15">
      <c r="A5" s="96" t="s">
        <v>1901</v>
      </c>
      <c r="O5" s="96">
        <v>1</v>
      </c>
      <c r="AC5" s="13">
        <f>SUM(B5:AB5)</f>
        <v>1</v>
      </c>
      <c r="AD5" s="28"/>
      <c r="AE5" s="18"/>
    </row>
    <row r="6" spans="1:32" s="1" customFormat="1" ht="13.5" customHeight="1" x14ac:dyDescent="0.15">
      <c r="A6" s="96" t="s">
        <v>1902</v>
      </c>
      <c r="B6" s="96"/>
      <c r="C6" s="96"/>
      <c r="D6" s="96"/>
      <c r="E6" s="96"/>
      <c r="F6" s="96"/>
      <c r="G6" s="96"/>
      <c r="H6" s="96"/>
      <c r="I6" s="96"/>
      <c r="J6" s="96"/>
      <c r="K6" s="96"/>
      <c r="L6" s="96"/>
      <c r="M6" s="96"/>
      <c r="N6" s="96"/>
      <c r="O6" s="96"/>
      <c r="P6" s="96"/>
      <c r="Q6" s="96"/>
      <c r="R6" s="96"/>
      <c r="S6" s="96"/>
      <c r="T6" s="96"/>
      <c r="U6" s="96"/>
      <c r="V6" s="96"/>
      <c r="W6" s="96"/>
      <c r="X6" s="96"/>
      <c r="Y6" s="96"/>
      <c r="Z6" s="96"/>
      <c r="AA6" s="96"/>
      <c r="AB6" s="96"/>
      <c r="AC6" s="13">
        <f>SUM(B6:AB6)</f>
        <v>0</v>
      </c>
      <c r="AD6" s="28"/>
      <c r="AE6" s="18"/>
    </row>
    <row r="7" spans="1:32" s="1" customFormat="1" ht="13.5" customHeight="1" x14ac:dyDescent="0.15">
      <c r="A7" s="96" t="s">
        <v>1896</v>
      </c>
      <c r="B7" s="96"/>
      <c r="C7" s="96"/>
      <c r="D7" s="96"/>
      <c r="E7" s="96"/>
      <c r="F7" s="96"/>
      <c r="G7" s="96"/>
      <c r="H7" s="96"/>
      <c r="I7" s="96"/>
      <c r="J7" s="96"/>
      <c r="K7" s="96"/>
      <c r="L7" s="96"/>
      <c r="M7" s="96"/>
      <c r="N7" s="96"/>
      <c r="O7" s="96"/>
      <c r="P7" s="96"/>
      <c r="Q7" s="96"/>
      <c r="R7" s="96"/>
      <c r="S7" s="96"/>
      <c r="T7" s="96"/>
      <c r="U7" s="96"/>
      <c r="V7" s="96"/>
      <c r="W7" s="96"/>
      <c r="X7" s="96"/>
      <c r="Y7" s="96"/>
      <c r="Z7" s="96"/>
      <c r="AA7" s="96"/>
      <c r="AB7" s="96"/>
      <c r="AC7" s="13">
        <f>SUM(B7:AB7)</f>
        <v>0</v>
      </c>
      <c r="AD7" s="28"/>
      <c r="AE7" s="18"/>
    </row>
    <row r="8" spans="1:32" s="1" customFormat="1" ht="13.5" customHeight="1" x14ac:dyDescent="0.15">
      <c r="A8" s="96" t="s">
        <v>1897</v>
      </c>
      <c r="B8" s="96"/>
      <c r="C8" s="96"/>
      <c r="D8" s="96"/>
      <c r="E8" s="96"/>
      <c r="F8" s="96"/>
      <c r="G8" s="96"/>
      <c r="H8" s="96"/>
      <c r="I8" s="96"/>
      <c r="J8" s="96"/>
      <c r="K8" s="96"/>
      <c r="L8" s="96"/>
      <c r="M8" s="96"/>
      <c r="N8" s="96"/>
      <c r="O8" s="96"/>
      <c r="P8" s="96"/>
      <c r="Q8" s="96"/>
      <c r="R8" s="96"/>
      <c r="S8" s="96"/>
      <c r="T8" s="96"/>
      <c r="U8" s="96"/>
      <c r="V8" s="96"/>
      <c r="W8" s="96"/>
      <c r="X8" s="96"/>
      <c r="Y8" s="96"/>
      <c r="Z8" s="96"/>
      <c r="AA8" s="96"/>
      <c r="AB8" s="96"/>
      <c r="AC8" s="13">
        <f t="shared" ref="AC8:AC12" si="0">SUM(B8:AB8)</f>
        <v>0</v>
      </c>
      <c r="AD8" s="28"/>
      <c r="AE8" s="18"/>
    </row>
    <row r="9" spans="1:32" s="1" customFormat="1" ht="13.5" customHeight="1" x14ac:dyDescent="0.15">
      <c r="A9" s="96" t="s">
        <v>1903</v>
      </c>
      <c r="B9" s="96"/>
      <c r="C9" s="96"/>
      <c r="D9" s="96"/>
      <c r="E9" s="96"/>
      <c r="F9" s="96"/>
      <c r="G9" s="96"/>
      <c r="H9" s="96"/>
      <c r="I9" s="96"/>
      <c r="J9" s="96"/>
      <c r="K9" s="96"/>
      <c r="L9" s="96"/>
      <c r="M9" s="96"/>
      <c r="N9" s="96"/>
      <c r="O9" s="96"/>
      <c r="P9" s="96"/>
      <c r="Q9" s="96"/>
      <c r="R9" s="96"/>
      <c r="S9" s="96"/>
      <c r="T9" s="96"/>
      <c r="U9" s="96"/>
      <c r="V9" s="96"/>
      <c r="W9" s="96"/>
      <c r="X9" s="96"/>
      <c r="Y9" s="96"/>
      <c r="Z9" s="96"/>
      <c r="AA9" s="96"/>
      <c r="AB9" s="96"/>
      <c r="AC9" s="13">
        <f t="shared" si="0"/>
        <v>0</v>
      </c>
      <c r="AD9" s="28"/>
      <c r="AE9" s="18"/>
    </row>
    <row r="10" spans="1:32" s="1" customFormat="1" ht="13.5" customHeight="1" x14ac:dyDescent="0.15">
      <c r="A10" s="96" t="s">
        <v>1898</v>
      </c>
      <c r="B10" s="96"/>
      <c r="C10" s="96"/>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13">
        <f t="shared" si="0"/>
        <v>0</v>
      </c>
      <c r="AD10" s="28"/>
      <c r="AE10" s="18"/>
    </row>
    <row r="11" spans="1:32" s="1" customFormat="1" ht="13.5" customHeight="1" x14ac:dyDescent="0.15">
      <c r="A11" s="64" t="s">
        <v>2072</v>
      </c>
      <c r="B11" s="96"/>
      <c r="C11" s="96"/>
      <c r="D11" s="96"/>
      <c r="E11" s="96"/>
      <c r="F11" s="96"/>
      <c r="G11" s="96"/>
      <c r="H11" s="96"/>
      <c r="I11" s="96"/>
      <c r="J11" s="96"/>
      <c r="K11" s="96"/>
      <c r="L11" s="96"/>
      <c r="M11" s="96"/>
      <c r="N11" s="96"/>
      <c r="O11" s="96"/>
      <c r="P11" s="96"/>
      <c r="Q11" s="96"/>
      <c r="R11" s="96"/>
      <c r="S11" s="96"/>
      <c r="T11" s="96">
        <v>1</v>
      </c>
      <c r="U11" s="96"/>
      <c r="V11" s="96"/>
      <c r="W11" s="96"/>
      <c r="X11" s="96"/>
      <c r="Y11" s="96"/>
      <c r="Z11" s="96"/>
      <c r="AA11" s="96"/>
      <c r="AB11" s="96"/>
      <c r="AC11" s="13">
        <f t="shared" si="0"/>
        <v>1</v>
      </c>
      <c r="AD11" s="28"/>
      <c r="AE11" s="18"/>
    </row>
    <row r="12" spans="1:32" s="1" customFormat="1" ht="13.5" customHeight="1" x14ac:dyDescent="0.15">
      <c r="A12" s="96" t="s">
        <v>1899</v>
      </c>
      <c r="B12" s="96"/>
      <c r="C12" s="96"/>
      <c r="D12" s="96"/>
      <c r="E12" s="96"/>
      <c r="F12" s="96"/>
      <c r="G12" s="96"/>
      <c r="H12" s="96"/>
      <c r="I12" s="96"/>
      <c r="J12" s="96"/>
      <c r="K12" s="96"/>
      <c r="L12" s="96"/>
      <c r="M12" s="96"/>
      <c r="N12" s="96"/>
      <c r="O12" s="96"/>
      <c r="P12" s="96"/>
      <c r="Q12" s="96"/>
      <c r="R12" s="96"/>
      <c r="S12" s="96"/>
      <c r="T12" s="96"/>
      <c r="U12" s="96"/>
      <c r="V12" s="96"/>
      <c r="W12" s="96"/>
      <c r="X12" s="96"/>
      <c r="Y12" s="96"/>
      <c r="Z12" s="96"/>
      <c r="AA12" s="96"/>
      <c r="AB12" s="96"/>
      <c r="AC12" s="13">
        <f t="shared" si="0"/>
        <v>0</v>
      </c>
      <c r="AD12" s="28"/>
      <c r="AE12" s="18"/>
    </row>
    <row r="13" spans="1:32" ht="13.5" customHeight="1" x14ac:dyDescent="0.15">
      <c r="A13" s="8" t="s">
        <v>75</v>
      </c>
      <c r="AC13" s="13">
        <f>SUM(B13:AB13)</f>
        <v>0</v>
      </c>
      <c r="AD13" s="30"/>
      <c r="AE13" s="33"/>
      <c r="AF13" s="96"/>
    </row>
    <row r="14" spans="1:32" ht="13.5" customHeight="1" x14ac:dyDescent="0.15">
      <c r="A14" s="25" t="s">
        <v>115</v>
      </c>
      <c r="AC14" s="15">
        <f>SUM(B14:AB14)</f>
        <v>0</v>
      </c>
      <c r="AD14" s="29"/>
      <c r="AE14" s="33"/>
      <c r="AF14" s="96"/>
    </row>
    <row r="15" spans="1:32" ht="13.5" customHeight="1" x14ac:dyDescent="0.15">
      <c r="A15" s="26" t="s">
        <v>106</v>
      </c>
      <c r="B15" s="20">
        <f t="shared" ref="B15:AC15" si="1">SUM(B4:B14)</f>
        <v>0</v>
      </c>
      <c r="C15" s="21">
        <f t="shared" si="1"/>
        <v>0</v>
      </c>
      <c r="D15" s="21">
        <f t="shared" si="1"/>
        <v>0</v>
      </c>
      <c r="E15" s="21">
        <f t="shared" si="1"/>
        <v>0</v>
      </c>
      <c r="F15" s="21">
        <f t="shared" si="1"/>
        <v>0</v>
      </c>
      <c r="G15" s="21">
        <f t="shared" si="1"/>
        <v>0</v>
      </c>
      <c r="H15" s="21">
        <f t="shared" si="1"/>
        <v>0</v>
      </c>
      <c r="I15" s="21">
        <f t="shared" si="1"/>
        <v>0</v>
      </c>
      <c r="J15" s="21">
        <f t="shared" si="1"/>
        <v>0</v>
      </c>
      <c r="K15" s="21">
        <f t="shared" si="1"/>
        <v>0</v>
      </c>
      <c r="L15" s="21">
        <f t="shared" si="1"/>
        <v>0</v>
      </c>
      <c r="M15" s="21">
        <f t="shared" si="1"/>
        <v>0</v>
      </c>
      <c r="N15" s="21">
        <f t="shared" si="1"/>
        <v>0</v>
      </c>
      <c r="O15" s="21">
        <f t="shared" si="1"/>
        <v>1</v>
      </c>
      <c r="P15" s="21">
        <f t="shared" si="1"/>
        <v>0</v>
      </c>
      <c r="Q15" s="21">
        <f t="shared" si="1"/>
        <v>0</v>
      </c>
      <c r="R15" s="21">
        <f t="shared" si="1"/>
        <v>0</v>
      </c>
      <c r="S15" s="21">
        <f t="shared" si="1"/>
        <v>0</v>
      </c>
      <c r="T15" s="21">
        <f t="shared" si="1"/>
        <v>1</v>
      </c>
      <c r="U15" s="21">
        <f t="shared" si="1"/>
        <v>0</v>
      </c>
      <c r="V15" s="21">
        <f t="shared" si="1"/>
        <v>0</v>
      </c>
      <c r="W15" s="21">
        <f t="shared" si="1"/>
        <v>0</v>
      </c>
      <c r="X15" s="21">
        <f t="shared" si="1"/>
        <v>0</v>
      </c>
      <c r="Y15" s="21">
        <f t="shared" si="1"/>
        <v>0</v>
      </c>
      <c r="Z15" s="21">
        <f t="shared" si="1"/>
        <v>0</v>
      </c>
      <c r="AA15" s="21">
        <f t="shared" si="1"/>
        <v>0</v>
      </c>
      <c r="AB15" s="22">
        <f t="shared" si="1"/>
        <v>0</v>
      </c>
      <c r="AC15" s="23">
        <f t="shared" si="1"/>
        <v>2</v>
      </c>
      <c r="AD15" s="29"/>
      <c r="AE15" s="49"/>
      <c r="AF15" s="96"/>
    </row>
  </sheetData>
  <pageMargins left="0.75" right="0.75" top="1" bottom="1" header="0.5" footer="0.5"/>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34"/>
  <dimension ref="A1:AG31"/>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30.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19" customWidth="1"/>
  </cols>
  <sheetData>
    <row r="1" spans="1:33" ht="13.5" customHeight="1" x14ac:dyDescent="0.15">
      <c r="A1" s="48"/>
      <c r="B1" s="35" t="str">
        <f>China!B1</f>
        <v>This workbook was produced by Jørgen Fenhann, UNEP DTU Partnership from the CDMPipeline of 1st October 2018, jqfe@dtu.dk, Phone (+45)40202789</v>
      </c>
    </row>
    <row r="2" spans="1:33" ht="13.5" customHeight="1" x14ac:dyDescent="0.15">
      <c r="B2" s="35"/>
    </row>
    <row r="3" spans="1:33" ht="39.75" customHeight="1" x14ac:dyDescent="0.15">
      <c r="A3" s="3" t="s">
        <v>1299</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3" ht="13.5" customHeight="1" x14ac:dyDescent="0.15">
      <c r="A4" s="64" t="s">
        <v>769</v>
      </c>
      <c r="R4">
        <v>4</v>
      </c>
      <c r="AC4" s="11">
        <f t="shared" ref="AC4:AC13" si="0">SUM(B4:AB4)</f>
        <v>4</v>
      </c>
      <c r="AD4" s="27"/>
      <c r="AE4" s="45"/>
      <c r="AG4" s="61" t="s">
        <v>759</v>
      </c>
    </row>
    <row r="5" spans="1:33" ht="13.5" customHeight="1" x14ac:dyDescent="0.15">
      <c r="A5" t="s">
        <v>760</v>
      </c>
      <c r="D5">
        <v>1</v>
      </c>
      <c r="K5">
        <v>1</v>
      </c>
      <c r="S5">
        <v>1</v>
      </c>
      <c r="AC5" s="13">
        <f t="shared" si="0"/>
        <v>3</v>
      </c>
      <c r="AD5" s="28"/>
      <c r="AE5" s="46"/>
      <c r="AG5" t="s">
        <v>760</v>
      </c>
    </row>
    <row r="6" spans="1:33" ht="13.5" customHeight="1" x14ac:dyDescent="0.15">
      <c r="A6" s="64" t="s">
        <v>767</v>
      </c>
      <c r="AC6" s="13">
        <f t="shared" si="0"/>
        <v>0</v>
      </c>
      <c r="AD6" s="28"/>
      <c r="AE6" s="46"/>
      <c r="AG6" t="s">
        <v>761</v>
      </c>
    </row>
    <row r="7" spans="1:33" ht="13.5" customHeight="1" x14ac:dyDescent="0.15">
      <c r="A7" t="s">
        <v>766</v>
      </c>
      <c r="K7">
        <v>1</v>
      </c>
      <c r="AC7" s="13">
        <f t="shared" si="0"/>
        <v>1</v>
      </c>
      <c r="AD7" s="28"/>
      <c r="AE7" s="46"/>
      <c r="AG7" t="s">
        <v>762</v>
      </c>
    </row>
    <row r="8" spans="1:33" ht="13.5" customHeight="1" x14ac:dyDescent="0.15">
      <c r="A8" t="s">
        <v>770</v>
      </c>
      <c r="I8">
        <v>1</v>
      </c>
      <c r="AC8" s="13">
        <f t="shared" si="0"/>
        <v>1</v>
      </c>
      <c r="AD8" s="28"/>
      <c r="AE8" s="46"/>
      <c r="AG8" t="s">
        <v>763</v>
      </c>
    </row>
    <row r="9" spans="1:33" ht="13.5" customHeight="1" x14ac:dyDescent="0.15">
      <c r="A9" t="s">
        <v>771</v>
      </c>
      <c r="D9">
        <v>1</v>
      </c>
      <c r="N9">
        <v>1</v>
      </c>
      <c r="R9">
        <v>1</v>
      </c>
      <c r="S9">
        <v>1</v>
      </c>
      <c r="AC9" s="13">
        <f t="shared" si="0"/>
        <v>4</v>
      </c>
      <c r="AD9" s="28"/>
      <c r="AE9" s="46"/>
      <c r="AG9" t="s">
        <v>764</v>
      </c>
    </row>
    <row r="10" spans="1:33" ht="13.5" customHeight="1" x14ac:dyDescent="0.15">
      <c r="A10" t="s">
        <v>762</v>
      </c>
      <c r="D10">
        <v>4</v>
      </c>
      <c r="K10">
        <v>7</v>
      </c>
      <c r="M10">
        <v>2</v>
      </c>
      <c r="R10">
        <v>2</v>
      </c>
      <c r="S10">
        <v>2</v>
      </c>
      <c r="T10">
        <v>1</v>
      </c>
      <c r="V10">
        <v>2</v>
      </c>
      <c r="Y10">
        <v>3</v>
      </c>
      <c r="AC10" s="13">
        <f t="shared" si="0"/>
        <v>23</v>
      </c>
      <c r="AD10" s="28"/>
      <c r="AE10" s="46"/>
    </row>
    <row r="11" spans="1:33" ht="13.5" customHeight="1" x14ac:dyDescent="0.15">
      <c r="A11" t="s">
        <v>763</v>
      </c>
      <c r="D11">
        <v>1</v>
      </c>
      <c r="K11">
        <v>1</v>
      </c>
      <c r="M11">
        <v>1</v>
      </c>
      <c r="O11">
        <v>1</v>
      </c>
      <c r="AB11">
        <v>8</v>
      </c>
      <c r="AC11" s="13">
        <f t="shared" si="0"/>
        <v>12</v>
      </c>
      <c r="AD11" s="28"/>
      <c r="AE11" s="46"/>
      <c r="AG11" s="61" t="s">
        <v>765</v>
      </c>
    </row>
    <row r="12" spans="1:33" s="96" customFormat="1" ht="13.5" customHeight="1" x14ac:dyDescent="0.15">
      <c r="A12" s="64" t="s">
        <v>75</v>
      </c>
      <c r="R12" s="96">
        <v>1</v>
      </c>
      <c r="AC12" s="13">
        <f t="shared" si="0"/>
        <v>1</v>
      </c>
      <c r="AD12" s="28"/>
      <c r="AE12" s="46"/>
      <c r="AF12" s="1"/>
      <c r="AG12" s="61"/>
    </row>
    <row r="13" spans="1:33" ht="13.5" customHeight="1" x14ac:dyDescent="0.15">
      <c r="A13" s="25" t="s">
        <v>115</v>
      </c>
      <c r="AC13" s="15">
        <f t="shared" si="0"/>
        <v>0</v>
      </c>
      <c r="AD13" s="29"/>
      <c r="AE13" s="33"/>
      <c r="AG13" t="s">
        <v>766</v>
      </c>
    </row>
    <row r="14" spans="1:33" ht="13.5" customHeight="1" x14ac:dyDescent="0.15">
      <c r="A14" s="26" t="s">
        <v>106</v>
      </c>
      <c r="B14" s="20">
        <f t="shared" ref="B14:AC14" si="1">SUM(B4:B13)</f>
        <v>0</v>
      </c>
      <c r="C14" s="21">
        <f t="shared" si="1"/>
        <v>0</v>
      </c>
      <c r="D14" s="21">
        <f t="shared" si="1"/>
        <v>7</v>
      </c>
      <c r="E14" s="21">
        <f t="shared" si="1"/>
        <v>0</v>
      </c>
      <c r="F14" s="21">
        <f t="shared" si="1"/>
        <v>0</v>
      </c>
      <c r="G14" s="21">
        <f t="shared" si="1"/>
        <v>0</v>
      </c>
      <c r="H14" s="21">
        <f t="shared" si="1"/>
        <v>0</v>
      </c>
      <c r="I14" s="21">
        <f t="shared" si="1"/>
        <v>1</v>
      </c>
      <c r="J14" s="21">
        <f t="shared" si="1"/>
        <v>0</v>
      </c>
      <c r="K14" s="21">
        <f t="shared" si="1"/>
        <v>10</v>
      </c>
      <c r="L14" s="21">
        <f t="shared" si="1"/>
        <v>0</v>
      </c>
      <c r="M14" s="21">
        <f t="shared" si="1"/>
        <v>3</v>
      </c>
      <c r="N14" s="21">
        <f t="shared" si="1"/>
        <v>1</v>
      </c>
      <c r="O14" s="21">
        <f t="shared" si="1"/>
        <v>1</v>
      </c>
      <c r="P14" s="21">
        <f t="shared" si="1"/>
        <v>0</v>
      </c>
      <c r="Q14" s="21">
        <f t="shared" si="1"/>
        <v>0</v>
      </c>
      <c r="R14" s="21">
        <f t="shared" si="1"/>
        <v>8</v>
      </c>
      <c r="S14" s="21">
        <f t="shared" si="1"/>
        <v>4</v>
      </c>
      <c r="T14" s="21">
        <f t="shared" si="1"/>
        <v>1</v>
      </c>
      <c r="U14" s="21">
        <f t="shared" si="1"/>
        <v>0</v>
      </c>
      <c r="V14" s="21">
        <f t="shared" si="1"/>
        <v>2</v>
      </c>
      <c r="W14" s="21">
        <f t="shared" si="1"/>
        <v>0</v>
      </c>
      <c r="X14" s="21">
        <f t="shared" si="1"/>
        <v>0</v>
      </c>
      <c r="Y14" s="21">
        <f t="shared" si="1"/>
        <v>3</v>
      </c>
      <c r="Z14" s="21">
        <f t="shared" si="1"/>
        <v>0</v>
      </c>
      <c r="AA14" s="21">
        <f t="shared" si="1"/>
        <v>0</v>
      </c>
      <c r="AB14" s="22">
        <f t="shared" si="1"/>
        <v>8</v>
      </c>
      <c r="AC14" s="23">
        <f t="shared" si="1"/>
        <v>49</v>
      </c>
      <c r="AD14" s="29"/>
      <c r="AE14" s="23"/>
      <c r="AF14"/>
      <c r="AG14" s="64" t="s">
        <v>767</v>
      </c>
    </row>
    <row r="15" spans="1:33" ht="13.5" customHeight="1" x14ac:dyDescent="0.15">
      <c r="AF15"/>
    </row>
    <row r="16" spans="1:33" ht="13.5" customHeight="1" x14ac:dyDescent="0.15">
      <c r="AG16" s="61" t="s">
        <v>768</v>
      </c>
    </row>
    <row r="17" spans="9:33" ht="13.5" customHeight="1" x14ac:dyDescent="0.15">
      <c r="AG17" t="s">
        <v>769</v>
      </c>
    </row>
    <row r="18" spans="9:33" ht="13.5" customHeight="1" x14ac:dyDescent="0.15">
      <c r="AG18" t="s">
        <v>770</v>
      </c>
    </row>
    <row r="21" spans="9:33" ht="13.5" customHeight="1" x14ac:dyDescent="0.15">
      <c r="I21" s="61"/>
    </row>
    <row r="31" spans="9:33" ht="13.5" customHeight="1" x14ac:dyDescent="0.15">
      <c r="I31" s="61"/>
    </row>
  </sheetData>
  <phoneticPr fontId="0" type="noConversion"/>
  <pageMargins left="0.75" right="0.75" top="1" bottom="1" header="0.5" footer="0.5"/>
  <pageSetup paperSize="9" orientation="portrait" r:id="rId1"/>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35"/>
  <dimension ref="A1:AG35"/>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3.832031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19" customWidth="1"/>
  </cols>
  <sheetData>
    <row r="1" spans="1:33" ht="13.5" customHeight="1" x14ac:dyDescent="0.15">
      <c r="A1" s="48"/>
      <c r="B1" s="35" t="str">
        <f>China!B1</f>
        <v>This workbook was produced by Jørgen Fenhann, UNEP DTU Partnership from the CDMPipeline of 1st October 2018, jqfe@dtu.dk, Phone (+45)40202789</v>
      </c>
    </row>
    <row r="2" spans="1:33" ht="13.5" customHeight="1" x14ac:dyDescent="0.15">
      <c r="B2" s="35"/>
    </row>
    <row r="3" spans="1:33" ht="41.25" customHeight="1" x14ac:dyDescent="0.15">
      <c r="A3" s="3" t="s">
        <v>1032</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3" ht="13.5" customHeight="1" x14ac:dyDescent="0.15">
      <c r="A4" t="s">
        <v>695</v>
      </c>
      <c r="AC4" s="11">
        <f t="shared" ref="AC4:AC17" si="0">SUM(B4:AB4)</f>
        <v>0</v>
      </c>
      <c r="AD4" s="27"/>
      <c r="AE4" s="45"/>
      <c r="AG4" s="61" t="s">
        <v>702</v>
      </c>
    </row>
    <row r="5" spans="1:33" ht="13.5" customHeight="1" x14ac:dyDescent="0.15">
      <c r="A5" t="s">
        <v>696</v>
      </c>
      <c r="R5">
        <v>22</v>
      </c>
      <c r="AC5" s="13">
        <f t="shared" si="0"/>
        <v>22</v>
      </c>
      <c r="AD5" s="28"/>
      <c r="AE5" s="46"/>
      <c r="AG5" t="s">
        <v>695</v>
      </c>
    </row>
    <row r="6" spans="1:33" ht="13.5" customHeight="1" x14ac:dyDescent="0.15">
      <c r="A6" t="s">
        <v>697</v>
      </c>
      <c r="R6">
        <v>1</v>
      </c>
      <c r="AB6">
        <v>2</v>
      </c>
      <c r="AC6" s="13">
        <f t="shared" si="0"/>
        <v>3</v>
      </c>
      <c r="AD6" s="28"/>
      <c r="AE6" s="46"/>
      <c r="AG6" t="s">
        <v>696</v>
      </c>
    </row>
    <row r="7" spans="1:33" ht="13.5" customHeight="1" x14ac:dyDescent="0.15">
      <c r="A7" t="s">
        <v>465</v>
      </c>
      <c r="AC7" s="13">
        <f t="shared" si="0"/>
        <v>0</v>
      </c>
      <c r="AD7" s="28"/>
      <c r="AE7" s="46"/>
      <c r="AG7" t="s">
        <v>697</v>
      </c>
    </row>
    <row r="8" spans="1:33" ht="13.5" customHeight="1" x14ac:dyDescent="0.15">
      <c r="A8" t="s">
        <v>698</v>
      </c>
      <c r="AC8" s="13">
        <f t="shared" si="0"/>
        <v>0</v>
      </c>
      <c r="AD8" s="28"/>
      <c r="AE8" s="46"/>
      <c r="AG8" t="s">
        <v>465</v>
      </c>
    </row>
    <row r="9" spans="1:33" ht="13.5" customHeight="1" x14ac:dyDescent="0.15">
      <c r="A9" t="s">
        <v>704</v>
      </c>
      <c r="AC9" s="13">
        <f t="shared" si="0"/>
        <v>0</v>
      </c>
      <c r="AD9" s="28"/>
      <c r="AE9" s="46"/>
      <c r="AG9" t="s">
        <v>698</v>
      </c>
    </row>
    <row r="10" spans="1:33" ht="13.5" customHeight="1" x14ac:dyDescent="0.15">
      <c r="A10" t="s">
        <v>699</v>
      </c>
      <c r="T10">
        <v>1</v>
      </c>
      <c r="AC10" s="13">
        <f t="shared" si="0"/>
        <v>1</v>
      </c>
      <c r="AD10" s="28"/>
      <c r="AE10" s="46"/>
      <c r="AG10" t="s">
        <v>699</v>
      </c>
    </row>
    <row r="11" spans="1:33" ht="13.5" customHeight="1" x14ac:dyDescent="0.15">
      <c r="A11" t="s">
        <v>705</v>
      </c>
      <c r="AC11" s="13">
        <f t="shared" si="0"/>
        <v>0</v>
      </c>
      <c r="AD11" s="28"/>
      <c r="AE11" s="46"/>
      <c r="AG11" t="s">
        <v>700</v>
      </c>
    </row>
    <row r="12" spans="1:33" ht="13.5" customHeight="1" x14ac:dyDescent="0.15">
      <c r="A12" t="s">
        <v>700</v>
      </c>
      <c r="AC12" s="13">
        <f t="shared" si="0"/>
        <v>0</v>
      </c>
      <c r="AD12" s="28"/>
      <c r="AE12" s="46"/>
      <c r="AG12" t="s">
        <v>701</v>
      </c>
    </row>
    <row r="13" spans="1:33" ht="13.5" customHeight="1" x14ac:dyDescent="0.15">
      <c r="A13" t="s">
        <v>706</v>
      </c>
      <c r="AC13" s="13">
        <f t="shared" si="0"/>
        <v>0</v>
      </c>
      <c r="AD13" s="28"/>
      <c r="AE13" s="46"/>
      <c r="AF13"/>
      <c r="AG13" t="s">
        <v>703</v>
      </c>
    </row>
    <row r="14" spans="1:33" ht="13.5" customHeight="1" x14ac:dyDescent="0.15">
      <c r="A14" t="s">
        <v>701</v>
      </c>
      <c r="D14">
        <v>2</v>
      </c>
      <c r="S14">
        <v>1</v>
      </c>
      <c r="T14">
        <v>1</v>
      </c>
      <c r="AC14" s="13">
        <f t="shared" si="0"/>
        <v>4</v>
      </c>
      <c r="AD14" s="28"/>
      <c r="AE14" s="46"/>
      <c r="AF14"/>
      <c r="AG14" s="61" t="s">
        <v>707</v>
      </c>
    </row>
    <row r="15" spans="1:33" ht="13.5" customHeight="1" x14ac:dyDescent="0.15">
      <c r="A15" t="s">
        <v>703</v>
      </c>
      <c r="AB15">
        <v>1</v>
      </c>
      <c r="AC15" s="13">
        <f t="shared" si="0"/>
        <v>1</v>
      </c>
      <c r="AD15" s="28"/>
      <c r="AE15" s="46"/>
      <c r="AG15" t="s">
        <v>704</v>
      </c>
    </row>
    <row r="16" spans="1:33" ht="13.5" customHeight="1" x14ac:dyDescent="0.15">
      <c r="A16" s="8" t="s">
        <v>75</v>
      </c>
      <c r="AC16" s="13">
        <f t="shared" si="0"/>
        <v>0</v>
      </c>
      <c r="AD16" s="28"/>
      <c r="AE16" s="46"/>
      <c r="AG16" t="s">
        <v>705</v>
      </c>
    </row>
    <row r="17" spans="1:33" ht="13.5" customHeight="1" x14ac:dyDescent="0.15">
      <c r="A17" s="25" t="s">
        <v>115</v>
      </c>
      <c r="AC17" s="15">
        <f t="shared" si="0"/>
        <v>0</v>
      </c>
      <c r="AD17" s="29"/>
      <c r="AE17" s="33"/>
      <c r="AG17" t="s">
        <v>706</v>
      </c>
    </row>
    <row r="18" spans="1:33" ht="13.5" customHeight="1" x14ac:dyDescent="0.15">
      <c r="A18" s="26" t="s">
        <v>106</v>
      </c>
      <c r="B18" s="20">
        <f t="shared" ref="B18:AC18" si="1">SUM(B4:B17)</f>
        <v>0</v>
      </c>
      <c r="C18" s="21">
        <f t="shared" si="1"/>
        <v>0</v>
      </c>
      <c r="D18" s="21">
        <f t="shared" si="1"/>
        <v>2</v>
      </c>
      <c r="E18" s="21">
        <f t="shared" si="1"/>
        <v>0</v>
      </c>
      <c r="F18" s="21">
        <f t="shared" si="1"/>
        <v>0</v>
      </c>
      <c r="G18" s="21">
        <f t="shared" si="1"/>
        <v>0</v>
      </c>
      <c r="H18" s="21">
        <f t="shared" si="1"/>
        <v>0</v>
      </c>
      <c r="I18" s="21">
        <f t="shared" si="1"/>
        <v>0</v>
      </c>
      <c r="J18" s="21">
        <f t="shared" si="1"/>
        <v>0</v>
      </c>
      <c r="K18" s="21">
        <f t="shared" si="1"/>
        <v>0</v>
      </c>
      <c r="L18" s="21">
        <f t="shared" si="1"/>
        <v>0</v>
      </c>
      <c r="M18" s="21">
        <f t="shared" si="1"/>
        <v>0</v>
      </c>
      <c r="N18" s="21">
        <f t="shared" si="1"/>
        <v>0</v>
      </c>
      <c r="O18" s="21">
        <f t="shared" si="1"/>
        <v>0</v>
      </c>
      <c r="P18" s="21">
        <f t="shared" si="1"/>
        <v>0</v>
      </c>
      <c r="Q18" s="21">
        <f t="shared" si="1"/>
        <v>0</v>
      </c>
      <c r="R18" s="21">
        <f t="shared" si="1"/>
        <v>23</v>
      </c>
      <c r="S18" s="21">
        <f t="shared" si="1"/>
        <v>1</v>
      </c>
      <c r="T18" s="21">
        <f t="shared" si="1"/>
        <v>2</v>
      </c>
      <c r="U18" s="21">
        <f t="shared" si="1"/>
        <v>0</v>
      </c>
      <c r="V18" s="21">
        <f t="shared" si="1"/>
        <v>0</v>
      </c>
      <c r="W18" s="21">
        <f t="shared" si="1"/>
        <v>0</v>
      </c>
      <c r="X18" s="21">
        <f t="shared" si="1"/>
        <v>0</v>
      </c>
      <c r="Y18" s="21">
        <f t="shared" si="1"/>
        <v>0</v>
      </c>
      <c r="Z18" s="21">
        <f t="shared" si="1"/>
        <v>0</v>
      </c>
      <c r="AA18" s="21">
        <f t="shared" si="1"/>
        <v>0</v>
      </c>
      <c r="AB18" s="22">
        <f t="shared" si="1"/>
        <v>3</v>
      </c>
      <c r="AC18" s="23">
        <f t="shared" si="1"/>
        <v>31</v>
      </c>
      <c r="AD18" s="29"/>
      <c r="AE18" s="23"/>
    </row>
    <row r="25" spans="1:33" ht="13.5" customHeight="1" x14ac:dyDescent="0.15">
      <c r="I25" s="61"/>
    </row>
    <row r="35" spans="9:9" ht="13.5" customHeight="1" x14ac:dyDescent="0.15">
      <c r="I35" s="61"/>
    </row>
  </sheetData>
  <phoneticPr fontId="0" type="noConversion"/>
  <pageMargins left="0.75" right="0.75" top="1" bottom="1" header="0.5" footer="0.5"/>
  <pageSetup paperSize="9" orientation="portrait" r:id="rId1"/>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53"/>
  <dimension ref="A1:AE26"/>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8.1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1" width="10.33203125"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39.75" customHeight="1" x14ac:dyDescent="0.15">
      <c r="A3" s="3" t="s">
        <v>1234</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t="s">
        <v>481</v>
      </c>
      <c r="AC4" s="11">
        <f t="shared" ref="AC4:AC25" si="0">SUM(B4:AB4)</f>
        <v>0</v>
      </c>
      <c r="AD4" s="27"/>
      <c r="AE4" s="17"/>
    </row>
    <row r="5" spans="1:31" ht="13.5" customHeight="1" x14ac:dyDescent="0.15">
      <c r="A5" s="2" t="s">
        <v>1252</v>
      </c>
      <c r="AC5" s="13">
        <f t="shared" si="0"/>
        <v>0</v>
      </c>
      <c r="AD5" s="28"/>
      <c r="AE5" s="18"/>
    </row>
    <row r="6" spans="1:31" ht="13.5" customHeight="1" x14ac:dyDescent="0.15">
      <c r="A6" t="s">
        <v>1235</v>
      </c>
      <c r="AC6" s="13">
        <f t="shared" si="0"/>
        <v>0</v>
      </c>
      <c r="AD6" s="28"/>
      <c r="AE6" s="18"/>
    </row>
    <row r="7" spans="1:31" ht="13.5" customHeight="1" x14ac:dyDescent="0.15">
      <c r="A7" t="s">
        <v>1236</v>
      </c>
      <c r="AC7" s="13">
        <f t="shared" si="0"/>
        <v>0</v>
      </c>
      <c r="AD7" s="28"/>
      <c r="AE7" s="18"/>
    </row>
    <row r="8" spans="1:31" ht="13.5" customHeight="1" x14ac:dyDescent="0.15">
      <c r="A8" s="2" t="s">
        <v>1237</v>
      </c>
      <c r="AC8" s="13">
        <f t="shared" si="0"/>
        <v>0</v>
      </c>
      <c r="AD8" s="28"/>
      <c r="AE8" s="18"/>
    </row>
    <row r="9" spans="1:31" ht="13.5" customHeight="1" x14ac:dyDescent="0.15">
      <c r="A9" t="s">
        <v>1238</v>
      </c>
      <c r="AC9" s="13">
        <f t="shared" si="0"/>
        <v>0</v>
      </c>
      <c r="AD9" s="28"/>
      <c r="AE9" s="18"/>
    </row>
    <row r="10" spans="1:31" ht="13.5" customHeight="1" x14ac:dyDescent="0.15">
      <c r="A10" t="s">
        <v>1239</v>
      </c>
      <c r="AC10" s="13">
        <f t="shared" si="0"/>
        <v>0</v>
      </c>
      <c r="AD10" s="28"/>
      <c r="AE10" s="18"/>
    </row>
    <row r="11" spans="1:31" ht="13.5" customHeight="1" x14ac:dyDescent="0.15">
      <c r="A11" t="s">
        <v>1240</v>
      </c>
      <c r="AC11" s="13">
        <f t="shared" si="0"/>
        <v>0</v>
      </c>
      <c r="AD11" s="28"/>
      <c r="AE11" s="18"/>
    </row>
    <row r="12" spans="1:31" ht="13.5" customHeight="1" x14ac:dyDescent="0.15">
      <c r="A12" t="s">
        <v>1241</v>
      </c>
      <c r="AC12" s="13">
        <f t="shared" si="0"/>
        <v>0</v>
      </c>
      <c r="AD12" s="28"/>
      <c r="AE12" s="18"/>
    </row>
    <row r="13" spans="1:31" ht="13.5" customHeight="1" x14ac:dyDescent="0.15">
      <c r="A13" t="s">
        <v>1242</v>
      </c>
      <c r="T13">
        <v>1</v>
      </c>
      <c r="AC13" s="13">
        <f t="shared" si="0"/>
        <v>1</v>
      </c>
      <c r="AD13" s="28"/>
      <c r="AE13" s="18"/>
    </row>
    <row r="14" spans="1:31" ht="13.5" customHeight="1" x14ac:dyDescent="0.15">
      <c r="A14" t="s">
        <v>1253</v>
      </c>
      <c r="AC14" s="13">
        <f t="shared" si="0"/>
        <v>0</v>
      </c>
      <c r="AD14" s="28"/>
      <c r="AE14" s="18"/>
    </row>
    <row r="15" spans="1:31" ht="13.5" customHeight="1" x14ac:dyDescent="0.15">
      <c r="A15" t="s">
        <v>1243</v>
      </c>
      <c r="P15">
        <v>1</v>
      </c>
      <c r="AC15" s="13">
        <f t="shared" si="0"/>
        <v>1</v>
      </c>
      <c r="AD15" s="28"/>
      <c r="AE15" s="18"/>
    </row>
    <row r="16" spans="1:31" ht="13.5" customHeight="1" x14ac:dyDescent="0.15">
      <c r="A16" t="s">
        <v>1247</v>
      </c>
      <c r="T16">
        <v>1</v>
      </c>
      <c r="AC16" s="13">
        <f t="shared" si="0"/>
        <v>1</v>
      </c>
      <c r="AD16" s="28"/>
      <c r="AE16" s="18"/>
    </row>
    <row r="17" spans="1:31" ht="13.5" customHeight="1" x14ac:dyDescent="0.15">
      <c r="A17" t="s">
        <v>1248</v>
      </c>
      <c r="AC17" s="13">
        <f t="shared" si="0"/>
        <v>0</v>
      </c>
      <c r="AD17" s="28"/>
      <c r="AE17" s="18"/>
    </row>
    <row r="18" spans="1:31" ht="13.5" customHeight="1" x14ac:dyDescent="0.15">
      <c r="A18" t="s">
        <v>1244</v>
      </c>
      <c r="O18">
        <v>1</v>
      </c>
      <c r="AC18" s="13">
        <f t="shared" si="0"/>
        <v>1</v>
      </c>
      <c r="AD18" s="28"/>
      <c r="AE18" s="18"/>
    </row>
    <row r="19" spans="1:31" ht="13.5" customHeight="1" x14ac:dyDescent="0.15">
      <c r="A19" s="2" t="s">
        <v>1249</v>
      </c>
      <c r="AC19" s="13">
        <f t="shared" si="0"/>
        <v>0</v>
      </c>
      <c r="AD19" s="28"/>
      <c r="AE19" s="18"/>
    </row>
    <row r="20" spans="1:31" ht="13.5" customHeight="1" x14ac:dyDescent="0.15">
      <c r="A20" t="s">
        <v>1245</v>
      </c>
      <c r="AC20" s="13">
        <f t="shared" si="0"/>
        <v>0</v>
      </c>
      <c r="AD20" s="28"/>
      <c r="AE20" s="18"/>
    </row>
    <row r="21" spans="1:31" ht="13.5" customHeight="1" x14ac:dyDescent="0.15">
      <c r="A21" t="s">
        <v>1246</v>
      </c>
      <c r="T21">
        <v>6</v>
      </c>
      <c r="AC21" s="13">
        <f t="shared" si="0"/>
        <v>6</v>
      </c>
      <c r="AD21" s="28"/>
      <c r="AE21" s="18"/>
    </row>
    <row r="22" spans="1:31" ht="13.5" customHeight="1" x14ac:dyDescent="0.15">
      <c r="A22" t="s">
        <v>1250</v>
      </c>
      <c r="AC22" s="13">
        <f t="shared" si="0"/>
        <v>0</v>
      </c>
      <c r="AD22" s="28"/>
      <c r="AE22" s="18"/>
    </row>
    <row r="23" spans="1:31" ht="13.5" customHeight="1" x14ac:dyDescent="0.15">
      <c r="A23" t="s">
        <v>1251</v>
      </c>
      <c r="AC23" s="13">
        <f t="shared" si="0"/>
        <v>0</v>
      </c>
      <c r="AD23" s="28"/>
      <c r="AE23" s="18"/>
    </row>
    <row r="24" spans="1:31" ht="13.5" customHeight="1" x14ac:dyDescent="0.15">
      <c r="A24" s="8" t="s">
        <v>75</v>
      </c>
      <c r="AC24" s="13">
        <f t="shared" si="0"/>
        <v>0</v>
      </c>
      <c r="AD24" s="30"/>
      <c r="AE24" s="33"/>
    </row>
    <row r="25" spans="1:31" ht="13.5" customHeight="1" x14ac:dyDescent="0.15">
      <c r="A25" s="25" t="s">
        <v>115</v>
      </c>
      <c r="AC25" s="15">
        <f t="shared" si="0"/>
        <v>0</v>
      </c>
      <c r="AD25" s="29"/>
      <c r="AE25" s="33"/>
    </row>
    <row r="26" spans="1:31" ht="13.5" customHeight="1" x14ac:dyDescent="0.15">
      <c r="A26" s="26" t="s">
        <v>106</v>
      </c>
      <c r="B26" s="20">
        <f t="shared" ref="B26:AC26" si="1">SUM(B4:B25)</f>
        <v>0</v>
      </c>
      <c r="C26" s="21">
        <f t="shared" si="1"/>
        <v>0</v>
      </c>
      <c r="D26" s="21">
        <f t="shared" si="1"/>
        <v>0</v>
      </c>
      <c r="E26" s="21">
        <f t="shared" si="1"/>
        <v>0</v>
      </c>
      <c r="F26" s="21">
        <f t="shared" si="1"/>
        <v>0</v>
      </c>
      <c r="G26" s="21">
        <f t="shared" si="1"/>
        <v>0</v>
      </c>
      <c r="H26" s="21">
        <f t="shared" si="1"/>
        <v>0</v>
      </c>
      <c r="I26" s="21">
        <f t="shared" si="1"/>
        <v>0</v>
      </c>
      <c r="J26" s="21">
        <f t="shared" si="1"/>
        <v>0</v>
      </c>
      <c r="K26" s="21">
        <f t="shared" si="1"/>
        <v>0</v>
      </c>
      <c r="L26" s="21">
        <f t="shared" si="1"/>
        <v>0</v>
      </c>
      <c r="M26" s="21">
        <f t="shared" si="1"/>
        <v>0</v>
      </c>
      <c r="N26" s="21">
        <f t="shared" si="1"/>
        <v>0</v>
      </c>
      <c r="O26" s="21">
        <f t="shared" si="1"/>
        <v>1</v>
      </c>
      <c r="P26" s="21">
        <f t="shared" si="1"/>
        <v>1</v>
      </c>
      <c r="Q26" s="21">
        <f t="shared" si="1"/>
        <v>0</v>
      </c>
      <c r="R26" s="21">
        <f t="shared" si="1"/>
        <v>0</v>
      </c>
      <c r="S26" s="21">
        <f t="shared" si="1"/>
        <v>0</v>
      </c>
      <c r="T26" s="21">
        <f t="shared" si="1"/>
        <v>8</v>
      </c>
      <c r="U26" s="21">
        <f t="shared" si="1"/>
        <v>0</v>
      </c>
      <c r="V26" s="21">
        <f t="shared" si="1"/>
        <v>0</v>
      </c>
      <c r="W26" s="21">
        <f t="shared" si="1"/>
        <v>0</v>
      </c>
      <c r="X26" s="21">
        <f t="shared" si="1"/>
        <v>0</v>
      </c>
      <c r="Y26" s="21">
        <f t="shared" si="1"/>
        <v>0</v>
      </c>
      <c r="Z26" s="21">
        <f t="shared" si="1"/>
        <v>0</v>
      </c>
      <c r="AA26" s="21">
        <f t="shared" si="1"/>
        <v>0</v>
      </c>
      <c r="AB26" s="22">
        <f t="shared" si="1"/>
        <v>0</v>
      </c>
      <c r="AC26" s="23">
        <f t="shared" si="1"/>
        <v>10</v>
      </c>
      <c r="AD26" s="29"/>
      <c r="AE26" s="49"/>
    </row>
  </sheetData>
  <phoneticPr fontId="0" type="noConversion"/>
  <pageMargins left="0.75" right="0.75" top="1" bottom="1" header="0.5" footer="0.5"/>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54"/>
  <dimension ref="A1:AE46"/>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6.6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1" width="10.33203125"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2" customHeight="1" x14ac:dyDescent="0.15">
      <c r="A3" s="3" t="s">
        <v>1254</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2" t="s">
        <v>1255</v>
      </c>
      <c r="AC4" s="11">
        <f t="shared" ref="AC4:AC23" si="0">SUM(B4:AB4)</f>
        <v>0</v>
      </c>
      <c r="AD4" s="27"/>
      <c r="AE4" s="17"/>
    </row>
    <row r="5" spans="1:31" ht="13.5" customHeight="1" x14ac:dyDescent="0.15">
      <c r="A5" s="2" t="s">
        <v>1256</v>
      </c>
      <c r="AC5" s="13">
        <f t="shared" si="0"/>
        <v>0</v>
      </c>
      <c r="AD5" s="28"/>
      <c r="AE5" s="18"/>
    </row>
    <row r="6" spans="1:31" ht="13.5" customHeight="1" x14ac:dyDescent="0.15">
      <c r="A6" s="2" t="s">
        <v>1257</v>
      </c>
      <c r="AC6" s="13">
        <f t="shared" si="0"/>
        <v>0</v>
      </c>
      <c r="AD6" s="28"/>
      <c r="AE6" s="18"/>
    </row>
    <row r="7" spans="1:31" ht="13.5" customHeight="1" x14ac:dyDescent="0.15">
      <c r="A7" s="2" t="s">
        <v>1258</v>
      </c>
      <c r="AC7" s="13">
        <f t="shared" si="0"/>
        <v>0</v>
      </c>
      <c r="AD7" s="28"/>
      <c r="AE7" s="18"/>
    </row>
    <row r="8" spans="1:31" ht="13.5" customHeight="1" x14ac:dyDescent="0.15">
      <c r="A8" s="2" t="s">
        <v>1259</v>
      </c>
      <c r="AC8" s="13">
        <f t="shared" si="0"/>
        <v>0</v>
      </c>
      <c r="AD8" s="28"/>
      <c r="AE8" s="18"/>
    </row>
    <row r="9" spans="1:31" ht="13.5" customHeight="1" x14ac:dyDescent="0.15">
      <c r="A9" s="2" t="s">
        <v>1260</v>
      </c>
      <c r="AC9" s="13">
        <f t="shared" si="0"/>
        <v>0</v>
      </c>
      <c r="AD9" s="28"/>
      <c r="AE9" s="18"/>
    </row>
    <row r="10" spans="1:31" ht="13.5" customHeight="1" x14ac:dyDescent="0.15">
      <c r="A10" s="2" t="s">
        <v>1261</v>
      </c>
      <c r="AC10" s="13">
        <f t="shared" si="0"/>
        <v>0</v>
      </c>
      <c r="AD10" s="28"/>
      <c r="AE10" s="18"/>
    </row>
    <row r="11" spans="1:31" ht="13.5" customHeight="1" x14ac:dyDescent="0.15">
      <c r="A11" s="2" t="s">
        <v>1262</v>
      </c>
      <c r="AC11" s="13">
        <f t="shared" si="0"/>
        <v>0</v>
      </c>
      <c r="AD11" s="28"/>
      <c r="AE11" s="18"/>
    </row>
    <row r="12" spans="1:31" ht="13.5" customHeight="1" x14ac:dyDescent="0.15">
      <c r="A12" s="2" t="s">
        <v>610</v>
      </c>
      <c r="AC12" s="13">
        <f t="shared" si="0"/>
        <v>0</v>
      </c>
      <c r="AD12" s="28"/>
      <c r="AE12" s="18"/>
    </row>
    <row r="13" spans="1:31" ht="13.5" customHeight="1" x14ac:dyDescent="0.15">
      <c r="A13" s="2" t="s">
        <v>1263</v>
      </c>
      <c r="AC13" s="13">
        <f t="shared" si="0"/>
        <v>0</v>
      </c>
      <c r="AD13" s="28"/>
      <c r="AE13" s="18"/>
    </row>
    <row r="14" spans="1:31" ht="13.5" customHeight="1" x14ac:dyDescent="0.15">
      <c r="A14" s="2" t="s">
        <v>1264</v>
      </c>
      <c r="AC14" s="13">
        <f t="shared" si="0"/>
        <v>0</v>
      </c>
      <c r="AD14" s="28"/>
      <c r="AE14" s="18"/>
    </row>
    <row r="15" spans="1:31" ht="13.5" customHeight="1" x14ac:dyDescent="0.15">
      <c r="A15" s="2" t="s">
        <v>1265</v>
      </c>
      <c r="AC15" s="13">
        <f t="shared" si="0"/>
        <v>0</v>
      </c>
      <c r="AD15" s="28"/>
      <c r="AE15" s="18"/>
    </row>
    <row r="16" spans="1:31" ht="13.5" customHeight="1" x14ac:dyDescent="0.15">
      <c r="A16" s="2" t="s">
        <v>1266</v>
      </c>
      <c r="AA16">
        <v>1</v>
      </c>
      <c r="AC16" s="13">
        <f t="shared" si="0"/>
        <v>1</v>
      </c>
      <c r="AD16" s="28"/>
      <c r="AE16" s="18"/>
    </row>
    <row r="17" spans="1:31" ht="13.5" customHeight="1" x14ac:dyDescent="0.15">
      <c r="A17" s="2" t="s">
        <v>599</v>
      </c>
      <c r="AA17">
        <v>1</v>
      </c>
      <c r="AC17" s="13">
        <f t="shared" si="0"/>
        <v>1</v>
      </c>
      <c r="AD17" s="28"/>
      <c r="AE17" s="18"/>
    </row>
    <row r="18" spans="1:31" ht="13.5" customHeight="1" x14ac:dyDescent="0.15">
      <c r="A18" s="2" t="s">
        <v>1267</v>
      </c>
      <c r="AC18" s="13">
        <f t="shared" si="0"/>
        <v>0</v>
      </c>
      <c r="AD18" s="28"/>
      <c r="AE18" s="18"/>
    </row>
    <row r="19" spans="1:31" ht="13.5" customHeight="1" x14ac:dyDescent="0.15">
      <c r="A19" s="2" t="s">
        <v>1268</v>
      </c>
      <c r="X19">
        <v>1</v>
      </c>
      <c r="AC19" s="13">
        <f t="shared" si="0"/>
        <v>1</v>
      </c>
      <c r="AD19" s="28"/>
      <c r="AE19" s="18"/>
    </row>
    <row r="20" spans="1:31" ht="13.5" customHeight="1" x14ac:dyDescent="0.15">
      <c r="A20" s="2" t="s">
        <v>1269</v>
      </c>
      <c r="AC20" s="13">
        <f t="shared" si="0"/>
        <v>0</v>
      </c>
      <c r="AD20" s="28"/>
      <c r="AE20" s="18"/>
    </row>
    <row r="21" spans="1:31" ht="13.5" customHeight="1" x14ac:dyDescent="0.15">
      <c r="A21" s="2" t="s">
        <v>1270</v>
      </c>
      <c r="AC21" s="13">
        <f t="shared" si="0"/>
        <v>0</v>
      </c>
      <c r="AD21" s="28"/>
      <c r="AE21" s="18"/>
    </row>
    <row r="22" spans="1:31" ht="13.5" customHeight="1" x14ac:dyDescent="0.15">
      <c r="A22" s="8" t="s">
        <v>75</v>
      </c>
      <c r="AC22" s="13">
        <f t="shared" si="0"/>
        <v>0</v>
      </c>
      <c r="AD22" s="30"/>
      <c r="AE22" s="33"/>
    </row>
    <row r="23" spans="1:31" ht="13.5" customHeight="1" x14ac:dyDescent="0.15">
      <c r="A23" s="25" t="s">
        <v>115</v>
      </c>
      <c r="AC23" s="15">
        <f t="shared" si="0"/>
        <v>0</v>
      </c>
      <c r="AD23" s="29"/>
      <c r="AE23" s="33"/>
    </row>
    <row r="24" spans="1:31" ht="13.5" customHeight="1" x14ac:dyDescent="0.15">
      <c r="A24" s="26" t="s">
        <v>106</v>
      </c>
      <c r="B24" s="20">
        <f t="shared" ref="B24:AC24" si="1">SUM(B4:B23)</f>
        <v>0</v>
      </c>
      <c r="C24" s="21">
        <f t="shared" si="1"/>
        <v>0</v>
      </c>
      <c r="D24" s="21">
        <f t="shared" si="1"/>
        <v>0</v>
      </c>
      <c r="E24" s="21">
        <f t="shared" si="1"/>
        <v>0</v>
      </c>
      <c r="F24" s="21">
        <f t="shared" si="1"/>
        <v>0</v>
      </c>
      <c r="G24" s="21">
        <f t="shared" si="1"/>
        <v>0</v>
      </c>
      <c r="H24" s="21">
        <f t="shared" si="1"/>
        <v>0</v>
      </c>
      <c r="I24" s="21">
        <f t="shared" si="1"/>
        <v>0</v>
      </c>
      <c r="J24" s="21">
        <f t="shared" si="1"/>
        <v>0</v>
      </c>
      <c r="K24" s="21">
        <f t="shared" si="1"/>
        <v>0</v>
      </c>
      <c r="L24" s="21">
        <f t="shared" si="1"/>
        <v>0</v>
      </c>
      <c r="M24" s="21">
        <f t="shared" si="1"/>
        <v>0</v>
      </c>
      <c r="N24" s="21">
        <f t="shared" si="1"/>
        <v>0</v>
      </c>
      <c r="O24" s="21">
        <f t="shared" si="1"/>
        <v>0</v>
      </c>
      <c r="P24" s="21">
        <f t="shared" si="1"/>
        <v>0</v>
      </c>
      <c r="Q24" s="21">
        <f t="shared" si="1"/>
        <v>0</v>
      </c>
      <c r="R24" s="21">
        <f t="shared" si="1"/>
        <v>0</v>
      </c>
      <c r="S24" s="21">
        <f t="shared" si="1"/>
        <v>0</v>
      </c>
      <c r="T24" s="21">
        <f t="shared" si="1"/>
        <v>0</v>
      </c>
      <c r="U24" s="21">
        <f t="shared" si="1"/>
        <v>0</v>
      </c>
      <c r="V24" s="21">
        <f t="shared" si="1"/>
        <v>0</v>
      </c>
      <c r="W24" s="21">
        <f t="shared" si="1"/>
        <v>0</v>
      </c>
      <c r="X24" s="21">
        <f t="shared" si="1"/>
        <v>1</v>
      </c>
      <c r="Y24" s="21">
        <f t="shared" si="1"/>
        <v>0</v>
      </c>
      <c r="Z24" s="21">
        <f t="shared" si="1"/>
        <v>0</v>
      </c>
      <c r="AA24" s="21">
        <f t="shared" si="1"/>
        <v>2</v>
      </c>
      <c r="AB24" s="22">
        <f t="shared" si="1"/>
        <v>0</v>
      </c>
      <c r="AC24" s="23">
        <f t="shared" si="1"/>
        <v>3</v>
      </c>
      <c r="AD24" s="29"/>
      <c r="AE24" s="49"/>
    </row>
    <row r="46" spans="1:1" ht="13.5" customHeight="1" x14ac:dyDescent="0.15">
      <c r="A46" s="2" t="s">
        <v>243</v>
      </c>
    </row>
  </sheetData>
  <phoneticPr fontId="0" type="noConversion"/>
  <pageMargins left="0.75" right="0.75" top="1" bottom="1" header="0.5" footer="0.5"/>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36"/>
  <dimension ref="A1:AE32"/>
  <sheetViews>
    <sheetView workbookViewId="0">
      <pane xSplit="1" ySplit="3" topLeftCell="B10"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4.6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1" width="10.33203125"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2.75" customHeight="1" x14ac:dyDescent="0.15">
      <c r="A3" s="3" t="s">
        <v>1300</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t="s">
        <v>489</v>
      </c>
      <c r="T4">
        <v>1</v>
      </c>
      <c r="AC4" s="11">
        <f t="shared" ref="AC4:AC31" si="0">SUM(B4:AB4)</f>
        <v>1</v>
      </c>
      <c r="AD4" s="27"/>
      <c r="AE4" s="17"/>
    </row>
    <row r="5" spans="1:31" ht="13.5" customHeight="1" x14ac:dyDescent="0.15">
      <c r="A5" s="2" t="s">
        <v>490</v>
      </c>
      <c r="R5">
        <v>10</v>
      </c>
      <c r="AC5" s="13">
        <f t="shared" si="0"/>
        <v>10</v>
      </c>
      <c r="AD5" s="28"/>
      <c r="AE5" s="18"/>
    </row>
    <row r="6" spans="1:31" ht="13.5" customHeight="1" x14ac:dyDescent="0.15">
      <c r="A6" t="s">
        <v>491</v>
      </c>
      <c r="AC6" s="13">
        <f t="shared" si="0"/>
        <v>0</v>
      </c>
      <c r="AD6" s="28"/>
      <c r="AE6" s="18"/>
    </row>
    <row r="7" spans="1:31" ht="13.5" customHeight="1" x14ac:dyDescent="0.15">
      <c r="A7" t="s">
        <v>492</v>
      </c>
      <c r="R7">
        <v>2</v>
      </c>
      <c r="Y7">
        <v>2</v>
      </c>
      <c r="AC7" s="13">
        <f t="shared" si="0"/>
        <v>4</v>
      </c>
      <c r="AD7" s="28"/>
      <c r="AE7" s="18"/>
    </row>
    <row r="8" spans="1:31" ht="13.5" customHeight="1" x14ac:dyDescent="0.15">
      <c r="A8" s="2" t="s">
        <v>493</v>
      </c>
      <c r="AC8" s="13">
        <f t="shared" si="0"/>
        <v>0</v>
      </c>
      <c r="AD8" s="28"/>
      <c r="AE8" s="18"/>
    </row>
    <row r="9" spans="1:31" ht="13.5" customHeight="1" x14ac:dyDescent="0.15">
      <c r="A9" t="s">
        <v>494</v>
      </c>
      <c r="R9">
        <v>4</v>
      </c>
      <c r="AC9" s="13">
        <f t="shared" si="0"/>
        <v>4</v>
      </c>
      <c r="AD9" s="28"/>
      <c r="AE9" s="18"/>
    </row>
    <row r="10" spans="1:31" ht="13.5" customHeight="1" x14ac:dyDescent="0.15">
      <c r="A10" t="s">
        <v>495</v>
      </c>
      <c r="N10">
        <v>1</v>
      </c>
      <c r="S10">
        <v>1</v>
      </c>
      <c r="AC10" s="13">
        <f t="shared" si="0"/>
        <v>2</v>
      </c>
      <c r="AD10" s="28"/>
      <c r="AE10" s="18"/>
    </row>
    <row r="11" spans="1:31" ht="13.5" customHeight="1" x14ac:dyDescent="0.15">
      <c r="A11" t="s">
        <v>496</v>
      </c>
      <c r="M11">
        <v>1</v>
      </c>
      <c r="R11">
        <v>1</v>
      </c>
      <c r="AC11" s="13">
        <f t="shared" si="0"/>
        <v>2</v>
      </c>
      <c r="AD11" s="28"/>
      <c r="AE11" s="18"/>
    </row>
    <row r="12" spans="1:31" ht="13.5" customHeight="1" x14ac:dyDescent="0.15">
      <c r="A12" t="s">
        <v>497</v>
      </c>
      <c r="R12">
        <v>1</v>
      </c>
      <c r="AC12" s="13">
        <f t="shared" si="0"/>
        <v>1</v>
      </c>
      <c r="AD12" s="28"/>
      <c r="AE12" s="18"/>
    </row>
    <row r="13" spans="1:31" ht="13.5" customHeight="1" x14ac:dyDescent="0.15">
      <c r="A13" t="s">
        <v>498</v>
      </c>
      <c r="R13">
        <v>4</v>
      </c>
      <c r="AC13" s="13">
        <f t="shared" si="0"/>
        <v>4</v>
      </c>
      <c r="AD13" s="28"/>
      <c r="AE13" s="18"/>
    </row>
    <row r="14" spans="1:31" ht="13.5" customHeight="1" x14ac:dyDescent="0.15">
      <c r="A14" t="s">
        <v>499</v>
      </c>
      <c r="AB14">
        <v>1</v>
      </c>
      <c r="AC14" s="13">
        <f t="shared" si="0"/>
        <v>1</v>
      </c>
      <c r="AD14" s="28"/>
      <c r="AE14" s="18"/>
    </row>
    <row r="15" spans="1:31" ht="13.5" customHeight="1" x14ac:dyDescent="0.15">
      <c r="A15" t="s">
        <v>500</v>
      </c>
      <c r="R15">
        <v>5</v>
      </c>
      <c r="AC15" s="13">
        <f t="shared" si="0"/>
        <v>5</v>
      </c>
      <c r="AD15" s="28"/>
      <c r="AE15" s="18"/>
    </row>
    <row r="16" spans="1:31" ht="13.5" customHeight="1" x14ac:dyDescent="0.15">
      <c r="A16" t="s">
        <v>501</v>
      </c>
      <c r="R16">
        <v>1</v>
      </c>
      <c r="AB16">
        <v>1</v>
      </c>
      <c r="AC16" s="13">
        <f t="shared" si="0"/>
        <v>2</v>
      </c>
      <c r="AD16" s="28"/>
      <c r="AE16" s="18"/>
    </row>
    <row r="17" spans="1:31" ht="13.5" customHeight="1" x14ac:dyDescent="0.15">
      <c r="A17" t="s">
        <v>503</v>
      </c>
      <c r="R17">
        <v>1</v>
      </c>
      <c r="AC17" s="13">
        <f t="shared" si="0"/>
        <v>1</v>
      </c>
      <c r="AD17" s="28"/>
      <c r="AE17" s="18"/>
    </row>
    <row r="18" spans="1:31" ht="13.5" customHeight="1" x14ac:dyDescent="0.15">
      <c r="A18" t="s">
        <v>504</v>
      </c>
      <c r="M18">
        <v>2</v>
      </c>
      <c r="N18">
        <v>1</v>
      </c>
      <c r="R18">
        <v>6</v>
      </c>
      <c r="S18">
        <v>2</v>
      </c>
      <c r="AC18" s="13">
        <f t="shared" si="0"/>
        <v>11</v>
      </c>
      <c r="AD18" s="28"/>
      <c r="AE18" s="18"/>
    </row>
    <row r="19" spans="1:31" ht="13.5" customHeight="1" x14ac:dyDescent="0.15">
      <c r="A19" s="2" t="s">
        <v>514</v>
      </c>
      <c r="R19">
        <v>3</v>
      </c>
      <c r="AC19" s="13">
        <f t="shared" si="0"/>
        <v>3</v>
      </c>
      <c r="AD19" s="28"/>
      <c r="AE19" s="18"/>
    </row>
    <row r="20" spans="1:31" ht="13.5" customHeight="1" x14ac:dyDescent="0.15">
      <c r="A20" t="s">
        <v>505</v>
      </c>
      <c r="S20">
        <v>1</v>
      </c>
      <c r="AC20" s="13">
        <f t="shared" si="0"/>
        <v>1</v>
      </c>
      <c r="AD20" s="28"/>
      <c r="AE20" s="18"/>
    </row>
    <row r="21" spans="1:31" ht="13.5" customHeight="1" x14ac:dyDescent="0.15">
      <c r="A21" t="s">
        <v>506</v>
      </c>
      <c r="AC21" s="13">
        <f t="shared" si="0"/>
        <v>0</v>
      </c>
      <c r="AD21" s="28"/>
      <c r="AE21" s="18"/>
    </row>
    <row r="22" spans="1:31" ht="13.5" customHeight="1" x14ac:dyDescent="0.15">
      <c r="A22" t="s">
        <v>507</v>
      </c>
      <c r="Y22">
        <v>2</v>
      </c>
      <c r="AC22" s="13">
        <f t="shared" si="0"/>
        <v>2</v>
      </c>
      <c r="AD22" s="28"/>
      <c r="AE22" s="18"/>
    </row>
    <row r="23" spans="1:31" ht="13.5" customHeight="1" x14ac:dyDescent="0.15">
      <c r="A23" t="s">
        <v>508</v>
      </c>
      <c r="AC23" s="13">
        <f t="shared" si="0"/>
        <v>0</v>
      </c>
      <c r="AD23" s="28"/>
      <c r="AE23" s="18"/>
    </row>
    <row r="24" spans="1:31" ht="13.5" customHeight="1" x14ac:dyDescent="0.15">
      <c r="A24" t="s">
        <v>509</v>
      </c>
      <c r="D24">
        <v>1</v>
      </c>
      <c r="R24">
        <v>2</v>
      </c>
      <c r="X24">
        <v>1</v>
      </c>
      <c r="AB24">
        <v>1</v>
      </c>
      <c r="AC24" s="13">
        <f t="shared" si="0"/>
        <v>5</v>
      </c>
      <c r="AD24" s="28"/>
      <c r="AE24" s="18"/>
    </row>
    <row r="25" spans="1:31" ht="13.5" customHeight="1" x14ac:dyDescent="0.15">
      <c r="A25" t="s">
        <v>510</v>
      </c>
      <c r="R25">
        <v>1</v>
      </c>
      <c r="AC25" s="13">
        <f t="shared" si="0"/>
        <v>1</v>
      </c>
      <c r="AD25" s="28"/>
      <c r="AE25" s="18"/>
    </row>
    <row r="26" spans="1:31" ht="13.5" customHeight="1" x14ac:dyDescent="0.15">
      <c r="A26" t="s">
        <v>511</v>
      </c>
      <c r="T26">
        <v>1</v>
      </c>
      <c r="AC26" s="13">
        <f t="shared" si="0"/>
        <v>1</v>
      </c>
      <c r="AD26" s="28"/>
      <c r="AE26" s="18"/>
    </row>
    <row r="27" spans="1:31" ht="13.5" customHeight="1" x14ac:dyDescent="0.15">
      <c r="A27" t="s">
        <v>512</v>
      </c>
      <c r="Y27">
        <v>1</v>
      </c>
      <c r="AC27" s="13">
        <f t="shared" si="0"/>
        <v>1</v>
      </c>
      <c r="AD27" s="28"/>
      <c r="AE27" s="18"/>
    </row>
    <row r="28" spans="1:31" ht="13.5" customHeight="1" x14ac:dyDescent="0.15">
      <c r="A28" t="s">
        <v>513</v>
      </c>
      <c r="AC28" s="13">
        <f t="shared" si="0"/>
        <v>0</v>
      </c>
      <c r="AD28" s="28"/>
      <c r="AE28" s="18"/>
    </row>
    <row r="29" spans="1:31" ht="13.5" customHeight="1" x14ac:dyDescent="0.15">
      <c r="A29" t="s">
        <v>502</v>
      </c>
      <c r="D29">
        <v>1</v>
      </c>
      <c r="AC29" s="13">
        <f t="shared" si="0"/>
        <v>1</v>
      </c>
      <c r="AD29" s="28"/>
      <c r="AE29" s="18"/>
    </row>
    <row r="30" spans="1:31" ht="13.5" customHeight="1" x14ac:dyDescent="0.15">
      <c r="A30" s="8" t="s">
        <v>75</v>
      </c>
      <c r="AC30" s="13">
        <f t="shared" si="0"/>
        <v>0</v>
      </c>
      <c r="AD30" s="30"/>
      <c r="AE30" s="33"/>
    </row>
    <row r="31" spans="1:31" ht="13.5" customHeight="1" x14ac:dyDescent="0.15">
      <c r="A31" s="25" t="s">
        <v>115</v>
      </c>
      <c r="AC31" s="15">
        <f t="shared" si="0"/>
        <v>0</v>
      </c>
      <c r="AD31" s="29"/>
      <c r="AE31" s="33"/>
    </row>
    <row r="32" spans="1:31" ht="13.5" customHeight="1" x14ac:dyDescent="0.15">
      <c r="A32" s="26" t="s">
        <v>106</v>
      </c>
      <c r="B32" s="20">
        <f t="shared" ref="B32:AC32" si="1">SUM(B4:B31)</f>
        <v>0</v>
      </c>
      <c r="C32" s="21">
        <f t="shared" si="1"/>
        <v>0</v>
      </c>
      <c r="D32" s="21">
        <f t="shared" si="1"/>
        <v>2</v>
      </c>
      <c r="E32" s="21">
        <f t="shared" si="1"/>
        <v>0</v>
      </c>
      <c r="F32" s="21">
        <f t="shared" si="1"/>
        <v>0</v>
      </c>
      <c r="G32" s="21">
        <f t="shared" si="1"/>
        <v>0</v>
      </c>
      <c r="H32" s="21">
        <f t="shared" si="1"/>
        <v>0</v>
      </c>
      <c r="I32" s="21">
        <f t="shared" si="1"/>
        <v>0</v>
      </c>
      <c r="J32" s="21">
        <f t="shared" si="1"/>
        <v>0</v>
      </c>
      <c r="K32" s="21">
        <f t="shared" si="1"/>
        <v>0</v>
      </c>
      <c r="L32" s="21">
        <f t="shared" si="1"/>
        <v>0</v>
      </c>
      <c r="M32" s="21">
        <f t="shared" si="1"/>
        <v>3</v>
      </c>
      <c r="N32" s="21">
        <f t="shared" si="1"/>
        <v>2</v>
      </c>
      <c r="O32" s="21">
        <f t="shared" si="1"/>
        <v>0</v>
      </c>
      <c r="P32" s="21">
        <f t="shared" si="1"/>
        <v>0</v>
      </c>
      <c r="Q32" s="21">
        <f t="shared" si="1"/>
        <v>0</v>
      </c>
      <c r="R32" s="21">
        <f t="shared" si="1"/>
        <v>41</v>
      </c>
      <c r="S32" s="21">
        <f t="shared" si="1"/>
        <v>4</v>
      </c>
      <c r="T32" s="21">
        <f t="shared" si="1"/>
        <v>2</v>
      </c>
      <c r="U32" s="21">
        <f t="shared" si="1"/>
        <v>0</v>
      </c>
      <c r="V32" s="21">
        <f t="shared" si="1"/>
        <v>0</v>
      </c>
      <c r="W32" s="21">
        <f t="shared" si="1"/>
        <v>0</v>
      </c>
      <c r="X32" s="21">
        <f t="shared" si="1"/>
        <v>1</v>
      </c>
      <c r="Y32" s="21">
        <f t="shared" si="1"/>
        <v>5</v>
      </c>
      <c r="Z32" s="21">
        <f t="shared" si="1"/>
        <v>0</v>
      </c>
      <c r="AA32" s="21">
        <f t="shared" si="1"/>
        <v>0</v>
      </c>
      <c r="AB32" s="22">
        <f t="shared" si="1"/>
        <v>3</v>
      </c>
      <c r="AC32" s="23">
        <f t="shared" si="1"/>
        <v>63</v>
      </c>
      <c r="AD32" s="29"/>
      <c r="AE32" s="49"/>
    </row>
  </sheetData>
  <phoneticPr fontId="0"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1"/>
  <dimension ref="A1:AF39"/>
  <sheetViews>
    <sheetView workbookViewId="0">
      <pane xSplit="1" ySplit="3" topLeftCell="J21"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19.1640625" style="2" customWidth="1"/>
    <col min="2" max="2" width="19.1640625" style="96" customWidth="1"/>
    <col min="3" max="3" width="6.5" style="96" customWidth="1"/>
    <col min="4" max="4" width="8.1640625" style="96" customWidth="1"/>
    <col min="5" max="5" width="8.5" style="96" customWidth="1"/>
    <col min="6" max="6" width="7.33203125" style="96" customWidth="1"/>
    <col min="7" max="7" width="9.1640625" style="96"/>
    <col min="8" max="8" width="10" style="96" customWidth="1"/>
    <col min="9" max="9" width="11.33203125" style="96" customWidth="1"/>
    <col min="10" max="10" width="9.1640625" style="96"/>
    <col min="11" max="11" width="7.6640625" style="96" customWidth="1"/>
    <col min="12" max="12" width="7.5" style="96" customWidth="1"/>
    <col min="13" max="13" width="6.83203125" style="96" customWidth="1"/>
    <col min="14" max="14" width="7" style="96" customWidth="1"/>
    <col min="15" max="15" width="9.1640625" style="96"/>
    <col min="16" max="16" width="6.6640625" style="96" customWidth="1"/>
    <col min="17" max="17" width="7.33203125" style="96" customWidth="1"/>
    <col min="18" max="18" width="6.1640625" style="96" customWidth="1"/>
    <col min="19" max="19" width="6.5" style="96" customWidth="1"/>
    <col min="20" max="21" width="9.3320312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33203125" style="96" customWidth="1"/>
    <col min="32" max="32" width="8.6640625" style="1" customWidth="1"/>
    <col min="33" max="33" width="18.33203125" style="96" customWidth="1"/>
    <col min="34" max="16384" width="9.1640625" style="96"/>
  </cols>
  <sheetData>
    <row r="1" spans="1:31" ht="13.5" customHeight="1" x14ac:dyDescent="0.15">
      <c r="A1" s="48"/>
      <c r="B1" s="35" t="str">
        <f>+Guide!A1</f>
        <v>This workbook was produced by Jørgen Fenhann, UNEP DTU Partnership from the CDMPipeline of 1st October 2018, jqfe@dtu.dk, Phone (+45)40202789</v>
      </c>
    </row>
    <row r="2" spans="1:31" ht="13.5" customHeight="1" x14ac:dyDescent="0.15">
      <c r="B2" s="35"/>
    </row>
    <row r="3" spans="1:31" ht="53.25" customHeight="1" x14ac:dyDescent="0.15">
      <c r="A3" s="3" t="s">
        <v>2052</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96" t="s">
        <v>1695</v>
      </c>
      <c r="AC4" s="11">
        <f t="shared" ref="AC4:AC38" si="0">SUM(B4:AB4)</f>
        <v>0</v>
      </c>
      <c r="AD4" s="27"/>
      <c r="AE4" s="45"/>
    </row>
    <row r="5" spans="1:31" ht="13.5" customHeight="1" x14ac:dyDescent="0.15">
      <c r="A5" s="96" t="s">
        <v>1696</v>
      </c>
      <c r="AC5" s="13">
        <f t="shared" si="0"/>
        <v>0</v>
      </c>
      <c r="AD5" s="28"/>
      <c r="AE5" s="46"/>
    </row>
    <row r="6" spans="1:31" ht="13.5" customHeight="1" x14ac:dyDescent="0.15">
      <c r="A6" s="96" t="s">
        <v>1697</v>
      </c>
      <c r="AC6" s="13">
        <f t="shared" si="0"/>
        <v>0</v>
      </c>
      <c r="AD6" s="28"/>
      <c r="AE6" s="46"/>
    </row>
    <row r="7" spans="1:31" ht="13.5" customHeight="1" x14ac:dyDescent="0.15">
      <c r="A7" s="96" t="s">
        <v>1698</v>
      </c>
      <c r="AC7" s="13">
        <f t="shared" si="0"/>
        <v>0</v>
      </c>
      <c r="AD7" s="28"/>
      <c r="AE7" s="46"/>
    </row>
    <row r="8" spans="1:31" ht="13.5" customHeight="1" x14ac:dyDescent="0.15">
      <c r="A8" s="125" t="s">
        <v>1707</v>
      </c>
      <c r="AC8" s="13">
        <f t="shared" si="0"/>
        <v>0</v>
      </c>
      <c r="AD8" s="28"/>
      <c r="AE8" s="46"/>
    </row>
    <row r="9" spans="1:31" ht="13.5" customHeight="1" x14ac:dyDescent="0.15">
      <c r="A9" s="96" t="s">
        <v>1699</v>
      </c>
      <c r="AC9" s="13">
        <f t="shared" si="0"/>
        <v>0</v>
      </c>
      <c r="AD9" s="28"/>
      <c r="AE9" s="46"/>
    </row>
    <row r="10" spans="1:31" ht="13.5" customHeight="1" x14ac:dyDescent="0.15">
      <c r="A10" s="96" t="s">
        <v>1700</v>
      </c>
      <c r="AC10" s="13">
        <f t="shared" si="0"/>
        <v>0</v>
      </c>
      <c r="AD10" s="28"/>
      <c r="AE10" s="46"/>
    </row>
    <row r="11" spans="1:31" ht="13.5" customHeight="1" x14ac:dyDescent="0.15">
      <c r="A11" s="96" t="s">
        <v>1701</v>
      </c>
      <c r="AC11" s="13">
        <f t="shared" si="0"/>
        <v>0</v>
      </c>
      <c r="AD11" s="28"/>
      <c r="AE11" s="46"/>
    </row>
    <row r="12" spans="1:31" ht="13.5" customHeight="1" x14ac:dyDescent="0.15">
      <c r="A12" s="96" t="s">
        <v>1702</v>
      </c>
      <c r="AC12" s="13">
        <f t="shared" si="0"/>
        <v>0</v>
      </c>
      <c r="AD12" s="28"/>
      <c r="AE12" s="46"/>
    </row>
    <row r="13" spans="1:31" ht="13.5" customHeight="1" x14ac:dyDescent="0.15">
      <c r="A13" s="96" t="s">
        <v>1703</v>
      </c>
      <c r="AC13" s="13">
        <f t="shared" si="0"/>
        <v>0</v>
      </c>
      <c r="AD13" s="28"/>
      <c r="AE13" s="46"/>
    </row>
    <row r="14" spans="1:31" ht="13.5" customHeight="1" x14ac:dyDescent="0.15">
      <c r="A14" s="96" t="s">
        <v>1704</v>
      </c>
      <c r="AC14" s="13">
        <f t="shared" si="0"/>
        <v>0</v>
      </c>
      <c r="AD14" s="28"/>
      <c r="AE14" s="46"/>
    </row>
    <row r="15" spans="1:31" ht="13.5" customHeight="1" x14ac:dyDescent="0.15">
      <c r="A15" s="96" t="s">
        <v>1705</v>
      </c>
      <c r="AC15" s="13">
        <f t="shared" si="0"/>
        <v>0</v>
      </c>
      <c r="AD15" s="28"/>
      <c r="AE15" s="46"/>
    </row>
    <row r="16" spans="1:31" ht="13.5" customHeight="1" x14ac:dyDescent="0.15">
      <c r="A16" s="96" t="s">
        <v>1706</v>
      </c>
      <c r="AC16" s="13">
        <f t="shared" si="0"/>
        <v>0</v>
      </c>
      <c r="AD16" s="28"/>
      <c r="AE16" s="46"/>
    </row>
    <row r="17" spans="1:31" ht="13.5" customHeight="1" x14ac:dyDescent="0.15">
      <c r="A17" s="125" t="s">
        <v>1708</v>
      </c>
      <c r="AC17" s="13">
        <f t="shared" si="0"/>
        <v>0</v>
      </c>
      <c r="AD17" s="28"/>
      <c r="AE17" s="46"/>
    </row>
    <row r="18" spans="1:31" ht="13.5" customHeight="1" x14ac:dyDescent="0.15">
      <c r="A18" s="125" t="s">
        <v>1709</v>
      </c>
      <c r="AC18" s="13">
        <f t="shared" si="0"/>
        <v>0</v>
      </c>
      <c r="AD18" s="28"/>
      <c r="AE18" s="46"/>
    </row>
    <row r="19" spans="1:31" ht="13.5" customHeight="1" x14ac:dyDescent="0.15">
      <c r="A19" s="125" t="s">
        <v>1727</v>
      </c>
      <c r="AC19" s="13">
        <f t="shared" si="0"/>
        <v>0</v>
      </c>
      <c r="AD19" s="28"/>
      <c r="AE19" s="46"/>
    </row>
    <row r="20" spans="1:31" ht="13.5" customHeight="1" x14ac:dyDescent="0.15">
      <c r="A20" s="96" t="s">
        <v>1710</v>
      </c>
      <c r="AC20" s="13">
        <f t="shared" si="0"/>
        <v>0</v>
      </c>
      <c r="AD20" s="28"/>
      <c r="AE20" s="46"/>
    </row>
    <row r="21" spans="1:31" ht="13.5" customHeight="1" x14ac:dyDescent="0.15">
      <c r="A21" s="96" t="s">
        <v>1711</v>
      </c>
      <c r="AC21" s="13">
        <f t="shared" si="0"/>
        <v>0</v>
      </c>
      <c r="AD21" s="28"/>
      <c r="AE21" s="46"/>
    </row>
    <row r="22" spans="1:31" ht="13.5" customHeight="1" x14ac:dyDescent="0.15">
      <c r="A22" s="125" t="s">
        <v>1712</v>
      </c>
      <c r="AC22" s="13">
        <f t="shared" si="0"/>
        <v>0</v>
      </c>
      <c r="AD22" s="28"/>
      <c r="AE22" s="46"/>
    </row>
    <row r="23" spans="1:31" ht="13.5" customHeight="1" x14ac:dyDescent="0.15">
      <c r="A23" s="96" t="s">
        <v>1713</v>
      </c>
      <c r="AC23" s="13">
        <f t="shared" si="0"/>
        <v>0</v>
      </c>
      <c r="AD23" s="28"/>
      <c r="AE23" s="46"/>
    </row>
    <row r="24" spans="1:31" ht="13.5" customHeight="1" x14ac:dyDescent="0.15">
      <c r="A24" s="125" t="s">
        <v>1714</v>
      </c>
      <c r="AC24" s="13">
        <f t="shared" si="0"/>
        <v>0</v>
      </c>
      <c r="AD24" s="28"/>
      <c r="AE24" s="46"/>
    </row>
    <row r="25" spans="1:31" ht="13.5" customHeight="1" x14ac:dyDescent="0.15">
      <c r="A25" s="96" t="s">
        <v>1715</v>
      </c>
      <c r="AC25" s="13">
        <f t="shared" si="0"/>
        <v>0</v>
      </c>
      <c r="AD25" s="28"/>
      <c r="AE25" s="46"/>
    </row>
    <row r="26" spans="1:31" ht="13.5" customHeight="1" x14ac:dyDescent="0.15">
      <c r="A26" s="96" t="s">
        <v>1716</v>
      </c>
      <c r="AC26" s="13">
        <f t="shared" si="0"/>
        <v>0</v>
      </c>
      <c r="AD26" s="28"/>
      <c r="AE26" s="46"/>
    </row>
    <row r="27" spans="1:31" ht="13.5" customHeight="1" x14ac:dyDescent="0.15">
      <c r="A27" s="96" t="s">
        <v>1717</v>
      </c>
      <c r="AC27" s="13">
        <f t="shared" si="0"/>
        <v>0</v>
      </c>
      <c r="AD27" s="28"/>
      <c r="AE27" s="46"/>
    </row>
    <row r="28" spans="1:31" ht="13.5" customHeight="1" x14ac:dyDescent="0.15">
      <c r="A28" s="96" t="s">
        <v>1718</v>
      </c>
      <c r="AC28" s="13">
        <f t="shared" si="0"/>
        <v>0</v>
      </c>
      <c r="AD28" s="28"/>
      <c r="AE28" s="46"/>
    </row>
    <row r="29" spans="1:31" ht="13.5" customHeight="1" x14ac:dyDescent="0.15">
      <c r="A29" s="96" t="s">
        <v>1719</v>
      </c>
      <c r="AC29" s="13">
        <f t="shared" si="0"/>
        <v>0</v>
      </c>
      <c r="AD29" s="28"/>
      <c r="AE29" s="46"/>
    </row>
    <row r="30" spans="1:31" ht="13.5" customHeight="1" x14ac:dyDescent="0.15">
      <c r="A30" s="96" t="s">
        <v>1720</v>
      </c>
      <c r="AC30" s="13">
        <f t="shared" si="0"/>
        <v>0</v>
      </c>
      <c r="AD30" s="28"/>
      <c r="AE30" s="46"/>
    </row>
    <row r="31" spans="1:31" ht="13.5" customHeight="1" x14ac:dyDescent="0.15">
      <c r="A31" s="96" t="s">
        <v>1721</v>
      </c>
      <c r="AC31" s="13">
        <f t="shared" si="0"/>
        <v>0</v>
      </c>
      <c r="AD31" s="28"/>
      <c r="AE31" s="46"/>
    </row>
    <row r="32" spans="1:31" ht="13.5" customHeight="1" x14ac:dyDescent="0.15">
      <c r="A32" s="96" t="s">
        <v>1722</v>
      </c>
      <c r="AC32" s="13">
        <f t="shared" si="0"/>
        <v>0</v>
      </c>
      <c r="AD32" s="28"/>
      <c r="AE32" s="46"/>
    </row>
    <row r="33" spans="1:32" ht="13.5" customHeight="1" x14ac:dyDescent="0.15">
      <c r="A33" s="96" t="s">
        <v>1723</v>
      </c>
      <c r="AC33" s="13">
        <f t="shared" si="0"/>
        <v>0</v>
      </c>
      <c r="AD33" s="28"/>
      <c r="AE33" s="46"/>
    </row>
    <row r="34" spans="1:32" ht="13.5" customHeight="1" x14ac:dyDescent="0.15">
      <c r="A34" s="125" t="s">
        <v>1724</v>
      </c>
      <c r="AC34" s="13">
        <f t="shared" si="0"/>
        <v>0</v>
      </c>
      <c r="AD34" s="28"/>
      <c r="AE34" s="46"/>
    </row>
    <row r="35" spans="1:32" ht="13.5" customHeight="1" x14ac:dyDescent="0.15">
      <c r="A35" s="96" t="s">
        <v>1725</v>
      </c>
      <c r="S35" s="96">
        <v>1</v>
      </c>
      <c r="AC35" s="13">
        <f t="shared" si="0"/>
        <v>1</v>
      </c>
      <c r="AD35" s="28"/>
      <c r="AE35" s="46"/>
    </row>
    <row r="36" spans="1:32" ht="13.5" customHeight="1" x14ac:dyDescent="0.15">
      <c r="A36" s="96" t="s">
        <v>1726</v>
      </c>
      <c r="AC36" s="13">
        <f t="shared" si="0"/>
        <v>0</v>
      </c>
      <c r="AD36" s="28"/>
      <c r="AE36" s="46"/>
    </row>
    <row r="37" spans="1:32" ht="13.5" customHeight="1" x14ac:dyDescent="0.15">
      <c r="A37" s="8" t="s">
        <v>75</v>
      </c>
      <c r="AC37" s="13">
        <f t="shared" si="0"/>
        <v>0</v>
      </c>
      <c r="AD37" s="30"/>
      <c r="AE37" s="33"/>
    </row>
    <row r="38" spans="1:32" ht="13.5" customHeight="1" x14ac:dyDescent="0.15">
      <c r="A38" s="25" t="s">
        <v>115</v>
      </c>
      <c r="AC38" s="15">
        <f t="shared" si="0"/>
        <v>0</v>
      </c>
      <c r="AD38" s="29"/>
      <c r="AE38" s="33"/>
      <c r="AF38" s="96"/>
    </row>
    <row r="39" spans="1:32" ht="13.5" customHeight="1" x14ac:dyDescent="0.15">
      <c r="A39" s="26" t="s">
        <v>106</v>
      </c>
      <c r="B39" s="20">
        <f t="shared" ref="B39:AC39" si="1">SUM(B4:B38)</f>
        <v>0</v>
      </c>
      <c r="C39" s="21">
        <f t="shared" si="1"/>
        <v>0</v>
      </c>
      <c r="D39" s="21">
        <f t="shared" si="1"/>
        <v>0</v>
      </c>
      <c r="E39" s="21">
        <f t="shared" si="1"/>
        <v>0</v>
      </c>
      <c r="F39" s="21">
        <f t="shared" si="1"/>
        <v>0</v>
      </c>
      <c r="G39" s="21">
        <f t="shared" si="1"/>
        <v>0</v>
      </c>
      <c r="H39" s="21">
        <f t="shared" si="1"/>
        <v>0</v>
      </c>
      <c r="I39" s="21">
        <f t="shared" si="1"/>
        <v>0</v>
      </c>
      <c r="J39" s="21">
        <f t="shared" si="1"/>
        <v>0</v>
      </c>
      <c r="K39" s="21">
        <f t="shared" si="1"/>
        <v>0</v>
      </c>
      <c r="L39" s="21">
        <f t="shared" si="1"/>
        <v>0</v>
      </c>
      <c r="M39" s="21">
        <f t="shared" si="1"/>
        <v>0</v>
      </c>
      <c r="N39" s="21">
        <f t="shared" si="1"/>
        <v>0</v>
      </c>
      <c r="O39" s="21">
        <f t="shared" si="1"/>
        <v>0</v>
      </c>
      <c r="P39" s="21">
        <f t="shared" si="1"/>
        <v>0</v>
      </c>
      <c r="Q39" s="21">
        <f t="shared" si="1"/>
        <v>0</v>
      </c>
      <c r="R39" s="21">
        <f t="shared" si="1"/>
        <v>0</v>
      </c>
      <c r="S39" s="21">
        <f t="shared" si="1"/>
        <v>1</v>
      </c>
      <c r="T39" s="21">
        <f t="shared" si="1"/>
        <v>0</v>
      </c>
      <c r="U39" s="21">
        <f t="shared" si="1"/>
        <v>0</v>
      </c>
      <c r="V39" s="21">
        <f t="shared" si="1"/>
        <v>0</v>
      </c>
      <c r="W39" s="21">
        <f t="shared" si="1"/>
        <v>0</v>
      </c>
      <c r="X39" s="21">
        <f t="shared" si="1"/>
        <v>0</v>
      </c>
      <c r="Y39" s="21">
        <f t="shared" si="1"/>
        <v>0</v>
      </c>
      <c r="Z39" s="21">
        <f t="shared" si="1"/>
        <v>0</v>
      </c>
      <c r="AA39" s="21">
        <f t="shared" si="1"/>
        <v>0</v>
      </c>
      <c r="AB39" s="22">
        <f t="shared" si="1"/>
        <v>0</v>
      </c>
      <c r="AC39" s="23">
        <f t="shared" si="1"/>
        <v>1</v>
      </c>
      <c r="AD39" s="29"/>
      <c r="AE39" s="23"/>
      <c r="AF39" s="96"/>
    </row>
  </sheetData>
  <pageMargins left="0.75" right="0.75" top="1" bottom="1" header="0.5" footer="0.5"/>
  <pageSetup paperSize="9" orientation="portrait" r:id="rId1"/>
  <headerFooter alignWithMargins="0"/>
  <legacy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37"/>
  <dimension ref="A1:AH196"/>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27.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0.33203125" customWidth="1"/>
    <col min="31" max="31" width="9.6640625" customWidth="1"/>
    <col min="33" max="33" width="35.83203125" customWidth="1"/>
    <col min="34" max="34" width="20.83203125" customWidth="1"/>
  </cols>
  <sheetData>
    <row r="1" spans="1:34" ht="13.5" customHeight="1" x14ac:dyDescent="0.15">
      <c r="A1" s="48"/>
      <c r="B1" s="35" t="str">
        <f>China!B1</f>
        <v>This workbook was produced by Jørgen Fenhann, UNEP DTU Partnership from the CDMPipeline of 1st October 2018, jqfe@dtu.dk, Phone (+45)40202789</v>
      </c>
    </row>
    <row r="2" spans="1:34" ht="13.5" customHeight="1" x14ac:dyDescent="0.15">
      <c r="B2" s="35"/>
    </row>
    <row r="3" spans="1:34" ht="41.25" customHeight="1" x14ac:dyDescent="0.15">
      <c r="A3" s="3" t="s">
        <v>1301</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31" t="s">
        <v>382</v>
      </c>
      <c r="AG3" s="36" t="s">
        <v>337</v>
      </c>
      <c r="AH3" s="37" t="s">
        <v>237</v>
      </c>
    </row>
    <row r="4" spans="1:34" ht="13.5" customHeight="1" x14ac:dyDescent="0.15">
      <c r="A4" t="s">
        <v>1430</v>
      </c>
      <c r="AC4" s="11">
        <f t="shared" ref="AC4:AC20" si="0">SUM(B4:AB4)</f>
        <v>0</v>
      </c>
      <c r="AD4" s="27"/>
      <c r="AE4" s="27"/>
      <c r="AG4" s="11" t="s">
        <v>1431</v>
      </c>
      <c r="AH4" s="38" t="s">
        <v>264</v>
      </c>
    </row>
    <row r="5" spans="1:34" ht="13.5" customHeight="1" x14ac:dyDescent="0.15">
      <c r="A5" s="2" t="s">
        <v>224</v>
      </c>
      <c r="P5">
        <v>1</v>
      </c>
      <c r="AC5" s="13">
        <f t="shared" si="0"/>
        <v>1</v>
      </c>
      <c r="AD5" s="28"/>
      <c r="AE5" s="28"/>
      <c r="AG5" s="13"/>
      <c r="AH5" s="39" t="s">
        <v>265</v>
      </c>
    </row>
    <row r="6" spans="1:34" ht="13.5" customHeight="1" x14ac:dyDescent="0.15">
      <c r="A6" t="s">
        <v>225</v>
      </c>
      <c r="R6">
        <v>2</v>
      </c>
      <c r="AC6" s="13">
        <f t="shared" si="0"/>
        <v>2</v>
      </c>
      <c r="AD6" s="28"/>
      <c r="AE6" s="28"/>
      <c r="AG6" s="13"/>
      <c r="AH6" s="39" t="s">
        <v>266</v>
      </c>
    </row>
    <row r="7" spans="1:34" ht="13.5" customHeight="1" x14ac:dyDescent="0.15">
      <c r="A7" t="s">
        <v>226</v>
      </c>
      <c r="D7">
        <v>1</v>
      </c>
      <c r="R7">
        <v>1</v>
      </c>
      <c r="AC7" s="13">
        <f t="shared" si="0"/>
        <v>2</v>
      </c>
      <c r="AD7" s="28"/>
      <c r="AE7" s="28"/>
      <c r="AG7" s="13"/>
      <c r="AH7" s="39" t="s">
        <v>267</v>
      </c>
    </row>
    <row r="8" spans="1:34" ht="13.5" customHeight="1" x14ac:dyDescent="0.15">
      <c r="A8" s="2" t="s">
        <v>339</v>
      </c>
      <c r="R8">
        <v>1</v>
      </c>
      <c r="AC8" s="13">
        <f t="shared" si="0"/>
        <v>1</v>
      </c>
      <c r="AD8" s="28"/>
      <c r="AE8" s="28"/>
      <c r="AG8" s="15"/>
      <c r="AH8" s="40" t="s">
        <v>268</v>
      </c>
    </row>
    <row r="9" spans="1:34" ht="13.5" customHeight="1" x14ac:dyDescent="0.15">
      <c r="A9" t="s">
        <v>227</v>
      </c>
      <c r="D9">
        <v>2</v>
      </c>
      <c r="R9">
        <v>2</v>
      </c>
      <c r="S9">
        <v>1</v>
      </c>
      <c r="T9">
        <v>26</v>
      </c>
      <c r="AB9">
        <v>1</v>
      </c>
      <c r="AC9" s="13">
        <f t="shared" si="0"/>
        <v>32</v>
      </c>
      <c r="AD9" s="28"/>
      <c r="AE9" s="28"/>
      <c r="AG9" s="11" t="s">
        <v>225</v>
      </c>
      <c r="AH9" s="38" t="s">
        <v>304</v>
      </c>
    </row>
    <row r="10" spans="1:34" ht="13.5" customHeight="1" x14ac:dyDescent="0.15">
      <c r="A10" t="s">
        <v>228</v>
      </c>
      <c r="AC10" s="13">
        <f t="shared" si="0"/>
        <v>0</v>
      </c>
      <c r="AD10" s="28"/>
      <c r="AE10" s="28"/>
      <c r="AG10" s="13"/>
      <c r="AH10" s="39" t="s">
        <v>238</v>
      </c>
    </row>
    <row r="11" spans="1:34" ht="13.5" customHeight="1" x14ac:dyDescent="0.15">
      <c r="A11" t="s">
        <v>229</v>
      </c>
      <c r="P11">
        <v>1</v>
      </c>
      <c r="S11">
        <v>1</v>
      </c>
      <c r="T11">
        <v>3</v>
      </c>
      <c r="V11">
        <v>1</v>
      </c>
      <c r="AC11" s="13">
        <f t="shared" si="0"/>
        <v>6</v>
      </c>
      <c r="AD11" s="28"/>
      <c r="AE11" s="28"/>
      <c r="AG11" s="13"/>
      <c r="AH11" s="39" t="s">
        <v>239</v>
      </c>
    </row>
    <row r="12" spans="1:34" ht="13.5" customHeight="1" x14ac:dyDescent="0.15">
      <c r="A12" t="s">
        <v>230</v>
      </c>
      <c r="AC12" s="13">
        <f t="shared" si="0"/>
        <v>0</v>
      </c>
      <c r="AD12" s="28"/>
      <c r="AE12" s="28"/>
      <c r="AG12" s="13"/>
      <c r="AH12" s="39" t="s">
        <v>240</v>
      </c>
    </row>
    <row r="13" spans="1:34" ht="13.5" customHeight="1" x14ac:dyDescent="0.15">
      <c r="A13" t="s">
        <v>340</v>
      </c>
      <c r="T13">
        <v>1</v>
      </c>
      <c r="AB13">
        <v>2</v>
      </c>
      <c r="AC13" s="13">
        <f t="shared" si="0"/>
        <v>3</v>
      </c>
      <c r="AD13" s="28"/>
      <c r="AE13" s="28"/>
      <c r="AG13" s="13"/>
      <c r="AH13" s="39" t="s">
        <v>241</v>
      </c>
    </row>
    <row r="14" spans="1:34" ht="13.5" customHeight="1" x14ac:dyDescent="0.15">
      <c r="A14" t="s">
        <v>231</v>
      </c>
      <c r="D14">
        <v>1</v>
      </c>
      <c r="S14">
        <v>1</v>
      </c>
      <c r="T14">
        <v>1</v>
      </c>
      <c r="AC14" s="13">
        <f t="shared" si="0"/>
        <v>3</v>
      </c>
      <c r="AD14" s="28"/>
      <c r="AE14" s="28"/>
      <c r="AG14" s="15"/>
      <c r="AH14" s="40" t="s">
        <v>242</v>
      </c>
    </row>
    <row r="15" spans="1:34" ht="13.5" customHeight="1" x14ac:dyDescent="0.15">
      <c r="A15" t="s">
        <v>232</v>
      </c>
      <c r="K15">
        <v>1</v>
      </c>
      <c r="R15">
        <v>2</v>
      </c>
      <c r="T15">
        <v>3</v>
      </c>
      <c r="AC15" s="13">
        <f t="shared" si="0"/>
        <v>6</v>
      </c>
      <c r="AD15" s="28"/>
      <c r="AE15" s="28"/>
      <c r="AG15" s="11" t="s">
        <v>306</v>
      </c>
      <c r="AH15" s="38" t="s">
        <v>305</v>
      </c>
    </row>
    <row r="16" spans="1:34" ht="13.5" customHeight="1" x14ac:dyDescent="0.15">
      <c r="A16" t="s">
        <v>233</v>
      </c>
      <c r="P16">
        <v>1</v>
      </c>
      <c r="R16">
        <v>2</v>
      </c>
      <c r="Y16">
        <v>1</v>
      </c>
      <c r="AC16" s="13">
        <f t="shared" si="0"/>
        <v>4</v>
      </c>
      <c r="AD16" s="28"/>
      <c r="AE16" s="28"/>
      <c r="AG16" s="13"/>
      <c r="AH16" s="39" t="s">
        <v>247</v>
      </c>
    </row>
    <row r="17" spans="1:34" ht="13.5" customHeight="1" x14ac:dyDescent="0.15">
      <c r="A17" t="s">
        <v>234</v>
      </c>
      <c r="K17">
        <v>1</v>
      </c>
      <c r="P17">
        <v>1</v>
      </c>
      <c r="S17">
        <v>2</v>
      </c>
      <c r="T17">
        <v>12</v>
      </c>
      <c r="AC17" s="13">
        <f t="shared" si="0"/>
        <v>16</v>
      </c>
      <c r="AD17" s="28"/>
      <c r="AE17" s="28"/>
      <c r="AG17" s="13"/>
      <c r="AH17" s="39" t="s">
        <v>248</v>
      </c>
    </row>
    <row r="18" spans="1:34" ht="13.5" customHeight="1" x14ac:dyDescent="0.15">
      <c r="A18" t="s">
        <v>235</v>
      </c>
      <c r="AC18" s="13">
        <f t="shared" si="0"/>
        <v>0</v>
      </c>
      <c r="AD18" s="28"/>
      <c r="AE18" s="28"/>
      <c r="AG18" s="13"/>
      <c r="AH18" s="39" t="s">
        <v>249</v>
      </c>
    </row>
    <row r="19" spans="1:34" ht="13.5" customHeight="1" x14ac:dyDescent="0.15">
      <c r="A19" t="s">
        <v>236</v>
      </c>
      <c r="D19">
        <v>2</v>
      </c>
      <c r="G19">
        <v>1</v>
      </c>
      <c r="AB19">
        <v>1</v>
      </c>
      <c r="AC19" s="13">
        <f t="shared" si="0"/>
        <v>4</v>
      </c>
      <c r="AD19" s="28"/>
      <c r="AE19" s="28"/>
      <c r="AG19" s="15"/>
      <c r="AH19" s="40" t="s">
        <v>250</v>
      </c>
    </row>
    <row r="20" spans="1:34" ht="13.5" customHeight="1" x14ac:dyDescent="0.15">
      <c r="A20" s="2" t="s">
        <v>75</v>
      </c>
      <c r="W20">
        <v>1</v>
      </c>
      <c r="AC20" s="18">
        <f t="shared" si="0"/>
        <v>1</v>
      </c>
      <c r="AD20" s="51"/>
      <c r="AE20" s="33"/>
      <c r="AG20" s="11" t="s">
        <v>308</v>
      </c>
      <c r="AH20" s="38" t="s">
        <v>307</v>
      </c>
    </row>
    <row r="21" spans="1:34" ht="13.5" customHeight="1" x14ac:dyDescent="0.15">
      <c r="A21" s="25" t="s">
        <v>115</v>
      </c>
      <c r="AC21" s="15">
        <f>SUM(B21:AB21)</f>
        <v>0</v>
      </c>
      <c r="AD21" s="29"/>
      <c r="AE21" s="33"/>
      <c r="AG21" s="13"/>
      <c r="AH21" s="39" t="s">
        <v>251</v>
      </c>
    </row>
    <row r="22" spans="1:34" ht="13.5" customHeight="1" x14ac:dyDescent="0.15">
      <c r="A22" s="26" t="s">
        <v>106</v>
      </c>
      <c r="B22" s="20">
        <f t="shared" ref="B22:AC22" si="1">SUM(B4:B21)</f>
        <v>0</v>
      </c>
      <c r="C22" s="21">
        <f t="shared" si="1"/>
        <v>0</v>
      </c>
      <c r="D22" s="21">
        <f t="shared" si="1"/>
        <v>6</v>
      </c>
      <c r="E22" s="21">
        <f t="shared" si="1"/>
        <v>0</v>
      </c>
      <c r="F22" s="21">
        <f t="shared" si="1"/>
        <v>0</v>
      </c>
      <c r="G22" s="21">
        <f t="shared" si="1"/>
        <v>1</v>
      </c>
      <c r="H22" s="21">
        <f t="shared" si="1"/>
        <v>0</v>
      </c>
      <c r="I22" s="21">
        <f t="shared" si="1"/>
        <v>0</v>
      </c>
      <c r="J22" s="21">
        <f t="shared" si="1"/>
        <v>0</v>
      </c>
      <c r="K22" s="21">
        <f t="shared" si="1"/>
        <v>2</v>
      </c>
      <c r="L22" s="21">
        <f t="shared" si="1"/>
        <v>0</v>
      </c>
      <c r="M22" s="21">
        <f t="shared" si="1"/>
        <v>0</v>
      </c>
      <c r="N22" s="21">
        <f t="shared" si="1"/>
        <v>0</v>
      </c>
      <c r="O22" s="21">
        <f t="shared" si="1"/>
        <v>0</v>
      </c>
      <c r="P22" s="21">
        <f t="shared" si="1"/>
        <v>4</v>
      </c>
      <c r="Q22" s="21">
        <f t="shared" si="1"/>
        <v>0</v>
      </c>
      <c r="R22" s="21">
        <f t="shared" si="1"/>
        <v>10</v>
      </c>
      <c r="S22" s="21">
        <f t="shared" si="1"/>
        <v>5</v>
      </c>
      <c r="T22" s="21">
        <f t="shared" si="1"/>
        <v>46</v>
      </c>
      <c r="U22" s="21">
        <f t="shared" si="1"/>
        <v>0</v>
      </c>
      <c r="V22" s="21">
        <f t="shared" si="1"/>
        <v>1</v>
      </c>
      <c r="W22" s="21">
        <f t="shared" si="1"/>
        <v>1</v>
      </c>
      <c r="X22" s="21">
        <f t="shared" si="1"/>
        <v>0</v>
      </c>
      <c r="Y22" s="21">
        <f t="shared" si="1"/>
        <v>1</v>
      </c>
      <c r="Z22" s="21">
        <f t="shared" si="1"/>
        <v>0</v>
      </c>
      <c r="AA22" s="21">
        <f t="shared" si="1"/>
        <v>0</v>
      </c>
      <c r="AB22" s="22">
        <f t="shared" si="1"/>
        <v>4</v>
      </c>
      <c r="AC22" s="23">
        <f t="shared" si="1"/>
        <v>81</v>
      </c>
      <c r="AD22" s="29"/>
      <c r="AE22" s="23"/>
      <c r="AG22" s="13"/>
      <c r="AH22" s="39" t="s">
        <v>252</v>
      </c>
    </row>
    <row r="23" spans="1:34" ht="13.5" customHeight="1" x14ac:dyDescent="0.15">
      <c r="AG23" s="13"/>
      <c r="AH23" s="39" t="s">
        <v>253</v>
      </c>
    </row>
    <row r="24" spans="1:34" ht="13.5" customHeight="1" x14ac:dyDescent="0.15">
      <c r="AG24" s="13"/>
      <c r="AH24" s="39" t="s">
        <v>254</v>
      </c>
    </row>
    <row r="25" spans="1:34" ht="13.5" customHeight="1" x14ac:dyDescent="0.15">
      <c r="AG25" s="15"/>
      <c r="AH25" s="40" t="s">
        <v>255</v>
      </c>
    </row>
    <row r="26" spans="1:34" ht="13.5" customHeight="1" x14ac:dyDescent="0.15">
      <c r="AG26" s="11" t="s">
        <v>328</v>
      </c>
      <c r="AH26" s="38" t="s">
        <v>327</v>
      </c>
    </row>
    <row r="27" spans="1:34" ht="13.5" customHeight="1" x14ac:dyDescent="0.15">
      <c r="AG27" s="13" t="s">
        <v>329</v>
      </c>
      <c r="AH27" s="39" t="s">
        <v>291</v>
      </c>
    </row>
    <row r="28" spans="1:34" ht="13.5" customHeight="1" x14ac:dyDescent="0.15">
      <c r="AG28" s="13"/>
      <c r="AH28" s="39" t="s">
        <v>292</v>
      </c>
    </row>
    <row r="29" spans="1:34" ht="13.5" customHeight="1" x14ac:dyDescent="0.15">
      <c r="AG29" s="15"/>
      <c r="AH29" s="40" t="s">
        <v>293</v>
      </c>
    </row>
    <row r="30" spans="1:34" ht="13.5" customHeight="1" x14ac:dyDescent="0.15">
      <c r="AG30" s="11" t="s">
        <v>310</v>
      </c>
      <c r="AH30" s="38" t="s">
        <v>309</v>
      </c>
    </row>
    <row r="31" spans="1:34" ht="13.5" customHeight="1" x14ac:dyDescent="0.15">
      <c r="AG31" s="13"/>
      <c r="AH31" s="39" t="s">
        <v>274</v>
      </c>
    </row>
    <row r="32" spans="1:34" ht="13.5" customHeight="1" x14ac:dyDescent="0.15">
      <c r="AG32" s="13"/>
      <c r="AH32" s="39" t="s">
        <v>275</v>
      </c>
    </row>
    <row r="33" spans="33:34" ht="13.5" customHeight="1" x14ac:dyDescent="0.15">
      <c r="AG33" s="15"/>
      <c r="AH33" s="40" t="s">
        <v>276</v>
      </c>
    </row>
    <row r="34" spans="33:34" ht="13.5" customHeight="1" x14ac:dyDescent="0.15">
      <c r="AG34" s="11" t="s">
        <v>311</v>
      </c>
      <c r="AH34" s="38" t="s">
        <v>312</v>
      </c>
    </row>
    <row r="35" spans="33:34" ht="13.5" customHeight="1" x14ac:dyDescent="0.15">
      <c r="AG35" s="13"/>
      <c r="AH35" s="39" t="s">
        <v>277</v>
      </c>
    </row>
    <row r="36" spans="33:34" ht="13.5" customHeight="1" x14ac:dyDescent="0.15">
      <c r="AG36" s="13"/>
      <c r="AH36" s="39" t="s">
        <v>278</v>
      </c>
    </row>
    <row r="37" spans="33:34" ht="13.5" customHeight="1" x14ac:dyDescent="0.15">
      <c r="AG37" s="13"/>
      <c r="AH37" s="39" t="s">
        <v>279</v>
      </c>
    </row>
    <row r="38" spans="33:34" ht="13.5" customHeight="1" x14ac:dyDescent="0.15">
      <c r="AG38" s="13"/>
      <c r="AH38" s="39" t="s">
        <v>280</v>
      </c>
    </row>
    <row r="39" spans="33:34" ht="13.5" customHeight="1" x14ac:dyDescent="0.15">
      <c r="AG39" s="15"/>
      <c r="AH39" s="40" t="s">
        <v>281</v>
      </c>
    </row>
    <row r="40" spans="33:34" ht="13.5" customHeight="1" x14ac:dyDescent="0.15">
      <c r="AG40" s="11" t="s">
        <v>313</v>
      </c>
      <c r="AH40" s="38" t="s">
        <v>314</v>
      </c>
    </row>
    <row r="41" spans="33:34" ht="13.5" customHeight="1" x14ac:dyDescent="0.15">
      <c r="AG41" s="13"/>
      <c r="AH41" s="39" t="s">
        <v>244</v>
      </c>
    </row>
    <row r="42" spans="33:34" ht="13.5" customHeight="1" x14ac:dyDescent="0.15">
      <c r="AG42" s="13"/>
      <c r="AH42" s="39" t="s">
        <v>245</v>
      </c>
    </row>
    <row r="43" spans="33:34" ht="13.5" customHeight="1" x14ac:dyDescent="0.15">
      <c r="AG43" s="15"/>
      <c r="AH43" s="40" t="s">
        <v>246</v>
      </c>
    </row>
    <row r="44" spans="33:34" ht="13.5" customHeight="1" x14ac:dyDescent="0.15">
      <c r="AG44" s="20" t="s">
        <v>231</v>
      </c>
      <c r="AH44" s="22" t="s">
        <v>315</v>
      </c>
    </row>
    <row r="45" spans="33:34" ht="13.5" customHeight="1" x14ac:dyDescent="0.15">
      <c r="AG45" s="11" t="s">
        <v>338</v>
      </c>
      <c r="AH45" s="38" t="s">
        <v>326</v>
      </c>
    </row>
    <row r="46" spans="33:34" ht="13.5" customHeight="1" x14ac:dyDescent="0.15">
      <c r="AG46" s="13"/>
      <c r="AH46" s="39" t="s">
        <v>284</v>
      </c>
    </row>
    <row r="47" spans="33:34" ht="13.5" customHeight="1" x14ac:dyDescent="0.15">
      <c r="AG47" s="13"/>
      <c r="AH47" s="39" t="s">
        <v>285</v>
      </c>
    </row>
    <row r="48" spans="33:34" ht="13.5" customHeight="1" x14ac:dyDescent="0.15">
      <c r="AG48" s="13"/>
      <c r="AH48" s="39" t="s">
        <v>286</v>
      </c>
    </row>
    <row r="49" spans="33:34" ht="13.5" customHeight="1" x14ac:dyDescent="0.15">
      <c r="AG49" s="15"/>
      <c r="AH49" s="40" t="s">
        <v>287</v>
      </c>
    </row>
    <row r="50" spans="33:34" ht="13.5" customHeight="1" x14ac:dyDescent="0.15">
      <c r="AG50" s="13" t="s">
        <v>331</v>
      </c>
      <c r="AH50" s="39" t="s">
        <v>330</v>
      </c>
    </row>
    <row r="51" spans="33:34" ht="13.5" customHeight="1" x14ac:dyDescent="0.15">
      <c r="AG51" s="13" t="s">
        <v>332</v>
      </c>
      <c r="AH51" s="39" t="s">
        <v>288</v>
      </c>
    </row>
    <row r="52" spans="33:34" ht="13.5" customHeight="1" x14ac:dyDescent="0.15">
      <c r="AG52" s="13"/>
      <c r="AH52" s="39" t="s">
        <v>289</v>
      </c>
    </row>
    <row r="53" spans="33:34" ht="13.5" customHeight="1" x14ac:dyDescent="0.15">
      <c r="AG53" s="15"/>
      <c r="AH53" s="40" t="s">
        <v>290</v>
      </c>
    </row>
    <row r="54" spans="33:34" ht="13.5" customHeight="1" x14ac:dyDescent="0.15">
      <c r="AG54" s="11" t="s">
        <v>322</v>
      </c>
      <c r="AH54" s="38" t="s">
        <v>318</v>
      </c>
    </row>
    <row r="55" spans="33:34" ht="13.5" customHeight="1" x14ac:dyDescent="0.15">
      <c r="AG55" s="13"/>
      <c r="AH55" s="39" t="s">
        <v>256</v>
      </c>
    </row>
    <row r="56" spans="33:34" ht="13.5" customHeight="1" x14ac:dyDescent="0.15">
      <c r="AG56" s="13" t="s">
        <v>320</v>
      </c>
      <c r="AH56" s="39" t="s">
        <v>257</v>
      </c>
    </row>
    <row r="57" spans="33:34" ht="13.5" customHeight="1" x14ac:dyDescent="0.15">
      <c r="AG57" s="13"/>
      <c r="AH57" s="39" t="s">
        <v>258</v>
      </c>
    </row>
    <row r="58" spans="33:34" ht="13.5" customHeight="1" x14ac:dyDescent="0.15">
      <c r="AG58" s="13"/>
      <c r="AH58" s="39" t="s">
        <v>259</v>
      </c>
    </row>
    <row r="59" spans="33:34" ht="13.5" customHeight="1" x14ac:dyDescent="0.15">
      <c r="AG59" s="13"/>
      <c r="AH59" s="39" t="s">
        <v>319</v>
      </c>
    </row>
    <row r="60" spans="33:34" ht="13.5" customHeight="1" x14ac:dyDescent="0.15">
      <c r="AG60" s="13" t="s">
        <v>321</v>
      </c>
      <c r="AH60" s="39" t="s">
        <v>260</v>
      </c>
    </row>
    <row r="61" spans="33:34" ht="13.5" customHeight="1" x14ac:dyDescent="0.15">
      <c r="AG61" s="13"/>
      <c r="AH61" s="39" t="s">
        <v>261</v>
      </c>
    </row>
    <row r="62" spans="33:34" ht="13.5" customHeight="1" x14ac:dyDescent="0.15">
      <c r="AG62" s="13"/>
      <c r="AH62" s="39" t="s">
        <v>262</v>
      </c>
    </row>
    <row r="63" spans="33:34" ht="13.5" customHeight="1" x14ac:dyDescent="0.15">
      <c r="AG63" s="15"/>
      <c r="AH63" s="40" t="s">
        <v>263</v>
      </c>
    </row>
    <row r="64" spans="33:34" ht="13.5" customHeight="1" x14ac:dyDescent="0.15">
      <c r="AG64" s="11" t="s">
        <v>324</v>
      </c>
      <c r="AH64" s="38" t="s">
        <v>323</v>
      </c>
    </row>
    <row r="65" spans="33:34" ht="13.5" customHeight="1" x14ac:dyDescent="0.15">
      <c r="AG65" s="13" t="s">
        <v>325</v>
      </c>
      <c r="AH65" s="39" t="s">
        <v>282</v>
      </c>
    </row>
    <row r="66" spans="33:34" ht="13.5" customHeight="1" x14ac:dyDescent="0.15">
      <c r="AG66" s="15"/>
      <c r="AH66" s="40" t="s">
        <v>283</v>
      </c>
    </row>
    <row r="67" spans="33:34" ht="13.5" customHeight="1" x14ac:dyDescent="0.15">
      <c r="AG67" s="11" t="s">
        <v>316</v>
      </c>
      <c r="AH67" s="38" t="s">
        <v>317</v>
      </c>
    </row>
    <row r="68" spans="33:34" ht="13.5" customHeight="1" x14ac:dyDescent="0.15">
      <c r="AG68" s="13"/>
      <c r="AH68" s="39" t="s">
        <v>269</v>
      </c>
    </row>
    <row r="69" spans="33:34" ht="13.5" customHeight="1" x14ac:dyDescent="0.15">
      <c r="AG69" s="13"/>
      <c r="AH69" s="39" t="s">
        <v>270</v>
      </c>
    </row>
    <row r="70" spans="33:34" ht="13.5" customHeight="1" x14ac:dyDescent="0.15">
      <c r="AG70" s="13"/>
      <c r="AH70" s="39" t="s">
        <v>271</v>
      </c>
    </row>
    <row r="71" spans="33:34" ht="13.5" customHeight="1" x14ac:dyDescent="0.15">
      <c r="AG71" s="41"/>
      <c r="AH71" s="39" t="s">
        <v>272</v>
      </c>
    </row>
    <row r="72" spans="33:34" ht="13.5" customHeight="1" x14ac:dyDescent="0.15">
      <c r="AG72" s="15"/>
      <c r="AH72" s="40" t="s">
        <v>273</v>
      </c>
    </row>
    <row r="73" spans="33:34" ht="13.5" customHeight="1" x14ac:dyDescent="0.15">
      <c r="AG73" s="11" t="s">
        <v>334</v>
      </c>
      <c r="AH73" s="38" t="s">
        <v>333</v>
      </c>
    </row>
    <row r="74" spans="33:34" ht="13.5" customHeight="1" x14ac:dyDescent="0.15">
      <c r="AG74" s="13"/>
      <c r="AH74" s="39" t="s">
        <v>294</v>
      </c>
    </row>
    <row r="75" spans="33:34" ht="13.5" customHeight="1" x14ac:dyDescent="0.15">
      <c r="AG75" s="13"/>
      <c r="AH75" s="39" t="s">
        <v>295</v>
      </c>
    </row>
    <row r="76" spans="33:34" ht="13.5" customHeight="1" x14ac:dyDescent="0.15">
      <c r="AG76" s="13"/>
      <c r="AH76" s="39" t="s">
        <v>296</v>
      </c>
    </row>
    <row r="77" spans="33:34" ht="13.5" customHeight="1" x14ac:dyDescent="0.15">
      <c r="AG77" s="15"/>
      <c r="AH77" s="40" t="s">
        <v>297</v>
      </c>
    </row>
    <row r="78" spans="33:34" ht="13.5" customHeight="1" x14ac:dyDescent="0.15">
      <c r="AG78" s="11" t="s">
        <v>298</v>
      </c>
      <c r="AH78" s="38" t="s">
        <v>335</v>
      </c>
    </row>
    <row r="79" spans="33:34" ht="13.5" customHeight="1" x14ac:dyDescent="0.15">
      <c r="AG79" s="13" t="s">
        <v>336</v>
      </c>
      <c r="AH79" s="39" t="s">
        <v>299</v>
      </c>
    </row>
    <row r="80" spans="33:34" ht="13.5" customHeight="1" x14ac:dyDescent="0.15">
      <c r="AG80" s="13"/>
      <c r="AH80" s="39" t="s">
        <v>300</v>
      </c>
    </row>
    <row r="81" spans="33:34" ht="13.5" customHeight="1" x14ac:dyDescent="0.15">
      <c r="AG81" s="13"/>
      <c r="AH81" s="39" t="s">
        <v>301</v>
      </c>
    </row>
    <row r="82" spans="33:34" ht="13.5" customHeight="1" x14ac:dyDescent="0.15">
      <c r="AG82" s="15"/>
      <c r="AH82" s="40" t="s">
        <v>302</v>
      </c>
    </row>
    <row r="89" spans="33:34" ht="13.5" customHeight="1" x14ac:dyDescent="0.15">
      <c r="AG89" t="s">
        <v>243</v>
      </c>
    </row>
    <row r="95" spans="33:34" ht="13.5" customHeight="1" x14ac:dyDescent="0.15">
      <c r="AG95" t="s">
        <v>243</v>
      </c>
    </row>
    <row r="101" spans="33:33" ht="13.5" customHeight="1" x14ac:dyDescent="0.15">
      <c r="AG101" t="s">
        <v>243</v>
      </c>
    </row>
    <row r="108" spans="33:33" ht="13.5" customHeight="1" x14ac:dyDescent="0.15">
      <c r="AG108" t="s">
        <v>243</v>
      </c>
    </row>
    <row r="136" spans="33:33" ht="13.5" customHeight="1" x14ac:dyDescent="0.15">
      <c r="AG136" t="s">
        <v>303</v>
      </c>
    </row>
    <row r="138" spans="33:33" ht="13.5" customHeight="1" x14ac:dyDescent="0.15">
      <c r="AG138" t="s">
        <v>243</v>
      </c>
    </row>
    <row r="144" spans="33:33" ht="13.5" customHeight="1" x14ac:dyDescent="0.15">
      <c r="AG144" t="s">
        <v>243</v>
      </c>
    </row>
    <row r="152" spans="33:33" ht="13.5" customHeight="1" x14ac:dyDescent="0.15">
      <c r="AG152" t="s">
        <v>243</v>
      </c>
    </row>
    <row r="196" spans="33:33" ht="13.5" customHeight="1" x14ac:dyDescent="0.15">
      <c r="AG196" t="s">
        <v>243</v>
      </c>
    </row>
  </sheetData>
  <phoneticPr fontId="0" type="noConversion"/>
  <pageMargins left="0.75" right="0.75" top="1" bottom="1" header="0.5" footer="0.5"/>
  <headerFooter alignWithMargin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70">
    <pageSetUpPr fitToPage="1"/>
  </sheetPr>
  <dimension ref="A1:AF20"/>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24.832031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2" ht="13.5" customHeight="1" x14ac:dyDescent="0.15">
      <c r="A1" s="48"/>
      <c r="B1" s="35" t="str">
        <f>China!B1</f>
        <v>This workbook was produced by Jørgen Fenhann, UNEP DTU Partnership from the CDMPipeline of 1st October 2018, jqfe@dtu.dk, Phone (+45)40202789</v>
      </c>
    </row>
    <row r="2" spans="1:32" ht="13.5" customHeight="1" x14ac:dyDescent="0.15">
      <c r="B2" s="35"/>
    </row>
    <row r="3" spans="1:32" ht="41.25" customHeight="1" x14ac:dyDescent="0.15">
      <c r="A3" s="3" t="s">
        <v>1544</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s="18" t="s">
        <v>1545</v>
      </c>
      <c r="AC4" s="11">
        <f t="shared" ref="AC4:AC13" si="0">SUM(C4:AB4)</f>
        <v>0</v>
      </c>
      <c r="AD4" s="27"/>
      <c r="AE4" s="45"/>
    </row>
    <row r="5" spans="1:32" ht="13.5" customHeight="1" x14ac:dyDescent="0.15">
      <c r="A5" t="s">
        <v>1546</v>
      </c>
      <c r="AC5" s="13">
        <f t="shared" si="0"/>
        <v>0</v>
      </c>
      <c r="AD5" s="28"/>
      <c r="AE5" s="46"/>
    </row>
    <row r="6" spans="1:32" ht="13.5" customHeight="1" x14ac:dyDescent="0.15">
      <c r="A6" t="s">
        <v>1547</v>
      </c>
      <c r="AC6" s="13">
        <f t="shared" si="0"/>
        <v>0</v>
      </c>
      <c r="AD6" s="28"/>
      <c r="AE6" s="46"/>
    </row>
    <row r="7" spans="1:32" ht="13.5" customHeight="1" x14ac:dyDescent="0.15">
      <c r="A7" t="s">
        <v>1548</v>
      </c>
      <c r="AC7" s="13">
        <f t="shared" si="0"/>
        <v>0</v>
      </c>
      <c r="AD7" s="28"/>
      <c r="AE7" s="46"/>
    </row>
    <row r="8" spans="1:32" ht="13.5" customHeight="1" x14ac:dyDescent="0.15">
      <c r="A8" t="s">
        <v>1549</v>
      </c>
      <c r="AC8" s="13">
        <f t="shared" si="0"/>
        <v>0</v>
      </c>
      <c r="AD8" s="28"/>
      <c r="AE8" s="46"/>
    </row>
    <row r="9" spans="1:32" ht="13.5" customHeight="1" x14ac:dyDescent="0.15">
      <c r="A9" t="s">
        <v>1550</v>
      </c>
      <c r="AC9" s="13">
        <f t="shared" si="0"/>
        <v>0</v>
      </c>
      <c r="AD9" s="28"/>
      <c r="AE9" s="46"/>
    </row>
    <row r="10" spans="1:32" ht="13.5" customHeight="1" x14ac:dyDescent="0.15">
      <c r="A10" t="s">
        <v>1551</v>
      </c>
      <c r="AC10" s="13">
        <f t="shared" si="0"/>
        <v>0</v>
      </c>
      <c r="AD10" s="28"/>
      <c r="AE10" s="46"/>
    </row>
    <row r="11" spans="1:32" ht="13.5" customHeight="1" x14ac:dyDescent="0.15">
      <c r="A11" t="s">
        <v>1552</v>
      </c>
      <c r="M11">
        <v>1</v>
      </c>
      <c r="AC11" s="13">
        <f t="shared" si="0"/>
        <v>1</v>
      </c>
      <c r="AD11" s="28"/>
      <c r="AE11" s="46"/>
    </row>
    <row r="12" spans="1:32" ht="13.5" customHeight="1" x14ac:dyDescent="0.15">
      <c r="A12" t="s">
        <v>1553</v>
      </c>
      <c r="AC12" s="13">
        <f t="shared" si="0"/>
        <v>0</v>
      </c>
      <c r="AD12" s="28"/>
      <c r="AE12" s="46"/>
    </row>
    <row r="13" spans="1:32" ht="13.5" customHeight="1" x14ac:dyDescent="0.15">
      <c r="A13" t="s">
        <v>1554</v>
      </c>
      <c r="AC13" s="13">
        <f t="shared" si="0"/>
        <v>0</v>
      </c>
      <c r="AD13" s="28"/>
      <c r="AE13" s="46"/>
    </row>
    <row r="14" spans="1:32" ht="13.5" customHeight="1" x14ac:dyDescent="0.15">
      <c r="A14" s="8" t="s">
        <v>75</v>
      </c>
      <c r="AC14" s="13">
        <f>SUM(B14:AB14)</f>
        <v>0</v>
      </c>
      <c r="AD14" s="30"/>
      <c r="AE14" s="33"/>
    </row>
    <row r="15" spans="1:32" ht="13.5" customHeight="1" x14ac:dyDescent="0.15">
      <c r="A15" s="25" t="s">
        <v>115</v>
      </c>
      <c r="O15">
        <v>1</v>
      </c>
      <c r="AC15" s="15">
        <f>SUM(B15:AB15)</f>
        <v>1</v>
      </c>
      <c r="AD15" s="29"/>
      <c r="AE15" s="33"/>
      <c r="AF15"/>
    </row>
    <row r="16" spans="1:32" ht="13.5" customHeight="1" x14ac:dyDescent="0.15">
      <c r="A16" s="26" t="s">
        <v>106</v>
      </c>
      <c r="B16" s="21">
        <f t="shared" ref="B16:AC16" si="1">SUM(B4:B15)</f>
        <v>0</v>
      </c>
      <c r="C16" s="21">
        <f t="shared" si="1"/>
        <v>0</v>
      </c>
      <c r="D16" s="21">
        <f t="shared" si="1"/>
        <v>0</v>
      </c>
      <c r="E16" s="21">
        <f t="shared" si="1"/>
        <v>0</v>
      </c>
      <c r="F16" s="21">
        <f t="shared" si="1"/>
        <v>0</v>
      </c>
      <c r="G16" s="21">
        <f t="shared" si="1"/>
        <v>0</v>
      </c>
      <c r="H16" s="21">
        <f t="shared" si="1"/>
        <v>0</v>
      </c>
      <c r="I16" s="21">
        <f t="shared" si="1"/>
        <v>0</v>
      </c>
      <c r="J16" s="21">
        <f t="shared" si="1"/>
        <v>0</v>
      </c>
      <c r="K16" s="21">
        <f t="shared" si="1"/>
        <v>0</v>
      </c>
      <c r="L16" s="21">
        <f t="shared" si="1"/>
        <v>0</v>
      </c>
      <c r="M16" s="21">
        <f t="shared" si="1"/>
        <v>1</v>
      </c>
      <c r="N16" s="21">
        <f t="shared" si="1"/>
        <v>0</v>
      </c>
      <c r="O16" s="21">
        <f t="shared" si="1"/>
        <v>1</v>
      </c>
      <c r="P16" s="21">
        <f t="shared" si="1"/>
        <v>0</v>
      </c>
      <c r="Q16" s="21">
        <f t="shared" si="1"/>
        <v>0</v>
      </c>
      <c r="R16" s="21">
        <f t="shared" si="1"/>
        <v>0</v>
      </c>
      <c r="S16" s="21">
        <f t="shared" si="1"/>
        <v>0</v>
      </c>
      <c r="T16" s="21">
        <f t="shared" si="1"/>
        <v>0</v>
      </c>
      <c r="U16" s="21">
        <f t="shared" si="1"/>
        <v>0</v>
      </c>
      <c r="V16" s="21">
        <f t="shared" si="1"/>
        <v>0</v>
      </c>
      <c r="W16" s="21">
        <f t="shared" si="1"/>
        <v>0</v>
      </c>
      <c r="X16" s="21">
        <f t="shared" si="1"/>
        <v>0</v>
      </c>
      <c r="Y16" s="21">
        <f t="shared" si="1"/>
        <v>0</v>
      </c>
      <c r="Z16" s="21">
        <f t="shared" si="1"/>
        <v>0</v>
      </c>
      <c r="AA16" s="21">
        <f t="shared" si="1"/>
        <v>0</v>
      </c>
      <c r="AB16" s="22">
        <f t="shared" si="1"/>
        <v>0</v>
      </c>
      <c r="AC16" s="23">
        <f t="shared" si="1"/>
        <v>2</v>
      </c>
      <c r="AD16" s="29"/>
      <c r="AE16" s="23"/>
      <c r="AF16"/>
    </row>
    <row r="20" spans="5:5" ht="13.5" customHeight="1" x14ac:dyDescent="0.15">
      <c r="E20" s="90"/>
    </row>
  </sheetData>
  <phoneticPr fontId="0" type="noConversion"/>
  <pageMargins left="0.75" right="0.75" top="1" bottom="1" header="0.5" footer="0.5"/>
  <pageSetup paperSize="9" scale="55" orientation="landscape" r:id="rId1"/>
  <headerFooter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60"/>
  <dimension ref="A1:AF11"/>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5.1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5" customWidth="1"/>
    <col min="32" max="32" width="8.6640625" style="1" customWidth="1"/>
  </cols>
  <sheetData>
    <row r="1" spans="1:32" ht="13.5" customHeight="1" x14ac:dyDescent="0.15">
      <c r="B1" s="35" t="str">
        <f>China!B1</f>
        <v>This workbook was produced by Jørgen Fenhann, UNEP DTU Partnership from the CDMPipeline of 1st October 2018, jqfe@dtu.dk, Phone (+45)40202789</v>
      </c>
    </row>
    <row r="2" spans="1:32" ht="13.5" customHeight="1" x14ac:dyDescent="0.15">
      <c r="B2" s="35"/>
    </row>
    <row r="3" spans="1:32" ht="42.75" customHeight="1" x14ac:dyDescent="0.15">
      <c r="A3" s="3" t="s">
        <v>1437</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31" t="s">
        <v>382</v>
      </c>
    </row>
    <row r="4" spans="1:32" ht="13.5" customHeight="1" x14ac:dyDescent="0.15">
      <c r="A4" s="8" t="s">
        <v>1432</v>
      </c>
      <c r="AC4" s="11">
        <f t="shared" ref="AC4:AC10" si="0">SUM(B4:AB4)</f>
        <v>0</v>
      </c>
      <c r="AD4" s="27"/>
      <c r="AE4" s="17"/>
    </row>
    <row r="5" spans="1:32" ht="13.5" customHeight="1" x14ac:dyDescent="0.15">
      <c r="A5" s="2" t="s">
        <v>1433</v>
      </c>
      <c r="Y5">
        <v>2</v>
      </c>
      <c r="AC5" s="13">
        <f t="shared" si="0"/>
        <v>2</v>
      </c>
      <c r="AD5" s="28"/>
      <c r="AE5" s="18"/>
    </row>
    <row r="6" spans="1:32" ht="13.5" customHeight="1" x14ac:dyDescent="0.15">
      <c r="A6" s="8" t="s">
        <v>1434</v>
      </c>
      <c r="Y6">
        <v>2</v>
      </c>
      <c r="AC6" s="13">
        <f t="shared" si="0"/>
        <v>2</v>
      </c>
      <c r="AD6" s="28"/>
      <c r="AE6" s="18"/>
    </row>
    <row r="7" spans="1:32" ht="13.5" customHeight="1" x14ac:dyDescent="0.15">
      <c r="A7" s="8" t="s">
        <v>1435</v>
      </c>
      <c r="Y7">
        <v>1</v>
      </c>
      <c r="AC7" s="13">
        <f t="shared" si="0"/>
        <v>1</v>
      </c>
      <c r="AD7" s="28"/>
      <c r="AE7" s="18"/>
    </row>
    <row r="8" spans="1:32" ht="13.5" customHeight="1" x14ac:dyDescent="0.15">
      <c r="A8" s="8" t="s">
        <v>1436</v>
      </c>
      <c r="AC8" s="13">
        <f t="shared" si="0"/>
        <v>0</v>
      </c>
      <c r="AD8" s="28"/>
      <c r="AE8" s="18"/>
    </row>
    <row r="9" spans="1:32" ht="13.5" customHeight="1" x14ac:dyDescent="0.15">
      <c r="A9" s="8" t="s">
        <v>75</v>
      </c>
      <c r="I9">
        <v>2</v>
      </c>
      <c r="AC9" s="13">
        <f t="shared" si="0"/>
        <v>2</v>
      </c>
      <c r="AD9" s="30"/>
      <c r="AE9" s="33"/>
      <c r="AF9"/>
    </row>
    <row r="10" spans="1:32" ht="13.5" customHeight="1" x14ac:dyDescent="0.15">
      <c r="A10" s="25" t="s">
        <v>115</v>
      </c>
      <c r="AC10" s="15">
        <f t="shared" si="0"/>
        <v>0</v>
      </c>
      <c r="AD10" s="29"/>
      <c r="AE10" s="33"/>
      <c r="AF10"/>
    </row>
    <row r="11" spans="1:32" ht="13.5" customHeight="1" x14ac:dyDescent="0.15">
      <c r="A11" s="26" t="s">
        <v>106</v>
      </c>
      <c r="B11" s="20">
        <f t="shared" ref="B11:AC11" si="1">SUM(B4:B10)</f>
        <v>0</v>
      </c>
      <c r="C11" s="21">
        <f t="shared" si="1"/>
        <v>0</v>
      </c>
      <c r="D11" s="21">
        <f t="shared" si="1"/>
        <v>0</v>
      </c>
      <c r="E11" s="21">
        <f t="shared" si="1"/>
        <v>0</v>
      </c>
      <c r="F11" s="21">
        <f t="shared" si="1"/>
        <v>0</v>
      </c>
      <c r="G11" s="21">
        <f t="shared" si="1"/>
        <v>0</v>
      </c>
      <c r="H11" s="21">
        <f t="shared" si="1"/>
        <v>0</v>
      </c>
      <c r="I11" s="21">
        <f t="shared" si="1"/>
        <v>2</v>
      </c>
      <c r="J11" s="21">
        <f t="shared" si="1"/>
        <v>0</v>
      </c>
      <c r="K11" s="21">
        <f t="shared" si="1"/>
        <v>0</v>
      </c>
      <c r="L11" s="21">
        <f t="shared" si="1"/>
        <v>0</v>
      </c>
      <c r="M11" s="21">
        <f t="shared" si="1"/>
        <v>0</v>
      </c>
      <c r="N11" s="21">
        <f t="shared" si="1"/>
        <v>0</v>
      </c>
      <c r="O11" s="21">
        <f t="shared" si="1"/>
        <v>0</v>
      </c>
      <c r="P11" s="21">
        <f t="shared" si="1"/>
        <v>0</v>
      </c>
      <c r="Q11" s="21">
        <f t="shared" si="1"/>
        <v>0</v>
      </c>
      <c r="R11" s="21">
        <f t="shared" si="1"/>
        <v>0</v>
      </c>
      <c r="S11" s="21">
        <f t="shared" si="1"/>
        <v>0</v>
      </c>
      <c r="T11" s="21">
        <f t="shared" si="1"/>
        <v>0</v>
      </c>
      <c r="U11" s="21">
        <f t="shared" si="1"/>
        <v>0</v>
      </c>
      <c r="V11" s="21">
        <f t="shared" si="1"/>
        <v>0</v>
      </c>
      <c r="W11" s="21">
        <f t="shared" si="1"/>
        <v>0</v>
      </c>
      <c r="X11" s="21">
        <f t="shared" si="1"/>
        <v>0</v>
      </c>
      <c r="Y11" s="21">
        <f t="shared" si="1"/>
        <v>5</v>
      </c>
      <c r="Z11" s="21">
        <f t="shared" si="1"/>
        <v>0</v>
      </c>
      <c r="AA11" s="21">
        <f t="shared" si="1"/>
        <v>0</v>
      </c>
      <c r="AB11" s="22">
        <f t="shared" si="1"/>
        <v>0</v>
      </c>
      <c r="AC11" s="23">
        <f t="shared" si="1"/>
        <v>7</v>
      </c>
      <c r="AD11" s="29"/>
      <c r="AE11" s="49"/>
      <c r="AF11"/>
    </row>
  </sheetData>
  <phoneticPr fontId="0" type="noConversion"/>
  <pageMargins left="0.75" right="0.75" top="1" bottom="1" header="0.5" footer="0.5"/>
  <headerFooter alignWithMargin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98"/>
  <dimension ref="A1:AF20"/>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15.1640625" style="2" customWidth="1"/>
    <col min="2" max="2" width="8" style="96" customWidth="1"/>
    <col min="3" max="3" width="6.5" style="96" customWidth="1"/>
    <col min="4" max="4" width="6.83203125" style="96" customWidth="1"/>
    <col min="5" max="5" width="8.5" style="96" customWidth="1"/>
    <col min="6" max="6" width="7.33203125" style="96" customWidth="1"/>
    <col min="7" max="7" width="6.832031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5" style="96" customWidth="1"/>
    <col min="32" max="32" width="8.6640625" style="1" customWidth="1"/>
    <col min="33" max="16384" width="9.1640625" style="96"/>
  </cols>
  <sheetData>
    <row r="1" spans="1:31" ht="13.5" customHeight="1" x14ac:dyDescent="0.15">
      <c r="B1" s="35" t="str">
        <f>China!B1</f>
        <v>This workbook was produced by Jørgen Fenhann, UNEP DTU Partnership from the CDMPipeline of 1st October 2018, jqfe@dtu.dk, Phone (+45)40202789</v>
      </c>
    </row>
    <row r="2" spans="1:31" ht="13.5" customHeight="1" x14ac:dyDescent="0.15">
      <c r="B2" s="35"/>
    </row>
    <row r="3" spans="1:31" ht="42.75" customHeight="1" x14ac:dyDescent="0.15">
      <c r="A3" s="3" t="s">
        <v>1904</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31" t="s">
        <v>382</v>
      </c>
    </row>
    <row r="4" spans="1:31" ht="13.5" customHeight="1" x14ac:dyDescent="0.15">
      <c r="A4" s="8" t="s">
        <v>1911</v>
      </c>
      <c r="AC4" s="11">
        <f t="shared" ref="AC4:AC19" si="0">SUM(B4:AB4)</f>
        <v>0</v>
      </c>
      <c r="AD4" s="27"/>
      <c r="AE4" s="17"/>
    </row>
    <row r="5" spans="1:31" ht="13.5" customHeight="1" x14ac:dyDescent="0.15">
      <c r="A5" s="129" t="s">
        <v>1908</v>
      </c>
      <c r="AC5" s="13">
        <f t="shared" si="0"/>
        <v>0</v>
      </c>
      <c r="AD5" s="28"/>
      <c r="AE5" s="18"/>
    </row>
    <row r="6" spans="1:31" ht="13.5" customHeight="1" x14ac:dyDescent="0.15">
      <c r="A6" s="8" t="s">
        <v>1907</v>
      </c>
      <c r="M6" s="96">
        <v>1</v>
      </c>
      <c r="Y6" s="96">
        <v>1</v>
      </c>
      <c r="AC6" s="13">
        <f t="shared" si="0"/>
        <v>2</v>
      </c>
      <c r="AD6" s="28"/>
      <c r="AE6" s="18"/>
    </row>
    <row r="7" spans="1:31" ht="13.5" customHeight="1" x14ac:dyDescent="0.15">
      <c r="A7" s="8" t="s">
        <v>1916</v>
      </c>
      <c r="AC7" s="13">
        <f t="shared" si="0"/>
        <v>0</v>
      </c>
      <c r="AD7" s="28"/>
      <c r="AE7" s="18"/>
    </row>
    <row r="8" spans="1:31" ht="13.5" customHeight="1" x14ac:dyDescent="0.15">
      <c r="A8" s="8" t="s">
        <v>1918</v>
      </c>
      <c r="AC8" s="13">
        <f t="shared" si="0"/>
        <v>0</v>
      </c>
      <c r="AD8" s="28"/>
      <c r="AE8" s="18"/>
    </row>
    <row r="9" spans="1:31" ht="13.5" customHeight="1" x14ac:dyDescent="0.15">
      <c r="A9" s="8" t="s">
        <v>1909</v>
      </c>
      <c r="AC9" s="13">
        <f t="shared" si="0"/>
        <v>0</v>
      </c>
      <c r="AD9" s="28"/>
      <c r="AE9" s="18"/>
    </row>
    <row r="10" spans="1:31" ht="13.5" customHeight="1" x14ac:dyDescent="0.15">
      <c r="A10" s="8" t="s">
        <v>1913</v>
      </c>
      <c r="AC10" s="13">
        <f t="shared" si="0"/>
        <v>0</v>
      </c>
      <c r="AD10" s="28"/>
      <c r="AE10" s="18"/>
    </row>
    <row r="11" spans="1:31" ht="13.5" customHeight="1" x14ac:dyDescent="0.15">
      <c r="A11" s="8" t="s">
        <v>1914</v>
      </c>
      <c r="M11" s="96">
        <v>1</v>
      </c>
      <c r="S11" s="96">
        <v>1</v>
      </c>
      <c r="AC11" s="13">
        <f t="shared" si="0"/>
        <v>2</v>
      </c>
      <c r="AD11" s="28"/>
      <c r="AE11" s="18"/>
    </row>
    <row r="12" spans="1:31" ht="13.5" customHeight="1" x14ac:dyDescent="0.15">
      <c r="A12" s="8" t="s">
        <v>1906</v>
      </c>
      <c r="L12" s="96">
        <v>1</v>
      </c>
      <c r="S12" s="96">
        <v>1</v>
      </c>
      <c r="AC12" s="13">
        <f t="shared" si="0"/>
        <v>2</v>
      </c>
      <c r="AD12" s="28"/>
      <c r="AE12" s="18"/>
    </row>
    <row r="13" spans="1:31" ht="13.5" customHeight="1" x14ac:dyDescent="0.15">
      <c r="A13" s="8" t="s">
        <v>1910</v>
      </c>
      <c r="AC13" s="13">
        <f t="shared" si="0"/>
        <v>0</v>
      </c>
      <c r="AD13" s="28"/>
      <c r="AE13" s="18"/>
    </row>
    <row r="14" spans="1:31" ht="13.5" customHeight="1" x14ac:dyDescent="0.15">
      <c r="A14" s="82" t="s">
        <v>1912</v>
      </c>
      <c r="AC14" s="13">
        <f t="shared" si="0"/>
        <v>0</v>
      </c>
      <c r="AD14" s="28"/>
      <c r="AE14" s="18"/>
    </row>
    <row r="15" spans="1:31" ht="13.5" customHeight="1" x14ac:dyDescent="0.15">
      <c r="A15" s="8" t="s">
        <v>1915</v>
      </c>
      <c r="AC15" s="13">
        <f t="shared" si="0"/>
        <v>0</v>
      </c>
      <c r="AD15" s="28"/>
      <c r="AE15" s="18"/>
    </row>
    <row r="16" spans="1:31" ht="13.5" customHeight="1" x14ac:dyDescent="0.15">
      <c r="A16" s="8" t="s">
        <v>1917</v>
      </c>
      <c r="O16" s="96">
        <v>1</v>
      </c>
      <c r="AC16" s="13">
        <f t="shared" si="0"/>
        <v>1</v>
      </c>
      <c r="AD16" s="28"/>
      <c r="AE16" s="18"/>
    </row>
    <row r="17" spans="1:32" ht="13.5" customHeight="1" x14ac:dyDescent="0.15">
      <c r="A17" s="8" t="s">
        <v>1905</v>
      </c>
      <c r="AC17" s="13">
        <f t="shared" si="0"/>
        <v>0</v>
      </c>
      <c r="AD17" s="28"/>
      <c r="AE17" s="18"/>
    </row>
    <row r="18" spans="1:32" ht="13.5" customHeight="1" x14ac:dyDescent="0.15">
      <c r="A18" s="8" t="s">
        <v>75</v>
      </c>
      <c r="AC18" s="13">
        <f t="shared" si="0"/>
        <v>0</v>
      </c>
      <c r="AD18" s="30"/>
      <c r="AE18" s="33"/>
      <c r="AF18" s="96"/>
    </row>
    <row r="19" spans="1:32" ht="13.5" customHeight="1" x14ac:dyDescent="0.15">
      <c r="A19" s="25" t="s">
        <v>115</v>
      </c>
      <c r="AC19" s="15">
        <f t="shared" si="0"/>
        <v>0</v>
      </c>
      <c r="AD19" s="29"/>
      <c r="AE19" s="33"/>
      <c r="AF19" s="96"/>
    </row>
    <row r="20" spans="1:32" ht="13.5" customHeight="1" x14ac:dyDescent="0.15">
      <c r="A20" s="26" t="s">
        <v>106</v>
      </c>
      <c r="B20" s="20">
        <f t="shared" ref="B20:AC20" si="1">SUM(B4:B19)</f>
        <v>0</v>
      </c>
      <c r="C20" s="21">
        <f t="shared" si="1"/>
        <v>0</v>
      </c>
      <c r="D20" s="21">
        <f t="shared" si="1"/>
        <v>0</v>
      </c>
      <c r="E20" s="21">
        <f t="shared" si="1"/>
        <v>0</v>
      </c>
      <c r="F20" s="21">
        <f t="shared" si="1"/>
        <v>0</v>
      </c>
      <c r="G20" s="21">
        <f t="shared" si="1"/>
        <v>0</v>
      </c>
      <c r="H20" s="21">
        <f t="shared" si="1"/>
        <v>0</v>
      </c>
      <c r="I20" s="21">
        <f t="shared" si="1"/>
        <v>0</v>
      </c>
      <c r="J20" s="21">
        <f t="shared" si="1"/>
        <v>0</v>
      </c>
      <c r="K20" s="21">
        <f t="shared" si="1"/>
        <v>0</v>
      </c>
      <c r="L20" s="21">
        <f t="shared" si="1"/>
        <v>1</v>
      </c>
      <c r="M20" s="21">
        <f t="shared" si="1"/>
        <v>2</v>
      </c>
      <c r="N20" s="21">
        <f t="shared" si="1"/>
        <v>0</v>
      </c>
      <c r="O20" s="21">
        <f t="shared" si="1"/>
        <v>1</v>
      </c>
      <c r="P20" s="21">
        <f t="shared" si="1"/>
        <v>0</v>
      </c>
      <c r="Q20" s="21">
        <f t="shared" si="1"/>
        <v>0</v>
      </c>
      <c r="R20" s="21">
        <f t="shared" si="1"/>
        <v>0</v>
      </c>
      <c r="S20" s="21">
        <f t="shared" si="1"/>
        <v>2</v>
      </c>
      <c r="T20" s="21">
        <f t="shared" si="1"/>
        <v>0</v>
      </c>
      <c r="U20" s="21">
        <f t="shared" si="1"/>
        <v>0</v>
      </c>
      <c r="V20" s="21">
        <f t="shared" si="1"/>
        <v>0</v>
      </c>
      <c r="W20" s="21">
        <f t="shared" si="1"/>
        <v>0</v>
      </c>
      <c r="X20" s="21">
        <f t="shared" si="1"/>
        <v>0</v>
      </c>
      <c r="Y20" s="21">
        <f t="shared" si="1"/>
        <v>1</v>
      </c>
      <c r="Z20" s="21">
        <f t="shared" si="1"/>
        <v>0</v>
      </c>
      <c r="AA20" s="21">
        <f t="shared" si="1"/>
        <v>0</v>
      </c>
      <c r="AB20" s="22">
        <f t="shared" si="1"/>
        <v>0</v>
      </c>
      <c r="AC20" s="23">
        <f t="shared" si="1"/>
        <v>7</v>
      </c>
      <c r="AD20" s="29"/>
      <c r="AE20" s="49"/>
      <c r="AF20" s="96"/>
    </row>
  </sheetData>
  <sortState ref="A5:A17">
    <sortCondition ref="A5:A17"/>
  </sortState>
  <pageMargins left="0.75" right="0.75" top="1" bottom="1" header="0.5" footer="0.5"/>
  <headerFooter alignWithMargin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58"/>
  <dimension ref="A1:AF17"/>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5.1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5" customWidth="1"/>
    <col min="32" max="32" width="8.6640625" style="1" customWidth="1"/>
  </cols>
  <sheetData>
    <row r="1" spans="1:32" ht="13.5" customHeight="1" x14ac:dyDescent="0.15">
      <c r="B1" s="35" t="str">
        <f>China!B1</f>
        <v>This workbook was produced by Jørgen Fenhann, UNEP DTU Partnership from the CDMPipeline of 1st October 2018, jqfe@dtu.dk, Phone (+45)40202789</v>
      </c>
    </row>
    <row r="2" spans="1:32" ht="13.5" customHeight="1" x14ac:dyDescent="0.15">
      <c r="B2" s="35"/>
    </row>
    <row r="3" spans="1:32" ht="42.75" customHeight="1" x14ac:dyDescent="0.15">
      <c r="A3" s="3" t="s">
        <v>1426</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31" t="s">
        <v>382</v>
      </c>
    </row>
    <row r="4" spans="1:32" ht="13.5" customHeight="1" x14ac:dyDescent="0.15">
      <c r="A4" s="8" t="s">
        <v>1379</v>
      </c>
      <c r="D4">
        <v>1</v>
      </c>
      <c r="S4">
        <v>1</v>
      </c>
      <c r="AC4" s="11">
        <f t="shared" ref="AC4:AC16" si="0">SUM(B4:AB4)</f>
        <v>2</v>
      </c>
      <c r="AD4" s="27"/>
      <c r="AE4" s="17"/>
    </row>
    <row r="5" spans="1:32" ht="13.5" customHeight="1" x14ac:dyDescent="0.15">
      <c r="A5" s="2" t="s">
        <v>1380</v>
      </c>
      <c r="AC5" s="13">
        <f t="shared" si="0"/>
        <v>0</v>
      </c>
      <c r="AD5" s="28"/>
      <c r="AE5" s="18"/>
    </row>
    <row r="6" spans="1:32" ht="13.5" customHeight="1" x14ac:dyDescent="0.15">
      <c r="A6" s="8" t="s">
        <v>1381</v>
      </c>
      <c r="AC6" s="13">
        <f t="shared" si="0"/>
        <v>0</v>
      </c>
      <c r="AD6" s="28"/>
      <c r="AE6" s="18"/>
    </row>
    <row r="7" spans="1:32" ht="13.5" customHeight="1" x14ac:dyDescent="0.15">
      <c r="A7" s="8" t="s">
        <v>1382</v>
      </c>
      <c r="AC7" s="13">
        <f t="shared" si="0"/>
        <v>0</v>
      </c>
      <c r="AD7" s="28"/>
      <c r="AE7" s="18"/>
    </row>
    <row r="8" spans="1:32" ht="13.5" customHeight="1" x14ac:dyDescent="0.15">
      <c r="A8" s="8" t="s">
        <v>1383</v>
      </c>
      <c r="AC8" s="13">
        <f t="shared" si="0"/>
        <v>0</v>
      </c>
      <c r="AD8" s="28"/>
      <c r="AE8" s="18"/>
    </row>
    <row r="9" spans="1:32" ht="13.5" customHeight="1" x14ac:dyDescent="0.15">
      <c r="A9" s="8" t="s">
        <v>1384</v>
      </c>
      <c r="AC9" s="13">
        <f t="shared" si="0"/>
        <v>0</v>
      </c>
      <c r="AD9" s="28"/>
      <c r="AE9" s="18"/>
    </row>
    <row r="10" spans="1:32" ht="13.5" customHeight="1" x14ac:dyDescent="0.15">
      <c r="A10" s="8" t="s">
        <v>1385</v>
      </c>
      <c r="AC10" s="13">
        <f t="shared" si="0"/>
        <v>0</v>
      </c>
      <c r="AD10" s="28"/>
      <c r="AE10" s="18"/>
    </row>
    <row r="11" spans="1:32" ht="13.5" customHeight="1" x14ac:dyDescent="0.15">
      <c r="A11" s="8" t="s">
        <v>1386</v>
      </c>
      <c r="D11">
        <v>1</v>
      </c>
      <c r="Y11">
        <v>1</v>
      </c>
      <c r="AC11" s="13">
        <f t="shared" si="0"/>
        <v>2</v>
      </c>
      <c r="AD11" s="28"/>
      <c r="AE11" s="18"/>
    </row>
    <row r="12" spans="1:32" ht="13.5" customHeight="1" x14ac:dyDescent="0.15">
      <c r="A12" s="8" t="s">
        <v>1387</v>
      </c>
      <c r="AC12" s="13">
        <f t="shared" si="0"/>
        <v>0</v>
      </c>
      <c r="AD12" s="28"/>
      <c r="AE12" s="18"/>
    </row>
    <row r="13" spans="1:32" ht="13.5" customHeight="1" x14ac:dyDescent="0.15">
      <c r="A13" s="9" t="s">
        <v>1388</v>
      </c>
      <c r="Y13">
        <v>2</v>
      </c>
      <c r="AB13">
        <v>1</v>
      </c>
      <c r="AC13" s="13">
        <f t="shared" si="0"/>
        <v>3</v>
      </c>
      <c r="AD13" s="28"/>
      <c r="AE13" s="18"/>
    </row>
    <row r="14" spans="1:32" ht="13.5" customHeight="1" x14ac:dyDescent="0.15">
      <c r="A14" s="8" t="s">
        <v>1389</v>
      </c>
      <c r="AC14" s="13">
        <f t="shared" si="0"/>
        <v>0</v>
      </c>
      <c r="AD14" s="28"/>
      <c r="AE14" s="18"/>
    </row>
    <row r="15" spans="1:32" ht="13.5" customHeight="1" x14ac:dyDescent="0.15">
      <c r="A15" s="8" t="s">
        <v>75</v>
      </c>
      <c r="B15">
        <v>1</v>
      </c>
      <c r="AC15" s="13">
        <f t="shared" si="0"/>
        <v>1</v>
      </c>
      <c r="AD15" s="30"/>
      <c r="AE15" s="33"/>
      <c r="AF15"/>
    </row>
    <row r="16" spans="1:32" ht="13.5" customHeight="1" x14ac:dyDescent="0.15">
      <c r="A16" s="25" t="s">
        <v>115</v>
      </c>
      <c r="AC16" s="15">
        <f t="shared" si="0"/>
        <v>0</v>
      </c>
      <c r="AD16" s="29"/>
      <c r="AE16" s="33"/>
      <c r="AF16"/>
    </row>
    <row r="17" spans="1:32" ht="13.5" customHeight="1" x14ac:dyDescent="0.15">
      <c r="A17" s="26" t="s">
        <v>106</v>
      </c>
      <c r="B17" s="20">
        <f t="shared" ref="B17:AC17" si="1">SUM(B4:B16)</f>
        <v>1</v>
      </c>
      <c r="C17" s="21">
        <f t="shared" si="1"/>
        <v>0</v>
      </c>
      <c r="D17" s="21">
        <f t="shared" si="1"/>
        <v>2</v>
      </c>
      <c r="E17" s="21">
        <f t="shared" si="1"/>
        <v>0</v>
      </c>
      <c r="F17" s="21">
        <f t="shared" si="1"/>
        <v>0</v>
      </c>
      <c r="G17" s="21">
        <f t="shared" si="1"/>
        <v>0</v>
      </c>
      <c r="H17" s="21">
        <f t="shared" si="1"/>
        <v>0</v>
      </c>
      <c r="I17" s="21">
        <f t="shared" si="1"/>
        <v>0</v>
      </c>
      <c r="J17" s="21">
        <f t="shared" si="1"/>
        <v>0</v>
      </c>
      <c r="K17" s="21">
        <f t="shared" si="1"/>
        <v>0</v>
      </c>
      <c r="L17" s="21">
        <f t="shared" si="1"/>
        <v>0</v>
      </c>
      <c r="M17" s="21">
        <f t="shared" si="1"/>
        <v>0</v>
      </c>
      <c r="N17" s="21">
        <f t="shared" si="1"/>
        <v>0</v>
      </c>
      <c r="O17" s="21">
        <f t="shared" si="1"/>
        <v>0</v>
      </c>
      <c r="P17" s="21">
        <f t="shared" si="1"/>
        <v>0</v>
      </c>
      <c r="Q17" s="21">
        <f t="shared" si="1"/>
        <v>0</v>
      </c>
      <c r="R17" s="21">
        <f t="shared" si="1"/>
        <v>0</v>
      </c>
      <c r="S17" s="21">
        <f t="shared" si="1"/>
        <v>1</v>
      </c>
      <c r="T17" s="21">
        <f t="shared" si="1"/>
        <v>0</v>
      </c>
      <c r="U17" s="21">
        <f t="shared" si="1"/>
        <v>0</v>
      </c>
      <c r="V17" s="21">
        <f t="shared" si="1"/>
        <v>0</v>
      </c>
      <c r="W17" s="21">
        <f t="shared" si="1"/>
        <v>0</v>
      </c>
      <c r="X17" s="21">
        <f t="shared" si="1"/>
        <v>0</v>
      </c>
      <c r="Y17" s="21">
        <f t="shared" si="1"/>
        <v>3</v>
      </c>
      <c r="Z17" s="21">
        <f t="shared" si="1"/>
        <v>0</v>
      </c>
      <c r="AA17" s="21">
        <f t="shared" si="1"/>
        <v>0</v>
      </c>
      <c r="AB17" s="22">
        <f t="shared" si="1"/>
        <v>1</v>
      </c>
      <c r="AC17" s="23">
        <f t="shared" si="1"/>
        <v>8</v>
      </c>
      <c r="AD17" s="29"/>
      <c r="AE17" s="49"/>
      <c r="AF17"/>
    </row>
  </sheetData>
  <phoneticPr fontId="0" type="noConversion"/>
  <pageMargins left="0.75" right="0.75" top="1" bottom="1" header="0.5" footer="0.5"/>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78"/>
  <dimension ref="A1:AF10"/>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15.1640625" style="2" customWidth="1"/>
    <col min="2" max="2" width="8" style="96" customWidth="1"/>
    <col min="3" max="3" width="6.5" style="96" customWidth="1"/>
    <col min="4" max="4" width="6.83203125" style="96" customWidth="1"/>
    <col min="5" max="5" width="8.5" style="96" customWidth="1"/>
    <col min="6" max="6" width="7.33203125" style="96" customWidth="1"/>
    <col min="7" max="7" width="6.832031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5" style="96" customWidth="1"/>
    <col min="32" max="32" width="8.6640625" style="1" customWidth="1"/>
    <col min="33" max="16384" width="9.1640625" style="96"/>
  </cols>
  <sheetData>
    <row r="1" spans="1:32" ht="13.5" customHeight="1" x14ac:dyDescent="0.15">
      <c r="B1" s="35" t="str">
        <f>China!B1</f>
        <v>This workbook was produced by Jørgen Fenhann, UNEP DTU Partnership from the CDMPipeline of 1st October 2018, jqfe@dtu.dk, Phone (+45)40202789</v>
      </c>
    </row>
    <row r="2" spans="1:32" ht="13.5" customHeight="1" x14ac:dyDescent="0.15">
      <c r="B2" s="35"/>
    </row>
    <row r="3" spans="1:32" ht="54" customHeight="1" x14ac:dyDescent="0.15">
      <c r="A3" s="3" t="s">
        <v>1674</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31" t="s">
        <v>382</v>
      </c>
    </row>
    <row r="4" spans="1:32" ht="13.5" customHeight="1" x14ac:dyDescent="0.15">
      <c r="A4" s="8" t="s">
        <v>1675</v>
      </c>
      <c r="AC4" s="11">
        <f t="shared" ref="AC4:AC9" si="0">SUM(B4:AB4)</f>
        <v>0</v>
      </c>
      <c r="AD4" s="27"/>
      <c r="AE4" s="17"/>
    </row>
    <row r="5" spans="1:32" ht="25.5" customHeight="1" x14ac:dyDescent="0.15">
      <c r="A5" s="123" t="s">
        <v>1676</v>
      </c>
      <c r="AC5" s="13">
        <f t="shared" si="0"/>
        <v>0</v>
      </c>
      <c r="AD5" s="28"/>
      <c r="AE5" s="18"/>
    </row>
    <row r="6" spans="1:32" ht="27" customHeight="1" x14ac:dyDescent="0.15">
      <c r="A6" s="8" t="s">
        <v>1677</v>
      </c>
      <c r="S6" s="96">
        <v>1</v>
      </c>
      <c r="AB6" s="96">
        <v>1</v>
      </c>
      <c r="AC6" s="13">
        <f t="shared" si="0"/>
        <v>2</v>
      </c>
      <c r="AD6" s="28"/>
      <c r="AE6" s="18"/>
    </row>
    <row r="7" spans="1:32" ht="13.5" customHeight="1" x14ac:dyDescent="0.15">
      <c r="A7" s="8" t="s">
        <v>1678</v>
      </c>
      <c r="O7" s="96">
        <v>1</v>
      </c>
      <c r="T7" s="96">
        <v>1</v>
      </c>
      <c r="AB7" s="96">
        <v>3</v>
      </c>
      <c r="AC7" s="13">
        <f t="shared" si="0"/>
        <v>5</v>
      </c>
      <c r="AD7" s="28"/>
      <c r="AE7" s="18"/>
    </row>
    <row r="8" spans="1:32" ht="13.5" customHeight="1" x14ac:dyDescent="0.15">
      <c r="A8" s="8" t="s">
        <v>75</v>
      </c>
      <c r="AC8" s="13">
        <f t="shared" si="0"/>
        <v>0</v>
      </c>
      <c r="AD8" s="30"/>
      <c r="AE8" s="33"/>
      <c r="AF8" s="96"/>
    </row>
    <row r="9" spans="1:32" ht="13.5" customHeight="1" x14ac:dyDescent="0.15">
      <c r="A9" s="25" t="s">
        <v>115</v>
      </c>
      <c r="AC9" s="15">
        <f t="shared" si="0"/>
        <v>0</v>
      </c>
      <c r="AD9" s="29"/>
      <c r="AE9" s="33"/>
      <c r="AF9" s="96"/>
    </row>
    <row r="10" spans="1:32" ht="13.5" customHeight="1" x14ac:dyDescent="0.15">
      <c r="A10" s="26" t="s">
        <v>106</v>
      </c>
      <c r="B10" s="20">
        <f t="shared" ref="B10:AC10" si="1">SUM(B4:B9)</f>
        <v>0</v>
      </c>
      <c r="C10" s="21">
        <f t="shared" si="1"/>
        <v>0</v>
      </c>
      <c r="D10" s="21">
        <f t="shared" si="1"/>
        <v>0</v>
      </c>
      <c r="E10" s="21">
        <f t="shared" si="1"/>
        <v>0</v>
      </c>
      <c r="F10" s="21">
        <f t="shared" si="1"/>
        <v>0</v>
      </c>
      <c r="G10" s="21">
        <f t="shared" si="1"/>
        <v>0</v>
      </c>
      <c r="H10" s="21">
        <f t="shared" si="1"/>
        <v>0</v>
      </c>
      <c r="I10" s="21">
        <f t="shared" si="1"/>
        <v>0</v>
      </c>
      <c r="J10" s="21">
        <f t="shared" si="1"/>
        <v>0</v>
      </c>
      <c r="K10" s="21">
        <f t="shared" si="1"/>
        <v>0</v>
      </c>
      <c r="L10" s="21">
        <f t="shared" si="1"/>
        <v>0</v>
      </c>
      <c r="M10" s="21">
        <f t="shared" si="1"/>
        <v>0</v>
      </c>
      <c r="N10" s="21">
        <f t="shared" si="1"/>
        <v>0</v>
      </c>
      <c r="O10" s="21">
        <f t="shared" si="1"/>
        <v>1</v>
      </c>
      <c r="P10" s="21">
        <f t="shared" si="1"/>
        <v>0</v>
      </c>
      <c r="Q10" s="21">
        <f t="shared" si="1"/>
        <v>0</v>
      </c>
      <c r="R10" s="21">
        <f t="shared" si="1"/>
        <v>0</v>
      </c>
      <c r="S10" s="21">
        <f t="shared" si="1"/>
        <v>1</v>
      </c>
      <c r="T10" s="21">
        <f t="shared" si="1"/>
        <v>1</v>
      </c>
      <c r="U10" s="21">
        <f t="shared" si="1"/>
        <v>0</v>
      </c>
      <c r="V10" s="21">
        <f t="shared" si="1"/>
        <v>0</v>
      </c>
      <c r="W10" s="21">
        <f t="shared" si="1"/>
        <v>0</v>
      </c>
      <c r="X10" s="21">
        <f t="shared" si="1"/>
        <v>0</v>
      </c>
      <c r="Y10" s="21">
        <f t="shared" si="1"/>
        <v>0</v>
      </c>
      <c r="Z10" s="21">
        <f t="shared" si="1"/>
        <v>0</v>
      </c>
      <c r="AA10" s="21">
        <f t="shared" si="1"/>
        <v>0</v>
      </c>
      <c r="AB10" s="22">
        <f t="shared" si="1"/>
        <v>4</v>
      </c>
      <c r="AC10" s="23">
        <f t="shared" si="1"/>
        <v>7</v>
      </c>
      <c r="AD10" s="29"/>
      <c r="AE10" s="49"/>
      <c r="AF10" s="96"/>
    </row>
  </sheetData>
  <pageMargins left="0.75" right="0.75" top="1" bottom="1" header="0.5" footer="0.5"/>
  <pageSetup paperSize="9" orientation="portrait" r:id="rId1"/>
  <headerFooter alignWithMargin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92"/>
  <dimension ref="A1:AF10"/>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15.1640625" style="2" customWidth="1"/>
    <col min="2" max="2" width="8" style="96" customWidth="1"/>
    <col min="3" max="3" width="6.5" style="96" customWidth="1"/>
    <col min="4" max="4" width="6.83203125" style="96" customWidth="1"/>
    <col min="5" max="5" width="8.5" style="96" customWidth="1"/>
    <col min="6" max="6" width="7.33203125" style="96" customWidth="1"/>
    <col min="7" max="7" width="6.832031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5" style="96" customWidth="1"/>
    <col min="32" max="32" width="8.6640625" style="1" customWidth="1"/>
    <col min="33" max="16384" width="9.1640625" style="96"/>
  </cols>
  <sheetData>
    <row r="1" spans="1:32" ht="13.5" customHeight="1" x14ac:dyDescent="0.15">
      <c r="B1" s="35" t="str">
        <f>China!B1</f>
        <v>This workbook was produced by Jørgen Fenhann, UNEP DTU Partnership from the CDMPipeline of 1st October 2018, jqfe@dtu.dk, Phone (+45)40202789</v>
      </c>
    </row>
    <row r="2" spans="1:32" ht="13.5" customHeight="1" x14ac:dyDescent="0.15">
      <c r="B2" s="35"/>
    </row>
    <row r="3" spans="1:32" ht="42.75" customHeight="1" x14ac:dyDescent="0.15">
      <c r="A3" s="3" t="s">
        <v>1844</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31" t="s">
        <v>382</v>
      </c>
    </row>
    <row r="4" spans="1:32" ht="13.5" customHeight="1" x14ac:dyDescent="0.15">
      <c r="A4" s="8" t="s">
        <v>723</v>
      </c>
      <c r="AC4" s="11">
        <f t="shared" ref="AC4:AC9" si="0">SUM(B4:AB4)</f>
        <v>0</v>
      </c>
      <c r="AD4" s="27"/>
      <c r="AE4" s="17"/>
    </row>
    <row r="5" spans="1:32" ht="13.5" customHeight="1" x14ac:dyDescent="0.15">
      <c r="A5" s="123" t="s">
        <v>1036</v>
      </c>
      <c r="D5" s="96">
        <v>1</v>
      </c>
      <c r="AC5" s="13">
        <f t="shared" si="0"/>
        <v>1</v>
      </c>
      <c r="AD5" s="28"/>
      <c r="AE5" s="18"/>
    </row>
    <row r="6" spans="1:32" ht="13.5" customHeight="1" x14ac:dyDescent="0.15">
      <c r="A6" s="8" t="s">
        <v>925</v>
      </c>
      <c r="AC6" s="13">
        <f t="shared" si="0"/>
        <v>0</v>
      </c>
      <c r="AD6" s="28"/>
      <c r="AE6" s="18"/>
    </row>
    <row r="7" spans="1:32" ht="13.5" customHeight="1" x14ac:dyDescent="0.15">
      <c r="A7" s="8" t="s">
        <v>488</v>
      </c>
      <c r="AC7" s="13">
        <f t="shared" si="0"/>
        <v>0</v>
      </c>
      <c r="AD7" s="28"/>
      <c r="AE7" s="18"/>
    </row>
    <row r="8" spans="1:32" ht="13.5" customHeight="1" x14ac:dyDescent="0.15">
      <c r="A8" s="8" t="s">
        <v>75</v>
      </c>
      <c r="AC8" s="13">
        <f t="shared" si="0"/>
        <v>0</v>
      </c>
      <c r="AD8" s="30"/>
      <c r="AE8" s="33"/>
      <c r="AF8" s="96"/>
    </row>
    <row r="9" spans="1:32" ht="13.5" customHeight="1" x14ac:dyDescent="0.15">
      <c r="A9" s="25" t="s">
        <v>115</v>
      </c>
      <c r="AC9" s="15">
        <f t="shared" si="0"/>
        <v>0</v>
      </c>
      <c r="AD9" s="29"/>
      <c r="AE9" s="33"/>
      <c r="AF9" s="96"/>
    </row>
    <row r="10" spans="1:32" ht="13.5" customHeight="1" x14ac:dyDescent="0.15">
      <c r="A10" s="26" t="s">
        <v>106</v>
      </c>
      <c r="B10" s="20">
        <f t="shared" ref="B10:AC10" si="1">SUM(B4:B9)</f>
        <v>0</v>
      </c>
      <c r="C10" s="21">
        <f t="shared" si="1"/>
        <v>0</v>
      </c>
      <c r="D10" s="21">
        <f t="shared" si="1"/>
        <v>1</v>
      </c>
      <c r="E10" s="21">
        <f t="shared" si="1"/>
        <v>0</v>
      </c>
      <c r="F10" s="21">
        <f t="shared" si="1"/>
        <v>0</v>
      </c>
      <c r="G10" s="21">
        <f t="shared" si="1"/>
        <v>0</v>
      </c>
      <c r="H10" s="21">
        <f t="shared" si="1"/>
        <v>0</v>
      </c>
      <c r="I10" s="21">
        <f t="shared" si="1"/>
        <v>0</v>
      </c>
      <c r="J10" s="21">
        <f t="shared" si="1"/>
        <v>0</v>
      </c>
      <c r="K10" s="21">
        <f t="shared" si="1"/>
        <v>0</v>
      </c>
      <c r="L10" s="21">
        <f t="shared" si="1"/>
        <v>0</v>
      </c>
      <c r="M10" s="21">
        <f t="shared" si="1"/>
        <v>0</v>
      </c>
      <c r="N10" s="21">
        <f t="shared" si="1"/>
        <v>0</v>
      </c>
      <c r="O10" s="21">
        <f t="shared" si="1"/>
        <v>0</v>
      </c>
      <c r="P10" s="21">
        <f t="shared" si="1"/>
        <v>0</v>
      </c>
      <c r="Q10" s="21">
        <f t="shared" si="1"/>
        <v>0</v>
      </c>
      <c r="R10" s="21">
        <f t="shared" si="1"/>
        <v>0</v>
      </c>
      <c r="S10" s="21">
        <f t="shared" si="1"/>
        <v>0</v>
      </c>
      <c r="T10" s="21">
        <f t="shared" si="1"/>
        <v>0</v>
      </c>
      <c r="U10" s="21">
        <f t="shared" si="1"/>
        <v>0</v>
      </c>
      <c r="V10" s="21">
        <f t="shared" si="1"/>
        <v>0</v>
      </c>
      <c r="W10" s="21">
        <f t="shared" si="1"/>
        <v>0</v>
      </c>
      <c r="X10" s="21">
        <f t="shared" si="1"/>
        <v>0</v>
      </c>
      <c r="Y10" s="21">
        <f t="shared" si="1"/>
        <v>0</v>
      </c>
      <c r="Z10" s="21">
        <f t="shared" si="1"/>
        <v>0</v>
      </c>
      <c r="AA10" s="21">
        <f t="shared" si="1"/>
        <v>0</v>
      </c>
      <c r="AB10" s="22">
        <f t="shared" si="1"/>
        <v>0</v>
      </c>
      <c r="AC10" s="23">
        <f t="shared" si="1"/>
        <v>1</v>
      </c>
      <c r="AD10" s="29"/>
      <c r="AE10" s="49"/>
      <c r="AF10" s="96"/>
    </row>
  </sheetData>
  <pageMargins left="0.75" right="0.75" top="1" bottom="1" header="0.5" footer="0.5"/>
  <pageSetup paperSize="9" orientation="portrait" r:id="rId1"/>
  <headerFooter alignWithMargin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75"/>
  <dimension ref="A1:AF17"/>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5.1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5" customWidth="1"/>
    <col min="32" max="32" width="8.6640625" style="1" customWidth="1"/>
  </cols>
  <sheetData>
    <row r="1" spans="1:32" ht="13.5" customHeight="1" x14ac:dyDescent="0.15">
      <c r="B1" s="35" t="str">
        <f>China!B1</f>
        <v>This workbook was produced by Jørgen Fenhann, UNEP DTU Partnership from the CDMPipeline of 1st October 2018, jqfe@dtu.dk, Phone (+45)40202789</v>
      </c>
    </row>
    <row r="2" spans="1:32" ht="13.5" customHeight="1" x14ac:dyDescent="0.15">
      <c r="B2" s="35"/>
    </row>
    <row r="3" spans="1:32" ht="42" customHeight="1" x14ac:dyDescent="0.15">
      <c r="A3" s="3" t="s">
        <v>1591</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31" t="s">
        <v>382</v>
      </c>
    </row>
    <row r="4" spans="1:32" ht="13.5" customHeight="1" x14ac:dyDescent="0.15">
      <c r="A4" s="8" t="s">
        <v>1596</v>
      </c>
      <c r="N4">
        <v>1</v>
      </c>
      <c r="AC4" s="11">
        <f t="shared" ref="AC4:AC16" si="0">SUM(B4:AB4)</f>
        <v>1</v>
      </c>
      <c r="AD4" s="27"/>
      <c r="AE4" s="17"/>
    </row>
    <row r="5" spans="1:32" ht="13.5" customHeight="1" x14ac:dyDescent="0.15">
      <c r="A5" s="2" t="s">
        <v>1592</v>
      </c>
      <c r="D5">
        <v>1</v>
      </c>
      <c r="AC5" s="13">
        <f t="shared" si="0"/>
        <v>1</v>
      </c>
      <c r="AD5" s="28"/>
      <c r="AE5" s="18"/>
    </row>
    <row r="6" spans="1:32" ht="13.5" customHeight="1" x14ac:dyDescent="0.15">
      <c r="A6" s="8" t="s">
        <v>1593</v>
      </c>
      <c r="S6">
        <v>1</v>
      </c>
      <c r="AC6" s="13">
        <f t="shared" si="0"/>
        <v>1</v>
      </c>
      <c r="AD6" s="28"/>
      <c r="AE6" s="18"/>
    </row>
    <row r="7" spans="1:32" ht="13.5" customHeight="1" x14ac:dyDescent="0.15">
      <c r="A7" s="8" t="s">
        <v>1601</v>
      </c>
      <c r="AC7" s="13">
        <f t="shared" si="0"/>
        <v>0</v>
      </c>
      <c r="AD7" s="28"/>
      <c r="AE7" s="18"/>
    </row>
    <row r="8" spans="1:32" ht="13.5" customHeight="1" x14ac:dyDescent="0.15">
      <c r="A8" s="8" t="s">
        <v>1594</v>
      </c>
      <c r="AC8" s="13">
        <f t="shared" si="0"/>
        <v>0</v>
      </c>
      <c r="AD8" s="28"/>
      <c r="AE8" s="18"/>
    </row>
    <row r="9" spans="1:32" ht="13.5" customHeight="1" x14ac:dyDescent="0.15">
      <c r="A9" s="8" t="s">
        <v>1595</v>
      </c>
      <c r="AC9" s="13">
        <f t="shared" si="0"/>
        <v>0</v>
      </c>
      <c r="AD9" s="28"/>
      <c r="AE9" s="18"/>
    </row>
    <row r="10" spans="1:32" ht="13.5" customHeight="1" x14ac:dyDescent="0.15">
      <c r="A10" s="8" t="s">
        <v>1591</v>
      </c>
      <c r="D10">
        <v>1</v>
      </c>
      <c r="T10">
        <v>1</v>
      </c>
      <c r="AC10" s="13">
        <f t="shared" si="0"/>
        <v>2</v>
      </c>
      <c r="AD10" s="28"/>
      <c r="AE10" s="18"/>
    </row>
    <row r="11" spans="1:32" ht="13.5" customHeight="1" x14ac:dyDescent="0.15">
      <c r="A11" s="8" t="s">
        <v>1597</v>
      </c>
      <c r="AC11" s="13"/>
      <c r="AD11" s="28"/>
      <c r="AE11" s="18"/>
    </row>
    <row r="12" spans="1:32" ht="13.5" customHeight="1" x14ac:dyDescent="0.15">
      <c r="A12" s="8" t="s">
        <v>1598</v>
      </c>
      <c r="AC12" s="13"/>
      <c r="AD12" s="28"/>
      <c r="AE12" s="18"/>
    </row>
    <row r="13" spans="1:32" ht="13.5" customHeight="1" x14ac:dyDescent="0.15">
      <c r="A13" s="8" t="s">
        <v>1599</v>
      </c>
      <c r="AC13" s="13"/>
      <c r="AD13" s="28"/>
      <c r="AE13" s="18"/>
    </row>
    <row r="14" spans="1:32" ht="13.5" customHeight="1" x14ac:dyDescent="0.15">
      <c r="A14" s="8" t="s">
        <v>1600</v>
      </c>
      <c r="AC14" s="13"/>
      <c r="AD14" s="28"/>
      <c r="AE14" s="18"/>
    </row>
    <row r="15" spans="1:32" ht="13.5" customHeight="1" x14ac:dyDescent="0.15">
      <c r="A15" s="8" t="s">
        <v>75</v>
      </c>
      <c r="W15">
        <v>1</v>
      </c>
      <c r="AC15" s="13">
        <f t="shared" si="0"/>
        <v>1</v>
      </c>
      <c r="AD15" s="30"/>
      <c r="AE15" s="33"/>
      <c r="AF15"/>
    </row>
    <row r="16" spans="1:32" ht="13.5" customHeight="1" x14ac:dyDescent="0.15">
      <c r="A16" s="25" t="s">
        <v>115</v>
      </c>
      <c r="AC16" s="15">
        <f t="shared" si="0"/>
        <v>0</v>
      </c>
      <c r="AD16" s="29"/>
      <c r="AE16" s="33"/>
      <c r="AF16"/>
    </row>
    <row r="17" spans="1:32" ht="13.5" customHeight="1" x14ac:dyDescent="0.15">
      <c r="A17" s="26" t="s">
        <v>106</v>
      </c>
      <c r="B17" s="20">
        <f t="shared" ref="B17:AC17" si="1">SUM(B4:B16)</f>
        <v>0</v>
      </c>
      <c r="C17" s="21">
        <f t="shared" si="1"/>
        <v>0</v>
      </c>
      <c r="D17" s="21">
        <f t="shared" si="1"/>
        <v>2</v>
      </c>
      <c r="E17" s="21">
        <f t="shared" si="1"/>
        <v>0</v>
      </c>
      <c r="F17" s="21">
        <f t="shared" si="1"/>
        <v>0</v>
      </c>
      <c r="G17" s="21">
        <f t="shared" si="1"/>
        <v>0</v>
      </c>
      <c r="H17" s="21">
        <f t="shared" si="1"/>
        <v>0</v>
      </c>
      <c r="I17" s="21">
        <f t="shared" si="1"/>
        <v>0</v>
      </c>
      <c r="J17" s="21">
        <f t="shared" si="1"/>
        <v>0</v>
      </c>
      <c r="K17" s="21">
        <f t="shared" si="1"/>
        <v>0</v>
      </c>
      <c r="L17" s="21">
        <f t="shared" si="1"/>
        <v>0</v>
      </c>
      <c r="M17" s="21">
        <f t="shared" si="1"/>
        <v>0</v>
      </c>
      <c r="N17" s="21">
        <f t="shared" si="1"/>
        <v>1</v>
      </c>
      <c r="O17" s="21">
        <f t="shared" si="1"/>
        <v>0</v>
      </c>
      <c r="P17" s="21">
        <f t="shared" si="1"/>
        <v>0</v>
      </c>
      <c r="Q17" s="21">
        <f t="shared" si="1"/>
        <v>0</v>
      </c>
      <c r="R17" s="21">
        <f t="shared" si="1"/>
        <v>0</v>
      </c>
      <c r="S17" s="21">
        <f t="shared" si="1"/>
        <v>1</v>
      </c>
      <c r="T17" s="21">
        <f t="shared" si="1"/>
        <v>1</v>
      </c>
      <c r="U17" s="21">
        <f t="shared" si="1"/>
        <v>0</v>
      </c>
      <c r="V17" s="21">
        <f t="shared" si="1"/>
        <v>0</v>
      </c>
      <c r="W17" s="21">
        <f t="shared" si="1"/>
        <v>1</v>
      </c>
      <c r="X17" s="21">
        <f t="shared" si="1"/>
        <v>0</v>
      </c>
      <c r="Y17" s="21">
        <f t="shared" si="1"/>
        <v>0</v>
      </c>
      <c r="Z17" s="21">
        <f t="shared" si="1"/>
        <v>0</v>
      </c>
      <c r="AA17" s="21">
        <f t="shared" si="1"/>
        <v>0</v>
      </c>
      <c r="AB17" s="22">
        <f t="shared" si="1"/>
        <v>0</v>
      </c>
      <c r="AC17" s="23">
        <f t="shared" si="1"/>
        <v>6</v>
      </c>
      <c r="AD17" s="29"/>
      <c r="AE17" s="49"/>
      <c r="AF17"/>
    </row>
  </sheetData>
  <phoneticPr fontId="0" type="noConversion"/>
  <pageMargins left="0.75" right="0.75" top="1" bottom="1" header="0.5" footer="0.5"/>
  <headerFooter alignWithMargins="0"/>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38"/>
  <dimension ref="A1:AE15"/>
  <sheetViews>
    <sheetView tabSelected="1" workbookViewId="0">
      <pane xSplit="1" ySplit="3" topLeftCell="B4" activePane="bottomRight" state="frozen"/>
      <selection activeCell="U36" sqref="U36"/>
      <selection pane="topRight" activeCell="U36" sqref="U36"/>
      <selection pane="bottomLeft" activeCell="U36" sqref="U36"/>
      <selection pane="bottomRight" activeCell="AB19" sqref="AB19"/>
    </sheetView>
  </sheetViews>
  <sheetFormatPr baseColWidth="10" defaultColWidth="8.83203125" defaultRowHeight="13.5" customHeight="1" x14ac:dyDescent="0.15"/>
  <cols>
    <col min="1" max="1" width="14"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5"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3.5" customHeight="1" x14ac:dyDescent="0.15">
      <c r="A3" s="3" t="s">
        <v>1302</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t="s">
        <v>515</v>
      </c>
      <c r="D4">
        <v>2</v>
      </c>
      <c r="S4">
        <v>1</v>
      </c>
      <c r="AB4">
        <v>7</v>
      </c>
      <c r="AC4" s="11">
        <f t="shared" ref="AC4:AC14" si="0">SUM(B4:AB4)</f>
        <v>10</v>
      </c>
      <c r="AD4" s="27"/>
      <c r="AE4" s="45">
        <f>6.436761</f>
        <v>6.4367609999999997</v>
      </c>
    </row>
    <row r="5" spans="1:31" ht="13.5" customHeight="1" x14ac:dyDescent="0.15">
      <c r="A5" s="2" t="s">
        <v>516</v>
      </c>
      <c r="O5">
        <v>1</v>
      </c>
      <c r="R5">
        <v>1</v>
      </c>
      <c r="V5">
        <v>3</v>
      </c>
      <c r="AC5" s="13">
        <f t="shared" si="0"/>
        <v>5</v>
      </c>
      <c r="AD5" s="28"/>
      <c r="AE5" s="46">
        <f>2.706776</f>
        <v>2.7067760000000001</v>
      </c>
    </row>
    <row r="6" spans="1:31" ht="13.5" customHeight="1" x14ac:dyDescent="0.15">
      <c r="A6" s="2" t="s">
        <v>517</v>
      </c>
      <c r="I6">
        <v>1</v>
      </c>
      <c r="J6">
        <v>4</v>
      </c>
      <c r="L6">
        <v>1</v>
      </c>
      <c r="N6">
        <v>3</v>
      </c>
      <c r="S6">
        <v>3</v>
      </c>
      <c r="V6">
        <v>2</v>
      </c>
      <c r="AC6" s="13">
        <f t="shared" si="0"/>
        <v>14</v>
      </c>
      <c r="AD6" s="28"/>
      <c r="AE6" s="46">
        <f>8.837172</f>
        <v>8.8371720000000007</v>
      </c>
    </row>
    <row r="7" spans="1:31" ht="13.5" customHeight="1" x14ac:dyDescent="0.15">
      <c r="A7" s="2" t="s">
        <v>518</v>
      </c>
      <c r="D7">
        <v>2</v>
      </c>
      <c r="J7">
        <v>1</v>
      </c>
      <c r="K7">
        <v>1</v>
      </c>
      <c r="N7">
        <v>1</v>
      </c>
      <c r="S7">
        <v>3</v>
      </c>
      <c r="T7">
        <v>1</v>
      </c>
      <c r="AC7" s="13">
        <f t="shared" si="0"/>
        <v>9</v>
      </c>
      <c r="AD7" s="28"/>
      <c r="AE7" s="46">
        <f>9.426018</f>
        <v>9.4260179999999991</v>
      </c>
    </row>
    <row r="8" spans="1:31" ht="13.5" customHeight="1" x14ac:dyDescent="0.15">
      <c r="A8" s="2" t="s">
        <v>519</v>
      </c>
      <c r="J8">
        <v>1</v>
      </c>
      <c r="T8">
        <v>1</v>
      </c>
      <c r="AC8" s="13">
        <f t="shared" si="0"/>
        <v>2</v>
      </c>
      <c r="AD8" s="28"/>
      <c r="AE8" s="46">
        <f>5.273637</f>
        <v>5.2736369999999999</v>
      </c>
    </row>
    <row r="9" spans="1:31" ht="13.5" customHeight="1" x14ac:dyDescent="0.15">
      <c r="A9" s="2" t="s">
        <v>520</v>
      </c>
      <c r="D9">
        <v>1</v>
      </c>
      <c r="K9">
        <v>3</v>
      </c>
      <c r="T9">
        <v>1</v>
      </c>
      <c r="V9">
        <v>1</v>
      </c>
      <c r="AC9" s="13">
        <f t="shared" si="0"/>
        <v>6</v>
      </c>
      <c r="AD9" s="28"/>
      <c r="AE9" s="46">
        <f>3.122994</f>
        <v>3.1229939999999998</v>
      </c>
    </row>
    <row r="10" spans="1:31" ht="13.5" customHeight="1" x14ac:dyDescent="0.15">
      <c r="A10" s="2" t="s">
        <v>521</v>
      </c>
      <c r="R10">
        <v>1</v>
      </c>
      <c r="Y10">
        <v>5</v>
      </c>
      <c r="AB10">
        <v>3</v>
      </c>
      <c r="AC10" s="13">
        <f t="shared" si="0"/>
        <v>9</v>
      </c>
      <c r="AD10" s="28"/>
      <c r="AE10" s="46">
        <f>0.822726</f>
        <v>0.82272599999999996</v>
      </c>
    </row>
    <row r="11" spans="1:31" ht="13.5" customHeight="1" x14ac:dyDescent="0.15">
      <c r="A11" s="2" t="s">
        <v>522</v>
      </c>
      <c r="K11">
        <v>3</v>
      </c>
      <c r="N11">
        <v>1</v>
      </c>
      <c r="AC11" s="13">
        <f t="shared" si="0"/>
        <v>4</v>
      </c>
      <c r="AD11" s="28"/>
      <c r="AE11" s="46">
        <f>3.669349</f>
        <v>3.669349</v>
      </c>
    </row>
    <row r="12" spans="1:31" ht="13.5" customHeight="1" x14ac:dyDescent="0.15">
      <c r="A12" s="2" t="s">
        <v>523</v>
      </c>
      <c r="I12">
        <v>1</v>
      </c>
      <c r="K12">
        <v>1</v>
      </c>
      <c r="R12">
        <v>1</v>
      </c>
      <c r="T12">
        <v>1</v>
      </c>
      <c r="Y12">
        <v>1</v>
      </c>
      <c r="AB12">
        <v>6</v>
      </c>
      <c r="AC12" s="13">
        <f t="shared" si="0"/>
        <v>11</v>
      </c>
      <c r="AD12" s="28"/>
      <c r="AE12" s="46">
        <f>4.524335</f>
        <v>4.5243349999999998</v>
      </c>
    </row>
    <row r="13" spans="1:31" ht="13.5" customHeight="1" x14ac:dyDescent="0.15">
      <c r="A13" s="8" t="s">
        <v>75</v>
      </c>
      <c r="I13">
        <v>1</v>
      </c>
      <c r="AC13" s="13">
        <f t="shared" si="0"/>
        <v>1</v>
      </c>
      <c r="AD13" s="30"/>
      <c r="AE13" s="50"/>
    </row>
    <row r="14" spans="1:31" ht="13.5" customHeight="1" x14ac:dyDescent="0.15">
      <c r="A14" s="25" t="s">
        <v>115</v>
      </c>
      <c r="AC14" s="15">
        <f t="shared" si="0"/>
        <v>0</v>
      </c>
      <c r="AD14" s="29"/>
      <c r="AE14" s="50"/>
    </row>
    <row r="15" spans="1:31" ht="13.5" customHeight="1" x14ac:dyDescent="0.15">
      <c r="A15" s="26" t="s">
        <v>106</v>
      </c>
      <c r="B15" s="20">
        <f>SUM(B4:B14)</f>
        <v>0</v>
      </c>
      <c r="C15" s="20">
        <f t="shared" ref="C15:AB15" si="1">SUM(C4:C14)</f>
        <v>0</v>
      </c>
      <c r="D15" s="20">
        <f t="shared" si="1"/>
        <v>5</v>
      </c>
      <c r="E15" s="20">
        <f t="shared" si="1"/>
        <v>0</v>
      </c>
      <c r="F15" s="20">
        <f t="shared" si="1"/>
        <v>0</v>
      </c>
      <c r="G15" s="20">
        <f t="shared" si="1"/>
        <v>0</v>
      </c>
      <c r="H15" s="20">
        <f t="shared" si="1"/>
        <v>0</v>
      </c>
      <c r="I15" s="20">
        <f t="shared" si="1"/>
        <v>3</v>
      </c>
      <c r="J15" s="20">
        <f t="shared" si="1"/>
        <v>6</v>
      </c>
      <c r="K15" s="20">
        <f t="shared" si="1"/>
        <v>8</v>
      </c>
      <c r="L15" s="20">
        <f t="shared" si="1"/>
        <v>1</v>
      </c>
      <c r="M15" s="20">
        <f t="shared" si="1"/>
        <v>0</v>
      </c>
      <c r="N15" s="20">
        <f t="shared" si="1"/>
        <v>5</v>
      </c>
      <c r="O15" s="20">
        <f t="shared" si="1"/>
        <v>1</v>
      </c>
      <c r="P15" s="20">
        <f t="shared" si="1"/>
        <v>0</v>
      </c>
      <c r="Q15" s="20">
        <f t="shared" si="1"/>
        <v>0</v>
      </c>
      <c r="R15" s="20">
        <f t="shared" si="1"/>
        <v>3</v>
      </c>
      <c r="S15" s="20">
        <f t="shared" si="1"/>
        <v>7</v>
      </c>
      <c r="T15" s="20">
        <f t="shared" si="1"/>
        <v>4</v>
      </c>
      <c r="U15" s="20">
        <f t="shared" si="1"/>
        <v>0</v>
      </c>
      <c r="V15" s="20">
        <f t="shared" si="1"/>
        <v>6</v>
      </c>
      <c r="W15" s="20">
        <f t="shared" si="1"/>
        <v>0</v>
      </c>
      <c r="X15" s="20">
        <f t="shared" si="1"/>
        <v>0</v>
      </c>
      <c r="Y15" s="20">
        <f t="shared" si="1"/>
        <v>6</v>
      </c>
      <c r="Z15" s="20">
        <f t="shared" si="1"/>
        <v>0</v>
      </c>
      <c r="AA15" s="20">
        <f t="shared" si="1"/>
        <v>0</v>
      </c>
      <c r="AB15" s="20">
        <f t="shared" si="1"/>
        <v>16</v>
      </c>
      <c r="AC15" s="23">
        <f>SUM(AC4:AC14)</f>
        <v>71</v>
      </c>
      <c r="AD15" s="29"/>
      <c r="AE15" s="53">
        <f>SUM(AE4:AE14)</f>
        <v>44.819767999999996</v>
      </c>
    </row>
  </sheetData>
  <phoneticPr fontId="0" type="noConversion"/>
  <pageMargins left="0.75" right="0.75" top="1" bottom="1" header="0.5" footer="0.5"/>
  <headerFooter alignWithMargins="0"/>
  <legacyDrawing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39">
    <pageSetUpPr fitToPage="1"/>
  </sheetPr>
  <dimension ref="A1:AF22"/>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8.6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3.5" customWidth="1"/>
    <col min="32" max="32" width="10.6640625" style="1" customWidth="1"/>
  </cols>
  <sheetData>
    <row r="1" spans="1:32" ht="13.5" customHeight="1" x14ac:dyDescent="0.15">
      <c r="A1" s="48"/>
      <c r="B1" s="35" t="str">
        <f>China!B1</f>
        <v>This workbook was produced by Jørgen Fenhann, UNEP DTU Partnership from the CDMPipeline of 1st October 2018, jqfe@dtu.dk, Phone (+45)40202789</v>
      </c>
    </row>
    <row r="2" spans="1:32" ht="13.5" customHeight="1" x14ac:dyDescent="0.15">
      <c r="B2" s="35"/>
      <c r="AF2" s="135" t="s">
        <v>2092</v>
      </c>
    </row>
    <row r="3" spans="1:32" ht="52.5" customHeight="1" x14ac:dyDescent="0.15">
      <c r="A3" s="3" t="s">
        <v>1303</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103" t="s">
        <v>2093</v>
      </c>
      <c r="AE3" s="103" t="s">
        <v>2090</v>
      </c>
      <c r="AF3" s="103" t="s">
        <v>2091</v>
      </c>
    </row>
    <row r="4" spans="1:32" ht="13.5" customHeight="1" x14ac:dyDescent="0.2">
      <c r="A4" s="18" t="s">
        <v>679</v>
      </c>
      <c r="U4" s="96">
        <v>1</v>
      </c>
      <c r="AC4" s="11">
        <f t="shared" ref="AC4:AC21" si="0">SUM(B4:AB4)</f>
        <v>1</v>
      </c>
      <c r="AD4" s="138">
        <f>AF4/AE4/1000</f>
        <v>23.586536369848154</v>
      </c>
      <c r="AE4" s="132">
        <v>3.323591</v>
      </c>
      <c r="AF4" s="82">
        <v>78392</v>
      </c>
    </row>
    <row r="5" spans="1:32" ht="13.5" customHeight="1" x14ac:dyDescent="0.2">
      <c r="A5" s="18" t="s">
        <v>688</v>
      </c>
      <c r="N5">
        <v>1</v>
      </c>
      <c r="R5">
        <v>1</v>
      </c>
      <c r="Y5">
        <v>1</v>
      </c>
      <c r="AC5" s="13">
        <f t="shared" si="0"/>
        <v>3</v>
      </c>
      <c r="AD5" s="139">
        <f t="shared" ref="AD5:AD19" si="1">AF5/AE5/1000</f>
        <v>35.26860283420443</v>
      </c>
      <c r="AE5" s="132">
        <v>1.48472</v>
      </c>
      <c r="AF5" s="82">
        <v>52364</v>
      </c>
    </row>
    <row r="6" spans="1:32" ht="13.5" customHeight="1" x14ac:dyDescent="0.15">
      <c r="A6" s="18" t="s">
        <v>689</v>
      </c>
      <c r="P6">
        <v>1</v>
      </c>
      <c r="R6">
        <v>3</v>
      </c>
      <c r="W6">
        <v>3</v>
      </c>
      <c r="Y6">
        <v>4</v>
      </c>
      <c r="AC6" s="13">
        <f t="shared" si="0"/>
        <v>11</v>
      </c>
      <c r="AD6" s="139">
        <f t="shared" si="1"/>
        <v>56.962822094527141</v>
      </c>
      <c r="AE6" s="133">
        <v>1.946129</v>
      </c>
      <c r="AF6" s="82">
        <v>110857</v>
      </c>
    </row>
    <row r="7" spans="1:32" ht="13.5" customHeight="1" x14ac:dyDescent="0.2">
      <c r="A7" s="18" t="s">
        <v>680</v>
      </c>
      <c r="D7">
        <v>1</v>
      </c>
      <c r="R7">
        <v>1</v>
      </c>
      <c r="S7">
        <v>1</v>
      </c>
      <c r="Y7">
        <v>1</v>
      </c>
      <c r="AC7" s="13">
        <f t="shared" si="0"/>
        <v>4</v>
      </c>
      <c r="AD7" s="139">
        <f t="shared" si="1"/>
        <v>3.7373079106140552</v>
      </c>
      <c r="AE7" s="132">
        <v>2.37845</v>
      </c>
      <c r="AF7" s="82">
        <v>8889</v>
      </c>
    </row>
    <row r="8" spans="1:32" ht="13.5" customHeight="1" x14ac:dyDescent="0.15">
      <c r="A8" s="18" t="s">
        <v>683</v>
      </c>
      <c r="AC8" s="13">
        <f t="shared" si="0"/>
        <v>0</v>
      </c>
      <c r="AD8" s="139">
        <f t="shared" si="1"/>
        <v>23.147463644930053</v>
      </c>
      <c r="AE8" s="133">
        <v>1.4676769999999999</v>
      </c>
      <c r="AF8" s="82">
        <v>33973</v>
      </c>
    </row>
    <row r="9" spans="1:32" ht="13.5" customHeight="1" x14ac:dyDescent="0.15">
      <c r="A9" s="18" t="s">
        <v>686</v>
      </c>
      <c r="R9">
        <v>2</v>
      </c>
      <c r="S9">
        <v>1</v>
      </c>
      <c r="U9" s="96">
        <v>1</v>
      </c>
      <c r="X9">
        <v>1</v>
      </c>
      <c r="Y9">
        <v>2</v>
      </c>
      <c r="AB9">
        <v>4</v>
      </c>
      <c r="AC9" s="13">
        <f t="shared" si="0"/>
        <v>11</v>
      </c>
      <c r="AD9" s="139">
        <f t="shared" si="1"/>
        <v>27.68780457774314</v>
      </c>
      <c r="AE9" s="133">
        <v>1.429438</v>
      </c>
      <c r="AF9" s="82">
        <v>39578</v>
      </c>
    </row>
    <row r="10" spans="1:32" ht="13.5" customHeight="1" x14ac:dyDescent="0.15">
      <c r="A10" s="18" t="s">
        <v>682</v>
      </c>
      <c r="S10">
        <v>1</v>
      </c>
      <c r="AC10" s="13">
        <f t="shared" si="0"/>
        <v>1</v>
      </c>
      <c r="AD10" s="139">
        <f t="shared" si="1"/>
        <v>22.456402372673235</v>
      </c>
      <c r="AE10" s="133">
        <v>1.4382090000000001</v>
      </c>
      <c r="AF10" s="82">
        <v>32297</v>
      </c>
    </row>
    <row r="11" spans="1:32" ht="13.5" customHeight="1" x14ac:dyDescent="0.15">
      <c r="A11" s="18" t="s">
        <v>685</v>
      </c>
      <c r="L11">
        <v>1</v>
      </c>
      <c r="N11">
        <v>1</v>
      </c>
      <c r="R11">
        <v>5</v>
      </c>
      <c r="W11">
        <v>1</v>
      </c>
      <c r="Y11">
        <v>2</v>
      </c>
      <c r="Z11">
        <v>1</v>
      </c>
      <c r="AB11">
        <v>2</v>
      </c>
      <c r="AC11" s="13">
        <f t="shared" si="0"/>
        <v>13</v>
      </c>
      <c r="AD11" s="139">
        <f t="shared" si="1"/>
        <v>29.883917266465772</v>
      </c>
      <c r="AE11" s="133">
        <v>11.744210000000001</v>
      </c>
      <c r="AF11" s="82">
        <v>350963</v>
      </c>
    </row>
    <row r="12" spans="1:32" ht="13.5" customHeight="1" x14ac:dyDescent="0.15">
      <c r="A12" s="18" t="s">
        <v>693</v>
      </c>
      <c r="N12">
        <v>1</v>
      </c>
      <c r="R12">
        <v>3</v>
      </c>
      <c r="S12">
        <v>1</v>
      </c>
      <c r="W12">
        <v>1</v>
      </c>
      <c r="Y12">
        <v>7</v>
      </c>
      <c r="AB12">
        <v>2</v>
      </c>
      <c r="AC12" s="13">
        <f t="shared" si="0"/>
        <v>15</v>
      </c>
      <c r="AD12" s="139">
        <f t="shared" si="1"/>
        <v>37.711581353897465</v>
      </c>
      <c r="AE12" s="133">
        <v>2.5089640000000002</v>
      </c>
      <c r="AF12" s="82">
        <v>94617</v>
      </c>
    </row>
    <row r="13" spans="1:32" ht="13.5" customHeight="1" x14ac:dyDescent="0.15">
      <c r="A13" s="18" t="s">
        <v>694</v>
      </c>
      <c r="R13">
        <v>1</v>
      </c>
      <c r="S13">
        <v>1</v>
      </c>
      <c r="Y13">
        <v>8</v>
      </c>
      <c r="AC13" s="13">
        <f t="shared" si="0"/>
        <v>10</v>
      </c>
      <c r="AD13" s="139">
        <f t="shared" si="1"/>
        <v>33.065170884789794</v>
      </c>
      <c r="AE13" s="133">
        <v>3.1444869999999998</v>
      </c>
      <c r="AF13" s="82">
        <v>103973</v>
      </c>
    </row>
    <row r="14" spans="1:32" ht="13.5" customHeight="1" x14ac:dyDescent="0.15">
      <c r="A14" s="18" t="s">
        <v>681</v>
      </c>
      <c r="S14">
        <v>1</v>
      </c>
      <c r="AB14">
        <v>1</v>
      </c>
      <c r="AC14" s="13">
        <f t="shared" si="0"/>
        <v>2</v>
      </c>
      <c r="AD14" s="139">
        <f t="shared" si="1"/>
        <v>27.545249993222669</v>
      </c>
      <c r="AE14" s="133">
        <v>2.766575</v>
      </c>
      <c r="AF14" s="82">
        <v>76206</v>
      </c>
    </row>
    <row r="15" spans="1:32" ht="13.5" customHeight="1" x14ac:dyDescent="0.15">
      <c r="A15" s="18" t="s">
        <v>692</v>
      </c>
      <c r="AB15">
        <v>4</v>
      </c>
      <c r="AC15" s="13">
        <f t="shared" si="0"/>
        <v>4</v>
      </c>
      <c r="AD15" s="139">
        <f t="shared" si="1"/>
        <v>26.797575159800861</v>
      </c>
      <c r="AE15" s="133">
        <v>0.57587299999999997</v>
      </c>
      <c r="AF15" s="82">
        <v>15432</v>
      </c>
    </row>
    <row r="16" spans="1:32" ht="13.5" customHeight="1" x14ac:dyDescent="0.15">
      <c r="A16" s="18" t="s">
        <v>690</v>
      </c>
      <c r="R16">
        <v>1</v>
      </c>
      <c r="T16">
        <v>1</v>
      </c>
      <c r="Y16">
        <v>5</v>
      </c>
      <c r="AC16" s="13">
        <f t="shared" si="0"/>
        <v>7</v>
      </c>
      <c r="AD16" s="139">
        <f t="shared" si="1"/>
        <v>26.120613117061747</v>
      </c>
      <c r="AE16" s="133">
        <v>1.7390479999999999</v>
      </c>
      <c r="AF16" s="82">
        <v>45425</v>
      </c>
    </row>
    <row r="17" spans="1:32" ht="13.5" customHeight="1" x14ac:dyDescent="0.15">
      <c r="A17" s="18" t="s">
        <v>691</v>
      </c>
      <c r="N17">
        <v>1</v>
      </c>
      <c r="R17">
        <v>3</v>
      </c>
      <c r="S17">
        <v>1</v>
      </c>
      <c r="V17">
        <v>2</v>
      </c>
      <c r="Y17">
        <v>10</v>
      </c>
      <c r="AB17">
        <v>1</v>
      </c>
      <c r="AC17" s="13">
        <f t="shared" si="0"/>
        <v>18</v>
      </c>
      <c r="AD17" s="139">
        <f t="shared" si="1"/>
        <v>38.624855415530028</v>
      </c>
      <c r="AE17" s="133">
        <v>1.700563</v>
      </c>
      <c r="AF17" s="82">
        <v>65684</v>
      </c>
    </row>
    <row r="18" spans="1:32" ht="13.5" customHeight="1" x14ac:dyDescent="0.2">
      <c r="A18" s="18" t="s">
        <v>687</v>
      </c>
      <c r="N18">
        <v>1</v>
      </c>
      <c r="U18" s="96">
        <v>2</v>
      </c>
      <c r="Y18">
        <v>1</v>
      </c>
      <c r="AC18" s="13">
        <f t="shared" si="0"/>
        <v>4</v>
      </c>
      <c r="AD18" s="139">
        <f t="shared" si="1"/>
        <v>36.73710380639006</v>
      </c>
      <c r="AE18" s="132">
        <v>9.3948070000000001</v>
      </c>
      <c r="AF18" s="82">
        <v>345138</v>
      </c>
    </row>
    <row r="19" spans="1:32" ht="13.5" customHeight="1" x14ac:dyDescent="0.15">
      <c r="A19" s="18" t="s">
        <v>684</v>
      </c>
      <c r="Q19">
        <v>1</v>
      </c>
      <c r="V19">
        <v>4</v>
      </c>
      <c r="W19">
        <v>1</v>
      </c>
      <c r="AC19" s="13">
        <f t="shared" si="0"/>
        <v>6</v>
      </c>
      <c r="AD19" s="139">
        <f t="shared" si="1"/>
        <v>63.207261314145903</v>
      </c>
      <c r="AE19" s="133">
        <v>1.105585</v>
      </c>
      <c r="AF19" s="82">
        <v>69881</v>
      </c>
    </row>
    <row r="20" spans="1:32" ht="13.5" customHeight="1" x14ac:dyDescent="0.15">
      <c r="A20" s="8" t="s">
        <v>75</v>
      </c>
      <c r="R20">
        <v>4</v>
      </c>
      <c r="U20" s="96">
        <v>1</v>
      </c>
      <c r="W20">
        <v>1</v>
      </c>
      <c r="Y20">
        <v>2</v>
      </c>
      <c r="AC20" s="13">
        <f t="shared" si="0"/>
        <v>8</v>
      </c>
      <c r="AD20" s="130"/>
      <c r="AE20" s="134"/>
      <c r="AF20" s="105"/>
    </row>
    <row r="21" spans="1:32" ht="13.5" customHeight="1" x14ac:dyDescent="0.15">
      <c r="A21" s="25" t="s">
        <v>115</v>
      </c>
      <c r="AC21" s="15">
        <f t="shared" si="0"/>
        <v>0</v>
      </c>
      <c r="AD21" s="131"/>
      <c r="AE21" s="134"/>
      <c r="AF21" s="105"/>
    </row>
    <row r="22" spans="1:32" ht="13.5" customHeight="1" x14ac:dyDescent="0.15">
      <c r="A22" s="26" t="s">
        <v>106</v>
      </c>
      <c r="B22" s="21">
        <f t="shared" ref="B22:AC22" si="2">SUM(B4:B21)</f>
        <v>0</v>
      </c>
      <c r="C22" s="21">
        <f t="shared" si="2"/>
        <v>0</v>
      </c>
      <c r="D22" s="21">
        <f t="shared" si="2"/>
        <v>1</v>
      </c>
      <c r="E22" s="21">
        <f t="shared" si="2"/>
        <v>0</v>
      </c>
      <c r="F22" s="21">
        <f t="shared" si="2"/>
        <v>0</v>
      </c>
      <c r="G22" s="21">
        <f t="shared" si="2"/>
        <v>0</v>
      </c>
      <c r="H22" s="21">
        <f t="shared" si="2"/>
        <v>0</v>
      </c>
      <c r="I22" s="21">
        <f t="shared" si="2"/>
        <v>0</v>
      </c>
      <c r="J22" s="21">
        <f t="shared" si="2"/>
        <v>0</v>
      </c>
      <c r="K22" s="21">
        <f t="shared" si="2"/>
        <v>0</v>
      </c>
      <c r="L22" s="21">
        <f t="shared" si="2"/>
        <v>1</v>
      </c>
      <c r="M22" s="21">
        <f t="shared" si="2"/>
        <v>0</v>
      </c>
      <c r="N22" s="21">
        <f t="shared" si="2"/>
        <v>5</v>
      </c>
      <c r="O22" s="21">
        <f t="shared" si="2"/>
        <v>0</v>
      </c>
      <c r="P22" s="21">
        <f t="shared" si="2"/>
        <v>1</v>
      </c>
      <c r="Q22" s="21">
        <f t="shared" si="2"/>
        <v>1</v>
      </c>
      <c r="R22" s="21">
        <f t="shared" si="2"/>
        <v>24</v>
      </c>
      <c r="S22" s="21">
        <f t="shared" si="2"/>
        <v>7</v>
      </c>
      <c r="T22" s="21">
        <f t="shared" si="2"/>
        <v>1</v>
      </c>
      <c r="U22" s="21">
        <f t="shared" si="2"/>
        <v>5</v>
      </c>
      <c r="V22" s="21">
        <f t="shared" si="2"/>
        <v>6</v>
      </c>
      <c r="W22" s="21">
        <f t="shared" si="2"/>
        <v>7</v>
      </c>
      <c r="X22" s="21">
        <f t="shared" si="2"/>
        <v>1</v>
      </c>
      <c r="Y22" s="21">
        <f t="shared" si="2"/>
        <v>43</v>
      </c>
      <c r="Z22" s="21">
        <f t="shared" si="2"/>
        <v>1</v>
      </c>
      <c r="AA22" s="21">
        <f t="shared" si="2"/>
        <v>0</v>
      </c>
      <c r="AB22" s="22">
        <f t="shared" si="2"/>
        <v>14</v>
      </c>
      <c r="AC22" s="23">
        <f t="shared" si="2"/>
        <v>118</v>
      </c>
      <c r="AD22" s="140">
        <f>AF22/AE22/1000</f>
        <v>31.645316183993604</v>
      </c>
      <c r="AE22" s="136">
        <f>SUM(AE4:AE21)</f>
        <v>48.148325999999997</v>
      </c>
      <c r="AF22" s="137">
        <f>SUM(AF4:AF21)</f>
        <v>1523669</v>
      </c>
    </row>
  </sheetData>
  <phoneticPr fontId="0" type="noConversion"/>
  <pageMargins left="0.75" right="0.75" top="1" bottom="1" header="0.5" footer="0.5"/>
  <pageSetup paperSize="9" scale="5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AF12"/>
  <sheetViews>
    <sheetView workbookViewId="0">
      <pane xSplit="1" ySplit="3" topLeftCell="M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8.6640625" style="2" customWidth="1"/>
    <col min="2" max="2" width="8" customWidth="1"/>
    <col min="3" max="3" width="6.5" customWidth="1"/>
    <col min="4" max="5" width="8.5" customWidth="1"/>
    <col min="6" max="6" width="7.33203125" customWidth="1"/>
    <col min="7" max="7" width="8.6640625" customWidth="1"/>
    <col min="8" max="8" width="9.83203125" customWidth="1"/>
    <col min="9" max="9" width="10.6640625" customWidth="1"/>
    <col min="10" max="10" width="10.5" customWidth="1"/>
    <col min="11" max="11" width="9.33203125" customWidth="1"/>
    <col min="12" max="12" width="10" customWidth="1"/>
    <col min="13" max="13" width="6.83203125" customWidth="1"/>
    <col min="14" max="14" width="7" customWidth="1"/>
    <col min="16" max="16" width="8"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2" ht="13.5" customHeight="1" x14ac:dyDescent="0.15">
      <c r="A1" s="48"/>
      <c r="B1" s="35" t="str">
        <f>+Guide!A1</f>
        <v>This workbook was produced by Jørgen Fenhann, UNEP DTU Partnership from the CDMPipeline of 1st October 2018, jqfe@dtu.dk, Phone (+45)40202789</v>
      </c>
    </row>
    <row r="2" spans="1:32" ht="13.5" customHeight="1" x14ac:dyDescent="0.15">
      <c r="B2" s="35"/>
      <c r="AD2" t="s">
        <v>1369</v>
      </c>
      <c r="AE2" t="s">
        <v>1355</v>
      </c>
    </row>
    <row r="3" spans="1:32" ht="42.75" customHeight="1" x14ac:dyDescent="0.15">
      <c r="A3" s="3" t="s">
        <v>366</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s="7" t="s">
        <v>367</v>
      </c>
      <c r="AC4" s="11">
        <f t="shared" ref="AC4:AC11" si="0">SUM(B4:AB4)</f>
        <v>0</v>
      </c>
      <c r="AD4" s="27"/>
      <c r="AE4" s="45">
        <v>8.1539599999999997</v>
      </c>
    </row>
    <row r="5" spans="1:32" ht="13.5" customHeight="1" x14ac:dyDescent="0.15">
      <c r="A5" s="8" t="s">
        <v>368</v>
      </c>
      <c r="M5">
        <v>1</v>
      </c>
      <c r="N5">
        <v>1</v>
      </c>
      <c r="AC5" s="13">
        <f t="shared" si="0"/>
        <v>2</v>
      </c>
      <c r="AD5" s="28"/>
      <c r="AE5" s="46">
        <v>24.11966</v>
      </c>
    </row>
    <row r="6" spans="1:32" ht="13.5" customHeight="1" x14ac:dyDescent="0.15">
      <c r="A6" s="8" t="s">
        <v>369</v>
      </c>
      <c r="D6">
        <v>1</v>
      </c>
      <c r="J6">
        <v>3</v>
      </c>
      <c r="O6">
        <v>1</v>
      </c>
      <c r="S6">
        <v>2</v>
      </c>
      <c r="AC6" s="13">
        <f t="shared" si="0"/>
        <v>7</v>
      </c>
      <c r="AD6" s="28"/>
      <c r="AE6" s="46">
        <v>38.987139999999997</v>
      </c>
    </row>
    <row r="7" spans="1:32" ht="13.5" customHeight="1" x14ac:dyDescent="0.15">
      <c r="A7" s="8" t="s">
        <v>370</v>
      </c>
      <c r="AC7" s="13">
        <f t="shared" si="0"/>
        <v>0</v>
      </c>
      <c r="AD7" s="28"/>
      <c r="AE7" s="46">
        <v>14.604900000000001</v>
      </c>
    </row>
    <row r="8" spans="1:32" ht="13.5" customHeight="1" x14ac:dyDescent="0.15">
      <c r="A8" s="8" t="s">
        <v>1354</v>
      </c>
      <c r="J8">
        <v>1</v>
      </c>
      <c r="AC8" s="13">
        <f t="shared" si="0"/>
        <v>1</v>
      </c>
      <c r="AD8" s="28"/>
      <c r="AE8" s="46">
        <v>30.088740000000001</v>
      </c>
    </row>
    <row r="9" spans="1:32" ht="13.5" customHeight="1" x14ac:dyDescent="0.15">
      <c r="A9" s="8" t="s">
        <v>371</v>
      </c>
      <c r="J9">
        <v>1</v>
      </c>
      <c r="AC9" s="13">
        <f t="shared" si="0"/>
        <v>1</v>
      </c>
      <c r="AD9" s="28"/>
      <c r="AE9" s="46">
        <v>7.8967200000000002</v>
      </c>
    </row>
    <row r="10" spans="1:32" ht="13.5" customHeight="1" x14ac:dyDescent="0.15">
      <c r="A10" s="8" t="s">
        <v>75</v>
      </c>
      <c r="AC10" s="13">
        <f t="shared" si="0"/>
        <v>0</v>
      </c>
      <c r="AD10" s="28"/>
      <c r="AE10" s="46"/>
    </row>
    <row r="11" spans="1:32" ht="13.5" customHeight="1" x14ac:dyDescent="0.15">
      <c r="A11" s="25" t="s">
        <v>115</v>
      </c>
      <c r="AC11" s="15">
        <f t="shared" si="0"/>
        <v>0</v>
      </c>
      <c r="AD11" s="29"/>
      <c r="AE11" s="33"/>
      <c r="AF11"/>
    </row>
    <row r="12" spans="1:32" ht="13.5" customHeight="1" x14ac:dyDescent="0.15">
      <c r="A12" s="26" t="s">
        <v>106</v>
      </c>
      <c r="B12" s="20">
        <f t="shared" ref="B12:AC12" si="1">SUM(B4:B11)</f>
        <v>0</v>
      </c>
      <c r="C12" s="21">
        <f t="shared" si="1"/>
        <v>0</v>
      </c>
      <c r="D12" s="21">
        <f t="shared" si="1"/>
        <v>1</v>
      </c>
      <c r="E12" s="21">
        <f t="shared" si="1"/>
        <v>0</v>
      </c>
      <c r="F12" s="21">
        <f t="shared" si="1"/>
        <v>0</v>
      </c>
      <c r="G12" s="21">
        <f t="shared" si="1"/>
        <v>0</v>
      </c>
      <c r="H12" s="21">
        <f t="shared" si="1"/>
        <v>0</v>
      </c>
      <c r="I12" s="21">
        <f t="shared" si="1"/>
        <v>0</v>
      </c>
      <c r="J12" s="21">
        <f t="shared" si="1"/>
        <v>5</v>
      </c>
      <c r="K12" s="21">
        <f t="shared" si="1"/>
        <v>0</v>
      </c>
      <c r="L12" s="21">
        <f t="shared" si="1"/>
        <v>0</v>
      </c>
      <c r="M12" s="21">
        <f t="shared" si="1"/>
        <v>1</v>
      </c>
      <c r="N12" s="21">
        <f t="shared" si="1"/>
        <v>1</v>
      </c>
      <c r="O12" s="21">
        <f t="shared" si="1"/>
        <v>1</v>
      </c>
      <c r="P12" s="21">
        <f t="shared" si="1"/>
        <v>0</v>
      </c>
      <c r="Q12" s="21">
        <f t="shared" si="1"/>
        <v>0</v>
      </c>
      <c r="R12" s="21">
        <f t="shared" si="1"/>
        <v>0</v>
      </c>
      <c r="S12" s="21">
        <f t="shared" si="1"/>
        <v>2</v>
      </c>
      <c r="T12" s="21">
        <f t="shared" si="1"/>
        <v>0</v>
      </c>
      <c r="U12" s="21">
        <f t="shared" si="1"/>
        <v>0</v>
      </c>
      <c r="V12" s="21">
        <f t="shared" si="1"/>
        <v>0</v>
      </c>
      <c r="W12" s="21">
        <f t="shared" si="1"/>
        <v>0</v>
      </c>
      <c r="X12" s="21">
        <f t="shared" si="1"/>
        <v>0</v>
      </c>
      <c r="Y12" s="21">
        <f t="shared" si="1"/>
        <v>0</v>
      </c>
      <c r="Z12" s="21">
        <f t="shared" si="1"/>
        <v>0</v>
      </c>
      <c r="AA12" s="21">
        <f t="shared" si="1"/>
        <v>0</v>
      </c>
      <c r="AB12" s="22">
        <f t="shared" si="1"/>
        <v>0</v>
      </c>
      <c r="AC12" s="23">
        <f t="shared" si="1"/>
        <v>11</v>
      </c>
      <c r="AD12" s="29"/>
      <c r="AE12" s="52">
        <f>SUM(AE4:AE11)</f>
        <v>123.85112000000001</v>
      </c>
      <c r="AF12"/>
    </row>
  </sheetData>
  <phoneticPr fontId="0" type="noConversion"/>
  <pageMargins left="0.75" right="0.75" top="1" bottom="1" header="0.5" footer="0.5"/>
  <headerFooter alignWithMargins="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55"/>
  <dimension ref="A1:AE37"/>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4.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1" width="10.33203125"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3.5" customHeight="1" x14ac:dyDescent="0.15">
      <c r="A3" s="3" t="s">
        <v>1271</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2" t="s">
        <v>610</v>
      </c>
      <c r="R4">
        <v>6</v>
      </c>
      <c r="AC4" s="11">
        <f t="shared" ref="AC4:AC14" si="0">SUM(B4:AB4)</f>
        <v>6</v>
      </c>
      <c r="AD4" s="27"/>
      <c r="AE4" s="17"/>
    </row>
    <row r="5" spans="1:31" ht="13.5" customHeight="1" x14ac:dyDescent="0.15">
      <c r="A5" s="2" t="s">
        <v>1272</v>
      </c>
      <c r="AC5" s="13">
        <f t="shared" si="0"/>
        <v>0</v>
      </c>
      <c r="AD5" s="28"/>
      <c r="AE5" s="18"/>
    </row>
    <row r="6" spans="1:31" ht="13.5" customHeight="1" x14ac:dyDescent="0.15">
      <c r="A6" s="2" t="s">
        <v>1036</v>
      </c>
      <c r="U6" s="96">
        <v>1</v>
      </c>
      <c r="AC6" s="13">
        <f t="shared" si="0"/>
        <v>1</v>
      </c>
      <c r="AD6" s="28"/>
      <c r="AE6" s="18"/>
    </row>
    <row r="7" spans="1:31" ht="13.5" customHeight="1" x14ac:dyDescent="0.15">
      <c r="A7" s="2" t="s">
        <v>723</v>
      </c>
      <c r="D7">
        <v>1</v>
      </c>
      <c r="AC7" s="13">
        <f t="shared" si="0"/>
        <v>1</v>
      </c>
      <c r="AD7" s="28"/>
      <c r="AE7" s="18"/>
    </row>
    <row r="8" spans="1:31" ht="13.5" customHeight="1" x14ac:dyDescent="0.15">
      <c r="A8" s="2" t="s">
        <v>1273</v>
      </c>
      <c r="O8">
        <v>1</v>
      </c>
      <c r="AB8">
        <v>5</v>
      </c>
      <c r="AC8" s="13">
        <f t="shared" si="0"/>
        <v>6</v>
      </c>
      <c r="AD8" s="28"/>
      <c r="AE8" s="18"/>
    </row>
    <row r="9" spans="1:31" ht="13.5" customHeight="1" x14ac:dyDescent="0.15">
      <c r="A9" s="2" t="s">
        <v>925</v>
      </c>
      <c r="AC9" s="13">
        <f t="shared" si="0"/>
        <v>0</v>
      </c>
      <c r="AD9" s="28"/>
      <c r="AE9" s="18"/>
    </row>
    <row r="10" spans="1:31" ht="13.5" customHeight="1" x14ac:dyDescent="0.15">
      <c r="A10" s="2" t="s">
        <v>1274</v>
      </c>
      <c r="R10">
        <v>1</v>
      </c>
      <c r="T10">
        <v>1</v>
      </c>
      <c r="AC10" s="13">
        <f t="shared" si="0"/>
        <v>2</v>
      </c>
      <c r="AD10" s="28"/>
      <c r="AE10" s="18"/>
    </row>
    <row r="11" spans="1:31" ht="13.5" customHeight="1" x14ac:dyDescent="0.15">
      <c r="A11" s="2" t="s">
        <v>1275</v>
      </c>
      <c r="D11">
        <v>2</v>
      </c>
      <c r="R11">
        <v>7</v>
      </c>
      <c r="AC11" s="13">
        <f t="shared" si="0"/>
        <v>9</v>
      </c>
      <c r="AD11" s="28"/>
      <c r="AE11" s="18"/>
    </row>
    <row r="12" spans="1:31" ht="13.5" customHeight="1" x14ac:dyDescent="0.15">
      <c r="A12" s="2" t="s">
        <v>717</v>
      </c>
      <c r="D12">
        <v>1</v>
      </c>
      <c r="S12">
        <v>2</v>
      </c>
      <c r="AC12" s="13">
        <f t="shared" si="0"/>
        <v>3</v>
      </c>
      <c r="AD12" s="28"/>
      <c r="AE12" s="18"/>
    </row>
    <row r="13" spans="1:31" ht="13.5" customHeight="1" x14ac:dyDescent="0.15">
      <c r="A13" s="8" t="s">
        <v>75</v>
      </c>
      <c r="AC13" s="13">
        <f t="shared" si="0"/>
        <v>0</v>
      </c>
      <c r="AD13" s="30"/>
      <c r="AE13" s="33"/>
    </row>
    <row r="14" spans="1:31" ht="13.5" customHeight="1" x14ac:dyDescent="0.15">
      <c r="A14" s="25" t="s">
        <v>115</v>
      </c>
      <c r="AC14" s="15">
        <f t="shared" si="0"/>
        <v>0</v>
      </c>
      <c r="AD14" s="29"/>
      <c r="AE14" s="33"/>
    </row>
    <row r="15" spans="1:31" ht="13.5" customHeight="1" x14ac:dyDescent="0.15">
      <c r="A15" s="26" t="s">
        <v>106</v>
      </c>
      <c r="B15" s="20">
        <f t="shared" ref="B15:AC15" si="1">SUM(B4:B14)</f>
        <v>0</v>
      </c>
      <c r="C15" s="21">
        <f t="shared" si="1"/>
        <v>0</v>
      </c>
      <c r="D15" s="21">
        <f t="shared" si="1"/>
        <v>4</v>
      </c>
      <c r="E15" s="21">
        <f t="shared" si="1"/>
        <v>0</v>
      </c>
      <c r="F15" s="21">
        <f t="shared" si="1"/>
        <v>0</v>
      </c>
      <c r="G15" s="21">
        <f t="shared" si="1"/>
        <v>0</v>
      </c>
      <c r="H15" s="21">
        <f t="shared" si="1"/>
        <v>0</v>
      </c>
      <c r="I15" s="21">
        <f t="shared" si="1"/>
        <v>0</v>
      </c>
      <c r="J15" s="21">
        <f t="shared" si="1"/>
        <v>0</v>
      </c>
      <c r="K15" s="21">
        <f t="shared" si="1"/>
        <v>0</v>
      </c>
      <c r="L15" s="21">
        <f t="shared" si="1"/>
        <v>0</v>
      </c>
      <c r="M15" s="21">
        <f t="shared" si="1"/>
        <v>0</v>
      </c>
      <c r="N15" s="21">
        <f t="shared" si="1"/>
        <v>0</v>
      </c>
      <c r="O15" s="21">
        <f t="shared" si="1"/>
        <v>1</v>
      </c>
      <c r="P15" s="21">
        <f t="shared" si="1"/>
        <v>0</v>
      </c>
      <c r="Q15" s="21">
        <f t="shared" si="1"/>
        <v>0</v>
      </c>
      <c r="R15" s="21">
        <f t="shared" si="1"/>
        <v>14</v>
      </c>
      <c r="S15" s="21">
        <f t="shared" si="1"/>
        <v>2</v>
      </c>
      <c r="T15" s="21">
        <f t="shared" si="1"/>
        <v>1</v>
      </c>
      <c r="U15" s="21">
        <f t="shared" si="1"/>
        <v>1</v>
      </c>
      <c r="V15" s="21">
        <f t="shared" si="1"/>
        <v>0</v>
      </c>
      <c r="W15" s="21">
        <f t="shared" si="1"/>
        <v>0</v>
      </c>
      <c r="X15" s="21">
        <f t="shared" si="1"/>
        <v>0</v>
      </c>
      <c r="Y15" s="21">
        <f t="shared" si="1"/>
        <v>0</v>
      </c>
      <c r="Z15" s="21">
        <f t="shared" si="1"/>
        <v>0</v>
      </c>
      <c r="AA15" s="21">
        <f t="shared" si="1"/>
        <v>0</v>
      </c>
      <c r="AB15" s="22">
        <f t="shared" si="1"/>
        <v>5</v>
      </c>
      <c r="AC15" s="23">
        <f t="shared" si="1"/>
        <v>28</v>
      </c>
      <c r="AD15" s="29"/>
      <c r="AE15" s="49"/>
    </row>
    <row r="37" spans="1:1" ht="13.5" customHeight="1" x14ac:dyDescent="0.15">
      <c r="A37" s="2" t="s">
        <v>243</v>
      </c>
    </row>
  </sheetData>
  <phoneticPr fontId="0" type="noConversion"/>
  <pageMargins left="0.75" right="0.75" top="1" bottom="1" header="0.5" footer="0.5"/>
  <headerFooter alignWithMargins="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AF28"/>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24.83203125" style="2" customWidth="1"/>
    <col min="2" max="2" width="8" style="96" customWidth="1"/>
    <col min="3" max="3" width="6.5" style="96" customWidth="1"/>
    <col min="4" max="4" width="6.83203125" style="96" customWidth="1"/>
    <col min="5" max="5" width="8.5" style="96" customWidth="1"/>
    <col min="6" max="6" width="7.33203125" style="96" customWidth="1"/>
    <col min="7" max="7" width="6.832031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33203125" style="96" customWidth="1"/>
    <col min="32" max="32" width="8.6640625" style="1" customWidth="1"/>
    <col min="33" max="16384" width="9.1640625" style="96"/>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3.5" customHeight="1" x14ac:dyDescent="0.15">
      <c r="A3" s="3" t="s">
        <v>1845</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96" t="s">
        <v>1846</v>
      </c>
      <c r="AC4" s="11">
        <f t="shared" ref="AC4:AC21" si="0">SUM(C4:AB4)</f>
        <v>0</v>
      </c>
      <c r="AD4" s="27"/>
      <c r="AE4" s="45"/>
    </row>
    <row r="5" spans="1:31" ht="13.5" customHeight="1" x14ac:dyDescent="0.15">
      <c r="A5" s="96" t="s">
        <v>1847</v>
      </c>
      <c r="AC5" s="13">
        <f t="shared" si="0"/>
        <v>0</v>
      </c>
      <c r="AD5" s="28"/>
      <c r="AE5" s="46"/>
    </row>
    <row r="6" spans="1:31" ht="13.5" customHeight="1" x14ac:dyDescent="0.15">
      <c r="A6" s="96" t="s">
        <v>1848</v>
      </c>
      <c r="AC6" s="13">
        <f t="shared" si="0"/>
        <v>0</v>
      </c>
      <c r="AD6" s="28"/>
      <c r="AE6" s="46"/>
    </row>
    <row r="7" spans="1:31" ht="13.5" customHeight="1" x14ac:dyDescent="0.15">
      <c r="A7" s="96" t="s">
        <v>1849</v>
      </c>
      <c r="AC7" s="13">
        <f t="shared" si="0"/>
        <v>0</v>
      </c>
      <c r="AD7" s="28"/>
      <c r="AE7" s="46"/>
    </row>
    <row r="8" spans="1:31" ht="13.5" customHeight="1" x14ac:dyDescent="0.15">
      <c r="A8" s="96" t="s">
        <v>1850</v>
      </c>
      <c r="AC8" s="13">
        <f t="shared" si="0"/>
        <v>0</v>
      </c>
      <c r="AD8" s="28"/>
      <c r="AE8" s="46"/>
    </row>
    <row r="9" spans="1:31" ht="13.5" customHeight="1" x14ac:dyDescent="0.15">
      <c r="A9" s="96" t="s">
        <v>1851</v>
      </c>
      <c r="AC9" s="13">
        <f t="shared" si="0"/>
        <v>0</v>
      </c>
      <c r="AD9" s="28"/>
      <c r="AE9" s="46"/>
    </row>
    <row r="10" spans="1:31" ht="13.5" customHeight="1" x14ac:dyDescent="0.15">
      <c r="A10" s="96" t="s">
        <v>1852</v>
      </c>
      <c r="S10" s="96">
        <v>1</v>
      </c>
      <c r="AC10" s="13">
        <f t="shared" si="0"/>
        <v>1</v>
      </c>
      <c r="AD10" s="28"/>
      <c r="AE10" s="46"/>
    </row>
    <row r="11" spans="1:31" ht="13.5" customHeight="1" x14ac:dyDescent="0.15">
      <c r="A11" s="96" t="s">
        <v>1853</v>
      </c>
      <c r="AC11" s="13">
        <f t="shared" si="0"/>
        <v>0</v>
      </c>
      <c r="AD11" s="28"/>
      <c r="AE11" s="46"/>
    </row>
    <row r="12" spans="1:31" ht="13.5" customHeight="1" x14ac:dyDescent="0.15">
      <c r="A12" s="96" t="s">
        <v>1854</v>
      </c>
      <c r="AC12" s="13">
        <f t="shared" si="0"/>
        <v>0</v>
      </c>
      <c r="AD12" s="28"/>
      <c r="AE12" s="46"/>
    </row>
    <row r="13" spans="1:31" ht="13.5" customHeight="1" x14ac:dyDescent="0.15">
      <c r="A13" s="96" t="s">
        <v>1036</v>
      </c>
      <c r="AB13" s="96">
        <v>1</v>
      </c>
      <c r="AC13" s="13">
        <f t="shared" si="0"/>
        <v>1</v>
      </c>
      <c r="AD13" s="28"/>
      <c r="AE13" s="46"/>
    </row>
    <row r="14" spans="1:31" ht="13.5" customHeight="1" x14ac:dyDescent="0.15">
      <c r="A14" s="96" t="s">
        <v>751</v>
      </c>
      <c r="AC14" s="13">
        <f t="shared" si="0"/>
        <v>0</v>
      </c>
      <c r="AD14" s="28"/>
      <c r="AE14" s="46"/>
    </row>
    <row r="15" spans="1:31" s="1" customFormat="1" ht="13.5" customHeight="1" x14ac:dyDescent="0.15">
      <c r="A15" s="96" t="s">
        <v>1855</v>
      </c>
      <c r="B15" s="96"/>
      <c r="C15" s="96"/>
      <c r="D15" s="96"/>
      <c r="E15" s="96"/>
      <c r="F15" s="96"/>
      <c r="G15" s="96"/>
      <c r="H15" s="96"/>
      <c r="I15" s="96"/>
      <c r="J15" s="96"/>
      <c r="K15" s="96"/>
      <c r="L15" s="96"/>
      <c r="M15" s="96"/>
      <c r="N15" s="96"/>
      <c r="O15" s="96"/>
      <c r="P15" s="96"/>
      <c r="Q15" s="96"/>
      <c r="R15" s="96"/>
      <c r="S15" s="96"/>
      <c r="T15" s="96"/>
      <c r="U15" s="96"/>
      <c r="V15" s="96"/>
      <c r="W15" s="96"/>
      <c r="X15" s="96"/>
      <c r="Y15" s="96"/>
      <c r="Z15" s="96"/>
      <c r="AA15" s="96"/>
      <c r="AB15" s="96"/>
      <c r="AC15" s="13">
        <f t="shared" si="0"/>
        <v>0</v>
      </c>
      <c r="AD15" s="28"/>
      <c r="AE15" s="46"/>
    </row>
    <row r="16" spans="1:31" s="1" customFormat="1" ht="13.5" customHeight="1" x14ac:dyDescent="0.15">
      <c r="A16" s="96" t="s">
        <v>1856</v>
      </c>
      <c r="B16" s="96"/>
      <c r="C16" s="96"/>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13">
        <f t="shared" si="0"/>
        <v>0</v>
      </c>
      <c r="AD16" s="28"/>
      <c r="AE16" s="46"/>
    </row>
    <row r="17" spans="1:32" s="1" customFormat="1" ht="13.5" customHeight="1" x14ac:dyDescent="0.15">
      <c r="A17" s="96" t="s">
        <v>1857</v>
      </c>
      <c r="B17" s="96"/>
      <c r="C17" s="96"/>
      <c r="D17" s="96"/>
      <c r="E17" s="96"/>
      <c r="F17" s="96"/>
      <c r="G17" s="96"/>
      <c r="H17" s="96"/>
      <c r="I17" s="96"/>
      <c r="J17" s="96"/>
      <c r="K17" s="96"/>
      <c r="L17" s="96"/>
      <c r="M17" s="96"/>
      <c r="N17" s="96"/>
      <c r="O17" s="96"/>
      <c r="P17" s="96"/>
      <c r="Q17" s="96"/>
      <c r="R17" s="96"/>
      <c r="S17" s="96"/>
      <c r="T17" s="96"/>
      <c r="U17" s="96"/>
      <c r="V17" s="96"/>
      <c r="W17" s="96"/>
      <c r="X17" s="96"/>
      <c r="Y17" s="96"/>
      <c r="Z17" s="96"/>
      <c r="AA17" s="96"/>
      <c r="AB17" s="96"/>
      <c r="AC17" s="13">
        <f t="shared" si="0"/>
        <v>0</v>
      </c>
      <c r="AD17" s="28"/>
      <c r="AE17" s="46"/>
    </row>
    <row r="18" spans="1:32" s="1" customFormat="1" ht="13.5" customHeight="1" x14ac:dyDescent="0.15">
      <c r="A18" s="96" t="s">
        <v>1858</v>
      </c>
      <c r="B18" s="96"/>
      <c r="C18" s="96"/>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13">
        <f t="shared" si="0"/>
        <v>0</v>
      </c>
      <c r="AD18" s="28"/>
      <c r="AE18" s="46"/>
    </row>
    <row r="19" spans="1:32" s="1" customFormat="1" ht="13.5" customHeight="1" x14ac:dyDescent="0.15">
      <c r="A19" s="96" t="s">
        <v>1859</v>
      </c>
      <c r="B19" s="96"/>
      <c r="C19" s="96"/>
      <c r="D19" s="96"/>
      <c r="E19" s="96"/>
      <c r="F19" s="96"/>
      <c r="G19" s="96"/>
      <c r="H19" s="96"/>
      <c r="I19" s="96"/>
      <c r="J19" s="96"/>
      <c r="K19" s="96"/>
      <c r="L19" s="96"/>
      <c r="M19" s="96"/>
      <c r="N19" s="96"/>
      <c r="O19" s="96"/>
      <c r="P19" s="96"/>
      <c r="Q19" s="96"/>
      <c r="R19" s="96"/>
      <c r="S19" s="96"/>
      <c r="T19" s="96"/>
      <c r="U19" s="96"/>
      <c r="V19" s="96"/>
      <c r="W19" s="96"/>
      <c r="X19" s="96"/>
      <c r="Y19" s="96"/>
      <c r="Z19" s="96"/>
      <c r="AA19" s="96"/>
      <c r="AB19" s="96"/>
      <c r="AC19" s="13">
        <f t="shared" si="0"/>
        <v>0</v>
      </c>
      <c r="AD19" s="28"/>
      <c r="AE19" s="46"/>
    </row>
    <row r="20" spans="1:32" s="1" customFormat="1" ht="13.5" customHeight="1" x14ac:dyDescent="0.15">
      <c r="A20" s="96" t="s">
        <v>1860</v>
      </c>
      <c r="B20" s="96"/>
      <c r="C20" s="96"/>
      <c r="D20" s="96"/>
      <c r="E20" s="96"/>
      <c r="F20" s="96"/>
      <c r="G20" s="96"/>
      <c r="H20" s="96"/>
      <c r="I20" s="96"/>
      <c r="J20" s="96"/>
      <c r="K20" s="96"/>
      <c r="L20" s="96"/>
      <c r="M20" s="96"/>
      <c r="N20" s="96"/>
      <c r="O20" s="96"/>
      <c r="P20" s="96"/>
      <c r="Q20" s="96"/>
      <c r="R20" s="96"/>
      <c r="S20" s="96"/>
      <c r="T20" s="96"/>
      <c r="U20" s="96"/>
      <c r="V20" s="96"/>
      <c r="W20" s="96"/>
      <c r="X20" s="96"/>
      <c r="Y20" s="96"/>
      <c r="Z20" s="96"/>
      <c r="AA20" s="96"/>
      <c r="AB20" s="96"/>
      <c r="AC20" s="13">
        <f t="shared" si="0"/>
        <v>0</v>
      </c>
      <c r="AD20" s="28"/>
      <c r="AE20" s="46"/>
    </row>
    <row r="21" spans="1:32" s="1" customFormat="1" ht="13.5" customHeight="1" x14ac:dyDescent="0.15">
      <c r="A21" s="96" t="s">
        <v>1861</v>
      </c>
      <c r="B21" s="96"/>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13">
        <f t="shared" si="0"/>
        <v>0</v>
      </c>
      <c r="AD21" s="28"/>
      <c r="AE21" s="46"/>
    </row>
    <row r="22" spans="1:32" ht="13.5" customHeight="1" x14ac:dyDescent="0.15">
      <c r="A22" s="8" t="s">
        <v>75</v>
      </c>
      <c r="AC22" s="13">
        <f>SUM(B22:AB22)</f>
        <v>0</v>
      </c>
      <c r="AD22" s="30"/>
      <c r="AE22" s="33"/>
    </row>
    <row r="23" spans="1:32" ht="13.5" customHeight="1" x14ac:dyDescent="0.15">
      <c r="A23" s="25" t="s">
        <v>115</v>
      </c>
      <c r="AC23" s="15">
        <f>SUM(B23:AB23)</f>
        <v>0</v>
      </c>
      <c r="AD23" s="29"/>
      <c r="AE23" s="33"/>
      <c r="AF23" s="96"/>
    </row>
    <row r="24" spans="1:32" ht="13.5" customHeight="1" x14ac:dyDescent="0.15">
      <c r="A24" s="26" t="s">
        <v>106</v>
      </c>
      <c r="B24" s="21">
        <f t="shared" ref="B24:AC24" si="1">SUM(B4:B23)</f>
        <v>0</v>
      </c>
      <c r="C24" s="21">
        <f t="shared" si="1"/>
        <v>0</v>
      </c>
      <c r="D24" s="21">
        <f t="shared" si="1"/>
        <v>0</v>
      </c>
      <c r="E24" s="21">
        <f t="shared" si="1"/>
        <v>0</v>
      </c>
      <c r="F24" s="21">
        <f t="shared" si="1"/>
        <v>0</v>
      </c>
      <c r="G24" s="21">
        <f t="shared" si="1"/>
        <v>0</v>
      </c>
      <c r="H24" s="21">
        <f t="shared" si="1"/>
        <v>0</v>
      </c>
      <c r="I24" s="21">
        <f t="shared" si="1"/>
        <v>0</v>
      </c>
      <c r="J24" s="21">
        <f t="shared" si="1"/>
        <v>0</v>
      </c>
      <c r="K24" s="21">
        <f t="shared" si="1"/>
        <v>0</v>
      </c>
      <c r="L24" s="21">
        <f t="shared" si="1"/>
        <v>0</v>
      </c>
      <c r="M24" s="21">
        <f t="shared" si="1"/>
        <v>0</v>
      </c>
      <c r="N24" s="21">
        <f t="shared" si="1"/>
        <v>0</v>
      </c>
      <c r="O24" s="21">
        <f t="shared" si="1"/>
        <v>0</v>
      </c>
      <c r="P24" s="21">
        <f t="shared" si="1"/>
        <v>0</v>
      </c>
      <c r="Q24" s="21">
        <f t="shared" si="1"/>
        <v>0</v>
      </c>
      <c r="R24" s="21">
        <f t="shared" si="1"/>
        <v>0</v>
      </c>
      <c r="S24" s="21">
        <f t="shared" si="1"/>
        <v>1</v>
      </c>
      <c r="T24" s="21">
        <f t="shared" si="1"/>
        <v>0</v>
      </c>
      <c r="U24" s="21">
        <f t="shared" si="1"/>
        <v>0</v>
      </c>
      <c r="V24" s="21">
        <f t="shared" si="1"/>
        <v>0</v>
      </c>
      <c r="W24" s="21">
        <f t="shared" si="1"/>
        <v>0</v>
      </c>
      <c r="X24" s="21">
        <f t="shared" si="1"/>
        <v>0</v>
      </c>
      <c r="Y24" s="21">
        <f t="shared" si="1"/>
        <v>0</v>
      </c>
      <c r="Z24" s="21">
        <f t="shared" si="1"/>
        <v>0</v>
      </c>
      <c r="AA24" s="21">
        <f t="shared" si="1"/>
        <v>0</v>
      </c>
      <c r="AB24" s="22">
        <f t="shared" si="1"/>
        <v>1</v>
      </c>
      <c r="AC24" s="23">
        <f t="shared" si="1"/>
        <v>2</v>
      </c>
      <c r="AD24" s="29"/>
      <c r="AE24" s="23"/>
      <c r="AF24" s="96"/>
    </row>
    <row r="28" spans="1:32" ht="13.5" customHeight="1" x14ac:dyDescent="0.15">
      <c r="E28" s="90"/>
    </row>
  </sheetData>
  <pageMargins left="0.75" right="0.75" top="1" bottom="1" header="0.5" footer="0.5"/>
  <pageSetup paperSize="9" scale="55" orientation="landscape" r:id="rId1"/>
  <headerFooter alignWithMargins="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62"/>
  <dimension ref="A1:AF10"/>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5.16406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5" customWidth="1"/>
    <col min="32" max="32" width="8.6640625" style="1" customWidth="1"/>
  </cols>
  <sheetData>
    <row r="1" spans="1:32" ht="13.5" customHeight="1" x14ac:dyDescent="0.15">
      <c r="B1" s="35" t="str">
        <f>China!B1</f>
        <v>This workbook was produced by Jørgen Fenhann, UNEP DTU Partnership from the CDMPipeline of 1st October 2018, jqfe@dtu.dk, Phone (+45)40202789</v>
      </c>
    </row>
    <row r="2" spans="1:32" ht="13.5" customHeight="1" x14ac:dyDescent="0.15">
      <c r="B2" s="35"/>
    </row>
    <row r="3" spans="1:32" ht="40.5" customHeight="1" x14ac:dyDescent="0.15">
      <c r="A3" s="3" t="s">
        <v>1439</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31" t="s">
        <v>382</v>
      </c>
    </row>
    <row r="4" spans="1:32" ht="13.5" customHeight="1" x14ac:dyDescent="0.15">
      <c r="A4" s="8" t="s">
        <v>1440</v>
      </c>
      <c r="AC4" s="11">
        <f t="shared" ref="AC4:AC9" si="0">SUM(B4:AB4)</f>
        <v>0</v>
      </c>
      <c r="AD4" s="27"/>
      <c r="AE4" s="17"/>
    </row>
    <row r="5" spans="1:32" ht="13.5" customHeight="1" x14ac:dyDescent="0.15">
      <c r="A5" s="2" t="s">
        <v>1441</v>
      </c>
      <c r="D5">
        <v>1</v>
      </c>
      <c r="AC5" s="13">
        <f t="shared" si="0"/>
        <v>1</v>
      </c>
      <c r="AD5" s="28"/>
      <c r="AE5" s="18"/>
    </row>
    <row r="6" spans="1:32" ht="13.5" customHeight="1" x14ac:dyDescent="0.15">
      <c r="A6" s="8" t="s">
        <v>1442</v>
      </c>
      <c r="AC6" s="13">
        <f t="shared" si="0"/>
        <v>0</v>
      </c>
      <c r="AD6" s="28"/>
      <c r="AE6" s="18"/>
    </row>
    <row r="7" spans="1:32" ht="13.5" customHeight="1" x14ac:dyDescent="0.15">
      <c r="A7" s="8" t="s">
        <v>1443</v>
      </c>
      <c r="AC7" s="13">
        <f t="shared" si="0"/>
        <v>0</v>
      </c>
      <c r="AD7" s="28"/>
      <c r="AE7" s="18"/>
    </row>
    <row r="8" spans="1:32" ht="13.5" customHeight="1" x14ac:dyDescent="0.15">
      <c r="A8" s="8" t="s">
        <v>75</v>
      </c>
      <c r="AC8" s="13">
        <f t="shared" si="0"/>
        <v>0</v>
      </c>
      <c r="AD8" s="30"/>
      <c r="AE8" s="33"/>
      <c r="AF8"/>
    </row>
    <row r="9" spans="1:32" ht="13.5" customHeight="1" x14ac:dyDescent="0.15">
      <c r="A9" s="25" t="s">
        <v>115</v>
      </c>
      <c r="AC9" s="15">
        <f t="shared" si="0"/>
        <v>0</v>
      </c>
      <c r="AD9" s="29"/>
      <c r="AE9" s="33"/>
      <c r="AF9"/>
    </row>
    <row r="10" spans="1:32" ht="13.5" customHeight="1" x14ac:dyDescent="0.15">
      <c r="A10" s="26" t="s">
        <v>106</v>
      </c>
      <c r="B10" s="20">
        <f t="shared" ref="B10:AC10" si="1">SUM(B4:B9)</f>
        <v>0</v>
      </c>
      <c r="C10" s="21">
        <f t="shared" si="1"/>
        <v>0</v>
      </c>
      <c r="D10" s="21">
        <f t="shared" si="1"/>
        <v>1</v>
      </c>
      <c r="E10" s="21">
        <f t="shared" si="1"/>
        <v>0</v>
      </c>
      <c r="F10" s="21">
        <f t="shared" si="1"/>
        <v>0</v>
      </c>
      <c r="G10" s="21">
        <f t="shared" si="1"/>
        <v>0</v>
      </c>
      <c r="H10" s="21">
        <f t="shared" si="1"/>
        <v>0</v>
      </c>
      <c r="I10" s="21">
        <f t="shared" si="1"/>
        <v>0</v>
      </c>
      <c r="J10" s="21">
        <f t="shared" si="1"/>
        <v>0</v>
      </c>
      <c r="K10" s="21">
        <f t="shared" si="1"/>
        <v>0</v>
      </c>
      <c r="L10" s="21">
        <f t="shared" si="1"/>
        <v>0</v>
      </c>
      <c r="M10" s="21">
        <f t="shared" si="1"/>
        <v>0</v>
      </c>
      <c r="N10" s="21">
        <f t="shared" si="1"/>
        <v>0</v>
      </c>
      <c r="O10" s="21">
        <f t="shared" si="1"/>
        <v>0</v>
      </c>
      <c r="P10" s="21">
        <f t="shared" si="1"/>
        <v>0</v>
      </c>
      <c r="Q10" s="21">
        <f t="shared" si="1"/>
        <v>0</v>
      </c>
      <c r="R10" s="21">
        <f t="shared" si="1"/>
        <v>0</v>
      </c>
      <c r="S10" s="21">
        <f t="shared" si="1"/>
        <v>0</v>
      </c>
      <c r="T10" s="21">
        <f t="shared" si="1"/>
        <v>0</v>
      </c>
      <c r="U10" s="21">
        <f t="shared" si="1"/>
        <v>0</v>
      </c>
      <c r="V10" s="21">
        <f t="shared" si="1"/>
        <v>0</v>
      </c>
      <c r="W10" s="21">
        <f t="shared" si="1"/>
        <v>0</v>
      </c>
      <c r="X10" s="21">
        <f t="shared" si="1"/>
        <v>0</v>
      </c>
      <c r="Y10" s="21">
        <f t="shared" si="1"/>
        <v>0</v>
      </c>
      <c r="Z10" s="21">
        <f t="shared" si="1"/>
        <v>0</v>
      </c>
      <c r="AA10" s="21">
        <f t="shared" si="1"/>
        <v>0</v>
      </c>
      <c r="AB10" s="22">
        <f t="shared" si="1"/>
        <v>0</v>
      </c>
      <c r="AC10" s="23">
        <f t="shared" si="1"/>
        <v>1</v>
      </c>
      <c r="AD10" s="29"/>
      <c r="AE10" s="49"/>
      <c r="AF10"/>
    </row>
  </sheetData>
  <phoneticPr fontId="0" type="noConversion"/>
  <pageMargins left="0.75" right="0.75" top="1" bottom="1" header="0.5" footer="0.5"/>
  <headerFooter alignWithMargins="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69">
    <pageSetUpPr fitToPage="1"/>
  </sheetPr>
  <dimension ref="A1:AF23"/>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24.832031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3.5" customHeight="1" x14ac:dyDescent="0.15">
      <c r="A3" s="3" t="s">
        <v>1530</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18" t="s">
        <v>1531</v>
      </c>
      <c r="AC4" s="11">
        <f t="shared" ref="AC4:AC16" si="0">SUM(C4:AB4)</f>
        <v>0</v>
      </c>
      <c r="AD4" s="27"/>
      <c r="AE4" s="45"/>
    </row>
    <row r="5" spans="1:31" ht="13.5" customHeight="1" x14ac:dyDescent="0.15">
      <c r="A5" t="s">
        <v>1532</v>
      </c>
      <c r="S5">
        <v>1</v>
      </c>
      <c r="AC5" s="13">
        <f t="shared" si="0"/>
        <v>1</v>
      </c>
      <c r="AD5" s="28"/>
      <c r="AE5" s="46"/>
    </row>
    <row r="6" spans="1:31" ht="13.5" customHeight="1" x14ac:dyDescent="0.15">
      <c r="A6" t="s">
        <v>1533</v>
      </c>
      <c r="AC6" s="13">
        <f t="shared" si="0"/>
        <v>0</v>
      </c>
      <c r="AD6" s="28"/>
      <c r="AE6" s="46"/>
    </row>
    <row r="7" spans="1:31" ht="13.5" customHeight="1" x14ac:dyDescent="0.15">
      <c r="A7" t="s">
        <v>1535</v>
      </c>
      <c r="AC7" s="13">
        <f t="shared" si="0"/>
        <v>0</v>
      </c>
      <c r="AD7" s="28"/>
      <c r="AE7" s="46"/>
    </row>
    <row r="8" spans="1:31" ht="13.5" customHeight="1" x14ac:dyDescent="0.15">
      <c r="A8" t="s">
        <v>1534</v>
      </c>
      <c r="AC8" s="13">
        <f t="shared" si="0"/>
        <v>0</v>
      </c>
      <c r="AD8" s="28"/>
      <c r="AE8" s="46"/>
    </row>
    <row r="9" spans="1:31" ht="13.5" customHeight="1" x14ac:dyDescent="0.15">
      <c r="A9" t="s">
        <v>1536</v>
      </c>
      <c r="AC9" s="13">
        <f t="shared" si="0"/>
        <v>0</v>
      </c>
      <c r="AD9" s="28"/>
      <c r="AE9" s="46"/>
    </row>
    <row r="10" spans="1:31" ht="13.5" customHeight="1" x14ac:dyDescent="0.15">
      <c r="A10" t="s">
        <v>1537</v>
      </c>
      <c r="AC10" s="13">
        <f t="shared" si="0"/>
        <v>0</v>
      </c>
      <c r="AD10" s="28"/>
      <c r="AE10" s="46"/>
    </row>
    <row r="11" spans="1:31" ht="13.5" customHeight="1" x14ac:dyDescent="0.15">
      <c r="A11" t="s">
        <v>1538</v>
      </c>
      <c r="S11">
        <v>1</v>
      </c>
      <c r="V11">
        <v>1</v>
      </c>
      <c r="AC11" s="13">
        <f t="shared" si="0"/>
        <v>2</v>
      </c>
      <c r="AD11" s="28"/>
      <c r="AE11" s="46"/>
    </row>
    <row r="12" spans="1:31" ht="13.5" customHeight="1" x14ac:dyDescent="0.15">
      <c r="A12" t="s">
        <v>1539</v>
      </c>
      <c r="AC12" s="13">
        <f t="shared" si="0"/>
        <v>0</v>
      </c>
      <c r="AD12" s="28"/>
      <c r="AE12" s="46"/>
    </row>
    <row r="13" spans="1:31" ht="13.5" customHeight="1" x14ac:dyDescent="0.15">
      <c r="A13" t="s">
        <v>1540</v>
      </c>
      <c r="AC13" s="13">
        <f t="shared" si="0"/>
        <v>0</v>
      </c>
      <c r="AD13" s="28"/>
      <c r="AE13" s="46"/>
    </row>
    <row r="14" spans="1:31" ht="13.5" customHeight="1" x14ac:dyDescent="0.15">
      <c r="A14" t="s">
        <v>1541</v>
      </c>
      <c r="AC14" s="13">
        <f t="shared" si="0"/>
        <v>0</v>
      </c>
      <c r="AD14" s="28"/>
      <c r="AE14" s="46"/>
    </row>
    <row r="15" spans="1:31" ht="13.5" customHeight="1" x14ac:dyDescent="0.15">
      <c r="A15" t="s">
        <v>1542</v>
      </c>
      <c r="AC15" s="13">
        <f t="shared" si="0"/>
        <v>0</v>
      </c>
      <c r="AD15" s="28"/>
      <c r="AE15" s="46"/>
    </row>
    <row r="16" spans="1:31" ht="13.5" customHeight="1" x14ac:dyDescent="0.15">
      <c r="A16" t="s">
        <v>1543</v>
      </c>
      <c r="AC16" s="13">
        <f t="shared" si="0"/>
        <v>0</v>
      </c>
      <c r="AD16" s="28"/>
      <c r="AE16" s="46"/>
    </row>
    <row r="17" spans="1:32" ht="13.5" customHeight="1" x14ac:dyDescent="0.15">
      <c r="A17" s="8" t="s">
        <v>75</v>
      </c>
      <c r="J17">
        <v>1</v>
      </c>
      <c r="AC17" s="13">
        <f>SUM(B17:AB17)</f>
        <v>1</v>
      </c>
      <c r="AD17" s="30"/>
      <c r="AE17" s="33"/>
    </row>
    <row r="18" spans="1:32" ht="13.5" customHeight="1" x14ac:dyDescent="0.15">
      <c r="A18" s="25" t="s">
        <v>115</v>
      </c>
      <c r="AC18" s="15">
        <f>SUM(B18:AB18)</f>
        <v>0</v>
      </c>
      <c r="AD18" s="29"/>
      <c r="AE18" s="33"/>
      <c r="AF18"/>
    </row>
    <row r="19" spans="1:32" ht="13.5" customHeight="1" x14ac:dyDescent="0.15">
      <c r="A19" s="26" t="s">
        <v>106</v>
      </c>
      <c r="B19" s="21">
        <f t="shared" ref="B19:AC19" si="1">SUM(B4:B18)</f>
        <v>0</v>
      </c>
      <c r="C19" s="21">
        <f t="shared" si="1"/>
        <v>0</v>
      </c>
      <c r="D19" s="21">
        <f t="shared" si="1"/>
        <v>0</v>
      </c>
      <c r="E19" s="21">
        <f t="shared" si="1"/>
        <v>0</v>
      </c>
      <c r="F19" s="21">
        <f t="shared" si="1"/>
        <v>0</v>
      </c>
      <c r="G19" s="21">
        <f t="shared" si="1"/>
        <v>0</v>
      </c>
      <c r="H19" s="21">
        <f t="shared" si="1"/>
        <v>0</v>
      </c>
      <c r="I19" s="21">
        <f t="shared" si="1"/>
        <v>0</v>
      </c>
      <c r="J19" s="21">
        <f t="shared" si="1"/>
        <v>1</v>
      </c>
      <c r="K19" s="21">
        <f t="shared" si="1"/>
        <v>0</v>
      </c>
      <c r="L19" s="21">
        <f t="shared" si="1"/>
        <v>0</v>
      </c>
      <c r="M19" s="21">
        <f t="shared" si="1"/>
        <v>0</v>
      </c>
      <c r="N19" s="21">
        <f t="shared" si="1"/>
        <v>0</v>
      </c>
      <c r="O19" s="21">
        <f t="shared" si="1"/>
        <v>0</v>
      </c>
      <c r="P19" s="21">
        <f t="shared" si="1"/>
        <v>0</v>
      </c>
      <c r="Q19" s="21">
        <f t="shared" si="1"/>
        <v>0</v>
      </c>
      <c r="R19" s="21">
        <f t="shared" si="1"/>
        <v>0</v>
      </c>
      <c r="S19" s="21">
        <f t="shared" si="1"/>
        <v>2</v>
      </c>
      <c r="T19" s="21">
        <f t="shared" si="1"/>
        <v>0</v>
      </c>
      <c r="U19" s="21">
        <f t="shared" si="1"/>
        <v>0</v>
      </c>
      <c r="V19" s="21">
        <f t="shared" si="1"/>
        <v>1</v>
      </c>
      <c r="W19" s="21">
        <f t="shared" si="1"/>
        <v>0</v>
      </c>
      <c r="X19" s="21">
        <f t="shared" si="1"/>
        <v>0</v>
      </c>
      <c r="Y19" s="21">
        <f t="shared" si="1"/>
        <v>0</v>
      </c>
      <c r="Z19" s="21">
        <f t="shared" si="1"/>
        <v>0</v>
      </c>
      <c r="AA19" s="21">
        <f t="shared" si="1"/>
        <v>0</v>
      </c>
      <c r="AB19" s="22">
        <f t="shared" si="1"/>
        <v>0</v>
      </c>
      <c r="AC19" s="23">
        <f t="shared" si="1"/>
        <v>4</v>
      </c>
      <c r="AD19" s="29"/>
      <c r="AE19" s="23"/>
      <c r="AF19"/>
    </row>
    <row r="23" spans="1:32" ht="13.5" customHeight="1" x14ac:dyDescent="0.15">
      <c r="E23" s="90"/>
    </row>
  </sheetData>
  <phoneticPr fontId="0" type="noConversion"/>
  <pageMargins left="0.75" right="0.75" top="1" bottom="1" header="0.5" footer="0.5"/>
  <pageSetup paperSize="9" scale="55" orientation="landscape" r:id="rId1"/>
  <headerFooter alignWithMargins="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40"/>
  <dimension ref="A1:AF10"/>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28.332031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26.33203125"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2.75" customHeight="1" x14ac:dyDescent="0.15">
      <c r="A3" s="3" t="s">
        <v>1304</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t="s">
        <v>983</v>
      </c>
      <c r="AC4" s="11">
        <f t="shared" ref="AC4:AC9" si="0">SUM(B4:AB4)</f>
        <v>0</v>
      </c>
      <c r="AD4" s="27"/>
      <c r="AE4" s="45"/>
    </row>
    <row r="5" spans="1:31" ht="13.5" customHeight="1" x14ac:dyDescent="0.15">
      <c r="A5" t="s">
        <v>984</v>
      </c>
      <c r="AC5" s="13">
        <f t="shared" si="0"/>
        <v>0</v>
      </c>
      <c r="AD5" s="28"/>
      <c r="AE5" s="46"/>
    </row>
    <row r="6" spans="1:31" ht="13.5" customHeight="1" x14ac:dyDescent="0.15">
      <c r="A6" t="s">
        <v>985</v>
      </c>
      <c r="AC6" s="13">
        <f t="shared" si="0"/>
        <v>0</v>
      </c>
      <c r="AD6" s="28"/>
      <c r="AE6" s="46"/>
    </row>
    <row r="7" spans="1:31" ht="13.5" customHeight="1" x14ac:dyDescent="0.15">
      <c r="A7" t="s">
        <v>986</v>
      </c>
      <c r="AC7" s="13">
        <f t="shared" si="0"/>
        <v>0</v>
      </c>
      <c r="AD7" s="28"/>
      <c r="AE7" s="46"/>
    </row>
    <row r="8" spans="1:31" ht="13.5" customHeight="1" x14ac:dyDescent="0.15">
      <c r="A8" s="8" t="s">
        <v>75</v>
      </c>
      <c r="AC8" s="13">
        <f t="shared" si="0"/>
        <v>0</v>
      </c>
      <c r="AD8" s="30"/>
      <c r="AE8" s="33"/>
    </row>
    <row r="9" spans="1:31" ht="13.5" customHeight="1" x14ac:dyDescent="0.15">
      <c r="A9" s="25" t="s">
        <v>115</v>
      </c>
      <c r="AC9" s="15">
        <f t="shared" si="0"/>
        <v>0</v>
      </c>
      <c r="AD9" s="29"/>
      <c r="AE9" s="33"/>
    </row>
    <row r="10" spans="1:31" ht="13.5" customHeight="1" x14ac:dyDescent="0.15">
      <c r="A10" s="26" t="s">
        <v>106</v>
      </c>
      <c r="B10" s="20">
        <f t="shared" ref="B10:AC10" si="1">SUM(B4:B9)</f>
        <v>0</v>
      </c>
      <c r="C10" s="21">
        <f t="shared" si="1"/>
        <v>0</v>
      </c>
      <c r="D10" s="21">
        <f t="shared" si="1"/>
        <v>0</v>
      </c>
      <c r="E10" s="21">
        <f t="shared" si="1"/>
        <v>0</v>
      </c>
      <c r="F10" s="21">
        <f t="shared" si="1"/>
        <v>0</v>
      </c>
      <c r="G10" s="21">
        <f t="shared" si="1"/>
        <v>0</v>
      </c>
      <c r="H10" s="21">
        <f t="shared" si="1"/>
        <v>0</v>
      </c>
      <c r="I10" s="21">
        <f t="shared" si="1"/>
        <v>0</v>
      </c>
      <c r="J10" s="21">
        <f t="shared" si="1"/>
        <v>0</v>
      </c>
      <c r="K10" s="21">
        <f t="shared" si="1"/>
        <v>0</v>
      </c>
      <c r="L10" s="21">
        <f t="shared" si="1"/>
        <v>0</v>
      </c>
      <c r="M10" s="21">
        <f t="shared" si="1"/>
        <v>0</v>
      </c>
      <c r="N10" s="21">
        <f t="shared" si="1"/>
        <v>0</v>
      </c>
      <c r="O10" s="21">
        <f t="shared" si="1"/>
        <v>0</v>
      </c>
      <c r="P10" s="21">
        <f t="shared" si="1"/>
        <v>0</v>
      </c>
      <c r="Q10" s="21">
        <f t="shared" si="1"/>
        <v>0</v>
      </c>
      <c r="R10" s="21">
        <f t="shared" si="1"/>
        <v>0</v>
      </c>
      <c r="S10" s="21">
        <f t="shared" si="1"/>
        <v>0</v>
      </c>
      <c r="T10" s="21">
        <f t="shared" si="1"/>
        <v>0</v>
      </c>
      <c r="U10" s="21">
        <f t="shared" si="1"/>
        <v>0</v>
      </c>
      <c r="V10" s="21">
        <f t="shared" si="1"/>
        <v>0</v>
      </c>
      <c r="W10" s="21">
        <f t="shared" si="1"/>
        <v>0</v>
      </c>
      <c r="X10" s="21">
        <f t="shared" si="1"/>
        <v>0</v>
      </c>
      <c r="Y10" s="21">
        <f t="shared" si="1"/>
        <v>0</v>
      </c>
      <c r="Z10" s="21">
        <f t="shared" si="1"/>
        <v>0</v>
      </c>
      <c r="AA10" s="21">
        <f t="shared" si="1"/>
        <v>0</v>
      </c>
      <c r="AB10" s="22">
        <f t="shared" si="1"/>
        <v>0</v>
      </c>
      <c r="AC10" s="23">
        <f t="shared" si="1"/>
        <v>0</v>
      </c>
      <c r="AD10" s="29"/>
      <c r="AE10" s="23"/>
    </row>
  </sheetData>
  <phoneticPr fontId="0" type="noConversion"/>
  <pageMargins left="0.75" right="0.75" top="1" bottom="1" header="0.5" footer="0.5"/>
  <headerFooter alignWithMargins="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65">
    <pageSetUpPr fitToPage="1"/>
  </sheetPr>
  <dimension ref="A1:AF36"/>
  <sheetViews>
    <sheetView workbookViewId="0">
      <pane xSplit="1" ySplit="3" topLeftCell="B11"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9.832031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1.25" customHeight="1" x14ac:dyDescent="0.15">
      <c r="A3" s="3" t="s">
        <v>1467</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18" t="s">
        <v>1468</v>
      </c>
      <c r="AC4" s="11">
        <f t="shared" ref="AC4:AC31" si="0">SUM(B4:AB4)</f>
        <v>0</v>
      </c>
      <c r="AD4" s="27"/>
      <c r="AE4" s="45"/>
    </row>
    <row r="5" spans="1:31" ht="13.5" customHeight="1" x14ac:dyDescent="0.15">
      <c r="A5" s="18" t="s">
        <v>1469</v>
      </c>
      <c r="S5">
        <v>1</v>
      </c>
      <c r="AC5" s="13">
        <f t="shared" si="0"/>
        <v>1</v>
      </c>
      <c r="AD5" s="28"/>
      <c r="AE5" s="46"/>
    </row>
    <row r="6" spans="1:31" ht="13.5" customHeight="1" x14ac:dyDescent="0.15">
      <c r="A6" s="18" t="s">
        <v>1470</v>
      </c>
      <c r="AC6" s="13">
        <f t="shared" si="0"/>
        <v>0</v>
      </c>
      <c r="AD6" s="28"/>
      <c r="AE6" s="46"/>
    </row>
    <row r="7" spans="1:31" ht="13.5" customHeight="1" x14ac:dyDescent="0.15">
      <c r="A7" s="18" t="s">
        <v>1471</v>
      </c>
      <c r="R7">
        <v>1</v>
      </c>
      <c r="X7">
        <v>1</v>
      </c>
      <c r="AC7" s="13">
        <f t="shared" si="0"/>
        <v>2</v>
      </c>
      <c r="AD7" s="28"/>
      <c r="AE7" s="46"/>
    </row>
    <row r="8" spans="1:31" ht="13.5" customHeight="1" x14ac:dyDescent="0.15">
      <c r="A8" s="18" t="s">
        <v>1472</v>
      </c>
      <c r="AC8" s="13">
        <f t="shared" si="0"/>
        <v>0</v>
      </c>
      <c r="AD8" s="28"/>
      <c r="AE8" s="46"/>
    </row>
    <row r="9" spans="1:31" ht="13.5" customHeight="1" x14ac:dyDescent="0.15">
      <c r="A9" s="18" t="s">
        <v>1473</v>
      </c>
      <c r="AC9" s="13">
        <f t="shared" si="0"/>
        <v>0</v>
      </c>
      <c r="AD9" s="28"/>
      <c r="AE9" s="46"/>
    </row>
    <row r="10" spans="1:31" ht="13.5" customHeight="1" x14ac:dyDescent="0.15">
      <c r="A10" s="18" t="s">
        <v>1474</v>
      </c>
      <c r="AC10" s="13">
        <f t="shared" si="0"/>
        <v>0</v>
      </c>
      <c r="AD10" s="28"/>
      <c r="AE10" s="46"/>
    </row>
    <row r="11" spans="1:31" ht="13.5" customHeight="1" x14ac:dyDescent="0.15">
      <c r="A11" s="18" t="s">
        <v>1475</v>
      </c>
      <c r="AC11" s="13">
        <f t="shared" si="0"/>
        <v>0</v>
      </c>
      <c r="AD11" s="28"/>
      <c r="AE11" s="46"/>
    </row>
    <row r="12" spans="1:31" ht="13.5" customHeight="1" x14ac:dyDescent="0.15">
      <c r="A12" s="18" t="s">
        <v>1476</v>
      </c>
      <c r="AC12" s="13">
        <f t="shared" si="0"/>
        <v>0</v>
      </c>
      <c r="AD12" s="28"/>
      <c r="AE12" s="46"/>
    </row>
    <row r="13" spans="1:31" ht="13.5" customHeight="1" x14ac:dyDescent="0.15">
      <c r="A13" s="18" t="s">
        <v>1477</v>
      </c>
      <c r="AC13" s="13">
        <f t="shared" si="0"/>
        <v>0</v>
      </c>
      <c r="AD13" s="28"/>
      <c r="AE13" s="46"/>
    </row>
    <row r="14" spans="1:31" ht="13.5" customHeight="1" x14ac:dyDescent="0.15">
      <c r="A14" s="18" t="s">
        <v>1478</v>
      </c>
      <c r="AC14" s="13">
        <f t="shared" si="0"/>
        <v>0</v>
      </c>
      <c r="AD14" s="28"/>
      <c r="AE14" s="46"/>
    </row>
    <row r="15" spans="1:31" ht="13.5" customHeight="1" x14ac:dyDescent="0.15">
      <c r="A15" s="18" t="s">
        <v>1479</v>
      </c>
      <c r="AC15" s="13">
        <f t="shared" si="0"/>
        <v>0</v>
      </c>
      <c r="AD15" s="28"/>
      <c r="AE15" s="46"/>
    </row>
    <row r="16" spans="1:31" ht="13.5" customHeight="1" x14ac:dyDescent="0.15">
      <c r="A16" s="82" t="s">
        <v>1481</v>
      </c>
      <c r="AC16" s="13">
        <f t="shared" si="0"/>
        <v>0</v>
      </c>
      <c r="AD16" s="28"/>
      <c r="AE16" s="46"/>
    </row>
    <row r="17" spans="1:32" ht="13.5" customHeight="1" x14ac:dyDescent="0.15">
      <c r="A17" s="18" t="s">
        <v>1480</v>
      </c>
      <c r="D17">
        <v>1</v>
      </c>
      <c r="AC17" s="13">
        <f t="shared" si="0"/>
        <v>1</v>
      </c>
      <c r="AD17" s="28"/>
      <c r="AE17" s="46"/>
    </row>
    <row r="18" spans="1:32" ht="13.5" customHeight="1" x14ac:dyDescent="0.15">
      <c r="A18" s="18" t="s">
        <v>1482</v>
      </c>
      <c r="AC18" s="13">
        <f t="shared" si="0"/>
        <v>0</v>
      </c>
      <c r="AD18" s="28"/>
      <c r="AE18" s="46"/>
    </row>
    <row r="19" spans="1:32" ht="13.5" customHeight="1" x14ac:dyDescent="0.15">
      <c r="A19" s="18" t="s">
        <v>1483</v>
      </c>
      <c r="AC19" s="13">
        <f t="shared" si="0"/>
        <v>0</v>
      </c>
      <c r="AD19" s="28"/>
      <c r="AE19" s="46"/>
    </row>
    <row r="20" spans="1:32" ht="13.5" customHeight="1" x14ac:dyDescent="0.15">
      <c r="A20" s="18" t="s">
        <v>1484</v>
      </c>
      <c r="AC20" s="13">
        <f t="shared" si="0"/>
        <v>0</v>
      </c>
      <c r="AD20" s="28"/>
      <c r="AE20" s="46"/>
    </row>
    <row r="21" spans="1:32" ht="13.5" customHeight="1" x14ac:dyDescent="0.15">
      <c r="A21" s="18" t="s">
        <v>1485</v>
      </c>
      <c r="AC21" s="13">
        <f t="shared" si="0"/>
        <v>0</v>
      </c>
      <c r="AD21" s="28"/>
      <c r="AE21" s="46"/>
    </row>
    <row r="22" spans="1:32" ht="13.5" customHeight="1" x14ac:dyDescent="0.15">
      <c r="A22" s="18" t="s">
        <v>1486</v>
      </c>
      <c r="AC22" s="13">
        <f t="shared" si="0"/>
        <v>0</v>
      </c>
      <c r="AD22" s="28"/>
      <c r="AE22" s="46"/>
    </row>
    <row r="23" spans="1:32" ht="13.5" customHeight="1" x14ac:dyDescent="0.15">
      <c r="A23" s="18" t="s">
        <v>1487</v>
      </c>
      <c r="AC23" s="13">
        <f t="shared" si="0"/>
        <v>0</v>
      </c>
      <c r="AD23" s="28"/>
      <c r="AE23" s="46"/>
    </row>
    <row r="24" spans="1:32" ht="13.5" customHeight="1" x14ac:dyDescent="0.15">
      <c r="A24" s="18" t="s">
        <v>1488</v>
      </c>
      <c r="AC24" s="13">
        <f t="shared" si="0"/>
        <v>0</v>
      </c>
      <c r="AD24" s="28"/>
      <c r="AE24" s="46"/>
    </row>
    <row r="25" spans="1:32" ht="13.5" customHeight="1" x14ac:dyDescent="0.15">
      <c r="A25" s="18" t="s">
        <v>1489</v>
      </c>
      <c r="AC25" s="13">
        <f t="shared" si="0"/>
        <v>0</v>
      </c>
      <c r="AD25" s="28"/>
      <c r="AE25" s="46"/>
    </row>
    <row r="26" spans="1:32" ht="13.5" customHeight="1" x14ac:dyDescent="0.15">
      <c r="A26" s="18" t="s">
        <v>1490</v>
      </c>
      <c r="AC26" s="13">
        <f t="shared" si="0"/>
        <v>0</v>
      </c>
      <c r="AD26" s="28"/>
      <c r="AE26" s="46"/>
    </row>
    <row r="27" spans="1:32" ht="13.5" customHeight="1" x14ac:dyDescent="0.15">
      <c r="A27" s="18" t="s">
        <v>1491</v>
      </c>
      <c r="AC27" s="13">
        <f t="shared" si="0"/>
        <v>0</v>
      </c>
      <c r="AD27" s="28"/>
      <c r="AE27" s="46"/>
    </row>
    <row r="28" spans="1:32" ht="13.5" customHeight="1" x14ac:dyDescent="0.15">
      <c r="A28" s="18" t="s">
        <v>1492</v>
      </c>
      <c r="AC28" s="13">
        <f t="shared" si="0"/>
        <v>0</v>
      </c>
      <c r="AD28" s="28"/>
      <c r="AE28" s="46"/>
    </row>
    <row r="29" spans="1:32" ht="13.5" customHeight="1" x14ac:dyDescent="0.15">
      <c r="A29" s="18" t="s">
        <v>1493</v>
      </c>
      <c r="AC29" s="13">
        <f t="shared" si="0"/>
        <v>0</v>
      </c>
      <c r="AD29" s="28"/>
      <c r="AE29" s="46"/>
    </row>
    <row r="30" spans="1:32" ht="13.5" customHeight="1" x14ac:dyDescent="0.15">
      <c r="A30" s="8" t="s">
        <v>75</v>
      </c>
      <c r="AC30" s="13">
        <f t="shared" si="0"/>
        <v>0</v>
      </c>
      <c r="AD30" s="30"/>
      <c r="AE30" s="33"/>
    </row>
    <row r="31" spans="1:32" ht="13.5" customHeight="1" x14ac:dyDescent="0.15">
      <c r="A31" s="25" t="s">
        <v>115</v>
      </c>
      <c r="AC31" s="15">
        <f t="shared" si="0"/>
        <v>0</v>
      </c>
      <c r="AD31" s="29"/>
      <c r="AE31" s="33"/>
      <c r="AF31"/>
    </row>
    <row r="32" spans="1:32" ht="13.5" customHeight="1" x14ac:dyDescent="0.15">
      <c r="A32" s="26" t="s">
        <v>106</v>
      </c>
      <c r="B32" s="21">
        <f t="shared" ref="B32:AC32" si="1">SUM(B4:B31)</f>
        <v>0</v>
      </c>
      <c r="C32" s="21">
        <f t="shared" si="1"/>
        <v>0</v>
      </c>
      <c r="D32" s="21">
        <f t="shared" si="1"/>
        <v>1</v>
      </c>
      <c r="E32" s="21">
        <f t="shared" si="1"/>
        <v>0</v>
      </c>
      <c r="F32" s="21">
        <f t="shared" si="1"/>
        <v>0</v>
      </c>
      <c r="G32" s="21">
        <f t="shared" si="1"/>
        <v>0</v>
      </c>
      <c r="H32" s="21">
        <f t="shared" si="1"/>
        <v>0</v>
      </c>
      <c r="I32" s="21">
        <f t="shared" si="1"/>
        <v>0</v>
      </c>
      <c r="J32" s="21">
        <f t="shared" si="1"/>
        <v>0</v>
      </c>
      <c r="K32" s="21">
        <f t="shared" si="1"/>
        <v>0</v>
      </c>
      <c r="L32" s="21">
        <f t="shared" si="1"/>
        <v>0</v>
      </c>
      <c r="M32" s="21">
        <f t="shared" si="1"/>
        <v>0</v>
      </c>
      <c r="N32" s="21">
        <f t="shared" si="1"/>
        <v>0</v>
      </c>
      <c r="O32" s="21">
        <f t="shared" si="1"/>
        <v>0</v>
      </c>
      <c r="P32" s="21">
        <f t="shared" si="1"/>
        <v>0</v>
      </c>
      <c r="Q32" s="21">
        <f t="shared" si="1"/>
        <v>0</v>
      </c>
      <c r="R32" s="21">
        <f t="shared" si="1"/>
        <v>1</v>
      </c>
      <c r="S32" s="21">
        <f t="shared" si="1"/>
        <v>1</v>
      </c>
      <c r="T32" s="21">
        <f t="shared" si="1"/>
        <v>0</v>
      </c>
      <c r="U32" s="21">
        <f t="shared" si="1"/>
        <v>0</v>
      </c>
      <c r="V32" s="21">
        <f t="shared" si="1"/>
        <v>0</v>
      </c>
      <c r="W32" s="21">
        <f t="shared" si="1"/>
        <v>0</v>
      </c>
      <c r="X32" s="21">
        <f t="shared" si="1"/>
        <v>1</v>
      </c>
      <c r="Y32" s="21">
        <f t="shared" si="1"/>
        <v>0</v>
      </c>
      <c r="Z32" s="21">
        <f t="shared" si="1"/>
        <v>0</v>
      </c>
      <c r="AA32" s="21">
        <f t="shared" si="1"/>
        <v>0</v>
      </c>
      <c r="AB32" s="22">
        <f t="shared" si="1"/>
        <v>0</v>
      </c>
      <c r="AC32" s="23">
        <f t="shared" si="1"/>
        <v>4</v>
      </c>
      <c r="AD32" s="29"/>
      <c r="AE32" s="23"/>
      <c r="AF32"/>
    </row>
    <row r="36" spans="5:5" ht="13.5" customHeight="1" x14ac:dyDescent="0.15">
      <c r="E36" s="90"/>
    </row>
  </sheetData>
  <phoneticPr fontId="0" type="noConversion"/>
  <pageMargins left="0.75" right="0.75" top="1" bottom="1" header="0.5" footer="0.5"/>
  <pageSetup paperSize="9" scale="55" orientation="landscape" r:id="rId1"/>
  <headerFooter alignWithMargins="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41"/>
  <dimension ref="A1:AG92"/>
  <sheetViews>
    <sheetView workbookViewId="0">
      <pane xSplit="1" ySplit="3" topLeftCell="B52"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23.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 min="33" max="33" width="32.33203125" customWidth="1"/>
  </cols>
  <sheetData>
    <row r="1" spans="1:33" ht="13.5" customHeight="1" x14ac:dyDescent="0.15">
      <c r="A1" s="48"/>
      <c r="B1" s="35" t="str">
        <f>China!B1</f>
        <v>This workbook was produced by Jørgen Fenhann, UNEP DTU Partnership from the CDMPipeline of 1st October 2018, jqfe@dtu.dk, Phone (+45)40202789</v>
      </c>
    </row>
    <row r="2" spans="1:33" ht="13.5" customHeight="1" x14ac:dyDescent="0.15">
      <c r="B2" s="35"/>
    </row>
    <row r="3" spans="1:33" ht="42.75" customHeight="1" x14ac:dyDescent="0.15">
      <c r="A3" s="3" t="s">
        <v>1356</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1368</v>
      </c>
      <c r="AE3" s="31" t="s">
        <v>382</v>
      </c>
      <c r="AG3" s="59" t="s">
        <v>678</v>
      </c>
    </row>
    <row r="4" spans="1:33" ht="13.5" customHeight="1" x14ac:dyDescent="0.15">
      <c r="A4" s="18" t="s">
        <v>1364</v>
      </c>
      <c r="AC4" s="11">
        <f t="shared" ref="AC4:AC35" si="0">SUM(B4:AB4)</f>
        <v>0</v>
      </c>
      <c r="AD4" s="85">
        <v>18004</v>
      </c>
      <c r="AE4" s="87">
        <v>0.55810000000000004</v>
      </c>
      <c r="AG4" s="83" t="s">
        <v>715</v>
      </c>
    </row>
    <row r="5" spans="1:33" ht="13.5" customHeight="1" x14ac:dyDescent="0.15">
      <c r="A5" s="18" t="s">
        <v>641</v>
      </c>
      <c r="AC5" s="13">
        <f t="shared" si="0"/>
        <v>0</v>
      </c>
      <c r="AD5" s="85">
        <v>67279</v>
      </c>
      <c r="AE5" s="88">
        <v>0.28459699999999999</v>
      </c>
      <c r="AG5" s="18" t="s">
        <v>611</v>
      </c>
    </row>
    <row r="6" spans="1:33" ht="13.5" customHeight="1" x14ac:dyDescent="0.15">
      <c r="A6" s="18" t="s">
        <v>1033</v>
      </c>
      <c r="AC6" s="13">
        <f t="shared" si="0"/>
        <v>0</v>
      </c>
      <c r="AD6" s="85">
        <v>311225</v>
      </c>
      <c r="AE6" s="88">
        <v>6.859</v>
      </c>
      <c r="AG6" s="18" t="s">
        <v>612</v>
      </c>
    </row>
    <row r="7" spans="1:33" ht="13.5" customHeight="1" x14ac:dyDescent="0.15">
      <c r="A7" s="18" t="s">
        <v>624</v>
      </c>
      <c r="D7">
        <v>1</v>
      </c>
      <c r="AC7" s="13">
        <f t="shared" si="0"/>
        <v>1</v>
      </c>
      <c r="AD7" s="85">
        <v>28657</v>
      </c>
      <c r="AE7" s="88">
        <v>1.5999680000000001</v>
      </c>
      <c r="AG7" s="82" t="s">
        <v>1365</v>
      </c>
    </row>
    <row r="8" spans="1:33" ht="13.5" customHeight="1" x14ac:dyDescent="0.15">
      <c r="A8" s="18" t="s">
        <v>672</v>
      </c>
      <c r="S8">
        <v>1</v>
      </c>
      <c r="T8">
        <v>1</v>
      </c>
      <c r="AC8" s="13">
        <f t="shared" si="0"/>
        <v>2</v>
      </c>
      <c r="AD8" s="85">
        <v>273965</v>
      </c>
      <c r="AE8" s="88">
        <v>0.65814399999999995</v>
      </c>
      <c r="AG8" s="18" t="s">
        <v>613</v>
      </c>
    </row>
    <row r="9" spans="1:33" ht="13.5" customHeight="1" x14ac:dyDescent="0.15">
      <c r="A9" s="18" t="s">
        <v>643</v>
      </c>
      <c r="R9">
        <v>1</v>
      </c>
      <c r="AC9" s="13">
        <f t="shared" si="0"/>
        <v>1</v>
      </c>
      <c r="AD9" s="85">
        <v>67315</v>
      </c>
      <c r="AE9" s="88">
        <v>0.359238</v>
      </c>
      <c r="AG9" s="18" t="s">
        <v>614</v>
      </c>
    </row>
    <row r="10" spans="1:33" ht="13.5" customHeight="1" x14ac:dyDescent="0.15">
      <c r="A10" s="18" t="s">
        <v>625</v>
      </c>
      <c r="D10">
        <v>1</v>
      </c>
      <c r="T10">
        <v>1</v>
      </c>
      <c r="AC10" s="13">
        <f t="shared" si="0"/>
        <v>2</v>
      </c>
      <c r="AD10" s="85">
        <v>33973</v>
      </c>
      <c r="AE10" s="88">
        <v>1.1047130000000001</v>
      </c>
      <c r="AG10" s="18" t="s">
        <v>615</v>
      </c>
    </row>
    <row r="11" spans="1:33" ht="13.5" customHeight="1" x14ac:dyDescent="0.15">
      <c r="A11" s="18" t="s">
        <v>673</v>
      </c>
      <c r="T11">
        <v>3</v>
      </c>
      <c r="AC11" s="13">
        <f t="shared" si="0"/>
        <v>3</v>
      </c>
      <c r="AD11" s="85">
        <v>63114</v>
      </c>
      <c r="AE11" s="88">
        <v>0.53161099999999994</v>
      </c>
      <c r="AG11" s="82" t="s">
        <v>647</v>
      </c>
    </row>
    <row r="12" spans="1:33" ht="13.5" customHeight="1" x14ac:dyDescent="0.15">
      <c r="A12" s="18" t="s">
        <v>611</v>
      </c>
      <c r="T12">
        <v>1</v>
      </c>
      <c r="AC12" s="13">
        <f t="shared" si="0"/>
        <v>1</v>
      </c>
      <c r="AD12" s="85">
        <v>68480</v>
      </c>
      <c r="AE12" s="88">
        <v>1.6061480542247832</v>
      </c>
      <c r="AG12" s="18" t="s">
        <v>616</v>
      </c>
    </row>
    <row r="13" spans="1:33" ht="13.5" customHeight="1" x14ac:dyDescent="0.15">
      <c r="A13" s="18" t="s">
        <v>612</v>
      </c>
      <c r="Y13">
        <v>1</v>
      </c>
      <c r="AC13" s="13">
        <f t="shared" si="0"/>
        <v>1</v>
      </c>
      <c r="AD13" s="85">
        <v>36318</v>
      </c>
      <c r="AE13" s="88">
        <v>1.3068126756277296</v>
      </c>
      <c r="AG13" s="18" t="s">
        <v>617</v>
      </c>
    </row>
    <row r="14" spans="1:33" ht="13.5" customHeight="1" x14ac:dyDescent="0.15">
      <c r="A14" s="18" t="s">
        <v>674</v>
      </c>
      <c r="D14">
        <v>1</v>
      </c>
      <c r="T14">
        <v>1</v>
      </c>
      <c r="Y14">
        <v>1</v>
      </c>
      <c r="AC14" s="13">
        <f t="shared" si="0"/>
        <v>3</v>
      </c>
      <c r="AD14" s="85">
        <v>383050</v>
      </c>
      <c r="AE14" s="88">
        <v>1.105858</v>
      </c>
      <c r="AG14" s="82" t="s">
        <v>650</v>
      </c>
    </row>
    <row r="15" spans="1:33" ht="13.5" customHeight="1" x14ac:dyDescent="0.15">
      <c r="A15" s="18" t="s">
        <v>659</v>
      </c>
      <c r="T15">
        <v>3</v>
      </c>
      <c r="AC15" s="13">
        <f t="shared" si="0"/>
        <v>3</v>
      </c>
      <c r="AD15" s="85">
        <v>85468</v>
      </c>
      <c r="AE15" s="88">
        <v>0.48357699999999998</v>
      </c>
      <c r="AG15" s="82" t="s">
        <v>651</v>
      </c>
    </row>
    <row r="16" spans="1:33" ht="13.5" customHeight="1" x14ac:dyDescent="0.15">
      <c r="A16" s="18" t="s">
        <v>626</v>
      </c>
      <c r="T16">
        <v>5</v>
      </c>
      <c r="AC16" s="13">
        <f t="shared" si="0"/>
        <v>5</v>
      </c>
      <c r="AD16" s="85">
        <v>33253</v>
      </c>
      <c r="AE16" s="88">
        <v>0.99043300000000001</v>
      </c>
      <c r="AG16" s="82" t="s">
        <v>652</v>
      </c>
    </row>
    <row r="17" spans="1:33" ht="13.5" customHeight="1" x14ac:dyDescent="0.15">
      <c r="A17" s="18" t="s">
        <v>1365</v>
      </c>
      <c r="D17">
        <v>1</v>
      </c>
      <c r="T17">
        <v>2</v>
      </c>
      <c r="AC17" s="13">
        <f t="shared" si="0"/>
        <v>3</v>
      </c>
      <c r="AD17" s="85">
        <v>79624</v>
      </c>
      <c r="AE17" s="88">
        <v>0.81906082749552989</v>
      </c>
      <c r="AG17" s="18" t="s">
        <v>618</v>
      </c>
    </row>
    <row r="18" spans="1:33" ht="13.5" customHeight="1" x14ac:dyDescent="0.15">
      <c r="A18" s="18" t="s">
        <v>620</v>
      </c>
      <c r="R18">
        <v>1</v>
      </c>
      <c r="Y18">
        <v>1</v>
      </c>
      <c r="AC18" s="13">
        <f t="shared" si="0"/>
        <v>2</v>
      </c>
      <c r="AD18" s="85">
        <v>73231</v>
      </c>
      <c r="AE18" s="88">
        <v>0.84463199999999994</v>
      </c>
      <c r="AG18" s="82" t="s">
        <v>1366</v>
      </c>
    </row>
    <row r="19" spans="1:33" ht="13.5" customHeight="1" x14ac:dyDescent="0.15">
      <c r="A19" s="18" t="s">
        <v>627</v>
      </c>
      <c r="D19">
        <v>3</v>
      </c>
      <c r="T19">
        <v>1</v>
      </c>
      <c r="AC19" s="13">
        <f t="shared" si="0"/>
        <v>4</v>
      </c>
      <c r="AD19" s="85">
        <v>70521</v>
      </c>
      <c r="AE19" s="88">
        <v>1.6459659999999998</v>
      </c>
      <c r="AG19" s="82" t="s">
        <v>623</v>
      </c>
    </row>
    <row r="20" spans="1:33" ht="13.5" customHeight="1" x14ac:dyDescent="0.15">
      <c r="A20" s="18" t="s">
        <v>660</v>
      </c>
      <c r="D20">
        <v>2</v>
      </c>
      <c r="T20">
        <v>10</v>
      </c>
      <c r="AC20" s="13">
        <f t="shared" si="0"/>
        <v>12</v>
      </c>
      <c r="AD20" s="85">
        <v>95135</v>
      </c>
      <c r="AE20" s="88">
        <v>0.41023300000000001</v>
      </c>
      <c r="AG20" s="82" t="s">
        <v>658</v>
      </c>
    </row>
    <row r="21" spans="1:33" ht="13.5" customHeight="1" x14ac:dyDescent="0.15">
      <c r="A21" s="18" t="s">
        <v>613</v>
      </c>
      <c r="K21">
        <v>1</v>
      </c>
      <c r="M21">
        <v>1</v>
      </c>
      <c r="Y21">
        <v>1</v>
      </c>
      <c r="AC21" s="13">
        <f t="shared" si="0"/>
        <v>3</v>
      </c>
      <c r="AD21" s="85">
        <v>54392</v>
      </c>
      <c r="AE21" s="88">
        <v>0.78494464004881359</v>
      </c>
      <c r="AG21" s="18" t="s">
        <v>619</v>
      </c>
    </row>
    <row r="22" spans="1:33" ht="13.5" customHeight="1" x14ac:dyDescent="0.15">
      <c r="A22" s="18" t="s">
        <v>614</v>
      </c>
      <c r="T22">
        <v>1</v>
      </c>
      <c r="AC22" s="13">
        <f t="shared" si="0"/>
        <v>1</v>
      </c>
      <c r="AD22" s="85">
        <v>162607</v>
      </c>
      <c r="AE22" s="88">
        <v>0.36789114391001032</v>
      </c>
      <c r="AG22" s="18"/>
    </row>
    <row r="23" spans="1:33" ht="13.5" customHeight="1" x14ac:dyDescent="0.15">
      <c r="A23" s="18" t="s">
        <v>628</v>
      </c>
      <c r="AC23" s="13">
        <f t="shared" si="0"/>
        <v>0</v>
      </c>
      <c r="AD23" s="85">
        <v>40662</v>
      </c>
      <c r="AE23" s="88">
        <v>0.65344500000000005</v>
      </c>
      <c r="AG23" s="60" t="s">
        <v>488</v>
      </c>
    </row>
    <row r="24" spans="1:33" ht="13.5" customHeight="1" x14ac:dyDescent="0.15">
      <c r="A24" s="18" t="s">
        <v>644</v>
      </c>
      <c r="D24">
        <v>1</v>
      </c>
      <c r="R24">
        <v>1</v>
      </c>
      <c r="T24">
        <v>1</v>
      </c>
      <c r="Y24">
        <v>3</v>
      </c>
      <c r="AC24" s="13">
        <f t="shared" si="0"/>
        <v>6</v>
      </c>
      <c r="AD24" s="85">
        <v>89478</v>
      </c>
      <c r="AE24" s="88">
        <v>0.75340200000000002</v>
      </c>
      <c r="AG24" s="18" t="s">
        <v>620</v>
      </c>
    </row>
    <row r="25" spans="1:33" ht="13.5" customHeight="1" x14ac:dyDescent="0.15">
      <c r="A25" s="18" t="s">
        <v>615</v>
      </c>
      <c r="AC25" s="13">
        <f t="shared" si="0"/>
        <v>0</v>
      </c>
      <c r="AD25" s="85">
        <v>34906</v>
      </c>
      <c r="AE25" s="88">
        <v>0.25295338300918579</v>
      </c>
      <c r="AG25" s="18" t="s">
        <v>621</v>
      </c>
    </row>
    <row r="26" spans="1:33" ht="13.5" customHeight="1" x14ac:dyDescent="0.15">
      <c r="A26" s="18" t="s">
        <v>629</v>
      </c>
      <c r="T26">
        <v>1</v>
      </c>
      <c r="AC26" s="13">
        <f t="shared" si="0"/>
        <v>1</v>
      </c>
      <c r="AD26" s="85">
        <v>33598</v>
      </c>
      <c r="AE26" s="88">
        <v>0.87684499999999999</v>
      </c>
      <c r="AG26" s="82" t="s">
        <v>1363</v>
      </c>
    </row>
    <row r="27" spans="1:33" ht="13.5" customHeight="1" x14ac:dyDescent="0.15">
      <c r="A27" s="18" t="s">
        <v>630</v>
      </c>
      <c r="AC27" s="13">
        <f t="shared" si="0"/>
        <v>0</v>
      </c>
      <c r="AD27" s="85">
        <v>30532</v>
      </c>
      <c r="AE27" s="88">
        <v>0.37452800000000003</v>
      </c>
      <c r="AG27" s="18" t="s">
        <v>622</v>
      </c>
    </row>
    <row r="28" spans="1:33" ht="13.5" customHeight="1" x14ac:dyDescent="0.15">
      <c r="A28" s="18" t="s">
        <v>645</v>
      </c>
      <c r="R28">
        <v>1</v>
      </c>
      <c r="AC28" s="13">
        <f t="shared" si="0"/>
        <v>1</v>
      </c>
      <c r="AD28" s="85">
        <v>65159</v>
      </c>
      <c r="AE28" s="88">
        <v>0.23764500000000002</v>
      </c>
      <c r="AG28" s="82" t="s">
        <v>655</v>
      </c>
    </row>
    <row r="29" spans="1:33" ht="13.5" customHeight="1" x14ac:dyDescent="0.15">
      <c r="A29" s="18" t="s">
        <v>646</v>
      </c>
      <c r="S29">
        <v>4</v>
      </c>
      <c r="AC29" s="13">
        <f t="shared" si="0"/>
        <v>4</v>
      </c>
      <c r="AD29" s="85">
        <v>138507</v>
      </c>
      <c r="AE29" s="88">
        <v>0.96048800000000001</v>
      </c>
      <c r="AG29" s="82" t="s">
        <v>657</v>
      </c>
    </row>
    <row r="30" spans="1:33" ht="13.5" customHeight="1" x14ac:dyDescent="0.15">
      <c r="A30" s="18" t="s">
        <v>631</v>
      </c>
      <c r="AC30" s="13">
        <f t="shared" si="0"/>
        <v>0</v>
      </c>
      <c r="AD30" s="85">
        <v>35229</v>
      </c>
      <c r="AE30" s="88">
        <v>0.57149000000000005</v>
      </c>
      <c r="AG30" s="18"/>
    </row>
    <row r="31" spans="1:33" ht="13.5" customHeight="1" x14ac:dyDescent="0.15">
      <c r="A31" s="18" t="s">
        <v>632</v>
      </c>
      <c r="D31">
        <v>3</v>
      </c>
      <c r="T31">
        <v>9</v>
      </c>
      <c r="Y31">
        <v>2</v>
      </c>
      <c r="AB31">
        <v>2</v>
      </c>
      <c r="AC31" s="13">
        <f t="shared" si="0"/>
        <v>16</v>
      </c>
      <c r="AD31" s="85">
        <v>50779</v>
      </c>
      <c r="AE31" s="88">
        <v>2.6865459999999999</v>
      </c>
      <c r="AG31" s="60" t="s">
        <v>1358</v>
      </c>
    </row>
    <row r="32" spans="1:33" ht="13.5" customHeight="1" x14ac:dyDescent="0.15">
      <c r="A32" s="18" t="s">
        <v>647</v>
      </c>
      <c r="T32">
        <v>1</v>
      </c>
      <c r="Y32">
        <v>1</v>
      </c>
      <c r="AC32" s="13">
        <f t="shared" si="0"/>
        <v>2</v>
      </c>
      <c r="AD32" s="85">
        <v>69025</v>
      </c>
      <c r="AE32" s="88">
        <v>0.97666609959897421</v>
      </c>
      <c r="AG32" s="82" t="s">
        <v>1364</v>
      </c>
    </row>
    <row r="33" spans="1:33" ht="13.5" customHeight="1" x14ac:dyDescent="0.15">
      <c r="A33" s="18" t="s">
        <v>661</v>
      </c>
      <c r="D33">
        <v>1</v>
      </c>
      <c r="K33">
        <v>1</v>
      </c>
      <c r="AC33" s="13">
        <f t="shared" si="0"/>
        <v>2</v>
      </c>
      <c r="AD33" s="85">
        <v>72419</v>
      </c>
      <c r="AE33" s="88">
        <v>1.6380350000000001</v>
      </c>
      <c r="AG33" s="18" t="s">
        <v>624</v>
      </c>
    </row>
    <row r="34" spans="1:33" ht="13.5" customHeight="1" x14ac:dyDescent="0.15">
      <c r="A34" s="18" t="s">
        <v>616</v>
      </c>
      <c r="AC34" s="13">
        <f t="shared" si="0"/>
        <v>0</v>
      </c>
      <c r="AD34" s="85">
        <v>38643</v>
      </c>
      <c r="AE34" s="88">
        <v>0.46770464574788267</v>
      </c>
      <c r="AG34" s="18" t="s">
        <v>625</v>
      </c>
    </row>
    <row r="35" spans="1:33" ht="13.5" customHeight="1" x14ac:dyDescent="0.15">
      <c r="A35" s="18" t="s">
        <v>662</v>
      </c>
      <c r="AC35" s="13">
        <f t="shared" si="0"/>
        <v>0</v>
      </c>
      <c r="AD35" s="85">
        <v>52117</v>
      </c>
      <c r="AE35" s="88">
        <v>0.80195399999999994</v>
      </c>
      <c r="AG35" s="18" t="s">
        <v>626</v>
      </c>
    </row>
    <row r="36" spans="1:33" ht="13.5" customHeight="1" x14ac:dyDescent="0.15">
      <c r="A36" s="18" t="s">
        <v>1359</v>
      </c>
      <c r="AC36" s="13">
        <f t="shared" ref="AC36:AC67" si="1">SUM(B36:AB36)</f>
        <v>0</v>
      </c>
      <c r="AD36" s="85">
        <v>18287</v>
      </c>
      <c r="AE36" s="88">
        <v>0.72275800000000001</v>
      </c>
      <c r="AG36" s="18" t="s">
        <v>627</v>
      </c>
    </row>
    <row r="37" spans="1:33" ht="13.5" customHeight="1" x14ac:dyDescent="0.15">
      <c r="A37" s="18" t="s">
        <v>633</v>
      </c>
      <c r="AC37" s="13">
        <f t="shared" si="1"/>
        <v>0</v>
      </c>
      <c r="AD37" s="85">
        <v>29805</v>
      </c>
      <c r="AE37" s="88">
        <v>1.013528</v>
      </c>
      <c r="AG37" s="18" t="s">
        <v>628</v>
      </c>
    </row>
    <row r="38" spans="1:33" ht="13.5" customHeight="1" x14ac:dyDescent="0.15">
      <c r="A38" s="18" t="s">
        <v>648</v>
      </c>
      <c r="AC38" s="13">
        <f t="shared" si="1"/>
        <v>0</v>
      </c>
      <c r="AD38" s="85">
        <v>85659</v>
      </c>
      <c r="AE38" s="88">
        <v>1.2040840000000002</v>
      </c>
      <c r="AG38" s="18" t="s">
        <v>629</v>
      </c>
    </row>
    <row r="39" spans="1:33" ht="13.5" customHeight="1" x14ac:dyDescent="0.15">
      <c r="A39" s="18" t="s">
        <v>649</v>
      </c>
      <c r="AC39" s="13">
        <f t="shared" si="1"/>
        <v>0</v>
      </c>
      <c r="AD39" s="85">
        <v>250406</v>
      </c>
      <c r="AE39" s="88">
        <v>0.755131</v>
      </c>
      <c r="AF39"/>
      <c r="AG39" s="18" t="s">
        <v>630</v>
      </c>
    </row>
    <row r="40" spans="1:33" ht="13.5" customHeight="1" x14ac:dyDescent="0.15">
      <c r="A40" s="18" t="s">
        <v>663</v>
      </c>
      <c r="AC40" s="13">
        <f t="shared" si="1"/>
        <v>0</v>
      </c>
      <c r="AD40" s="85">
        <v>65275</v>
      </c>
      <c r="AE40" s="88">
        <v>0.564361</v>
      </c>
      <c r="AF40"/>
      <c r="AG40" s="18" t="s">
        <v>631</v>
      </c>
    </row>
    <row r="41" spans="1:33" ht="13.5" customHeight="1" x14ac:dyDescent="0.15">
      <c r="A41" s="18" t="s">
        <v>1651</v>
      </c>
      <c r="D41">
        <v>1</v>
      </c>
      <c r="T41">
        <v>1</v>
      </c>
      <c r="Y41">
        <v>1</v>
      </c>
      <c r="AC41" s="13">
        <f t="shared" si="1"/>
        <v>3</v>
      </c>
      <c r="AD41" s="85">
        <v>103179</v>
      </c>
      <c r="AE41" s="88">
        <v>0.46437</v>
      </c>
      <c r="AG41" s="18" t="s">
        <v>632</v>
      </c>
    </row>
    <row r="42" spans="1:33" ht="13.5" customHeight="1" x14ac:dyDescent="0.15">
      <c r="A42" s="18" t="s">
        <v>1362</v>
      </c>
      <c r="AC42" s="13">
        <f t="shared" si="1"/>
        <v>0</v>
      </c>
      <c r="AD42" s="85">
        <v>119142</v>
      </c>
      <c r="AE42" s="88">
        <v>0.23719699999999999</v>
      </c>
      <c r="AG42" s="18" t="s">
        <v>1359</v>
      </c>
    </row>
    <row r="43" spans="1:33" ht="13.5" customHeight="1" x14ac:dyDescent="0.15">
      <c r="A43" s="18" t="s">
        <v>664</v>
      </c>
      <c r="AC43" s="13">
        <f t="shared" si="1"/>
        <v>0</v>
      </c>
      <c r="AD43" s="85">
        <v>60559</v>
      </c>
      <c r="AE43" s="88">
        <v>0.51819399999999993</v>
      </c>
      <c r="AG43" s="18" t="s">
        <v>633</v>
      </c>
    </row>
    <row r="44" spans="1:33" ht="13.5" customHeight="1" x14ac:dyDescent="0.15">
      <c r="A44" s="18" t="s">
        <v>617</v>
      </c>
      <c r="AC44" s="13">
        <f t="shared" si="1"/>
        <v>0</v>
      </c>
      <c r="AD44" s="85">
        <v>41747</v>
      </c>
      <c r="AE44" s="88">
        <v>0.50166564584157658</v>
      </c>
      <c r="AG44" s="18" t="s">
        <v>634</v>
      </c>
    </row>
    <row r="45" spans="1:33" ht="13.5" customHeight="1" x14ac:dyDescent="0.15">
      <c r="A45" s="18" t="s">
        <v>650</v>
      </c>
      <c r="Y45">
        <v>1</v>
      </c>
      <c r="AB45">
        <v>1</v>
      </c>
      <c r="AC45" s="13">
        <f t="shared" si="1"/>
        <v>2</v>
      </c>
      <c r="AD45" s="85">
        <v>51924</v>
      </c>
      <c r="AE45" s="88">
        <v>1.0478650559569591</v>
      </c>
      <c r="AG45" s="18" t="s">
        <v>635</v>
      </c>
    </row>
    <row r="46" spans="1:33" ht="13.5" customHeight="1" x14ac:dyDescent="0.15">
      <c r="A46" s="18" t="s">
        <v>621</v>
      </c>
      <c r="R46">
        <v>1</v>
      </c>
      <c r="AC46" s="13">
        <f t="shared" si="1"/>
        <v>1</v>
      </c>
      <c r="AD46" s="85">
        <v>108846</v>
      </c>
      <c r="AE46" s="88">
        <v>0.438861</v>
      </c>
      <c r="AG46" s="18" t="s">
        <v>636</v>
      </c>
    </row>
    <row r="47" spans="1:33" ht="13.5" customHeight="1" x14ac:dyDescent="0.15">
      <c r="A47" s="18" t="s">
        <v>651</v>
      </c>
      <c r="D47">
        <v>1</v>
      </c>
      <c r="AC47" s="13">
        <f t="shared" si="1"/>
        <v>1</v>
      </c>
      <c r="AD47" s="85">
        <v>60180</v>
      </c>
      <c r="AE47" s="88">
        <v>0.45822720391749039</v>
      </c>
      <c r="AG47" s="18" t="s">
        <v>637</v>
      </c>
    </row>
    <row r="48" spans="1:33" ht="13.5" customHeight="1" x14ac:dyDescent="0.15">
      <c r="A48" s="18" t="s">
        <v>652</v>
      </c>
      <c r="R48">
        <v>1</v>
      </c>
      <c r="Y48">
        <v>1</v>
      </c>
      <c r="AC48" s="13">
        <f t="shared" si="1"/>
        <v>2</v>
      </c>
      <c r="AD48" s="85">
        <v>61891</v>
      </c>
      <c r="AE48" s="88">
        <v>0.78689499465325097</v>
      </c>
      <c r="AG48" s="18" t="s">
        <v>638</v>
      </c>
    </row>
    <row r="49" spans="1:33" ht="13.5" customHeight="1" x14ac:dyDescent="0.15">
      <c r="A49" s="18" t="s">
        <v>1367</v>
      </c>
      <c r="D49">
        <v>1</v>
      </c>
      <c r="T49">
        <v>1</v>
      </c>
      <c r="Y49">
        <v>1</v>
      </c>
      <c r="AC49" s="13">
        <f t="shared" si="1"/>
        <v>3</v>
      </c>
      <c r="AD49" s="85">
        <v>409500</v>
      </c>
      <c r="AE49" s="88">
        <v>0.73434299999999997</v>
      </c>
      <c r="AG49" s="18" t="s">
        <v>639</v>
      </c>
    </row>
    <row r="50" spans="1:33" ht="13.5" customHeight="1" x14ac:dyDescent="0.15">
      <c r="A50" s="18" t="s">
        <v>618</v>
      </c>
      <c r="AC50" s="13">
        <f t="shared" si="1"/>
        <v>0</v>
      </c>
      <c r="AD50" s="85">
        <v>47297</v>
      </c>
      <c r="AE50" s="88">
        <v>0.42274536776417621</v>
      </c>
      <c r="AG50" s="18" t="s">
        <v>640</v>
      </c>
    </row>
    <row r="51" spans="1:33" ht="13.5" customHeight="1" x14ac:dyDescent="0.15">
      <c r="A51" s="18" t="s">
        <v>665</v>
      </c>
      <c r="AC51" s="13">
        <f t="shared" si="1"/>
        <v>0</v>
      </c>
      <c r="AD51" s="85">
        <v>190421</v>
      </c>
      <c r="AE51" s="88">
        <v>0.300008</v>
      </c>
      <c r="AG51" s="18" t="s">
        <v>243</v>
      </c>
    </row>
    <row r="52" spans="1:33" ht="13.5" customHeight="1" x14ac:dyDescent="0.15">
      <c r="A52" s="18" t="s">
        <v>1361</v>
      </c>
      <c r="T52">
        <v>2</v>
      </c>
      <c r="Y52">
        <v>1</v>
      </c>
      <c r="AC52" s="13">
        <f t="shared" si="1"/>
        <v>3</v>
      </c>
      <c r="AD52" s="85">
        <v>171965</v>
      </c>
      <c r="AE52" s="88">
        <v>0.40925400000000001</v>
      </c>
      <c r="AG52" s="60" t="s">
        <v>610</v>
      </c>
    </row>
    <row r="53" spans="1:33" ht="13.5" customHeight="1" x14ac:dyDescent="0.15">
      <c r="A53" s="18" t="s">
        <v>666</v>
      </c>
      <c r="AC53" s="13">
        <f t="shared" si="1"/>
        <v>0</v>
      </c>
      <c r="AD53" s="85">
        <v>86292</v>
      </c>
      <c r="AE53" s="88">
        <v>0.188108</v>
      </c>
      <c r="AG53" s="82" t="s">
        <v>641</v>
      </c>
    </row>
    <row r="54" spans="1:33" ht="13.5" customHeight="1" x14ac:dyDescent="0.15">
      <c r="A54" s="18" t="s">
        <v>622</v>
      </c>
      <c r="T54">
        <v>5</v>
      </c>
      <c r="AC54" s="13">
        <f t="shared" si="1"/>
        <v>5</v>
      </c>
      <c r="AD54" s="85">
        <v>117550</v>
      </c>
      <c r="AE54" s="88">
        <v>0.851213</v>
      </c>
      <c r="AG54" s="82" t="s">
        <v>1367</v>
      </c>
    </row>
    <row r="55" spans="1:33" ht="13.5" customHeight="1" x14ac:dyDescent="0.15">
      <c r="A55" s="18" t="s">
        <v>675</v>
      </c>
      <c r="T55">
        <v>1</v>
      </c>
      <c r="V55">
        <v>1</v>
      </c>
      <c r="AC55" s="13">
        <f t="shared" si="1"/>
        <v>2</v>
      </c>
      <c r="AD55" s="85">
        <v>995733</v>
      </c>
      <c r="AE55" s="88">
        <v>0.52944199999999997</v>
      </c>
      <c r="AG55" s="18" t="s">
        <v>643</v>
      </c>
    </row>
    <row r="56" spans="1:33" ht="13.5" customHeight="1" x14ac:dyDescent="0.15">
      <c r="A56" s="18" t="s">
        <v>634</v>
      </c>
      <c r="D56">
        <v>3</v>
      </c>
      <c r="T56">
        <v>1</v>
      </c>
      <c r="Y56">
        <v>1</v>
      </c>
      <c r="AC56" s="13">
        <f t="shared" si="1"/>
        <v>5</v>
      </c>
      <c r="AD56" s="85">
        <v>30678</v>
      </c>
      <c r="AE56" s="88">
        <v>1.379478</v>
      </c>
      <c r="AG56" s="18" t="s">
        <v>644</v>
      </c>
    </row>
    <row r="57" spans="1:33" ht="13.5" customHeight="1" x14ac:dyDescent="0.15">
      <c r="A57" s="18" t="s">
        <v>676</v>
      </c>
      <c r="T57">
        <v>1</v>
      </c>
      <c r="AC57" s="13">
        <f t="shared" si="1"/>
        <v>1</v>
      </c>
      <c r="AD57" s="85">
        <v>34889</v>
      </c>
      <c r="AE57" s="88">
        <v>0.73441200000000006</v>
      </c>
      <c r="AG57" s="82" t="s">
        <v>656</v>
      </c>
    </row>
    <row r="58" spans="1:33" ht="13.5" customHeight="1" x14ac:dyDescent="0.15">
      <c r="A58" s="18" t="s">
        <v>635</v>
      </c>
      <c r="AC58" s="13">
        <f t="shared" si="1"/>
        <v>0</v>
      </c>
      <c r="AD58" s="85">
        <v>31467</v>
      </c>
      <c r="AE58" s="88">
        <v>1.078406</v>
      </c>
      <c r="AG58" s="82" t="s">
        <v>1360</v>
      </c>
    </row>
    <row r="59" spans="1:33" ht="13.5" customHeight="1" x14ac:dyDescent="0.15">
      <c r="A59" s="18" t="s">
        <v>653</v>
      </c>
      <c r="S59">
        <v>1</v>
      </c>
      <c r="AC59" s="13">
        <f t="shared" si="1"/>
        <v>1</v>
      </c>
      <c r="AD59" s="85">
        <v>404807</v>
      </c>
      <c r="AE59" s="88">
        <v>1.270718</v>
      </c>
      <c r="AG59" s="18"/>
    </row>
    <row r="60" spans="1:33" ht="13.5" customHeight="1" x14ac:dyDescent="0.15">
      <c r="A60" s="18" t="s">
        <v>654</v>
      </c>
      <c r="AC60" s="13">
        <f t="shared" si="1"/>
        <v>0</v>
      </c>
      <c r="AD60" s="85">
        <v>533159</v>
      </c>
      <c r="AE60" s="88">
        <v>0.52100000000000002</v>
      </c>
      <c r="AG60" s="60" t="s">
        <v>723</v>
      </c>
    </row>
    <row r="61" spans="1:33" ht="13.5" customHeight="1" x14ac:dyDescent="0.15">
      <c r="A61" s="18" t="s">
        <v>655</v>
      </c>
      <c r="AC61" s="13">
        <f t="shared" si="1"/>
        <v>0</v>
      </c>
      <c r="AD61" s="85">
        <v>79545</v>
      </c>
      <c r="AE61" s="88">
        <v>0.180564</v>
      </c>
      <c r="AG61" s="18" t="s">
        <v>672</v>
      </c>
    </row>
    <row r="62" spans="1:33" ht="13.5" customHeight="1" x14ac:dyDescent="0.15">
      <c r="A62" s="18" t="s">
        <v>656</v>
      </c>
      <c r="K62">
        <v>3</v>
      </c>
      <c r="R62">
        <v>1</v>
      </c>
      <c r="T62">
        <v>2</v>
      </c>
      <c r="Y62">
        <v>4</v>
      </c>
      <c r="AC62" s="13">
        <f t="shared" si="1"/>
        <v>10</v>
      </c>
      <c r="AD62" s="85">
        <v>182422</v>
      </c>
      <c r="AE62" s="88">
        <v>0.68729399999999996</v>
      </c>
      <c r="AG62" s="18" t="s">
        <v>673</v>
      </c>
    </row>
    <row r="63" spans="1:33" ht="13.5" customHeight="1" x14ac:dyDescent="0.15">
      <c r="A63" s="18" t="s">
        <v>667</v>
      </c>
      <c r="AC63" s="13">
        <f t="shared" si="1"/>
        <v>0</v>
      </c>
      <c r="AD63" s="85">
        <v>89704</v>
      </c>
      <c r="AE63" s="88">
        <v>0.28534399999999999</v>
      </c>
      <c r="AG63" s="18" t="s">
        <v>674</v>
      </c>
    </row>
    <row r="64" spans="1:33" ht="13.5" customHeight="1" x14ac:dyDescent="0.15">
      <c r="A64" s="18" t="s">
        <v>636</v>
      </c>
      <c r="T64">
        <v>1</v>
      </c>
      <c r="Y64">
        <v>2</v>
      </c>
      <c r="AC64" s="13">
        <f t="shared" si="1"/>
        <v>3</v>
      </c>
      <c r="AD64" s="85">
        <v>26153</v>
      </c>
      <c r="AE64" s="88">
        <v>1.523352</v>
      </c>
      <c r="AG64" s="82" t="s">
        <v>645</v>
      </c>
    </row>
    <row r="65" spans="1:33" ht="13.5" customHeight="1" x14ac:dyDescent="0.15">
      <c r="A65" s="18" t="s">
        <v>1360</v>
      </c>
      <c r="AC65" s="13">
        <f t="shared" si="1"/>
        <v>0</v>
      </c>
      <c r="AD65" s="85">
        <v>82957</v>
      </c>
      <c r="AE65" s="88">
        <v>0.242369</v>
      </c>
      <c r="AG65" s="18" t="s">
        <v>1361</v>
      </c>
    </row>
    <row r="66" spans="1:33" ht="13.5" customHeight="1" x14ac:dyDescent="0.15">
      <c r="A66" s="18" t="s">
        <v>668</v>
      </c>
      <c r="AC66" s="13">
        <f t="shared" si="1"/>
        <v>0</v>
      </c>
      <c r="AD66" s="85">
        <v>117861</v>
      </c>
      <c r="AE66" s="88">
        <v>1.3345360000000002</v>
      </c>
      <c r="AG66" s="18" t="s">
        <v>675</v>
      </c>
    </row>
    <row r="67" spans="1:33" ht="13.5" customHeight="1" x14ac:dyDescent="0.15">
      <c r="A67" s="18" t="s">
        <v>1366</v>
      </c>
      <c r="O67">
        <v>1</v>
      </c>
      <c r="AC67" s="13">
        <f t="shared" si="1"/>
        <v>1</v>
      </c>
      <c r="AD67" s="85">
        <v>43980</v>
      </c>
      <c r="AE67" s="88">
        <v>0.58923136129542297</v>
      </c>
      <c r="AG67" s="18" t="s">
        <v>676</v>
      </c>
    </row>
    <row r="68" spans="1:33" ht="13.5" customHeight="1" x14ac:dyDescent="0.15">
      <c r="A68" s="18" t="s">
        <v>657</v>
      </c>
      <c r="D68">
        <v>2</v>
      </c>
      <c r="T68">
        <v>1</v>
      </c>
      <c r="Y68">
        <v>1</v>
      </c>
      <c r="AC68" s="13">
        <f t="shared" ref="AC68:AC81" si="2">SUM(B68:AB68)</f>
        <v>4</v>
      </c>
      <c r="AD68" s="85">
        <v>65066</v>
      </c>
      <c r="AE68" s="88">
        <v>0.83436300000000008</v>
      </c>
      <c r="AG68" s="18" t="s">
        <v>677</v>
      </c>
    </row>
    <row r="69" spans="1:33" ht="13.5" customHeight="1" x14ac:dyDescent="0.15">
      <c r="A69" s="18" t="s">
        <v>669</v>
      </c>
      <c r="D69">
        <v>1</v>
      </c>
      <c r="T69">
        <v>12</v>
      </c>
      <c r="AC69" s="13">
        <f t="shared" si="2"/>
        <v>13</v>
      </c>
      <c r="AD69" s="85">
        <v>119508</v>
      </c>
      <c r="AE69" s="88">
        <v>0.97520499999999999</v>
      </c>
      <c r="AG69" s="18"/>
    </row>
    <row r="70" spans="1:33" ht="13.5" customHeight="1" x14ac:dyDescent="0.15">
      <c r="A70" s="18" t="s">
        <v>637</v>
      </c>
      <c r="D70">
        <v>2</v>
      </c>
      <c r="AC70" s="13">
        <f t="shared" si="2"/>
        <v>2</v>
      </c>
      <c r="AD70" s="85">
        <v>25826</v>
      </c>
      <c r="AE70" s="88">
        <v>1.517263</v>
      </c>
      <c r="AG70" s="60" t="s">
        <v>925</v>
      </c>
    </row>
    <row r="71" spans="1:33" ht="13.5" customHeight="1" x14ac:dyDescent="0.15">
      <c r="A71" s="18" t="s">
        <v>623</v>
      </c>
      <c r="T71">
        <v>1</v>
      </c>
      <c r="AC71" s="13">
        <f t="shared" si="2"/>
        <v>1</v>
      </c>
      <c r="AD71" s="85">
        <v>65000</v>
      </c>
      <c r="AE71" s="88">
        <v>0.4904861491715829</v>
      </c>
      <c r="AG71" s="18" t="s">
        <v>659</v>
      </c>
    </row>
    <row r="72" spans="1:33" ht="13.5" customHeight="1" x14ac:dyDescent="0.15">
      <c r="A72" s="18" t="s">
        <v>670</v>
      </c>
      <c r="T72">
        <v>4</v>
      </c>
      <c r="AC72" s="13">
        <f t="shared" si="2"/>
        <v>4</v>
      </c>
      <c r="AD72" s="85">
        <v>92714</v>
      </c>
      <c r="AE72" s="88">
        <v>0.64943600000000001</v>
      </c>
      <c r="AG72" s="18" t="s">
        <v>660</v>
      </c>
    </row>
    <row r="73" spans="1:33" ht="13.5" customHeight="1" x14ac:dyDescent="0.15">
      <c r="A73" s="18" t="s">
        <v>677</v>
      </c>
      <c r="AC73" s="13">
        <f t="shared" si="2"/>
        <v>0</v>
      </c>
      <c r="AD73" s="85">
        <v>79439</v>
      </c>
      <c r="AE73" s="88">
        <v>0.249585</v>
      </c>
      <c r="AG73" s="18" t="s">
        <v>661</v>
      </c>
    </row>
    <row r="74" spans="1:33" ht="13.5" customHeight="1" x14ac:dyDescent="0.15">
      <c r="A74" s="18" t="s">
        <v>638</v>
      </c>
      <c r="D74">
        <v>1</v>
      </c>
      <c r="T74">
        <v>2</v>
      </c>
      <c r="Y74">
        <v>1</v>
      </c>
      <c r="AC74" s="13">
        <f t="shared" si="2"/>
        <v>4</v>
      </c>
      <c r="AD74" s="85">
        <v>35491</v>
      </c>
      <c r="AE74" s="88">
        <v>1.725516</v>
      </c>
      <c r="AG74" s="18" t="s">
        <v>662</v>
      </c>
    </row>
    <row r="75" spans="1:33" ht="13.5" customHeight="1" x14ac:dyDescent="0.15">
      <c r="A75" s="18" t="s">
        <v>639</v>
      </c>
      <c r="T75">
        <v>1</v>
      </c>
      <c r="AC75" s="13">
        <f t="shared" si="2"/>
        <v>1</v>
      </c>
      <c r="AD75" s="85">
        <v>41014</v>
      </c>
      <c r="AE75" s="88">
        <v>1.4515719999999999</v>
      </c>
      <c r="AG75" s="18" t="s">
        <v>663</v>
      </c>
    </row>
    <row r="76" spans="1:33" ht="13.5" customHeight="1" x14ac:dyDescent="0.15">
      <c r="A76" s="18" t="s">
        <v>658</v>
      </c>
      <c r="D76">
        <v>2</v>
      </c>
      <c r="T76">
        <v>1</v>
      </c>
      <c r="AC76" s="13">
        <f t="shared" si="2"/>
        <v>3</v>
      </c>
      <c r="AD76" s="85">
        <v>52757</v>
      </c>
      <c r="AE76" s="88">
        <v>0.30242110390037774</v>
      </c>
      <c r="AG76" s="18" t="s">
        <v>1362</v>
      </c>
    </row>
    <row r="77" spans="1:33" ht="13.5" customHeight="1" x14ac:dyDescent="0.15">
      <c r="A77" s="18" t="s">
        <v>619</v>
      </c>
      <c r="AC77" s="13">
        <f t="shared" si="2"/>
        <v>0</v>
      </c>
      <c r="AD77" s="85">
        <v>55204</v>
      </c>
      <c r="AE77" s="88">
        <v>0.45528164783625086</v>
      </c>
      <c r="AG77" s="18" t="s">
        <v>664</v>
      </c>
    </row>
    <row r="78" spans="1:33" ht="13.5" customHeight="1" x14ac:dyDescent="0.15">
      <c r="A78" s="18" t="s">
        <v>671</v>
      </c>
      <c r="AC78" s="13">
        <f t="shared" si="2"/>
        <v>0</v>
      </c>
      <c r="AD78" s="85">
        <v>71370</v>
      </c>
      <c r="AE78" s="88">
        <v>0.499616</v>
      </c>
      <c r="AG78" s="18" t="s">
        <v>665</v>
      </c>
    </row>
    <row r="79" spans="1:33" ht="13.5" customHeight="1" x14ac:dyDescent="0.15">
      <c r="A79" s="18" t="s">
        <v>640</v>
      </c>
      <c r="AC79" s="13">
        <f t="shared" si="2"/>
        <v>0</v>
      </c>
      <c r="AD79" s="86">
        <v>32184</v>
      </c>
      <c r="AE79" s="89">
        <v>0.53428999999999993</v>
      </c>
      <c r="AG79" s="18" t="s">
        <v>666</v>
      </c>
    </row>
    <row r="80" spans="1:33" ht="13.5" customHeight="1" x14ac:dyDescent="0.15">
      <c r="A80" s="8" t="s">
        <v>75</v>
      </c>
      <c r="Y80">
        <v>2</v>
      </c>
      <c r="AC80" s="13">
        <f t="shared" si="2"/>
        <v>2</v>
      </c>
      <c r="AD80" s="30"/>
      <c r="AE80" s="33"/>
      <c r="AG80" s="18" t="s">
        <v>667</v>
      </c>
    </row>
    <row r="81" spans="1:33" ht="13.5" customHeight="1" x14ac:dyDescent="0.15">
      <c r="A81" s="25" t="s">
        <v>115</v>
      </c>
      <c r="AC81" s="15">
        <f t="shared" si="2"/>
        <v>0</v>
      </c>
      <c r="AD81" s="29"/>
      <c r="AE81" s="33"/>
      <c r="AG81" s="18" t="s">
        <v>668</v>
      </c>
    </row>
    <row r="82" spans="1:33" ht="13.5" customHeight="1" x14ac:dyDescent="0.15">
      <c r="A82" s="26" t="s">
        <v>106</v>
      </c>
      <c r="B82" s="20">
        <f t="shared" ref="B82:AC82" si="3">SUM(B4:B81)</f>
        <v>0</v>
      </c>
      <c r="C82" s="21">
        <f t="shared" si="3"/>
        <v>0</v>
      </c>
      <c r="D82" s="21">
        <f t="shared" si="3"/>
        <v>28</v>
      </c>
      <c r="E82" s="21">
        <f t="shared" si="3"/>
        <v>0</v>
      </c>
      <c r="F82" s="21">
        <f t="shared" si="3"/>
        <v>0</v>
      </c>
      <c r="G82" s="21">
        <f t="shared" si="3"/>
        <v>0</v>
      </c>
      <c r="H82" s="21">
        <f t="shared" si="3"/>
        <v>0</v>
      </c>
      <c r="I82" s="21">
        <f t="shared" si="3"/>
        <v>0</v>
      </c>
      <c r="J82" s="21">
        <f t="shared" si="3"/>
        <v>0</v>
      </c>
      <c r="K82" s="21">
        <f t="shared" si="3"/>
        <v>5</v>
      </c>
      <c r="L82" s="21">
        <f t="shared" si="3"/>
        <v>0</v>
      </c>
      <c r="M82" s="21">
        <f t="shared" si="3"/>
        <v>1</v>
      </c>
      <c r="N82" s="21">
        <f t="shared" si="3"/>
        <v>0</v>
      </c>
      <c r="O82" s="21">
        <f t="shared" si="3"/>
        <v>1</v>
      </c>
      <c r="P82" s="21">
        <f t="shared" si="3"/>
        <v>0</v>
      </c>
      <c r="Q82" s="21">
        <f t="shared" si="3"/>
        <v>0</v>
      </c>
      <c r="R82" s="21">
        <f t="shared" si="3"/>
        <v>7</v>
      </c>
      <c r="S82" s="21">
        <f t="shared" si="3"/>
        <v>6</v>
      </c>
      <c r="T82" s="21">
        <f t="shared" si="3"/>
        <v>78</v>
      </c>
      <c r="U82" s="21">
        <f t="shared" si="3"/>
        <v>0</v>
      </c>
      <c r="V82" s="21">
        <f t="shared" si="3"/>
        <v>1</v>
      </c>
      <c r="W82" s="21">
        <f t="shared" si="3"/>
        <v>0</v>
      </c>
      <c r="X82" s="21">
        <f t="shared" si="3"/>
        <v>0</v>
      </c>
      <c r="Y82" s="21">
        <f t="shared" si="3"/>
        <v>26</v>
      </c>
      <c r="Z82" s="21">
        <f t="shared" si="3"/>
        <v>0</v>
      </c>
      <c r="AA82" s="21">
        <f t="shared" si="3"/>
        <v>0</v>
      </c>
      <c r="AB82" s="22">
        <f t="shared" si="3"/>
        <v>3</v>
      </c>
      <c r="AC82" s="23">
        <f t="shared" si="3"/>
        <v>156</v>
      </c>
      <c r="AD82" s="29"/>
      <c r="AE82" s="23"/>
      <c r="AG82" s="18" t="s">
        <v>669</v>
      </c>
    </row>
    <row r="83" spans="1:33" ht="13.5" customHeight="1" x14ac:dyDescent="0.15">
      <c r="AG83" s="18" t="s">
        <v>670</v>
      </c>
    </row>
    <row r="84" spans="1:33" ht="13.5" customHeight="1" x14ac:dyDescent="0.15">
      <c r="AG84" s="19" t="s">
        <v>671</v>
      </c>
    </row>
    <row r="85" spans="1:33" ht="13.5" customHeight="1" x14ac:dyDescent="0.15">
      <c r="AG85" s="17"/>
    </row>
    <row r="86" spans="1:33" ht="13.5" customHeight="1" x14ac:dyDescent="0.15">
      <c r="AG86" s="84" t="s">
        <v>1357</v>
      </c>
    </row>
    <row r="87" spans="1:33" ht="13.5" customHeight="1" x14ac:dyDescent="0.15">
      <c r="AG87" s="82" t="s">
        <v>642</v>
      </c>
    </row>
    <row r="88" spans="1:33" ht="13.5" customHeight="1" x14ac:dyDescent="0.15">
      <c r="AG88" s="82" t="s">
        <v>646</v>
      </c>
    </row>
    <row r="89" spans="1:33" ht="13.5" customHeight="1" x14ac:dyDescent="0.15">
      <c r="AG89" s="82" t="s">
        <v>648</v>
      </c>
    </row>
    <row r="90" spans="1:33" ht="13.5" customHeight="1" x14ac:dyDescent="0.15">
      <c r="AG90" s="82" t="s">
        <v>649</v>
      </c>
    </row>
    <row r="91" spans="1:33" ht="13.5" customHeight="1" x14ac:dyDescent="0.15">
      <c r="AG91" s="82" t="s">
        <v>653</v>
      </c>
    </row>
    <row r="92" spans="1:33" ht="13.5" customHeight="1" x14ac:dyDescent="0.15">
      <c r="AG92" s="32" t="s">
        <v>654</v>
      </c>
    </row>
  </sheetData>
  <phoneticPr fontId="0" type="noConversion"/>
  <pageMargins left="0.75" right="0.75" top="1" bottom="1" header="0.5" footer="0.5"/>
  <pageSetup paperSize="9" orientation="portrait" r:id="rId1"/>
  <headerFooter alignWithMargins="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Sheet100">
    <pageSetUpPr fitToPage="1"/>
  </sheetPr>
  <dimension ref="A1:AF24"/>
  <sheetViews>
    <sheetView workbookViewId="0">
      <pane xSplit="1" ySplit="3" topLeftCell="B5"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24" style="2" customWidth="1"/>
    <col min="2" max="2" width="8" style="96" customWidth="1"/>
    <col min="3" max="3" width="6.5" style="96" customWidth="1"/>
    <col min="4" max="4" width="6.83203125" style="96" customWidth="1"/>
    <col min="5" max="5" width="8.5" style="96" customWidth="1"/>
    <col min="6" max="6" width="7.33203125" style="96" customWidth="1"/>
    <col min="7" max="7" width="6.832031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33203125" style="96" customWidth="1"/>
    <col min="32" max="32" width="8.6640625" style="1" customWidth="1"/>
    <col min="33" max="16384" width="9.1640625" style="96"/>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1.25" customHeight="1" x14ac:dyDescent="0.15">
      <c r="A3" s="3" t="s">
        <v>1926</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82" t="s">
        <v>1932</v>
      </c>
      <c r="AC4" s="11">
        <f t="shared" ref="AC4:AC17" si="0">SUM(C4:AB4)</f>
        <v>0</v>
      </c>
      <c r="AD4" s="27"/>
      <c r="AE4" s="45"/>
    </row>
    <row r="5" spans="1:31" ht="13.5" customHeight="1" x14ac:dyDescent="0.15">
      <c r="A5" s="2" t="s">
        <v>1933</v>
      </c>
      <c r="AC5" s="13">
        <f t="shared" si="0"/>
        <v>0</v>
      </c>
      <c r="AD5" s="28"/>
      <c r="AE5" s="46"/>
    </row>
    <row r="6" spans="1:31" ht="13.5" customHeight="1" x14ac:dyDescent="0.15">
      <c r="A6" s="14" t="s">
        <v>1927</v>
      </c>
      <c r="AC6" s="13">
        <f t="shared" si="0"/>
        <v>0</v>
      </c>
      <c r="AD6" s="28"/>
      <c r="AE6" s="46"/>
    </row>
    <row r="7" spans="1:31" ht="13.5" customHeight="1" x14ac:dyDescent="0.15">
      <c r="A7" s="2" t="s">
        <v>1937</v>
      </c>
      <c r="AC7" s="13">
        <f t="shared" si="0"/>
        <v>0</v>
      </c>
      <c r="AD7" s="28"/>
      <c r="AE7" s="46"/>
    </row>
    <row r="8" spans="1:31" ht="13.5" customHeight="1" x14ac:dyDescent="0.15">
      <c r="A8" s="2" t="s">
        <v>1939</v>
      </c>
      <c r="AC8" s="13">
        <f t="shared" si="0"/>
        <v>0</v>
      </c>
      <c r="AD8" s="28"/>
      <c r="AE8" s="46"/>
    </row>
    <row r="9" spans="1:31" ht="13.5" customHeight="1" x14ac:dyDescent="0.15">
      <c r="A9" s="96" t="s">
        <v>1928</v>
      </c>
      <c r="AC9" s="13">
        <f t="shared" si="0"/>
        <v>0</v>
      </c>
      <c r="AD9" s="28"/>
      <c r="AE9" s="46"/>
    </row>
    <row r="10" spans="1:31" ht="13.5" customHeight="1" x14ac:dyDescent="0.15">
      <c r="A10" s="2" t="s">
        <v>1936</v>
      </c>
      <c r="AC10" s="13">
        <f t="shared" si="0"/>
        <v>0</v>
      </c>
      <c r="AD10" s="28"/>
      <c r="AE10" s="46"/>
    </row>
    <row r="11" spans="1:31" ht="13.5" customHeight="1" x14ac:dyDescent="0.15">
      <c r="A11" s="2" t="s">
        <v>1934</v>
      </c>
      <c r="AC11" s="13">
        <f t="shared" si="0"/>
        <v>0</v>
      </c>
      <c r="AD11" s="28"/>
      <c r="AE11" s="46"/>
    </row>
    <row r="12" spans="1:31" ht="13.5" customHeight="1" x14ac:dyDescent="0.15">
      <c r="A12" s="2" t="s">
        <v>1935</v>
      </c>
      <c r="AC12" s="13">
        <f t="shared" si="0"/>
        <v>0</v>
      </c>
      <c r="AD12" s="28"/>
      <c r="AE12" s="46"/>
    </row>
    <row r="13" spans="1:31" ht="13.5" customHeight="1" x14ac:dyDescent="0.15">
      <c r="A13" s="2" t="s">
        <v>1929</v>
      </c>
      <c r="AC13" s="13">
        <f t="shared" si="0"/>
        <v>0</v>
      </c>
      <c r="AD13" s="28"/>
      <c r="AE13" s="46"/>
    </row>
    <row r="14" spans="1:31" ht="13.5" customHeight="1" x14ac:dyDescent="0.15">
      <c r="A14" s="2" t="s">
        <v>1931</v>
      </c>
      <c r="AC14" s="13">
        <f t="shared" si="0"/>
        <v>0</v>
      </c>
      <c r="AD14" s="28"/>
      <c r="AE14" s="46"/>
    </row>
    <row r="15" spans="1:31" ht="13.5" customHeight="1" x14ac:dyDescent="0.15">
      <c r="A15" s="2" t="s">
        <v>1938</v>
      </c>
      <c r="AC15" s="13">
        <f t="shared" si="0"/>
        <v>0</v>
      </c>
      <c r="AD15" s="28"/>
      <c r="AE15" s="46"/>
    </row>
    <row r="16" spans="1:31" ht="13.5" customHeight="1" x14ac:dyDescent="0.15">
      <c r="A16" s="2" t="s">
        <v>1940</v>
      </c>
      <c r="AC16" s="13">
        <f t="shared" si="0"/>
        <v>0</v>
      </c>
      <c r="AD16" s="28"/>
      <c r="AE16" s="46"/>
    </row>
    <row r="17" spans="1:32" ht="13.5" customHeight="1" x14ac:dyDescent="0.15">
      <c r="A17" s="2" t="s">
        <v>1930</v>
      </c>
      <c r="AC17" s="13">
        <f t="shared" si="0"/>
        <v>0</v>
      </c>
      <c r="AD17" s="28"/>
      <c r="AE17" s="46"/>
    </row>
    <row r="18" spans="1:32" ht="13.5" customHeight="1" x14ac:dyDescent="0.15">
      <c r="A18" s="8" t="s">
        <v>75</v>
      </c>
      <c r="AC18" s="13">
        <f>SUM(B18:AB18)</f>
        <v>0</v>
      </c>
      <c r="AD18" s="30"/>
      <c r="AE18" s="33"/>
    </row>
    <row r="19" spans="1:32" ht="13.5" customHeight="1" x14ac:dyDescent="0.15">
      <c r="A19" s="25" t="s">
        <v>115</v>
      </c>
      <c r="AC19" s="15">
        <f>SUM(B19:AB19)</f>
        <v>0</v>
      </c>
      <c r="AD19" s="29"/>
      <c r="AE19" s="33"/>
      <c r="AF19" s="96"/>
    </row>
    <row r="20" spans="1:32" ht="13.5" customHeight="1" x14ac:dyDescent="0.15">
      <c r="A20" s="26" t="s">
        <v>106</v>
      </c>
      <c r="B20" s="21">
        <f t="shared" ref="B20:AB20" si="1">SUM(B4:B19)</f>
        <v>0</v>
      </c>
      <c r="C20" s="21">
        <f t="shared" si="1"/>
        <v>0</v>
      </c>
      <c r="D20" s="21">
        <f t="shared" si="1"/>
        <v>0</v>
      </c>
      <c r="E20" s="21">
        <f t="shared" si="1"/>
        <v>0</v>
      </c>
      <c r="F20" s="21">
        <f t="shared" si="1"/>
        <v>0</v>
      </c>
      <c r="G20" s="21">
        <f t="shared" si="1"/>
        <v>0</v>
      </c>
      <c r="H20" s="21">
        <f t="shared" si="1"/>
        <v>0</v>
      </c>
      <c r="I20" s="21">
        <f t="shared" si="1"/>
        <v>0</v>
      </c>
      <c r="J20" s="21">
        <f t="shared" si="1"/>
        <v>0</v>
      </c>
      <c r="K20" s="21">
        <f t="shared" si="1"/>
        <v>0</v>
      </c>
      <c r="L20" s="21">
        <f t="shared" si="1"/>
        <v>0</v>
      </c>
      <c r="M20" s="21">
        <f t="shared" si="1"/>
        <v>0</v>
      </c>
      <c r="N20" s="21">
        <f t="shared" si="1"/>
        <v>0</v>
      </c>
      <c r="O20" s="21">
        <f t="shared" si="1"/>
        <v>0</v>
      </c>
      <c r="P20" s="21">
        <f t="shared" si="1"/>
        <v>0</v>
      </c>
      <c r="Q20" s="21">
        <f t="shared" si="1"/>
        <v>0</v>
      </c>
      <c r="R20" s="21">
        <f t="shared" si="1"/>
        <v>0</v>
      </c>
      <c r="S20" s="21">
        <f t="shared" si="1"/>
        <v>0</v>
      </c>
      <c r="T20" s="21">
        <f t="shared" si="1"/>
        <v>0</v>
      </c>
      <c r="U20" s="21">
        <f t="shared" si="1"/>
        <v>0</v>
      </c>
      <c r="V20" s="21">
        <f t="shared" si="1"/>
        <v>0</v>
      </c>
      <c r="W20" s="21">
        <f t="shared" si="1"/>
        <v>0</v>
      </c>
      <c r="X20" s="21">
        <f t="shared" si="1"/>
        <v>0</v>
      </c>
      <c r="Y20" s="21">
        <f t="shared" si="1"/>
        <v>0</v>
      </c>
      <c r="Z20" s="21">
        <f t="shared" si="1"/>
        <v>0</v>
      </c>
      <c r="AA20" s="21">
        <f t="shared" si="1"/>
        <v>0</v>
      </c>
      <c r="AB20" s="22">
        <f t="shared" si="1"/>
        <v>0</v>
      </c>
      <c r="AC20" s="23">
        <f>SUM(AC4:AC19)</f>
        <v>0</v>
      </c>
      <c r="AD20" s="29"/>
      <c r="AE20" s="23"/>
      <c r="AF20" s="96"/>
    </row>
    <row r="24" spans="1:32" ht="13.5" customHeight="1" x14ac:dyDescent="0.15">
      <c r="E24" s="90"/>
    </row>
  </sheetData>
  <sortState ref="A4:A17">
    <sortCondition ref="A4:A17"/>
  </sortState>
  <pageMargins left="0.75" right="0.75" top="1" bottom="1" header="0.5" footer="0.5"/>
  <pageSetup paperSize="9" scale="55" orientation="landscape" r:id="rId1"/>
  <headerFooter alignWithMargins="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Sheet66">
    <pageSetUpPr fitToPage="1"/>
  </sheetPr>
  <dimension ref="A1:AF34"/>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8.83203125" defaultRowHeight="13.5" customHeight="1" x14ac:dyDescent="0.15"/>
  <cols>
    <col min="1" max="1" width="12.5" style="2" customWidth="1"/>
    <col min="2" max="2" width="8" customWidth="1"/>
    <col min="3" max="3" width="6.5" customWidth="1"/>
    <col min="4" max="4" width="6.83203125" customWidth="1"/>
    <col min="5" max="5" width="8.5" customWidth="1"/>
    <col min="6" max="6" width="7.33203125" customWidth="1"/>
    <col min="7" max="7" width="6.83203125" customWidth="1"/>
    <col min="8" max="8" width="8.6640625" customWidth="1"/>
    <col min="9" max="9" width="10" customWidth="1"/>
    <col min="10" max="10" width="10.5" customWidth="1"/>
    <col min="11" max="11" width="7.6640625" customWidth="1"/>
    <col min="12" max="12" width="10" customWidth="1"/>
    <col min="13" max="13" width="6.83203125" customWidth="1"/>
    <col min="14" max="14" width="7" customWidth="1"/>
    <col min="16" max="16" width="5.5" customWidth="1"/>
    <col min="17" max="17" width="7.33203125" customWidth="1"/>
    <col min="18" max="18" width="6.1640625" customWidth="1"/>
    <col min="19" max="20" width="6.5" customWidth="1"/>
    <col min="21" max="21" width="6.5" style="96" customWidth="1"/>
    <col min="22" max="22" width="6" customWidth="1"/>
    <col min="23" max="23" width="6.1640625" customWidth="1"/>
    <col min="24" max="24" width="6.83203125" customWidth="1"/>
    <col min="25" max="25" width="6" customWidth="1"/>
    <col min="26" max="26" width="6.33203125" customWidth="1"/>
    <col min="27" max="27" width="5.5" customWidth="1"/>
    <col min="28" max="28" width="6.5" customWidth="1"/>
    <col min="29" max="29" width="7.5" customWidth="1"/>
    <col min="30" max="30" width="13.33203125" bestFit="1" customWidth="1"/>
    <col min="31" max="31" width="10.33203125" customWidth="1"/>
    <col min="32" max="32" width="8.6640625" style="1" customWidth="1"/>
  </cols>
  <sheetData>
    <row r="1" spans="1:31" ht="13.5" customHeight="1" x14ac:dyDescent="0.15">
      <c r="A1" s="48"/>
      <c r="B1" s="35" t="str">
        <f>China!B1</f>
        <v>This workbook was produced by Jørgen Fenhann, UNEP DTU Partnership from the CDMPipeline of 1st October 2018, jqfe@dtu.dk, Phone (+45)40202789</v>
      </c>
    </row>
    <row r="2" spans="1:31" ht="13.5" customHeight="1" x14ac:dyDescent="0.15">
      <c r="B2" s="35"/>
    </row>
    <row r="3" spans="1:31" ht="41.25" customHeight="1" x14ac:dyDescent="0.15">
      <c r="A3" s="3" t="s">
        <v>1556</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1" ht="13.5" customHeight="1" x14ac:dyDescent="0.15">
      <c r="A4" s="18" t="s">
        <v>1494</v>
      </c>
      <c r="AC4" s="11">
        <f t="shared" ref="AC4:AC17" si="0">SUM(C4:AB4)</f>
        <v>0</v>
      </c>
      <c r="AD4" s="27"/>
      <c r="AE4" s="45"/>
    </row>
    <row r="5" spans="1:31" ht="13.5" customHeight="1" x14ac:dyDescent="0.15">
      <c r="A5" t="s">
        <v>1495</v>
      </c>
      <c r="AC5" s="13">
        <f t="shared" si="0"/>
        <v>0</v>
      </c>
      <c r="AD5" s="28"/>
      <c r="AE5" s="46"/>
    </row>
    <row r="6" spans="1:31" ht="13.5" customHeight="1" x14ac:dyDescent="0.15">
      <c r="A6" t="s">
        <v>1496</v>
      </c>
      <c r="AC6" s="13">
        <f t="shared" si="0"/>
        <v>0</v>
      </c>
      <c r="AD6" s="28"/>
      <c r="AE6" s="46"/>
    </row>
    <row r="7" spans="1:31" ht="13.5" customHeight="1" x14ac:dyDescent="0.15">
      <c r="A7" t="s">
        <v>1497</v>
      </c>
      <c r="AB7">
        <v>1</v>
      </c>
      <c r="AC7" s="13">
        <f t="shared" si="0"/>
        <v>1</v>
      </c>
      <c r="AD7" s="28"/>
      <c r="AE7" s="46"/>
    </row>
    <row r="8" spans="1:31" ht="13.5" customHeight="1" x14ac:dyDescent="0.15">
      <c r="A8" t="s">
        <v>1498</v>
      </c>
      <c r="AC8" s="13">
        <f t="shared" si="0"/>
        <v>0</v>
      </c>
      <c r="AD8" s="28"/>
      <c r="AE8" s="46"/>
    </row>
    <row r="9" spans="1:31" ht="13.5" customHeight="1" x14ac:dyDescent="0.15">
      <c r="A9" t="s">
        <v>1499</v>
      </c>
      <c r="AC9" s="13">
        <f t="shared" si="0"/>
        <v>0</v>
      </c>
      <c r="AD9" s="28"/>
      <c r="AE9" s="46"/>
    </row>
    <row r="10" spans="1:31" ht="13.5" customHeight="1" x14ac:dyDescent="0.15">
      <c r="A10" t="s">
        <v>1500</v>
      </c>
      <c r="AC10" s="13">
        <f t="shared" si="0"/>
        <v>0</v>
      </c>
      <c r="AD10" s="28"/>
      <c r="AE10" s="46"/>
    </row>
    <row r="11" spans="1:31" ht="13.5" customHeight="1" x14ac:dyDescent="0.15">
      <c r="A11" t="s">
        <v>1501</v>
      </c>
      <c r="AC11" s="13">
        <f t="shared" si="0"/>
        <v>0</v>
      </c>
      <c r="AD11" s="28"/>
      <c r="AE11" s="46"/>
    </row>
    <row r="12" spans="1:31" ht="13.5" customHeight="1" x14ac:dyDescent="0.15">
      <c r="A12" t="s">
        <v>1502</v>
      </c>
      <c r="AC12" s="13">
        <f t="shared" si="0"/>
        <v>0</v>
      </c>
      <c r="AD12" s="28"/>
      <c r="AE12" s="46"/>
    </row>
    <row r="13" spans="1:31" ht="13.5" customHeight="1" x14ac:dyDescent="0.15">
      <c r="A13" t="s">
        <v>1503</v>
      </c>
      <c r="AC13" s="13">
        <f t="shared" si="0"/>
        <v>0</v>
      </c>
      <c r="AD13" s="28"/>
      <c r="AE13" s="46"/>
    </row>
    <row r="14" spans="1:31" ht="13.5" customHeight="1" x14ac:dyDescent="0.15">
      <c r="A14" t="s">
        <v>1504</v>
      </c>
      <c r="AC14" s="13">
        <f t="shared" si="0"/>
        <v>0</v>
      </c>
      <c r="AD14" s="28"/>
      <c r="AE14" s="46"/>
    </row>
    <row r="15" spans="1:31" ht="13.5" customHeight="1" x14ac:dyDescent="0.15">
      <c r="A15" t="s">
        <v>1505</v>
      </c>
      <c r="AC15" s="13">
        <f t="shared" si="0"/>
        <v>0</v>
      </c>
      <c r="AD15" s="28"/>
      <c r="AE15" s="46"/>
    </row>
    <row r="16" spans="1:31" ht="13.5" customHeight="1" x14ac:dyDescent="0.15">
      <c r="A16" t="s">
        <v>1506</v>
      </c>
      <c r="AC16" s="13">
        <f t="shared" si="0"/>
        <v>0</v>
      </c>
      <c r="AD16" s="28"/>
      <c r="AE16" s="46"/>
    </row>
    <row r="17" spans="1:32" ht="13.5" customHeight="1" x14ac:dyDescent="0.15">
      <c r="A17" t="s">
        <v>1507</v>
      </c>
      <c r="AC17" s="13">
        <f t="shared" si="0"/>
        <v>0</v>
      </c>
      <c r="AD17" s="28"/>
      <c r="AE17" s="46"/>
    </row>
    <row r="18" spans="1:32" ht="13.5" customHeight="1" x14ac:dyDescent="0.15">
      <c r="A18" t="s">
        <v>1508</v>
      </c>
      <c r="AC18" s="13">
        <f t="shared" ref="AC18:AC27" si="1">SUM(C18:AB18)</f>
        <v>0</v>
      </c>
      <c r="AD18" s="28"/>
      <c r="AE18" s="46"/>
    </row>
    <row r="19" spans="1:32" ht="13.5" customHeight="1" x14ac:dyDescent="0.15">
      <c r="A19" t="s">
        <v>1509</v>
      </c>
      <c r="AB19">
        <v>1</v>
      </c>
      <c r="AC19" s="13">
        <f t="shared" si="1"/>
        <v>1</v>
      </c>
      <c r="AD19" s="28"/>
      <c r="AE19" s="46"/>
    </row>
    <row r="20" spans="1:32" ht="13.5" customHeight="1" x14ac:dyDescent="0.15">
      <c r="A20" t="s">
        <v>1510</v>
      </c>
      <c r="AC20" s="13">
        <f t="shared" si="1"/>
        <v>0</v>
      </c>
      <c r="AD20" s="28"/>
      <c r="AE20" s="46"/>
    </row>
    <row r="21" spans="1:32" ht="13.5" customHeight="1" x14ac:dyDescent="0.15">
      <c r="A21" t="s">
        <v>1511</v>
      </c>
      <c r="AC21" s="13">
        <f t="shared" si="1"/>
        <v>0</v>
      </c>
      <c r="AD21" s="28"/>
      <c r="AE21" s="46"/>
    </row>
    <row r="22" spans="1:32" ht="13.5" customHeight="1" x14ac:dyDescent="0.15">
      <c r="A22" t="s">
        <v>1512</v>
      </c>
      <c r="AC22" s="13">
        <f t="shared" si="1"/>
        <v>0</v>
      </c>
      <c r="AD22" s="28"/>
      <c r="AE22" s="46"/>
    </row>
    <row r="23" spans="1:32" ht="13.5" customHeight="1" x14ac:dyDescent="0.15">
      <c r="A23" t="s">
        <v>1513</v>
      </c>
      <c r="AC23" s="13">
        <f t="shared" si="1"/>
        <v>0</v>
      </c>
      <c r="AD23" s="28"/>
      <c r="AE23" s="46"/>
    </row>
    <row r="24" spans="1:32" ht="13.5" customHeight="1" x14ac:dyDescent="0.15">
      <c r="A24" t="s">
        <v>1514</v>
      </c>
      <c r="AC24" s="13">
        <f t="shared" si="1"/>
        <v>0</v>
      </c>
      <c r="AD24" s="28"/>
      <c r="AE24" s="46"/>
    </row>
    <row r="25" spans="1:32" ht="13.5" customHeight="1" x14ac:dyDescent="0.15">
      <c r="A25" t="s">
        <v>1515</v>
      </c>
      <c r="AC25" s="13">
        <f t="shared" si="1"/>
        <v>0</v>
      </c>
      <c r="AD25" s="28"/>
      <c r="AE25" s="46"/>
    </row>
    <row r="26" spans="1:32" ht="13.5" customHeight="1" x14ac:dyDescent="0.15">
      <c r="A26" t="s">
        <v>1516</v>
      </c>
      <c r="D26">
        <v>1</v>
      </c>
      <c r="S26">
        <v>1</v>
      </c>
      <c r="AA26">
        <v>1</v>
      </c>
      <c r="AC26" s="13">
        <f t="shared" si="1"/>
        <v>3</v>
      </c>
      <c r="AD26" s="28"/>
      <c r="AE26" s="46"/>
    </row>
    <row r="27" spans="1:32" ht="13.5" customHeight="1" x14ac:dyDescent="0.15">
      <c r="A27" t="s">
        <v>1517</v>
      </c>
      <c r="AC27" s="13">
        <f t="shared" si="1"/>
        <v>0</v>
      </c>
      <c r="AD27" s="28"/>
      <c r="AE27" s="46"/>
    </row>
    <row r="28" spans="1:32" ht="13.5" customHeight="1" x14ac:dyDescent="0.15">
      <c r="A28" s="8" t="s">
        <v>75</v>
      </c>
      <c r="S28">
        <v>1</v>
      </c>
      <c r="AC28" s="13">
        <f>SUM(B28:AB28)</f>
        <v>1</v>
      </c>
      <c r="AD28" s="30"/>
      <c r="AE28" s="33"/>
    </row>
    <row r="29" spans="1:32" ht="13.5" customHeight="1" x14ac:dyDescent="0.15">
      <c r="A29" s="25" t="s">
        <v>115</v>
      </c>
      <c r="AC29" s="15">
        <f>SUM(B29:AB29)</f>
        <v>0</v>
      </c>
      <c r="AD29" s="29"/>
      <c r="AE29" s="33"/>
      <c r="AF29"/>
    </row>
    <row r="30" spans="1:32" ht="13.5" customHeight="1" x14ac:dyDescent="0.15">
      <c r="A30" s="26" t="s">
        <v>106</v>
      </c>
      <c r="B30" s="21">
        <f t="shared" ref="B30:AB30" si="2">SUM(B4:B29)</f>
        <v>0</v>
      </c>
      <c r="C30" s="21">
        <f t="shared" si="2"/>
        <v>0</v>
      </c>
      <c r="D30" s="21">
        <f t="shared" si="2"/>
        <v>1</v>
      </c>
      <c r="E30" s="21">
        <f t="shared" si="2"/>
        <v>0</v>
      </c>
      <c r="F30" s="21">
        <f t="shared" si="2"/>
        <v>0</v>
      </c>
      <c r="G30" s="21">
        <f t="shared" si="2"/>
        <v>0</v>
      </c>
      <c r="H30" s="21">
        <f t="shared" si="2"/>
        <v>0</v>
      </c>
      <c r="I30" s="21">
        <f t="shared" si="2"/>
        <v>0</v>
      </c>
      <c r="J30" s="21">
        <f t="shared" si="2"/>
        <v>0</v>
      </c>
      <c r="K30" s="21">
        <f t="shared" si="2"/>
        <v>0</v>
      </c>
      <c r="L30" s="21">
        <f t="shared" si="2"/>
        <v>0</v>
      </c>
      <c r="M30" s="21">
        <f t="shared" si="2"/>
        <v>0</v>
      </c>
      <c r="N30" s="21">
        <f t="shared" si="2"/>
        <v>0</v>
      </c>
      <c r="O30" s="21">
        <f t="shared" si="2"/>
        <v>0</v>
      </c>
      <c r="P30" s="21">
        <f t="shared" si="2"/>
        <v>0</v>
      </c>
      <c r="Q30" s="21">
        <f t="shared" si="2"/>
        <v>0</v>
      </c>
      <c r="R30" s="21">
        <f t="shared" si="2"/>
        <v>0</v>
      </c>
      <c r="S30" s="21">
        <f t="shared" si="2"/>
        <v>2</v>
      </c>
      <c r="T30" s="21">
        <f t="shared" si="2"/>
        <v>0</v>
      </c>
      <c r="U30" s="21">
        <f t="shared" si="2"/>
        <v>0</v>
      </c>
      <c r="V30" s="21">
        <f t="shared" si="2"/>
        <v>0</v>
      </c>
      <c r="W30" s="21">
        <f t="shared" si="2"/>
        <v>0</v>
      </c>
      <c r="X30" s="21">
        <f t="shared" si="2"/>
        <v>0</v>
      </c>
      <c r="Y30" s="21">
        <f t="shared" si="2"/>
        <v>0</v>
      </c>
      <c r="Z30" s="21">
        <f t="shared" si="2"/>
        <v>0</v>
      </c>
      <c r="AA30" s="21">
        <f t="shared" si="2"/>
        <v>1</v>
      </c>
      <c r="AB30" s="22">
        <f t="shared" si="2"/>
        <v>2</v>
      </c>
      <c r="AC30" s="23">
        <f>SUM(AC4:AC29)</f>
        <v>6</v>
      </c>
      <c r="AD30" s="29"/>
      <c r="AE30" s="23"/>
      <c r="AF30"/>
    </row>
    <row r="34" spans="5:5" ht="13.5" customHeight="1" x14ac:dyDescent="0.15">
      <c r="E34" s="90"/>
    </row>
  </sheetData>
  <phoneticPr fontId="0" type="noConversion"/>
  <pageMargins left="0.75" right="0.75" top="1" bottom="1" header="0.5" footer="0.5"/>
  <pageSetup paperSize="9" scale="55" orientation="landscape" r:id="rId1"/>
  <headerFooter alignWithMargins="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Sheet105">
    <pageSetUpPr fitToPage="1"/>
  </sheetPr>
  <dimension ref="A1:AF16"/>
  <sheetViews>
    <sheetView workbookViewId="0">
      <pane xSplit="1" ySplit="3" topLeftCell="B4" activePane="bottomRight" state="frozen"/>
      <selection activeCell="U36" sqref="U36"/>
      <selection pane="topRight" activeCell="U36" sqref="U36"/>
      <selection pane="bottomLeft" activeCell="U36" sqref="U36"/>
      <selection pane="bottomRight" activeCell="B3" sqref="B3:AB3"/>
    </sheetView>
  </sheetViews>
  <sheetFormatPr baseColWidth="10" defaultColWidth="9.1640625" defaultRowHeight="13.5" customHeight="1" x14ac:dyDescent="0.15"/>
  <cols>
    <col min="1" max="1" width="13.6640625" style="2" customWidth="1"/>
    <col min="2" max="2" width="8" style="96" customWidth="1"/>
    <col min="3" max="3" width="6.5" style="96" customWidth="1"/>
    <col min="4" max="4" width="6.83203125" style="96" customWidth="1"/>
    <col min="5" max="5" width="8.5" style="96" customWidth="1"/>
    <col min="6" max="6" width="7.33203125" style="96" customWidth="1"/>
    <col min="7" max="7" width="6.83203125" style="96" customWidth="1"/>
    <col min="8" max="8" width="8.6640625" style="96" customWidth="1"/>
    <col min="9" max="9" width="10" style="96" customWidth="1"/>
    <col min="10" max="10" width="10.5" style="96" customWidth="1"/>
    <col min="11" max="11" width="7.6640625" style="96" customWidth="1"/>
    <col min="12" max="12" width="10" style="96" customWidth="1"/>
    <col min="13" max="13" width="6.83203125" style="96" customWidth="1"/>
    <col min="14" max="14" width="7" style="96" customWidth="1"/>
    <col min="15" max="15" width="9.1640625" style="96"/>
    <col min="16" max="16" width="5.5" style="96" customWidth="1"/>
    <col min="17" max="17" width="7.33203125" style="96" customWidth="1"/>
    <col min="18" max="18" width="6.1640625" style="96" customWidth="1"/>
    <col min="19" max="21" width="6.5" style="96" customWidth="1"/>
    <col min="22" max="22" width="6" style="96" customWidth="1"/>
    <col min="23" max="23" width="6.1640625" style="96" customWidth="1"/>
    <col min="24" max="24" width="6.83203125" style="96" customWidth="1"/>
    <col min="25" max="25" width="6" style="96" customWidth="1"/>
    <col min="26" max="26" width="6.33203125" style="96" customWidth="1"/>
    <col min="27" max="27" width="5.5" style="96" customWidth="1"/>
    <col min="28" max="28" width="6.5" style="96" customWidth="1"/>
    <col min="29" max="29" width="7.5" style="96" customWidth="1"/>
    <col min="30" max="30" width="13.33203125" style="96" bestFit="1" customWidth="1"/>
    <col min="31" max="31" width="10.33203125" style="96" customWidth="1"/>
    <col min="32" max="32" width="8.6640625" style="1" customWidth="1"/>
    <col min="33" max="16384" width="9.1640625" style="96"/>
  </cols>
  <sheetData>
    <row r="1" spans="1:32" ht="13.5" customHeight="1" x14ac:dyDescent="0.15">
      <c r="A1" s="48"/>
      <c r="B1" s="35" t="str">
        <f>China!B1</f>
        <v>This workbook was produced by Jørgen Fenhann, UNEP DTU Partnership from the CDMPipeline of 1st October 2018, jqfe@dtu.dk, Phone (+45)40202789</v>
      </c>
    </row>
    <row r="2" spans="1:32" ht="13.5" customHeight="1" x14ac:dyDescent="0.15">
      <c r="B2" s="35"/>
    </row>
    <row r="3" spans="1:32" ht="41.25" customHeight="1" x14ac:dyDescent="0.15">
      <c r="A3" s="3" t="s">
        <v>2044</v>
      </c>
      <c r="B3" s="4" t="s">
        <v>82</v>
      </c>
      <c r="C3" s="4" t="s">
        <v>83</v>
      </c>
      <c r="D3" s="4" t="s">
        <v>84</v>
      </c>
      <c r="E3" s="4" t="s">
        <v>85</v>
      </c>
      <c r="F3" s="4" t="s">
        <v>86</v>
      </c>
      <c r="G3" s="4" t="s">
        <v>87</v>
      </c>
      <c r="H3" s="4" t="s">
        <v>88</v>
      </c>
      <c r="I3" s="4" t="s">
        <v>89</v>
      </c>
      <c r="J3" s="4" t="s">
        <v>90</v>
      </c>
      <c r="K3" s="4" t="s">
        <v>91</v>
      </c>
      <c r="L3" s="4" t="s">
        <v>92</v>
      </c>
      <c r="M3" s="4" t="s">
        <v>93</v>
      </c>
      <c r="N3" s="4" t="s">
        <v>94</v>
      </c>
      <c r="O3" s="4" t="s">
        <v>95</v>
      </c>
      <c r="P3" s="4" t="s">
        <v>96</v>
      </c>
      <c r="Q3" s="4" t="s">
        <v>97</v>
      </c>
      <c r="R3" s="4" t="s">
        <v>98</v>
      </c>
      <c r="S3" s="4" t="s">
        <v>99</v>
      </c>
      <c r="T3" s="4" t="s">
        <v>1602</v>
      </c>
      <c r="U3" s="4" t="s">
        <v>1666</v>
      </c>
      <c r="V3" s="4" t="s">
        <v>100</v>
      </c>
      <c r="W3" s="4" t="s">
        <v>1603</v>
      </c>
      <c r="X3" s="4" t="s">
        <v>101</v>
      </c>
      <c r="Y3" s="4" t="s">
        <v>102</v>
      </c>
      <c r="Z3" s="4" t="s">
        <v>103</v>
      </c>
      <c r="AA3" s="4" t="s">
        <v>104</v>
      </c>
      <c r="AB3" s="5" t="s">
        <v>105</v>
      </c>
      <c r="AC3" s="6" t="s">
        <v>106</v>
      </c>
      <c r="AD3" s="31" t="s">
        <v>116</v>
      </c>
      <c r="AE3" s="47" t="s">
        <v>382</v>
      </c>
    </row>
    <row r="4" spans="1:32" ht="13.5" customHeight="1" x14ac:dyDescent="0.15">
      <c r="A4" s="18" t="s">
        <v>2045</v>
      </c>
      <c r="AC4" s="11">
        <f t="shared" ref="AC4:AC9" si="0">SUM(C4:AB4)</f>
        <v>0</v>
      </c>
      <c r="AD4" s="27"/>
      <c r="AE4" s="45"/>
    </row>
    <row r="5" spans="1:32" ht="13.5" customHeight="1" x14ac:dyDescent="0.15">
      <c r="A5" s="96" t="s">
        <v>2046</v>
      </c>
      <c r="AC5" s="13">
        <f t="shared" si="0"/>
        <v>0</v>
      </c>
      <c r="AD5" s="28"/>
      <c r="AE5" s="46"/>
    </row>
    <row r="6" spans="1:32" ht="13.5" customHeight="1" x14ac:dyDescent="0.15">
      <c r="A6" s="2" t="s">
        <v>2047</v>
      </c>
      <c r="O6" s="96">
        <v>1</v>
      </c>
      <c r="AC6" s="13">
        <f t="shared" si="0"/>
        <v>1</v>
      </c>
      <c r="AD6" s="28"/>
      <c r="AE6" s="46"/>
    </row>
    <row r="7" spans="1:32" ht="13.5" customHeight="1" x14ac:dyDescent="0.15">
      <c r="A7" s="2" t="s">
        <v>2048</v>
      </c>
      <c r="AC7" s="13">
        <f t="shared" si="0"/>
        <v>0</v>
      </c>
      <c r="AD7" s="28"/>
      <c r="AE7" s="46"/>
    </row>
    <row r="8" spans="1:32" ht="13.5" customHeight="1" x14ac:dyDescent="0.15">
      <c r="A8" s="2" t="s">
        <v>2049</v>
      </c>
      <c r="AC8" s="13">
        <f t="shared" si="0"/>
        <v>0</v>
      </c>
      <c r="AD8" s="28"/>
      <c r="AE8" s="46"/>
    </row>
    <row r="9" spans="1:32" ht="13.5" customHeight="1" x14ac:dyDescent="0.15">
      <c r="A9" s="2" t="s">
        <v>2050</v>
      </c>
      <c r="AC9" s="13">
        <f t="shared" si="0"/>
        <v>0</v>
      </c>
      <c r="AD9" s="28"/>
      <c r="AE9" s="46"/>
    </row>
    <row r="10" spans="1:32" ht="13.5" customHeight="1" x14ac:dyDescent="0.15">
      <c r="A10" s="8" t="s">
        <v>75</v>
      </c>
      <c r="AC10" s="13">
        <f>SUM(B10:AB10)</f>
        <v>0</v>
      </c>
      <c r="AD10" s="30"/>
      <c r="AE10" s="33"/>
    </row>
    <row r="11" spans="1:32" ht="13.5" customHeight="1" x14ac:dyDescent="0.15">
      <c r="A11" s="25" t="s">
        <v>115</v>
      </c>
      <c r="AC11" s="15">
        <f>SUM(B11:AB11)</f>
        <v>0</v>
      </c>
      <c r="AD11" s="29"/>
      <c r="AE11" s="33"/>
      <c r="AF11" s="96"/>
    </row>
    <row r="12" spans="1:32" ht="13.5" customHeight="1" x14ac:dyDescent="0.15">
      <c r="A12" s="26" t="s">
        <v>106</v>
      </c>
      <c r="B12" s="21">
        <f t="shared" ref="B12:AB12" si="1">SUM(B4:B11)</f>
        <v>0</v>
      </c>
      <c r="C12" s="21">
        <f t="shared" si="1"/>
        <v>0</v>
      </c>
      <c r="D12" s="21">
        <f t="shared" si="1"/>
        <v>0</v>
      </c>
      <c r="E12" s="21">
        <f t="shared" si="1"/>
        <v>0</v>
      </c>
      <c r="F12" s="21">
        <f t="shared" si="1"/>
        <v>0</v>
      </c>
      <c r="G12" s="21">
        <f t="shared" si="1"/>
        <v>0</v>
      </c>
      <c r="H12" s="21">
        <f t="shared" si="1"/>
        <v>0</v>
      </c>
      <c r="I12" s="21">
        <f t="shared" si="1"/>
        <v>0</v>
      </c>
      <c r="J12" s="21">
        <f t="shared" si="1"/>
        <v>0</v>
      </c>
      <c r="K12" s="21">
        <f t="shared" si="1"/>
        <v>0</v>
      </c>
      <c r="L12" s="21">
        <f t="shared" si="1"/>
        <v>0</v>
      </c>
      <c r="M12" s="21">
        <f t="shared" si="1"/>
        <v>0</v>
      </c>
      <c r="N12" s="21">
        <f t="shared" si="1"/>
        <v>0</v>
      </c>
      <c r="O12" s="21">
        <f t="shared" si="1"/>
        <v>1</v>
      </c>
      <c r="P12" s="21">
        <f t="shared" si="1"/>
        <v>0</v>
      </c>
      <c r="Q12" s="21">
        <f t="shared" si="1"/>
        <v>0</v>
      </c>
      <c r="R12" s="21">
        <f t="shared" si="1"/>
        <v>0</v>
      </c>
      <c r="S12" s="21">
        <f t="shared" si="1"/>
        <v>0</v>
      </c>
      <c r="T12" s="21">
        <f t="shared" si="1"/>
        <v>0</v>
      </c>
      <c r="U12" s="21">
        <f t="shared" si="1"/>
        <v>0</v>
      </c>
      <c r="V12" s="21">
        <f t="shared" si="1"/>
        <v>0</v>
      </c>
      <c r="W12" s="21">
        <f t="shared" si="1"/>
        <v>0</v>
      </c>
      <c r="X12" s="21">
        <f t="shared" si="1"/>
        <v>0</v>
      </c>
      <c r="Y12" s="21">
        <f t="shared" si="1"/>
        <v>0</v>
      </c>
      <c r="Z12" s="21">
        <f t="shared" si="1"/>
        <v>0</v>
      </c>
      <c r="AA12" s="21">
        <f t="shared" si="1"/>
        <v>0</v>
      </c>
      <c r="AB12" s="22">
        <f t="shared" si="1"/>
        <v>0</v>
      </c>
      <c r="AC12" s="23">
        <f>SUM(AC4:AC11)</f>
        <v>1</v>
      </c>
      <c r="AD12" s="29"/>
      <c r="AE12" s="23"/>
      <c r="AF12" s="96"/>
    </row>
    <row r="16" spans="1:32" ht="13.5" customHeight="1" x14ac:dyDescent="0.15">
      <c r="E16" s="90"/>
    </row>
  </sheetData>
  <pageMargins left="0.75" right="0.75" top="1" bottom="1" header="0.5" footer="0.5"/>
  <pageSetup paperSize="9" scale="5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106</vt:i4>
      </vt:variant>
      <vt:variant>
        <vt:lpstr>Named Ranges</vt:lpstr>
      </vt:variant>
      <vt:variant>
        <vt:i4>211</vt:i4>
      </vt:variant>
    </vt:vector>
  </HeadingPairs>
  <TitlesOfParts>
    <vt:vector size="317" baseType="lpstr">
      <vt:lpstr>Guide</vt:lpstr>
      <vt:lpstr>Albania</vt:lpstr>
      <vt:lpstr>Algeria</vt:lpstr>
      <vt:lpstr>Angola</vt:lpstr>
      <vt:lpstr>Argentina</vt:lpstr>
      <vt:lpstr>Armenia</vt:lpstr>
      <vt:lpstr>Azerbaijan</vt:lpstr>
      <vt:lpstr>Bahamas</vt:lpstr>
      <vt:lpstr>Bangladesh</vt:lpstr>
      <vt:lpstr>Belize</vt:lpstr>
      <vt:lpstr>Bhutan</vt:lpstr>
      <vt:lpstr>Bolivia</vt:lpstr>
      <vt:lpstr>Bosnia and herzegovina</vt:lpstr>
      <vt:lpstr>Brazil</vt:lpstr>
      <vt:lpstr>Burundi</vt:lpstr>
      <vt:lpstr>Cambodia</vt:lpstr>
      <vt:lpstr>Cameroon</vt:lpstr>
      <vt:lpstr>Cape Verde</vt:lpstr>
      <vt:lpstr>Chile</vt:lpstr>
      <vt:lpstr>China</vt:lpstr>
      <vt:lpstr>Colombia</vt:lpstr>
      <vt:lpstr>Congo DR</vt:lpstr>
      <vt:lpstr>Costa Rica</vt:lpstr>
      <vt:lpstr>Cuba</vt:lpstr>
      <vt:lpstr>Cyprus</vt:lpstr>
      <vt:lpstr>Dominican Republic</vt:lpstr>
      <vt:lpstr>Ecuador</vt:lpstr>
      <vt:lpstr>Egypt</vt:lpstr>
      <vt:lpstr>El Salvador</vt:lpstr>
      <vt:lpstr>Ethiopia</vt:lpstr>
      <vt:lpstr>Fiji</vt:lpstr>
      <vt:lpstr>Gambia</vt:lpstr>
      <vt:lpstr>Georgia</vt:lpstr>
      <vt:lpstr>Ghana</vt:lpstr>
      <vt:lpstr>Guatemala</vt:lpstr>
      <vt:lpstr>Guyana</vt:lpstr>
      <vt:lpstr>Haiti</vt:lpstr>
      <vt:lpstr>Honduras</vt:lpstr>
      <vt:lpstr>India</vt:lpstr>
      <vt:lpstr>Indonesia</vt:lpstr>
      <vt:lpstr>Iran</vt:lpstr>
      <vt:lpstr>Iraq</vt:lpstr>
      <vt:lpstr>Israel</vt:lpstr>
      <vt:lpstr>Ivory Coast</vt:lpstr>
      <vt:lpstr>Jamaica</vt:lpstr>
      <vt:lpstr>Jordan</vt:lpstr>
      <vt:lpstr>Kenya</vt:lpstr>
      <vt:lpstr>Kuwait</vt:lpstr>
      <vt:lpstr>Kyrgyzstan</vt:lpstr>
      <vt:lpstr>Lao PDR</vt:lpstr>
      <vt:lpstr>Lebanon</vt:lpstr>
      <vt:lpstr>Lesotho</vt:lpstr>
      <vt:lpstr>Liberia</vt:lpstr>
      <vt:lpstr>Libya</vt:lpstr>
      <vt:lpstr>Macedonia</vt:lpstr>
      <vt:lpstr>Madagascar</vt:lpstr>
      <vt:lpstr>Malaysia</vt:lpstr>
      <vt:lpstr>Malawi</vt:lpstr>
      <vt:lpstr>Mali</vt:lpstr>
      <vt:lpstr>Mauritius</vt:lpstr>
      <vt:lpstr>Mexico</vt:lpstr>
      <vt:lpstr>Moldova</vt:lpstr>
      <vt:lpstr>Mongolia</vt:lpstr>
      <vt:lpstr>Montenegro</vt:lpstr>
      <vt:lpstr>Morocco</vt:lpstr>
      <vt:lpstr>Mozambique</vt:lpstr>
      <vt:lpstr>Myanmar</vt:lpstr>
      <vt:lpstr>Namibia</vt:lpstr>
      <vt:lpstr>Nepal</vt:lpstr>
      <vt:lpstr>Nicaragua</vt:lpstr>
      <vt:lpstr>Niger</vt:lpstr>
      <vt:lpstr>Nigeria</vt:lpstr>
      <vt:lpstr>North Korea</vt:lpstr>
      <vt:lpstr>Oman</vt:lpstr>
      <vt:lpstr>Pakistan</vt:lpstr>
      <vt:lpstr>Panama</vt:lpstr>
      <vt:lpstr>Papua New Guinea</vt:lpstr>
      <vt:lpstr>Paraguay</vt:lpstr>
      <vt:lpstr>Peru</vt:lpstr>
      <vt:lpstr>Philippines</vt:lpstr>
      <vt:lpstr>Qatar</vt:lpstr>
      <vt:lpstr>Rwanda</vt:lpstr>
      <vt:lpstr>Saudi Arabia</vt:lpstr>
      <vt:lpstr>Senegal</vt:lpstr>
      <vt:lpstr>Serbia</vt:lpstr>
      <vt:lpstr>Sierra Leone</vt:lpstr>
      <vt:lpstr>Singapore</vt:lpstr>
      <vt:lpstr>South Africa</vt:lpstr>
      <vt:lpstr>South Korea</vt:lpstr>
      <vt:lpstr>Sri Lanka</vt:lpstr>
      <vt:lpstr>Sudan</vt:lpstr>
      <vt:lpstr>Swaziland</vt:lpstr>
      <vt:lpstr>Syria</vt:lpstr>
      <vt:lpstr>Tajikistan</vt:lpstr>
      <vt:lpstr>Tanzania</vt:lpstr>
      <vt:lpstr>Thailand</vt:lpstr>
      <vt:lpstr>Trinidad and Tobago</vt:lpstr>
      <vt:lpstr>Tunisia</vt:lpstr>
      <vt:lpstr>Turkmenistan</vt:lpstr>
      <vt:lpstr>Uganda</vt:lpstr>
      <vt:lpstr>UAE</vt:lpstr>
      <vt:lpstr>Uruguay</vt:lpstr>
      <vt:lpstr>Uzbekistan</vt:lpstr>
      <vt:lpstr>Vietnam</vt:lpstr>
      <vt:lpstr>Zambia</vt:lpstr>
      <vt:lpstr>Zimbabwe</vt:lpstr>
      <vt:lpstr>AboveAlbaniaRegions</vt:lpstr>
      <vt:lpstr>AboveAlgeriaRegions</vt:lpstr>
      <vt:lpstr>AboveAngolaRegions</vt:lpstr>
      <vt:lpstr>AboveArgentinaRegions</vt:lpstr>
      <vt:lpstr>AboveArmeniaRegions</vt:lpstr>
      <vt:lpstr>AboveAzerbaijanRegions</vt:lpstr>
      <vt:lpstr>AboveBahamasRegions</vt:lpstr>
      <vt:lpstr>AboveBangladeshRegions</vt:lpstr>
      <vt:lpstr>AboveBelizeRegions</vt:lpstr>
      <vt:lpstr>AboveBhutanRegions</vt:lpstr>
      <vt:lpstr>AboveBoliviaRegions</vt:lpstr>
      <vt:lpstr>AboveBosniaRegions</vt:lpstr>
      <vt:lpstr>AboveBrazilRegions</vt:lpstr>
      <vt:lpstr>AboveBurundiRegions</vt:lpstr>
      <vt:lpstr>AboveCambodiaRegions</vt:lpstr>
      <vt:lpstr>AboveCameroonRegions</vt:lpstr>
      <vt:lpstr>AboveCapeVerdeRegions</vt:lpstr>
      <vt:lpstr>AboveChileRegions</vt:lpstr>
      <vt:lpstr>AboveChinaRegions</vt:lpstr>
      <vt:lpstr>AboveColombiaRegions</vt:lpstr>
      <vt:lpstr>AboveCongoRegions</vt:lpstr>
      <vt:lpstr>AboveCostaRicaRegions</vt:lpstr>
      <vt:lpstr>AboveCubaRegions</vt:lpstr>
      <vt:lpstr>AboveCyprusRegions</vt:lpstr>
      <vt:lpstr>AboveDominicanRepublicRegions</vt:lpstr>
      <vt:lpstr>AboveEcuadorRegions</vt:lpstr>
      <vt:lpstr>AboveEgyptRegions</vt:lpstr>
      <vt:lpstr>AboveElSalvadorRegions</vt:lpstr>
      <vt:lpstr>AboveEthiopiaRegions</vt:lpstr>
      <vt:lpstr>AboveFijiRegions</vt:lpstr>
      <vt:lpstr>AboveGambiaRegions</vt:lpstr>
      <vt:lpstr>AboveGeorgiaRegions</vt:lpstr>
      <vt:lpstr>AboveGhanaRegions</vt:lpstr>
      <vt:lpstr>AboveGuatemalaRegions</vt:lpstr>
      <vt:lpstr>AboveGuyanaRegions</vt:lpstr>
      <vt:lpstr>AbovehaitiRegions</vt:lpstr>
      <vt:lpstr>AboveHondurasRegions</vt:lpstr>
      <vt:lpstr>AboveIndiaRegions</vt:lpstr>
      <vt:lpstr>AboveIndonesiaRegions</vt:lpstr>
      <vt:lpstr>AboveIranRegions</vt:lpstr>
      <vt:lpstr>AboveIraqRegions</vt:lpstr>
      <vt:lpstr>AboveIsraelRegions</vt:lpstr>
      <vt:lpstr>AboveIvoryCoastRegions</vt:lpstr>
      <vt:lpstr>AboveJamaicaRegions</vt:lpstr>
      <vt:lpstr>AboveJordanRegions</vt:lpstr>
      <vt:lpstr>AboveKenyaRegions</vt:lpstr>
      <vt:lpstr>AboveKuwaitRegions</vt:lpstr>
      <vt:lpstr>AboveKyrgyzstanRegions</vt:lpstr>
      <vt:lpstr>AboveLaoPDRRegions</vt:lpstr>
      <vt:lpstr>AboveLebanonRegions</vt:lpstr>
      <vt:lpstr>AboveLesothoRegions</vt:lpstr>
      <vt:lpstr>AboveLiberiaRegions</vt:lpstr>
      <vt:lpstr>AboveLibyaRegions</vt:lpstr>
      <vt:lpstr>AboveMacedoniaRegions</vt:lpstr>
      <vt:lpstr>AboveMadagascarRegions</vt:lpstr>
      <vt:lpstr>AboveMalawiRegions</vt:lpstr>
      <vt:lpstr>AboveMalaysiaRegions</vt:lpstr>
      <vt:lpstr>AboveMaliRegions</vt:lpstr>
      <vt:lpstr>AboveMauritiusRegions</vt:lpstr>
      <vt:lpstr>AboveMexicoRegions</vt:lpstr>
      <vt:lpstr>AboveMoldovaRegions</vt:lpstr>
      <vt:lpstr>AboveMongoliaRegions</vt:lpstr>
      <vt:lpstr>AboveMontenegroRegions</vt:lpstr>
      <vt:lpstr>AboveMoroccoRegions</vt:lpstr>
      <vt:lpstr>AboveMozambiqueRegions</vt:lpstr>
      <vt:lpstr>AboveMyanmarRegions</vt:lpstr>
      <vt:lpstr>AboveNamibiaRegions</vt:lpstr>
      <vt:lpstr>AboveNepalRegions</vt:lpstr>
      <vt:lpstr>AboveNicaraguaRegions</vt:lpstr>
      <vt:lpstr>AboveNigeriaRegions</vt:lpstr>
      <vt:lpstr>AboveNigerRegions</vt:lpstr>
      <vt:lpstr>AboveNorthKoreaRegions</vt:lpstr>
      <vt:lpstr>AboveOmanRegions</vt:lpstr>
      <vt:lpstr>AbovePakistanRegions</vt:lpstr>
      <vt:lpstr>AbovePanamaRegions</vt:lpstr>
      <vt:lpstr>AbovePapuaNewGuineaRegions</vt:lpstr>
      <vt:lpstr>AboveParaguayRegions</vt:lpstr>
      <vt:lpstr>AbovePeruRegions</vt:lpstr>
      <vt:lpstr>AbovePhilippinesRegions</vt:lpstr>
      <vt:lpstr>AboveQatarRegions</vt:lpstr>
      <vt:lpstr>AboveRwandaRegions</vt:lpstr>
      <vt:lpstr>AboveSaudiArabiaRegions</vt:lpstr>
      <vt:lpstr>AboveSenegalRegions</vt:lpstr>
      <vt:lpstr>AboveSerbiaRegions</vt:lpstr>
      <vt:lpstr>AboveSierraLeoneRegions</vt:lpstr>
      <vt:lpstr>AboveSingaporeRegions</vt:lpstr>
      <vt:lpstr>AboveSouthAfricaRegions</vt:lpstr>
      <vt:lpstr>AboveSouthKoreaRegions</vt:lpstr>
      <vt:lpstr>AboveSriLankaRegions</vt:lpstr>
      <vt:lpstr>AboveSudanRegions</vt:lpstr>
      <vt:lpstr>AboveSwazilandRegions</vt:lpstr>
      <vt:lpstr>AboveSyriaRegions</vt:lpstr>
      <vt:lpstr>AboveTajikistanRegions</vt:lpstr>
      <vt:lpstr>AboveTanzaniaRegions</vt:lpstr>
      <vt:lpstr>AboveThailandRegions</vt:lpstr>
      <vt:lpstr>AboveTrinidadandTobagoRegions</vt:lpstr>
      <vt:lpstr>AboveTunisiaRegions</vt:lpstr>
      <vt:lpstr>AboveTurkmenistanRegions</vt:lpstr>
      <vt:lpstr>AboveUAERegions</vt:lpstr>
      <vt:lpstr>AboveUgandaRegions</vt:lpstr>
      <vt:lpstr>AboveUruguayRegions</vt:lpstr>
      <vt:lpstr>AboveUzbekistanRegions</vt:lpstr>
      <vt:lpstr>AboveVietnamRegions</vt:lpstr>
      <vt:lpstr>AboveZambiaRegions</vt:lpstr>
      <vt:lpstr>AboveZimbabweRegions</vt:lpstr>
      <vt:lpstr>AboweOmanRegions</vt:lpstr>
      <vt:lpstr>BelowAlbaniaRegions</vt:lpstr>
      <vt:lpstr>BelowAlgeriaRegions</vt:lpstr>
      <vt:lpstr>BelowAngolaRegions</vt:lpstr>
      <vt:lpstr>BelowArgentinaRegions</vt:lpstr>
      <vt:lpstr>BelowArmeniaRegions</vt:lpstr>
      <vt:lpstr>BelowAzerbaijanRegions</vt:lpstr>
      <vt:lpstr>BelowBahamasRegions</vt:lpstr>
      <vt:lpstr>BelowBangladeshRegions</vt:lpstr>
      <vt:lpstr>BelowBelizeRegions</vt:lpstr>
      <vt:lpstr>BelowBhutanRegions</vt:lpstr>
      <vt:lpstr>BelowBoliviaRegions</vt:lpstr>
      <vt:lpstr>BelowBosniaRegions</vt:lpstr>
      <vt:lpstr>BelowBrazilRegions</vt:lpstr>
      <vt:lpstr>BelowBurundiRegions</vt:lpstr>
      <vt:lpstr>BelowCambodiaRegions</vt:lpstr>
      <vt:lpstr>BelowCameroonRegions</vt:lpstr>
      <vt:lpstr>BelowCapeVerdeRegions</vt:lpstr>
      <vt:lpstr>BelowChileRegions</vt:lpstr>
      <vt:lpstr>BelowChinaRegions</vt:lpstr>
      <vt:lpstr>BelowColombiaRegions</vt:lpstr>
      <vt:lpstr>BelowCongoRegions</vt:lpstr>
      <vt:lpstr>BelowCostaRicaRegions</vt:lpstr>
      <vt:lpstr>BelowCubaRegions</vt:lpstr>
      <vt:lpstr>BelowCyprusRegions</vt:lpstr>
      <vt:lpstr>BelowDominicanRepublicRegions</vt:lpstr>
      <vt:lpstr>BelowEcuadorRegions</vt:lpstr>
      <vt:lpstr>BelowEgyptRegions</vt:lpstr>
      <vt:lpstr>BelowElSalvadorRegions</vt:lpstr>
      <vt:lpstr>BelowEthiopiaRegions</vt:lpstr>
      <vt:lpstr>BelowFijiRegions</vt:lpstr>
      <vt:lpstr>BelowGambiaRegions</vt:lpstr>
      <vt:lpstr>BelowGeorgiaRegions</vt:lpstr>
      <vt:lpstr>BelowGhanaRegions</vt:lpstr>
      <vt:lpstr>BelowGuatemalaRegions</vt:lpstr>
      <vt:lpstr>BelowGuyanaRegions</vt:lpstr>
      <vt:lpstr>BelowHaitiRegions</vt:lpstr>
      <vt:lpstr>BelowHondurasRegions</vt:lpstr>
      <vt:lpstr>BelowIndiaRegions</vt:lpstr>
      <vt:lpstr>BelowIndonesiaRegions</vt:lpstr>
      <vt:lpstr>BelowIranRegions</vt:lpstr>
      <vt:lpstr>BelowIraqRegions</vt:lpstr>
      <vt:lpstr>BelowIsraelRegions</vt:lpstr>
      <vt:lpstr>BelowIvoryCoastRegions</vt:lpstr>
      <vt:lpstr>BelowJamaicaRegions</vt:lpstr>
      <vt:lpstr>BelowJordanRegions</vt:lpstr>
      <vt:lpstr>BelowKenyaRegions</vt:lpstr>
      <vt:lpstr>BelowKuwaitRegions</vt:lpstr>
      <vt:lpstr>BelowKyrgyzstanRegions</vt:lpstr>
      <vt:lpstr>BelowLaoPDRRegions</vt:lpstr>
      <vt:lpstr>BelowLebanonRegions</vt:lpstr>
      <vt:lpstr>BelowLesothoRegions</vt:lpstr>
      <vt:lpstr>BelowLiberiaRegions</vt:lpstr>
      <vt:lpstr>BelowLibyaRegions</vt:lpstr>
      <vt:lpstr>BelowMacedoniaRegions</vt:lpstr>
      <vt:lpstr>BelowMadagascarRegions</vt:lpstr>
      <vt:lpstr>BelowMalawiRegions</vt:lpstr>
      <vt:lpstr>BelowMalaysiaRegions</vt:lpstr>
      <vt:lpstr>BelowMaliRegions</vt:lpstr>
      <vt:lpstr>BelowMauritiusRegions</vt:lpstr>
      <vt:lpstr>BelowMexicoRegions</vt:lpstr>
      <vt:lpstr>BelowMoldovaRegions</vt:lpstr>
      <vt:lpstr>BelowMongoliaRegions</vt:lpstr>
      <vt:lpstr>BelowMontenegroRegions</vt:lpstr>
      <vt:lpstr>BelowMoroccoRegions</vt:lpstr>
      <vt:lpstr>BelowMozambiqueRegions</vt:lpstr>
      <vt:lpstr>BelowMyanmarRegions</vt:lpstr>
      <vt:lpstr>BelowNamibiaRegions</vt:lpstr>
      <vt:lpstr>BelowNepalRegions</vt:lpstr>
      <vt:lpstr>BelowNicaraguaRegions</vt:lpstr>
      <vt:lpstr>BelowNigeriaRegions</vt:lpstr>
      <vt:lpstr>BelowNigerRegions</vt:lpstr>
      <vt:lpstr>BelowNorthKoreaRegions</vt:lpstr>
      <vt:lpstr>BelowOmanRegions</vt:lpstr>
      <vt:lpstr>BelowPakistanRegions</vt:lpstr>
      <vt:lpstr>BelowPanamaRegions</vt:lpstr>
      <vt:lpstr>BelowPapuaNewGuineaRegions</vt:lpstr>
      <vt:lpstr>BelowParaguayRegions</vt:lpstr>
      <vt:lpstr>BelowPeruRegions</vt:lpstr>
      <vt:lpstr>BelowPhilippinesRegions</vt:lpstr>
      <vt:lpstr>BelowQatarRegions</vt:lpstr>
      <vt:lpstr>BelowRwandaRegions</vt:lpstr>
      <vt:lpstr>BelowSaudiArabiaRegions</vt:lpstr>
      <vt:lpstr>BelowSenegalRegions</vt:lpstr>
      <vt:lpstr>BelowSerbiaRegions</vt:lpstr>
      <vt:lpstr>BelowSierraLeoneRegions</vt:lpstr>
      <vt:lpstr>BelowSingaporeRegions</vt:lpstr>
      <vt:lpstr>BelowSouthAfricaRegions</vt:lpstr>
      <vt:lpstr>BelowSouthKoreaRegions</vt:lpstr>
      <vt:lpstr>BelowSriLankaRegions</vt:lpstr>
      <vt:lpstr>BelowSudanRegions</vt:lpstr>
      <vt:lpstr>BelowSwazilandRegions</vt:lpstr>
      <vt:lpstr>BelowSyriaRegions</vt:lpstr>
      <vt:lpstr>BelowTajikistanRegions</vt:lpstr>
      <vt:lpstr>BelowTanzaniaRegions</vt:lpstr>
      <vt:lpstr>BelowThailandRegions</vt:lpstr>
      <vt:lpstr>BelowTrinidadandTobagoRegions</vt:lpstr>
      <vt:lpstr>BelowTunisiaRegions</vt:lpstr>
      <vt:lpstr>BelowTurkmenistanRegions</vt:lpstr>
      <vt:lpstr>BelowUAERegions</vt:lpstr>
      <vt:lpstr>BelowUgandaRegions</vt:lpstr>
      <vt:lpstr>BelowUruguayRegions</vt:lpstr>
      <vt:lpstr>BelowUzbekistanRegions</vt:lpstr>
      <vt:lpstr>BelowVietnamRegions</vt:lpstr>
      <vt:lpstr>BelowZambiaRegions</vt:lpstr>
      <vt:lpstr>BelowZimbabweRegions</vt:lpstr>
    </vt:vector>
  </TitlesOfParts>
  <Company>Risø National Laboratory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Jørgen Fenhann</dc:creator>
  <cp:lastModifiedBy>Microsoft Office User</cp:lastModifiedBy>
  <cp:lastPrinted>2008-11-26T10:52:33Z</cp:lastPrinted>
  <dcterms:created xsi:type="dcterms:W3CDTF">2008-02-14T08:31:56Z</dcterms:created>
  <dcterms:modified xsi:type="dcterms:W3CDTF">2018-11-07T16:15:34Z</dcterms:modified>
</cp:coreProperties>
</file>