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hu\lessons\StatikiMatrices\jupyters\example1\"/>
    </mc:Choice>
  </mc:AlternateContent>
  <bookViews>
    <workbookView xWindow="0" yWindow="0" windowWidth="17250" windowHeight="9510"/>
  </bookViews>
  <sheets>
    <sheet name="example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0" i="2" l="1"/>
  <c r="G60" i="2"/>
  <c r="F61" i="2"/>
  <c r="G61" i="2"/>
  <c r="F62" i="2"/>
  <c r="G62" i="2"/>
  <c r="E61" i="2"/>
  <c r="E62" i="2"/>
  <c r="E60" i="2"/>
  <c r="N54" i="2"/>
  <c r="N60" i="2" s="1"/>
  <c r="N51" i="2"/>
  <c r="B36" i="2"/>
  <c r="N53" i="2" s="1"/>
  <c r="B35" i="2"/>
  <c r="N52" i="2" s="1"/>
  <c r="E89" i="2" l="1"/>
  <c r="E90" i="2"/>
  <c r="E91" i="2"/>
  <c r="E88" i="2"/>
  <c r="E65" i="2" l="1" a="1"/>
  <c r="E65" i="2" s="1"/>
  <c r="F37" i="2"/>
  <c r="F34" i="2"/>
  <c r="B39" i="2"/>
  <c r="B38" i="2"/>
  <c r="N55" i="2" s="1"/>
  <c r="P26" i="2"/>
  <c r="O26" i="2"/>
  <c r="N24" i="2"/>
  <c r="P23" i="2"/>
  <c r="O23" i="2"/>
  <c r="M23" i="2"/>
  <c r="L23" i="2"/>
  <c r="E28" i="2"/>
  <c r="N28" i="2" s="1"/>
  <c r="E27" i="2"/>
  <c r="N27" i="2" s="1"/>
  <c r="C26" i="2"/>
  <c r="L26" i="2" s="1"/>
  <c r="B28" i="2"/>
  <c r="K28" i="2" s="1"/>
  <c r="B27" i="2"/>
  <c r="K27" i="2" s="1"/>
  <c r="B25" i="2"/>
  <c r="K25" i="2" s="1"/>
  <c r="B24" i="2"/>
  <c r="K24" i="2" s="1"/>
  <c r="E25" i="2"/>
  <c r="D26" i="2" s="1"/>
  <c r="M26" i="2" s="1"/>
  <c r="B7" i="2"/>
  <c r="G27" i="2" s="1"/>
  <c r="B5" i="2"/>
  <c r="B23" i="2" s="1"/>
  <c r="F39" i="2" l="1"/>
  <c r="N56" i="2"/>
  <c r="F38" i="2"/>
  <c r="N61" i="2"/>
  <c r="E92" i="2"/>
  <c r="F36" i="2"/>
  <c r="F35" i="2"/>
  <c r="F67" i="2"/>
  <c r="E67" i="2"/>
  <c r="G66" i="2"/>
  <c r="F66" i="2"/>
  <c r="E66" i="2"/>
  <c r="G65" i="2"/>
  <c r="F65" i="2"/>
  <c r="K65" i="2" s="1" a="1"/>
  <c r="G67" i="2"/>
  <c r="D24" i="2"/>
  <c r="G24" i="2" s="1"/>
  <c r="C28" i="2" s="1"/>
  <c r="L28" i="2" s="1"/>
  <c r="G28" i="2"/>
  <c r="P28" i="2" s="1"/>
  <c r="D25" i="2"/>
  <c r="M25" i="2" s="1"/>
  <c r="E23" i="2"/>
  <c r="K23" i="2"/>
  <c r="F28" i="2"/>
  <c r="O28" i="2" s="1"/>
  <c r="P27" i="2"/>
  <c r="G25" i="2"/>
  <c r="E26" i="2"/>
  <c r="N26" i="2" s="1"/>
  <c r="F27" i="2"/>
  <c r="O27" i="2" s="1"/>
  <c r="F25" i="2"/>
  <c r="C24" i="2"/>
  <c r="N25" i="2"/>
  <c r="J1" i="1"/>
  <c r="D14" i="1"/>
  <c r="D13" i="1"/>
  <c r="D12" i="1"/>
  <c r="D11" i="1"/>
  <c r="C14" i="1"/>
  <c r="C13" i="1"/>
  <c r="C12" i="1"/>
  <c r="C11" i="1"/>
  <c r="B14" i="1"/>
  <c r="B13" i="1"/>
  <c r="B12" i="1"/>
  <c r="B11" i="1"/>
  <c r="A14" i="1"/>
  <c r="A13" i="1"/>
  <c r="A12" i="1"/>
  <c r="A11" i="1"/>
  <c r="E6" i="1"/>
  <c r="D6" i="1"/>
  <c r="D5" i="1"/>
  <c r="C6" i="1"/>
  <c r="C5" i="1"/>
  <c r="C4" i="1"/>
  <c r="B6" i="1"/>
  <c r="B5" i="1"/>
  <c r="B4" i="1"/>
  <c r="B3" i="1"/>
  <c r="A6" i="1"/>
  <c r="A5" i="1"/>
  <c r="A3" i="1"/>
  <c r="A2" i="1"/>
  <c r="F6" i="1"/>
  <c r="F5" i="1"/>
  <c r="E5" i="1"/>
  <c r="D4" i="1"/>
  <c r="F3" i="1"/>
  <c r="E3" i="1"/>
  <c r="F2" i="1"/>
  <c r="E2" i="1"/>
  <c r="D1" i="1"/>
  <c r="A4" i="1" s="1"/>
  <c r="M24" i="2" l="1"/>
  <c r="N62" i="2"/>
  <c r="E93" i="2"/>
  <c r="K65" i="2"/>
  <c r="G74" i="2" s="1"/>
  <c r="K67" i="2"/>
  <c r="G76" i="2" s="1"/>
  <c r="K66" i="2"/>
  <c r="G75" i="2" s="1"/>
  <c r="P24" i="2"/>
  <c r="C25" i="2"/>
  <c r="L25" i="2" s="1"/>
  <c r="D28" i="2"/>
  <c r="M28" i="2" s="1"/>
  <c r="P25" i="2"/>
  <c r="F24" i="2"/>
  <c r="L24" i="2"/>
  <c r="D27" i="2"/>
  <c r="M27" i="2" s="1"/>
  <c r="O25" i="2"/>
  <c r="B26" i="2"/>
  <c r="K26" i="2" s="1"/>
  <c r="N23" i="2"/>
  <c r="B88" i="2" l="1" a="1"/>
  <c r="C27" i="2"/>
  <c r="L27" i="2" s="1"/>
  <c r="O24" i="2"/>
  <c r="B88" i="2" l="1"/>
  <c r="I88" i="2" s="1"/>
  <c r="B93" i="2"/>
  <c r="I93" i="2" s="1"/>
  <c r="B91" i="2"/>
  <c r="I91" i="2" s="1"/>
  <c r="B89" i="2"/>
  <c r="I89" i="2" s="1"/>
  <c r="B92" i="2"/>
  <c r="I92" i="2" s="1"/>
  <c r="B90" i="2"/>
  <c r="I90" i="2" s="1"/>
</calcChain>
</file>

<file path=xl/sharedStrings.xml><?xml version="1.0" encoding="utf-8"?>
<sst xmlns="http://schemas.openxmlformats.org/spreadsheetml/2006/main" count="100" uniqueCount="50">
  <si>
    <t>A</t>
  </si>
  <si>
    <t>E</t>
  </si>
  <si>
    <t>Pa</t>
  </si>
  <si>
    <t>I</t>
  </si>
  <si>
    <t>L</t>
  </si>
  <si>
    <t>m</t>
  </si>
  <si>
    <r>
      <t>[k</t>
    </r>
    <r>
      <rPr>
        <vertAlign val="subscript"/>
        <sz val="11"/>
        <color theme="1"/>
        <rFont val="Calibri"/>
        <family val="2"/>
        <charset val="161"/>
        <scheme val="minor"/>
      </rPr>
      <t>e</t>
    </r>
    <r>
      <rPr>
        <sz val="11"/>
        <color theme="1"/>
        <rFont val="Calibri"/>
        <family val="2"/>
        <charset val="161"/>
        <scheme val="minor"/>
      </rPr>
      <t>]</t>
    </r>
  </si>
  <si>
    <t>*10^4</t>
  </si>
  <si>
    <t>Γεωμετρία φορέα</t>
  </si>
  <si>
    <t>Δεδομένα</t>
  </si>
  <si>
    <t>Φόρτιση</t>
  </si>
  <si>
    <t>q</t>
  </si>
  <si>
    <r>
      <t>m</t>
    </r>
    <r>
      <rPr>
        <vertAlign val="superscript"/>
        <sz val="11"/>
        <color rgb="FF000000"/>
        <rFont val="Calibri"/>
        <family val="2"/>
        <charset val="161"/>
        <scheme val="minor"/>
      </rPr>
      <t>2</t>
    </r>
  </si>
  <si>
    <r>
      <t>m</t>
    </r>
    <r>
      <rPr>
        <vertAlign val="superscript"/>
        <sz val="11"/>
        <color rgb="FF000000"/>
        <rFont val="Calibri"/>
        <family val="2"/>
        <charset val="161"/>
        <scheme val="minor"/>
      </rPr>
      <t>4</t>
    </r>
  </si>
  <si>
    <t>Μητρώο στιβαρότητας</t>
  </si>
  <si>
    <t>[P]</t>
  </si>
  <si>
    <t>Μητρώο εξωτερικών φορτίων</t>
  </si>
  <si>
    <t>Μητρώο μετατοπίσεων</t>
  </si>
  <si>
    <t>[U]</t>
  </si>
  <si>
    <t>Μητρώο αντιδράσεων</t>
  </si>
  <si>
    <r>
      <t>U</t>
    </r>
    <r>
      <rPr>
        <vertAlign val="subscript"/>
        <sz val="11"/>
        <color theme="1"/>
        <rFont val="Calibri"/>
        <family val="2"/>
        <charset val="161"/>
        <scheme val="minor"/>
      </rPr>
      <t>1</t>
    </r>
  </si>
  <si>
    <r>
      <t>R</t>
    </r>
    <r>
      <rPr>
        <vertAlign val="subscript"/>
        <sz val="11"/>
        <color theme="1"/>
        <rFont val="Calibri"/>
        <family val="2"/>
        <charset val="161"/>
        <scheme val="minor"/>
      </rPr>
      <t>1</t>
    </r>
  </si>
  <si>
    <r>
      <t>R</t>
    </r>
    <r>
      <rPr>
        <vertAlign val="subscript"/>
        <sz val="11"/>
        <color theme="1"/>
        <rFont val="Calibri"/>
        <family val="2"/>
        <charset val="161"/>
        <scheme val="minor"/>
      </rPr>
      <t>2</t>
    </r>
    <r>
      <rPr>
        <sz val="11"/>
        <color theme="1"/>
        <rFont val="Calibri"/>
        <family val="2"/>
        <charset val="161"/>
        <scheme val="minor"/>
      </rPr>
      <t/>
    </r>
  </si>
  <si>
    <r>
      <t>R</t>
    </r>
    <r>
      <rPr>
        <vertAlign val="subscript"/>
        <sz val="11"/>
        <color theme="1"/>
        <rFont val="Calibri"/>
        <family val="2"/>
        <charset val="161"/>
        <scheme val="minor"/>
      </rPr>
      <t>3</t>
    </r>
    <r>
      <rPr>
        <sz val="11"/>
        <color theme="1"/>
        <rFont val="Calibri"/>
        <family val="2"/>
        <charset val="161"/>
        <scheme val="minor"/>
      </rPr>
      <t/>
    </r>
  </si>
  <si>
    <r>
      <t>R</t>
    </r>
    <r>
      <rPr>
        <vertAlign val="subscript"/>
        <sz val="11"/>
        <color theme="1"/>
        <rFont val="Calibri"/>
        <family val="2"/>
        <charset val="161"/>
        <scheme val="minor"/>
      </rPr>
      <t>4</t>
    </r>
    <r>
      <rPr>
        <sz val="11"/>
        <color theme="1"/>
        <rFont val="Calibri"/>
        <family val="2"/>
        <charset val="161"/>
        <scheme val="minor"/>
      </rPr>
      <t/>
    </r>
  </si>
  <si>
    <r>
      <t>R</t>
    </r>
    <r>
      <rPr>
        <vertAlign val="subscript"/>
        <sz val="11"/>
        <color theme="1"/>
        <rFont val="Calibri"/>
        <family val="2"/>
        <charset val="161"/>
        <scheme val="minor"/>
      </rPr>
      <t>5</t>
    </r>
    <r>
      <rPr>
        <sz val="11"/>
        <color theme="1"/>
        <rFont val="Calibri"/>
        <family val="2"/>
        <charset val="161"/>
        <scheme val="minor"/>
      </rPr>
      <t/>
    </r>
  </si>
  <si>
    <r>
      <t>R</t>
    </r>
    <r>
      <rPr>
        <vertAlign val="subscript"/>
        <sz val="11"/>
        <color theme="1"/>
        <rFont val="Calibri"/>
        <family val="2"/>
        <charset val="161"/>
        <scheme val="minor"/>
      </rPr>
      <t>6</t>
    </r>
    <r>
      <rPr>
        <sz val="11"/>
        <color theme="1"/>
        <rFont val="Calibri"/>
        <family val="2"/>
        <charset val="161"/>
        <scheme val="minor"/>
      </rPr>
      <t/>
    </r>
  </si>
  <si>
    <r>
      <t>U</t>
    </r>
    <r>
      <rPr>
        <vertAlign val="subscript"/>
        <sz val="11"/>
        <color theme="1"/>
        <rFont val="Calibri"/>
        <family val="2"/>
        <charset val="161"/>
        <scheme val="minor"/>
      </rPr>
      <t>2</t>
    </r>
    <r>
      <rPr>
        <sz val="11"/>
        <color theme="1"/>
        <rFont val="Calibri"/>
        <family val="2"/>
        <charset val="161"/>
        <scheme val="minor"/>
      </rPr>
      <t/>
    </r>
  </si>
  <si>
    <r>
      <t>U</t>
    </r>
    <r>
      <rPr>
        <vertAlign val="subscript"/>
        <sz val="11"/>
        <color theme="1"/>
        <rFont val="Calibri"/>
        <family val="2"/>
        <charset val="161"/>
        <scheme val="minor"/>
      </rPr>
      <t>3</t>
    </r>
    <r>
      <rPr>
        <sz val="11"/>
        <color theme="1"/>
        <rFont val="Calibri"/>
        <family val="2"/>
        <charset val="161"/>
        <scheme val="minor"/>
      </rPr>
      <t/>
    </r>
  </si>
  <si>
    <r>
      <t>U</t>
    </r>
    <r>
      <rPr>
        <vertAlign val="subscript"/>
        <sz val="11"/>
        <color theme="1"/>
        <rFont val="Calibri"/>
        <family val="2"/>
        <charset val="161"/>
        <scheme val="minor"/>
      </rPr>
      <t>4</t>
    </r>
    <r>
      <rPr>
        <sz val="11"/>
        <color theme="1"/>
        <rFont val="Calibri"/>
        <family val="2"/>
        <charset val="161"/>
        <scheme val="minor"/>
      </rPr>
      <t/>
    </r>
  </si>
  <si>
    <r>
      <t>U</t>
    </r>
    <r>
      <rPr>
        <vertAlign val="subscript"/>
        <sz val="11"/>
        <color theme="1"/>
        <rFont val="Calibri"/>
        <family val="2"/>
        <charset val="161"/>
        <scheme val="minor"/>
      </rPr>
      <t>5</t>
    </r>
    <r>
      <rPr>
        <sz val="11"/>
        <color theme="1"/>
        <rFont val="Calibri"/>
        <family val="2"/>
        <charset val="161"/>
        <scheme val="minor"/>
      </rPr>
      <t/>
    </r>
  </si>
  <si>
    <r>
      <t>U</t>
    </r>
    <r>
      <rPr>
        <vertAlign val="subscript"/>
        <sz val="11"/>
        <color theme="1"/>
        <rFont val="Calibri"/>
        <family val="2"/>
        <charset val="161"/>
        <scheme val="minor"/>
      </rPr>
      <t>6</t>
    </r>
    <r>
      <rPr>
        <sz val="11"/>
        <color theme="1"/>
        <rFont val="Calibri"/>
        <family val="2"/>
        <charset val="161"/>
        <scheme val="minor"/>
      </rPr>
      <t/>
    </r>
  </si>
  <si>
    <t>N</t>
  </si>
  <si>
    <t>Nm</t>
  </si>
  <si>
    <t>kN</t>
  </si>
  <si>
    <t>kNm</t>
  </si>
  <si>
    <t>[R]</t>
  </si>
  <si>
    <t>Το συνολικό μητρώο παραμορφώσεων είναι πλέον:</t>
  </si>
  <si>
    <t>[ke]*[u]</t>
  </si>
  <si>
    <t>N/m</t>
  </si>
  <si>
    <r>
      <t>[k</t>
    </r>
    <r>
      <rPr>
        <sz val="11"/>
        <color theme="1"/>
        <rFont val="Calibri"/>
        <family val="2"/>
        <charset val="161"/>
        <scheme val="minor"/>
      </rPr>
      <t>]</t>
    </r>
  </si>
  <si>
    <r>
      <t>[k</t>
    </r>
    <r>
      <rPr>
        <vertAlign val="subscript"/>
        <sz val="11"/>
        <color theme="1"/>
        <rFont val="Calibri"/>
        <family val="2"/>
        <charset val="161"/>
        <scheme val="minor"/>
      </rPr>
      <t>456</t>
    </r>
    <r>
      <rPr>
        <sz val="11"/>
        <color theme="1"/>
        <rFont val="Calibri"/>
        <family val="2"/>
        <charset val="161"/>
        <scheme val="minor"/>
      </rPr>
      <t>]</t>
    </r>
    <r>
      <rPr>
        <vertAlign val="superscript"/>
        <sz val="11"/>
        <color theme="1"/>
        <rFont val="Calibri"/>
        <family val="2"/>
        <charset val="161"/>
        <scheme val="minor"/>
      </rPr>
      <t>-1</t>
    </r>
  </si>
  <si>
    <r>
      <t>[P</t>
    </r>
    <r>
      <rPr>
        <vertAlign val="subscript"/>
        <sz val="11"/>
        <color theme="1"/>
        <rFont val="Calibri"/>
        <family val="2"/>
        <charset val="161"/>
        <scheme val="minor"/>
      </rPr>
      <t>456</t>
    </r>
    <r>
      <rPr>
        <sz val="11"/>
        <color theme="1"/>
        <rFont val="Calibri"/>
        <family val="2"/>
        <charset val="161"/>
        <scheme val="minor"/>
      </rPr>
      <t>]</t>
    </r>
  </si>
  <si>
    <r>
      <t>[k</t>
    </r>
    <r>
      <rPr>
        <vertAlign val="subscript"/>
        <sz val="11"/>
        <color theme="1"/>
        <rFont val="Calibri"/>
        <family val="2"/>
        <charset val="161"/>
        <scheme val="minor"/>
      </rPr>
      <t>456</t>
    </r>
    <r>
      <rPr>
        <sz val="11"/>
        <color theme="1"/>
        <rFont val="Calibri"/>
        <family val="2"/>
        <charset val="161"/>
        <scheme val="minor"/>
      </rPr>
      <t>]</t>
    </r>
  </si>
  <si>
    <r>
      <t>[R</t>
    </r>
    <r>
      <rPr>
        <vertAlign val="subscript"/>
        <sz val="11"/>
        <color theme="1"/>
        <rFont val="Calibri"/>
        <family val="2"/>
        <charset val="161"/>
        <scheme val="minor"/>
      </rPr>
      <t>456</t>
    </r>
    <r>
      <rPr>
        <sz val="11"/>
        <color theme="1"/>
        <rFont val="Calibri"/>
        <family val="2"/>
        <charset val="161"/>
        <scheme val="minor"/>
      </rPr>
      <t>]</t>
    </r>
  </si>
  <si>
    <r>
      <t>[U</t>
    </r>
    <r>
      <rPr>
        <vertAlign val="subscript"/>
        <sz val="11"/>
        <color theme="1"/>
        <rFont val="Calibri"/>
        <family val="2"/>
        <charset val="161"/>
        <scheme val="minor"/>
      </rPr>
      <t>456</t>
    </r>
    <r>
      <rPr>
        <sz val="11"/>
        <color theme="1"/>
        <rFont val="Calibri"/>
        <family val="2"/>
        <charset val="161"/>
        <scheme val="minor"/>
      </rPr>
      <t>]</t>
    </r>
  </si>
  <si>
    <t>Η λύση του μητρώου παραμορφώσεων</t>
  </si>
  <si>
    <t>rad</t>
  </si>
  <si>
    <t>Η λύση του μητρώου αντιδράσεων</t>
  </si>
  <si>
    <t>≠0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</si>
</sst>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000"/>
  </numFmts>
  <fonts count="6" x14ac:knownFonts="1">
    <font>
      <sz val="11"/>
      <color theme="1"/>
      <name val="Calibri"/>
      <family val="2"/>
      <charset val="161"/>
      <scheme val="minor"/>
    </font>
    <font>
      <vertAlign val="subscript"/>
      <sz val="11"/>
      <color theme="1"/>
      <name val="Calibri"/>
      <family val="2"/>
      <charset val="161"/>
      <scheme val="minor"/>
    </font>
    <font>
      <sz val="11"/>
      <color rgb="FF000000"/>
      <name val="Calibri"/>
      <family val="2"/>
      <charset val="161"/>
      <scheme val="minor"/>
    </font>
    <font>
      <vertAlign val="superscript"/>
      <sz val="11"/>
      <color rgb="FF000000"/>
      <name val="Calibri"/>
      <family val="2"/>
      <charset val="161"/>
      <scheme val="minor"/>
    </font>
    <font>
      <vertAlign val="superscript"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2" fontId="0" fillId="0" borderId="0" xfId="0" applyNumberFormat="1"/>
    <xf numFmtId="11" fontId="0" fillId="5" borderId="0" xfId="0" applyNumberFormat="1" applyFill="1"/>
    <xf numFmtId="11" fontId="0" fillId="7" borderId="0" xfId="0" applyNumberFormat="1" applyFill="1"/>
    <xf numFmtId="0" fontId="0" fillId="7" borderId="0" xfId="0" applyFill="1"/>
    <xf numFmtId="2" fontId="0" fillId="7" borderId="0" xfId="0" applyNumberFormat="1" applyFill="1"/>
    <xf numFmtId="2" fontId="0" fillId="5" borderId="0" xfId="0" applyNumberFormat="1" applyFill="1"/>
    <xf numFmtId="164" fontId="0" fillId="7" borderId="0" xfId="0" applyNumberFormat="1" applyFill="1"/>
    <xf numFmtId="0" fontId="2" fillId="4" borderId="0" xfId="0" applyFont="1" applyFill="1" applyBorder="1" applyAlignment="1">
      <alignment horizontal="center" vertical="center" wrapText="1"/>
    </xf>
    <xf numFmtId="2" fontId="2" fillId="4" borderId="0" xfId="0" applyNumberFormat="1" applyFont="1" applyFill="1" applyBorder="1" applyAlignment="1">
      <alignment horizontal="center" vertical="center" wrapText="1"/>
    </xf>
    <xf numFmtId="11" fontId="2" fillId="4" borderId="0" xfId="0" applyNumberFormat="1" applyFont="1" applyFill="1" applyBorder="1" applyAlignment="1">
      <alignment horizontal="center" vertical="center" wrapText="1"/>
    </xf>
    <xf numFmtId="0" fontId="0" fillId="0" borderId="0" xfId="0" applyFill="1"/>
    <xf numFmtId="164" fontId="0" fillId="4" borderId="0" xfId="0" applyNumberFormat="1" applyFill="1"/>
    <xf numFmtId="164" fontId="0" fillId="0" borderId="0" xfId="0" applyNumberFormat="1"/>
    <xf numFmtId="164" fontId="0" fillId="2" borderId="0" xfId="0" applyNumberFormat="1" applyFill="1"/>
    <xf numFmtId="165" fontId="0" fillId="0" borderId="0" xfId="0" applyNumberFormat="1"/>
    <xf numFmtId="165" fontId="0" fillId="8" borderId="0" xfId="0" applyNumberFormat="1" applyFill="1"/>
    <xf numFmtId="164" fontId="0" fillId="8" borderId="0" xfId="0" applyNumberFormat="1" applyFill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466726</xdr:colOff>
      <xdr:row>14</xdr:row>
      <xdr:rowOff>9404</xdr:rowOff>
    </xdr:from>
    <xdr:to>
      <xdr:col>6</xdr:col>
      <xdr:colOff>276226</xdr:colOff>
      <xdr:row>20</xdr:row>
      <xdr:rowOff>121702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326" y="1781054"/>
          <a:ext cx="3981450" cy="1255298"/>
        </a:xfrm>
        <a:prstGeom prst="rect">
          <a:avLst/>
        </a:prstGeom>
      </xdr:spPr>
    </xdr:pic>
    <xdr:clientData/>
  </xdr:twoCellAnchor>
  <xdr:twoCellAnchor editAs="oneCell">
    <xdr:from>
      <xdr:col>1</xdr:col>
      <xdr:colOff>85726</xdr:colOff>
      <xdr:row>39</xdr:row>
      <xdr:rowOff>28576</xdr:rowOff>
    </xdr:from>
    <xdr:to>
      <xdr:col>4</xdr:col>
      <xdr:colOff>771525</xdr:colOff>
      <xdr:row>42</xdr:row>
      <xdr:rowOff>189858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326" y="7781926"/>
          <a:ext cx="3143249" cy="732782"/>
        </a:xfrm>
        <a:prstGeom prst="rect">
          <a:avLst/>
        </a:prstGeom>
      </xdr:spPr>
    </xdr:pic>
    <xdr:clientData/>
  </xdr:twoCellAnchor>
  <xdr:twoCellAnchor editAs="oneCell">
    <xdr:from>
      <xdr:col>3</xdr:col>
      <xdr:colOff>447676</xdr:colOff>
      <xdr:row>4</xdr:row>
      <xdr:rowOff>13545</xdr:rowOff>
    </xdr:from>
    <xdr:to>
      <xdr:col>5</xdr:col>
      <xdr:colOff>247651</xdr:colOff>
      <xdr:row>7</xdr:row>
      <xdr:rowOff>76358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00326" y="785070"/>
          <a:ext cx="1504950" cy="691463"/>
        </a:xfrm>
        <a:prstGeom prst="rect">
          <a:avLst/>
        </a:prstGeom>
      </xdr:spPr>
    </xdr:pic>
    <xdr:clientData/>
  </xdr:twoCellAnchor>
  <xdr:twoCellAnchor editAs="oneCell">
    <xdr:from>
      <xdr:col>10</xdr:col>
      <xdr:colOff>447676</xdr:colOff>
      <xdr:row>3</xdr:row>
      <xdr:rowOff>85726</xdr:rowOff>
    </xdr:from>
    <xdr:to>
      <xdr:col>12</xdr:col>
      <xdr:colOff>600075</xdr:colOff>
      <xdr:row>7</xdr:row>
      <xdr:rowOff>47558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67601" y="657226"/>
          <a:ext cx="1371599" cy="78098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3</xdr:col>
      <xdr:colOff>657225</xdr:colOff>
      <xdr:row>48</xdr:row>
      <xdr:rowOff>19147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9086850"/>
          <a:ext cx="2314575" cy="400147"/>
        </a:xfrm>
        <a:prstGeom prst="rect">
          <a:avLst/>
        </a:prstGeom>
      </xdr:spPr>
    </xdr:pic>
    <xdr:clientData/>
  </xdr:twoCellAnchor>
  <xdr:twoCellAnchor editAs="oneCell">
    <xdr:from>
      <xdr:col>17</xdr:col>
      <xdr:colOff>219075</xdr:colOff>
      <xdr:row>56</xdr:row>
      <xdr:rowOff>142875</xdr:rowOff>
    </xdr:from>
    <xdr:to>
      <xdr:col>22</xdr:col>
      <xdr:colOff>238125</xdr:colOff>
      <xdr:row>70</xdr:row>
      <xdr:rowOff>7486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239625" y="11363325"/>
          <a:ext cx="3067050" cy="2617336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77</xdr:row>
      <xdr:rowOff>171450</xdr:rowOff>
    </xdr:from>
    <xdr:to>
      <xdr:col>6</xdr:col>
      <xdr:colOff>676945</xdr:colOff>
      <xdr:row>85</xdr:row>
      <xdr:rowOff>47820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7225" y="14373225"/>
          <a:ext cx="4801270" cy="1400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topLeftCell="A49" workbookViewId="0">
      <selection activeCell="L74" sqref="L74"/>
    </sheetView>
  </sheetViews>
  <sheetFormatPr defaultRowHeight="15" x14ac:dyDescent="0.25"/>
  <cols>
    <col min="2" max="2" width="13.5703125" customWidth="1"/>
    <col min="3" max="3" width="11.28515625" bestFit="1" customWidth="1"/>
    <col min="4" max="4" width="12" customWidth="1"/>
    <col min="5" max="5" width="13.5703125" bestFit="1" customWidth="1"/>
    <col min="6" max="6" width="12.140625" bestFit="1" customWidth="1"/>
    <col min="7" max="7" width="11.5703125" bestFit="1" customWidth="1"/>
    <col min="8" max="8" width="9.28515625" customWidth="1"/>
    <col min="9" max="9" width="9.140625" bestFit="1" customWidth="1"/>
    <col min="10" max="10" width="11.140625" bestFit="1" customWidth="1"/>
    <col min="13" max="13" width="12.140625" customWidth="1"/>
    <col min="14" max="14" width="10.140625" customWidth="1"/>
  </cols>
  <sheetData>
    <row r="1" spans="1:10" x14ac:dyDescent="0.25">
      <c r="A1" t="s">
        <v>9</v>
      </c>
    </row>
    <row r="3" spans="1:10" x14ac:dyDescent="0.25">
      <c r="A3" t="s">
        <v>8</v>
      </c>
      <c r="H3" t="s">
        <v>10</v>
      </c>
    </row>
    <row r="5" spans="1:10" ht="17.25" x14ac:dyDescent="0.25">
      <c r="A5" s="13" t="s">
        <v>0</v>
      </c>
      <c r="B5" s="14">
        <f>0.3*0.4</f>
        <v>0.12</v>
      </c>
      <c r="C5" s="13" t="s">
        <v>12</v>
      </c>
      <c r="H5" s="3" t="s">
        <v>11</v>
      </c>
      <c r="I5" s="17">
        <v>20000</v>
      </c>
      <c r="J5" s="3" t="s">
        <v>39</v>
      </c>
    </row>
    <row r="6" spans="1:10" x14ac:dyDescent="0.25">
      <c r="A6" s="13" t="s">
        <v>1</v>
      </c>
      <c r="B6" s="15">
        <v>10000000000</v>
      </c>
      <c r="C6" s="13" t="s">
        <v>2</v>
      </c>
    </row>
    <row r="7" spans="1:10" ht="17.25" x14ac:dyDescent="0.25">
      <c r="A7" s="13" t="s">
        <v>3</v>
      </c>
      <c r="B7" s="15">
        <f>0.3*0.4^3/12</f>
        <v>1.6000000000000005E-3</v>
      </c>
      <c r="C7" s="13" t="s">
        <v>13</v>
      </c>
    </row>
    <row r="8" spans="1:10" x14ac:dyDescent="0.25">
      <c r="A8" s="13" t="s">
        <v>4</v>
      </c>
      <c r="B8" s="13">
        <v>8</v>
      </c>
      <c r="C8" s="13" t="s">
        <v>5</v>
      </c>
    </row>
    <row r="9" spans="1:10" x14ac:dyDescent="0.25">
      <c r="A9" s="13"/>
      <c r="B9" s="13"/>
      <c r="C9" s="13"/>
    </row>
    <row r="13" spans="1:10" x14ac:dyDescent="0.25">
      <c r="A13" t="s">
        <v>14</v>
      </c>
    </row>
    <row r="23" spans="1:17" x14ac:dyDescent="0.25">
      <c r="B23" s="8">
        <f>B5*B6/B8</f>
        <v>150000000</v>
      </c>
      <c r="C23" s="9">
        <v>0</v>
      </c>
      <c r="D23" s="9">
        <v>0</v>
      </c>
      <c r="E23" s="8">
        <f>-B23</f>
        <v>-150000000</v>
      </c>
      <c r="F23" s="9">
        <v>0</v>
      </c>
      <c r="G23" s="9">
        <v>0</v>
      </c>
      <c r="K23" s="12">
        <f>B23/10000</f>
        <v>15000</v>
      </c>
      <c r="L23" s="12">
        <f t="shared" ref="L23:L28" si="0">C23/10000</f>
        <v>0</v>
      </c>
      <c r="M23" s="12">
        <f t="shared" ref="M23:M28" si="1">D23/10000</f>
        <v>0</v>
      </c>
      <c r="N23" s="12">
        <f t="shared" ref="N23:N28" si="2">E23/10000</f>
        <v>-15000</v>
      </c>
      <c r="O23" s="12">
        <f t="shared" ref="O23:O28" si="3">F23/10000</f>
        <v>0</v>
      </c>
      <c r="P23" s="12">
        <f t="shared" ref="P23:P28" si="4">G23/10000</f>
        <v>0</v>
      </c>
    </row>
    <row r="24" spans="1:17" x14ac:dyDescent="0.25">
      <c r="B24" s="4">
        <f>C23</f>
        <v>0</v>
      </c>
      <c r="C24" s="8">
        <f>12*B6*B7/B8^3</f>
        <v>375000.00000000012</v>
      </c>
      <c r="D24" s="8">
        <f>6*B6*B7/B8^2</f>
        <v>1500000.0000000005</v>
      </c>
      <c r="E24" s="10">
        <v>0</v>
      </c>
      <c r="F24" s="8">
        <f>-C24</f>
        <v>-375000.00000000012</v>
      </c>
      <c r="G24" s="8">
        <f>D24</f>
        <v>1500000.0000000005</v>
      </c>
      <c r="K24" s="12">
        <f t="shared" ref="K24:K28" si="5">B24/10000</f>
        <v>0</v>
      </c>
      <c r="L24" s="12">
        <f t="shared" si="0"/>
        <v>37.500000000000014</v>
      </c>
      <c r="M24" s="12">
        <f t="shared" si="1"/>
        <v>150.00000000000006</v>
      </c>
      <c r="N24" s="12">
        <f t="shared" si="2"/>
        <v>0</v>
      </c>
      <c r="O24" s="12">
        <f t="shared" si="3"/>
        <v>-37.500000000000014</v>
      </c>
      <c r="P24" s="12">
        <f t="shared" si="4"/>
        <v>150.00000000000006</v>
      </c>
    </row>
    <row r="25" spans="1:17" x14ac:dyDescent="0.25">
      <c r="B25" s="4">
        <f>D23</f>
        <v>0</v>
      </c>
      <c r="C25" s="7">
        <f>D24</f>
        <v>1500000.0000000005</v>
      </c>
      <c r="D25" s="8">
        <f>4*B6*B7/B8</f>
        <v>8000000.0000000028</v>
      </c>
      <c r="E25" s="9">
        <f>0</f>
        <v>0</v>
      </c>
      <c r="F25" s="8">
        <f>-6*B6*B7/B8^2</f>
        <v>-1500000.0000000005</v>
      </c>
      <c r="G25" s="8">
        <f>2*B6*B7/B8</f>
        <v>4000000.0000000014</v>
      </c>
      <c r="K25" s="12">
        <f t="shared" si="5"/>
        <v>0</v>
      </c>
      <c r="L25" s="12">
        <f t="shared" si="0"/>
        <v>150.00000000000006</v>
      </c>
      <c r="M25" s="12">
        <f t="shared" si="1"/>
        <v>800.00000000000023</v>
      </c>
      <c r="N25" s="12">
        <f t="shared" si="2"/>
        <v>0</v>
      </c>
      <c r="O25" s="12">
        <f t="shared" si="3"/>
        <v>-150.00000000000006</v>
      </c>
      <c r="P25" s="12">
        <f t="shared" si="4"/>
        <v>400.00000000000011</v>
      </c>
    </row>
    <row r="26" spans="1:17" ht="18" x14ac:dyDescent="0.35">
      <c r="A26" t="s">
        <v>40</v>
      </c>
      <c r="B26" s="7">
        <f>E23</f>
        <v>-150000000</v>
      </c>
      <c r="C26" s="11">
        <f>E24</f>
        <v>0</v>
      </c>
      <c r="D26" s="4">
        <f>E25</f>
        <v>0</v>
      </c>
      <c r="E26" s="8">
        <f>B5*B6/B8</f>
        <v>150000000</v>
      </c>
      <c r="F26" s="9">
        <v>0</v>
      </c>
      <c r="G26" s="9">
        <v>0</v>
      </c>
      <c r="J26" t="s">
        <v>6</v>
      </c>
      <c r="K26" s="12">
        <f t="shared" si="5"/>
        <v>-15000</v>
      </c>
      <c r="L26" s="12">
        <f t="shared" si="0"/>
        <v>0</v>
      </c>
      <c r="M26" s="12">
        <f t="shared" si="1"/>
        <v>0</v>
      </c>
      <c r="N26" s="12">
        <f t="shared" si="2"/>
        <v>15000</v>
      </c>
      <c r="O26" s="12">
        <f t="shared" si="3"/>
        <v>0</v>
      </c>
      <c r="P26" s="12">
        <f t="shared" si="4"/>
        <v>0</v>
      </c>
      <c r="Q26" t="s">
        <v>7</v>
      </c>
    </row>
    <row r="27" spans="1:17" x14ac:dyDescent="0.25">
      <c r="B27" s="4">
        <f>F23</f>
        <v>0</v>
      </c>
      <c r="C27" s="7">
        <f>F24</f>
        <v>-375000.00000000012</v>
      </c>
      <c r="D27" s="7">
        <f>F25</f>
        <v>-1500000.0000000005</v>
      </c>
      <c r="E27" s="4">
        <f>F26</f>
        <v>0</v>
      </c>
      <c r="F27" s="8">
        <f>12*B6*B7/B8^3</f>
        <v>375000.00000000012</v>
      </c>
      <c r="G27" s="8">
        <f>-6*B6*B7/B8^2</f>
        <v>-1500000.0000000005</v>
      </c>
      <c r="K27" s="12">
        <f t="shared" si="5"/>
        <v>0</v>
      </c>
      <c r="L27" s="12">
        <f t="shared" si="0"/>
        <v>-37.500000000000014</v>
      </c>
      <c r="M27" s="12">
        <f t="shared" si="1"/>
        <v>-150.00000000000006</v>
      </c>
      <c r="N27" s="12">
        <f t="shared" si="2"/>
        <v>0</v>
      </c>
      <c r="O27" s="12">
        <f t="shared" si="3"/>
        <v>37.500000000000014</v>
      </c>
      <c r="P27" s="12">
        <f t="shared" si="4"/>
        <v>-150.00000000000006</v>
      </c>
    </row>
    <row r="28" spans="1:17" x14ac:dyDescent="0.25">
      <c r="B28" s="4">
        <f>G23</f>
        <v>0</v>
      </c>
      <c r="C28" s="7">
        <f>G24</f>
        <v>1500000.0000000005</v>
      </c>
      <c r="D28" s="7">
        <f>G25</f>
        <v>4000000.0000000014</v>
      </c>
      <c r="E28" s="4">
        <f>G26</f>
        <v>0</v>
      </c>
      <c r="F28" s="7">
        <f>G27</f>
        <v>-1500000.0000000005</v>
      </c>
      <c r="G28" s="8">
        <f>4*B6*B7/B8</f>
        <v>8000000.0000000028</v>
      </c>
      <c r="K28" s="12">
        <f t="shared" si="5"/>
        <v>0</v>
      </c>
      <c r="L28" s="12">
        <f t="shared" si="0"/>
        <v>150.00000000000006</v>
      </c>
      <c r="M28" s="12">
        <f t="shared" si="1"/>
        <v>400.00000000000011</v>
      </c>
      <c r="N28" s="12">
        <f t="shared" si="2"/>
        <v>0</v>
      </c>
      <c r="O28" s="12">
        <f t="shared" si="3"/>
        <v>-150.00000000000006</v>
      </c>
      <c r="P28" s="12">
        <f t="shared" si="4"/>
        <v>800.00000000000023</v>
      </c>
    </row>
    <row r="32" spans="1:17" x14ac:dyDescent="0.25">
      <c r="A32" t="s">
        <v>16</v>
      </c>
      <c r="J32" t="s">
        <v>17</v>
      </c>
      <c r="N32" t="s">
        <v>19</v>
      </c>
    </row>
    <row r="34" spans="1:15" ht="18" x14ac:dyDescent="0.35">
      <c r="B34" s="18">
        <v>0</v>
      </c>
      <c r="C34" t="s">
        <v>32</v>
      </c>
      <c r="F34" s="6">
        <f>B34/1000</f>
        <v>0</v>
      </c>
      <c r="G34" t="s">
        <v>34</v>
      </c>
      <c r="K34" t="s">
        <v>20</v>
      </c>
      <c r="O34" t="s">
        <v>21</v>
      </c>
    </row>
    <row r="35" spans="1:15" ht="18" x14ac:dyDescent="0.35">
      <c r="B35" s="18">
        <f>-I5*B8/2</f>
        <v>-80000</v>
      </c>
      <c r="C35" t="s">
        <v>32</v>
      </c>
      <c r="F35" s="6">
        <f t="shared" ref="F35:F39" si="6">B35/1000</f>
        <v>-80</v>
      </c>
      <c r="G35" t="s">
        <v>34</v>
      </c>
      <c r="K35" t="s">
        <v>27</v>
      </c>
      <c r="O35" t="s">
        <v>22</v>
      </c>
    </row>
    <row r="36" spans="1:15" ht="18" x14ac:dyDescent="0.35">
      <c r="B36" s="18">
        <f>-I5*B8^2/12</f>
        <v>-106666.66666666667</v>
      </c>
      <c r="C36" t="s">
        <v>33</v>
      </c>
      <c r="F36" s="6">
        <f t="shared" si="6"/>
        <v>-106.66666666666667</v>
      </c>
      <c r="G36" t="s">
        <v>35</v>
      </c>
      <c r="K36" t="s">
        <v>28</v>
      </c>
      <c r="O36" t="s">
        <v>23</v>
      </c>
    </row>
    <row r="37" spans="1:15" ht="18" x14ac:dyDescent="0.35">
      <c r="A37" t="s">
        <v>15</v>
      </c>
      <c r="B37" s="18">
        <v>0</v>
      </c>
      <c r="C37" t="s">
        <v>32</v>
      </c>
      <c r="E37" t="s">
        <v>15</v>
      </c>
      <c r="F37" s="6">
        <f t="shared" si="6"/>
        <v>0</v>
      </c>
      <c r="G37" t="s">
        <v>34</v>
      </c>
      <c r="J37" t="s">
        <v>18</v>
      </c>
      <c r="K37" t="s">
        <v>29</v>
      </c>
      <c r="N37" t="s">
        <v>36</v>
      </c>
      <c r="O37" t="s">
        <v>24</v>
      </c>
    </row>
    <row r="38" spans="1:15" ht="18" x14ac:dyDescent="0.35">
      <c r="B38" s="18">
        <f>B35</f>
        <v>-80000</v>
      </c>
      <c r="C38" t="s">
        <v>32</v>
      </c>
      <c r="F38" s="6">
        <f t="shared" si="6"/>
        <v>-80</v>
      </c>
      <c r="G38" t="s">
        <v>34</v>
      </c>
      <c r="K38" t="s">
        <v>30</v>
      </c>
      <c r="O38" t="s">
        <v>25</v>
      </c>
    </row>
    <row r="39" spans="1:15" ht="18" x14ac:dyDescent="0.35">
      <c r="B39" s="18">
        <f>-B36</f>
        <v>106666.66666666667</v>
      </c>
      <c r="C39" t="s">
        <v>33</v>
      </c>
      <c r="F39" s="6">
        <f t="shared" si="6"/>
        <v>106.66666666666667</v>
      </c>
      <c r="G39" t="s">
        <v>35</v>
      </c>
      <c r="K39" t="s">
        <v>31</v>
      </c>
      <c r="O39" t="s">
        <v>26</v>
      </c>
    </row>
    <row r="40" spans="1:15" x14ac:dyDescent="0.25">
      <c r="B40" s="6"/>
    </row>
    <row r="51" spans="1:18" ht="18" x14ac:dyDescent="0.35">
      <c r="B51" s="18">
        <v>150000000</v>
      </c>
      <c r="C51" s="18">
        <v>0</v>
      </c>
      <c r="D51" s="18">
        <v>0</v>
      </c>
      <c r="E51" s="18">
        <v>-150000000</v>
      </c>
      <c r="F51" s="18">
        <v>0</v>
      </c>
      <c r="G51" s="18">
        <v>0</v>
      </c>
      <c r="K51" t="s">
        <v>20</v>
      </c>
      <c r="N51" s="18">
        <f>B34</f>
        <v>0</v>
      </c>
      <c r="Q51" t="s">
        <v>21</v>
      </c>
      <c r="R51" s="23" t="s">
        <v>49</v>
      </c>
    </row>
    <row r="52" spans="1:18" ht="18" x14ac:dyDescent="0.35">
      <c r="B52" s="18">
        <v>0</v>
      </c>
      <c r="C52" s="18">
        <v>375000.00000000012</v>
      </c>
      <c r="D52" s="18">
        <v>1500000.0000000005</v>
      </c>
      <c r="E52" s="18">
        <v>0</v>
      </c>
      <c r="F52" s="18">
        <v>-375000.00000000012</v>
      </c>
      <c r="G52" s="18">
        <v>1500000.0000000005</v>
      </c>
      <c r="K52" t="s">
        <v>27</v>
      </c>
      <c r="N52" s="18">
        <f t="shared" ref="N52:N56" si="7">B35</f>
        <v>-80000</v>
      </c>
      <c r="Q52" t="s">
        <v>22</v>
      </c>
      <c r="R52" s="23" t="s">
        <v>49</v>
      </c>
    </row>
    <row r="53" spans="1:18" ht="18" x14ac:dyDescent="0.35">
      <c r="B53" s="18">
        <v>0</v>
      </c>
      <c r="C53" s="18">
        <v>1500000.0000000005</v>
      </c>
      <c r="D53" s="18">
        <v>8000000.0000000028</v>
      </c>
      <c r="E53" s="18">
        <v>0</v>
      </c>
      <c r="F53" s="18">
        <v>-1500000.0000000005</v>
      </c>
      <c r="G53" s="18">
        <v>4000000.0000000014</v>
      </c>
      <c r="K53" t="s">
        <v>28</v>
      </c>
      <c r="N53" s="18">
        <f t="shared" si="7"/>
        <v>-106666.66666666667</v>
      </c>
      <c r="Q53" t="s">
        <v>23</v>
      </c>
      <c r="R53" s="23" t="s">
        <v>49</v>
      </c>
    </row>
    <row r="54" spans="1:18" ht="18" x14ac:dyDescent="0.35">
      <c r="A54" t="s">
        <v>40</v>
      </c>
      <c r="B54" s="18">
        <v>-150000000</v>
      </c>
      <c r="C54" s="18">
        <v>0</v>
      </c>
      <c r="D54" s="18">
        <v>0</v>
      </c>
      <c r="E54" s="19">
        <v>150000000</v>
      </c>
      <c r="F54" s="19">
        <v>0</v>
      </c>
      <c r="G54" s="19">
        <v>0</v>
      </c>
      <c r="J54" t="s">
        <v>18</v>
      </c>
      <c r="K54" s="1" t="s">
        <v>29</v>
      </c>
      <c r="M54" t="s">
        <v>15</v>
      </c>
      <c r="N54" s="19">
        <f t="shared" si="7"/>
        <v>0</v>
      </c>
      <c r="P54" t="s">
        <v>36</v>
      </c>
      <c r="Q54" s="1" t="s">
        <v>24</v>
      </c>
      <c r="R54" s="24">
        <v>0</v>
      </c>
    </row>
    <row r="55" spans="1:18" ht="18" x14ac:dyDescent="0.35">
      <c r="B55" s="18">
        <v>0</v>
      </c>
      <c r="C55" s="18">
        <v>-375000.00000000012</v>
      </c>
      <c r="D55" s="18">
        <v>-1500000.0000000005</v>
      </c>
      <c r="E55" s="19">
        <v>0</v>
      </c>
      <c r="F55" s="19">
        <v>375000.00000000012</v>
      </c>
      <c r="G55" s="19">
        <v>-1500000.0000000005</v>
      </c>
      <c r="K55" s="1" t="s">
        <v>30</v>
      </c>
      <c r="N55" s="19">
        <f t="shared" si="7"/>
        <v>-80000</v>
      </c>
      <c r="Q55" s="1" t="s">
        <v>25</v>
      </c>
      <c r="R55" s="24">
        <v>0</v>
      </c>
    </row>
    <row r="56" spans="1:18" ht="18" x14ac:dyDescent="0.35">
      <c r="B56" s="18">
        <v>0</v>
      </c>
      <c r="C56" s="18">
        <v>1500000.0000000005</v>
      </c>
      <c r="D56" s="18">
        <v>4000000.0000000014</v>
      </c>
      <c r="E56" s="19">
        <v>0</v>
      </c>
      <c r="F56" s="19">
        <v>-1500000.0000000005</v>
      </c>
      <c r="G56" s="19">
        <v>8000000.0000000028</v>
      </c>
      <c r="K56" s="1" t="s">
        <v>31</v>
      </c>
      <c r="N56" s="19">
        <f t="shared" si="7"/>
        <v>106666.66666666667</v>
      </c>
      <c r="Q56" s="1" t="s">
        <v>26</v>
      </c>
      <c r="R56" s="24">
        <v>0</v>
      </c>
    </row>
    <row r="60" spans="1:18" x14ac:dyDescent="0.25">
      <c r="E60" s="18">
        <f>E54</f>
        <v>150000000</v>
      </c>
      <c r="F60" s="18">
        <f t="shared" ref="F60:G60" si="8">F54</f>
        <v>0</v>
      </c>
      <c r="G60" s="18">
        <f t="shared" si="8"/>
        <v>0</v>
      </c>
      <c r="N60" s="18">
        <f>N54</f>
        <v>0</v>
      </c>
      <c r="Q60">
        <v>0</v>
      </c>
    </row>
    <row r="61" spans="1:18" ht="18" x14ac:dyDescent="0.35">
      <c r="D61" t="s">
        <v>43</v>
      </c>
      <c r="E61" s="18">
        <f t="shared" ref="E61:G62" si="9">E55</f>
        <v>0</v>
      </c>
      <c r="F61" s="18">
        <f t="shared" si="9"/>
        <v>375000.00000000012</v>
      </c>
      <c r="G61" s="18">
        <f t="shared" si="9"/>
        <v>-1500000.0000000005</v>
      </c>
      <c r="M61" t="s">
        <v>42</v>
      </c>
      <c r="N61" s="18">
        <f t="shared" ref="N61:N62" si="10">N55</f>
        <v>-80000</v>
      </c>
      <c r="P61" t="s">
        <v>44</v>
      </c>
      <c r="Q61">
        <v>0</v>
      </c>
    </row>
    <row r="62" spans="1:18" x14ac:dyDescent="0.25">
      <c r="E62" s="18">
        <f t="shared" si="9"/>
        <v>0</v>
      </c>
      <c r="F62" s="18">
        <f t="shared" si="9"/>
        <v>-1500000.0000000005</v>
      </c>
      <c r="G62" s="18">
        <f t="shared" si="9"/>
        <v>8000000.0000000028</v>
      </c>
      <c r="N62" s="18">
        <f t="shared" si="10"/>
        <v>106666.66666666667</v>
      </c>
      <c r="Q62">
        <v>0</v>
      </c>
    </row>
    <row r="63" spans="1:18" x14ac:dyDescent="0.25">
      <c r="J63" s="16"/>
      <c r="K63" s="20"/>
      <c r="N63" s="18"/>
    </row>
    <row r="64" spans="1:18" x14ac:dyDescent="0.25">
      <c r="J64" s="16" t="s">
        <v>46</v>
      </c>
      <c r="K64" s="20"/>
      <c r="N64" s="18"/>
    </row>
    <row r="65" spans="1:14" x14ac:dyDescent="0.25">
      <c r="E65">
        <f t="array" ref="E65:G67">MINVERSE(E54:G56)</f>
        <v>6.6666666666666668E-9</v>
      </c>
      <c r="F65">
        <v>0</v>
      </c>
      <c r="G65">
        <v>0</v>
      </c>
      <c r="J65" s="16"/>
      <c r="K65" s="21">
        <f t="array" ref="K65:K67">MMULT(E65:G67,N54:N56)</f>
        <v>0</v>
      </c>
      <c r="L65" t="s">
        <v>5</v>
      </c>
      <c r="N65" s="18"/>
    </row>
    <row r="66" spans="1:14" ht="18.75" x14ac:dyDescent="0.35">
      <c r="D66" t="s">
        <v>41</v>
      </c>
      <c r="E66">
        <v>0</v>
      </c>
      <c r="F66">
        <v>1.0666666666666662E-5</v>
      </c>
      <c r="G66">
        <v>1.9999999999999991E-6</v>
      </c>
      <c r="J66" t="s">
        <v>45</v>
      </c>
      <c r="K66" s="21">
        <v>-0.63999999999999968</v>
      </c>
      <c r="L66" t="s">
        <v>5</v>
      </c>
      <c r="N66" s="18"/>
    </row>
    <row r="67" spans="1:14" x14ac:dyDescent="0.25">
      <c r="E67">
        <v>0</v>
      </c>
      <c r="F67">
        <v>1.9999999999999991E-6</v>
      </c>
      <c r="G67">
        <v>4.9999999999999977E-7</v>
      </c>
      <c r="J67" s="16"/>
      <c r="K67" s="21">
        <v>-0.1066666666666666</v>
      </c>
      <c r="L67" t="s">
        <v>47</v>
      </c>
      <c r="N67" s="18"/>
    </row>
    <row r="68" spans="1:14" x14ac:dyDescent="0.25">
      <c r="J68" s="16"/>
      <c r="K68" s="20"/>
      <c r="N68" s="18"/>
    </row>
    <row r="71" spans="1:14" x14ac:dyDescent="0.25">
      <c r="A71" t="s">
        <v>37</v>
      </c>
      <c r="G71" s="21">
        <v>0</v>
      </c>
      <c r="H71" t="s">
        <v>5</v>
      </c>
    </row>
    <row r="72" spans="1:14" x14ac:dyDescent="0.25">
      <c r="G72" s="21">
        <v>0</v>
      </c>
      <c r="H72" t="s">
        <v>5</v>
      </c>
    </row>
    <row r="73" spans="1:14" x14ac:dyDescent="0.25">
      <c r="G73" s="21">
        <v>0</v>
      </c>
      <c r="H73" t="s">
        <v>47</v>
      </c>
    </row>
    <row r="74" spans="1:14" x14ac:dyDescent="0.25">
      <c r="F74" t="s">
        <v>18</v>
      </c>
      <c r="G74" s="21">
        <f>K65</f>
        <v>0</v>
      </c>
      <c r="H74" t="s">
        <v>5</v>
      </c>
    </row>
    <row r="75" spans="1:14" x14ac:dyDescent="0.25">
      <c r="G75" s="21">
        <f>K66</f>
        <v>-0.63999999999999968</v>
      </c>
      <c r="H75" t="s">
        <v>5</v>
      </c>
    </row>
    <row r="76" spans="1:14" x14ac:dyDescent="0.25">
      <c r="G76" s="21">
        <f>K67</f>
        <v>-0.1066666666666666</v>
      </c>
      <c r="H76" t="s">
        <v>47</v>
      </c>
    </row>
    <row r="87" spans="1:10" x14ac:dyDescent="0.25">
      <c r="H87" s="16" t="s">
        <v>48</v>
      </c>
    </row>
    <row r="88" spans="1:10" x14ac:dyDescent="0.25">
      <c r="B88" s="18">
        <f t="array" ref="B88:B93">MMULT(B51:G56,G71:G76)</f>
        <v>0</v>
      </c>
      <c r="C88" s="6"/>
      <c r="E88" s="18">
        <f t="shared" ref="E88:E93" si="11">N51</f>
        <v>0</v>
      </c>
      <c r="F88" t="s">
        <v>32</v>
      </c>
      <c r="H88" s="6"/>
      <c r="I88" s="22">
        <f>B88-E88</f>
        <v>0</v>
      </c>
      <c r="J88" t="s">
        <v>32</v>
      </c>
    </row>
    <row r="89" spans="1:10" x14ac:dyDescent="0.25">
      <c r="B89" s="18">
        <v>80000</v>
      </c>
      <c r="C89" s="6"/>
      <c r="E89" s="18">
        <f t="shared" si="11"/>
        <v>-80000</v>
      </c>
      <c r="F89" t="s">
        <v>32</v>
      </c>
      <c r="H89" s="6"/>
      <c r="I89" s="22">
        <f>B89-E89</f>
        <v>160000</v>
      </c>
      <c r="J89" t="s">
        <v>32</v>
      </c>
    </row>
    <row r="90" spans="1:10" x14ac:dyDescent="0.25">
      <c r="B90" s="18">
        <v>533333.33333333326</v>
      </c>
      <c r="C90" s="6"/>
      <c r="E90" s="18">
        <f t="shared" si="11"/>
        <v>-106666.66666666667</v>
      </c>
      <c r="F90" t="s">
        <v>33</v>
      </c>
      <c r="H90" s="6"/>
      <c r="I90" s="22">
        <f>B90-E90</f>
        <v>639999.99999999988</v>
      </c>
      <c r="J90" t="s">
        <v>33</v>
      </c>
    </row>
    <row r="91" spans="1:10" x14ac:dyDescent="0.25">
      <c r="A91" t="s">
        <v>38</v>
      </c>
      <c r="B91" s="18">
        <v>0</v>
      </c>
      <c r="C91" s="6"/>
      <c r="D91" t="s">
        <v>15</v>
      </c>
      <c r="E91" s="18">
        <f t="shared" si="11"/>
        <v>0</v>
      </c>
      <c r="F91" t="s">
        <v>32</v>
      </c>
      <c r="H91" t="s">
        <v>36</v>
      </c>
      <c r="I91" s="22">
        <f>B91-E91</f>
        <v>0</v>
      </c>
      <c r="J91" t="s">
        <v>32</v>
      </c>
    </row>
    <row r="92" spans="1:10" x14ac:dyDescent="0.25">
      <c r="B92" s="18">
        <v>-80000</v>
      </c>
      <c r="C92" s="6"/>
      <c r="E92" s="18">
        <f t="shared" si="11"/>
        <v>-80000</v>
      </c>
      <c r="F92" t="s">
        <v>32</v>
      </c>
      <c r="H92" s="6"/>
      <c r="I92" s="22">
        <f>B92-E92</f>
        <v>0</v>
      </c>
      <c r="J92" t="s">
        <v>32</v>
      </c>
    </row>
    <row r="93" spans="1:10" x14ac:dyDescent="0.25">
      <c r="B93" s="18">
        <v>106666.66666666663</v>
      </c>
      <c r="C93" s="6"/>
      <c r="E93" s="18">
        <f t="shared" si="11"/>
        <v>106666.66666666667</v>
      </c>
      <c r="F93" t="s">
        <v>33</v>
      </c>
      <c r="H93" s="6"/>
      <c r="I93" s="22">
        <f>B93-E93</f>
        <v>0</v>
      </c>
      <c r="J93" t="s">
        <v>33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K15" sqref="K15"/>
    </sheetView>
  </sheetViews>
  <sheetFormatPr defaultRowHeight="15" x14ac:dyDescent="0.25"/>
  <cols>
    <col min="1" max="1" width="10.7109375" bestFit="1" customWidth="1"/>
    <col min="4" max="4" width="11.7109375" customWidth="1"/>
    <col min="10" max="10" width="12" bestFit="1" customWidth="1"/>
  </cols>
  <sheetData>
    <row r="1" spans="1:10" x14ac:dyDescent="0.25">
      <c r="A1" s="1">
        <v>15000000</v>
      </c>
      <c r="B1" s="2">
        <v>0</v>
      </c>
      <c r="C1" s="2">
        <v>0</v>
      </c>
      <c r="D1" s="2">
        <f>-A1</f>
        <v>-15000000</v>
      </c>
      <c r="E1" s="2">
        <v>0</v>
      </c>
      <c r="F1" s="2">
        <v>0</v>
      </c>
      <c r="J1" t="e">
        <f>MINVERSE(A11:D14)</f>
        <v>#NUM!</v>
      </c>
    </row>
    <row r="2" spans="1:10" x14ac:dyDescent="0.25">
      <c r="A2" s="5">
        <f>B1</f>
        <v>0</v>
      </c>
      <c r="B2" s="1">
        <v>37500</v>
      </c>
      <c r="C2" s="1">
        <v>150000</v>
      </c>
      <c r="D2" s="2">
        <v>0</v>
      </c>
      <c r="E2" s="2">
        <f>-B2</f>
        <v>-37500</v>
      </c>
      <c r="F2" s="2">
        <f>C2</f>
        <v>150000</v>
      </c>
    </row>
    <row r="3" spans="1:10" x14ac:dyDescent="0.25">
      <c r="A3" s="5">
        <f>C1</f>
        <v>0</v>
      </c>
      <c r="B3">
        <f>C2</f>
        <v>150000</v>
      </c>
      <c r="C3" s="1">
        <v>800000</v>
      </c>
      <c r="D3" s="2">
        <v>0</v>
      </c>
      <c r="E3" s="2">
        <f>-C2</f>
        <v>-150000</v>
      </c>
      <c r="F3" s="2">
        <f>C3/2</f>
        <v>400000</v>
      </c>
    </row>
    <row r="4" spans="1:10" x14ac:dyDescent="0.25">
      <c r="A4" s="5">
        <f>D1</f>
        <v>-15000000</v>
      </c>
      <c r="B4" s="5">
        <f>D2</f>
        <v>0</v>
      </c>
      <c r="C4" s="5">
        <f>D3</f>
        <v>0</v>
      </c>
      <c r="D4" s="2">
        <f>A1</f>
        <v>15000000</v>
      </c>
      <c r="E4" s="2">
        <v>0</v>
      </c>
      <c r="F4" s="2">
        <v>0</v>
      </c>
    </row>
    <row r="5" spans="1:10" x14ac:dyDescent="0.25">
      <c r="A5" s="5">
        <f>E1</f>
        <v>0</v>
      </c>
      <c r="B5" s="5">
        <f>E2</f>
        <v>-37500</v>
      </c>
      <c r="C5" s="5">
        <f>E3</f>
        <v>-150000</v>
      </c>
      <c r="D5" s="5">
        <f>E4</f>
        <v>0</v>
      </c>
      <c r="E5" s="2">
        <f>B2</f>
        <v>37500</v>
      </c>
      <c r="F5" s="2">
        <f>-F2</f>
        <v>-150000</v>
      </c>
    </row>
    <row r="6" spans="1:10" x14ac:dyDescent="0.25">
      <c r="A6" s="5">
        <f>F1</f>
        <v>0</v>
      </c>
      <c r="B6" s="5">
        <f>F2</f>
        <v>150000</v>
      </c>
      <c r="C6" s="5">
        <f>F3</f>
        <v>400000</v>
      </c>
      <c r="D6" s="5">
        <f>F4</f>
        <v>0</v>
      </c>
      <c r="E6" s="5">
        <f>F5</f>
        <v>-150000</v>
      </c>
      <c r="F6" s="2">
        <f>C3</f>
        <v>800000</v>
      </c>
    </row>
    <row r="11" spans="1:10" x14ac:dyDescent="0.25">
      <c r="A11">
        <f>B2</f>
        <v>37500</v>
      </c>
      <c r="B11">
        <f>C2</f>
        <v>150000</v>
      </c>
      <c r="C11">
        <f>E2</f>
        <v>-37500</v>
      </c>
      <c r="D11">
        <f>F2</f>
        <v>150000</v>
      </c>
    </row>
    <row r="12" spans="1:10" x14ac:dyDescent="0.25">
      <c r="A12">
        <f>B3</f>
        <v>150000</v>
      </c>
      <c r="B12">
        <f>C3</f>
        <v>800000</v>
      </c>
      <c r="C12">
        <f>E3</f>
        <v>-150000</v>
      </c>
      <c r="D12">
        <f>F3</f>
        <v>400000</v>
      </c>
    </row>
    <row r="13" spans="1:10" x14ac:dyDescent="0.25">
      <c r="A13">
        <f>B5</f>
        <v>-37500</v>
      </c>
      <c r="B13">
        <f>C5</f>
        <v>-150000</v>
      </c>
      <c r="C13">
        <f>E5</f>
        <v>37500</v>
      </c>
      <c r="D13">
        <f>F5</f>
        <v>-150000</v>
      </c>
    </row>
    <row r="14" spans="1:10" x14ac:dyDescent="0.25">
      <c r="A14">
        <f>B6</f>
        <v>150000</v>
      </c>
      <c r="B14">
        <f>C6</f>
        <v>400000</v>
      </c>
      <c r="C14">
        <f>E6</f>
        <v>-150000</v>
      </c>
      <c r="D14">
        <f>F6</f>
        <v>800000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panagop</dc:creator>
  <cp:lastModifiedBy>panagop</cp:lastModifiedBy>
  <dcterms:created xsi:type="dcterms:W3CDTF">2022-10-18T09:48:37Z</dcterms:created>
  <dcterms:modified xsi:type="dcterms:W3CDTF">2022-10-26T14:48:52Z</dcterms:modified>
</cp:coreProperties>
</file>