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9" yWindow="-109" windowWidth="34995" windowHeight="19196" tabRatio="600" firstSheet="0" activeTab="1" autoFilterDateGrouping="1"/>
  </bookViews>
  <sheets>
    <sheet name="Seismic Parameters" sheetId="1" state="visible" r:id="rId1"/>
    <sheet name="Calculation" sheetId="2" state="visible" r:id="rId2"/>
    <sheet name="preview_imag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33">
    <font>
      <name val="Calibri"/>
      <family val="2"/>
      <color theme="1"/>
      <sz val="11"/>
      <scheme val="minor"/>
    </font>
    <font>
      <name val="Calibri"/>
      <family val="2"/>
      <color theme="4"/>
      <sz val="11"/>
      <scheme val="minor"/>
    </font>
    <font>
      <name val="Tahoma"/>
      <family val="2"/>
      <color indexed="81"/>
      <sz val="9"/>
    </font>
    <font>
      <name val="Calibri"/>
      <family val="2"/>
      <color theme="1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color theme="4" tint="-0.249977111117893"/>
      <sz val="11"/>
      <scheme val="minor"/>
    </font>
    <font>
      <name val="Tahoma"/>
      <family val="2"/>
      <b val="1"/>
      <color indexed="81"/>
      <sz val="9"/>
    </font>
    <font>
      <name val="Calibri"/>
      <family val="2"/>
      <color theme="7" tint="-0.249977111117893"/>
      <sz val="11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FA7D00"/>
      <sz val="11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70C0"/>
      <sz val="10"/>
    </font>
    <font>
      <name val="Arial"/>
      <family val="2"/>
      <b val="1"/>
      <sz val="10"/>
      <u val="single"/>
    </font>
    <font>
      <name val="Arial"/>
      <family val="2"/>
      <sz val="10"/>
      <vertAlign val="subscript"/>
    </font>
    <font>
      <name val="Arial"/>
      <family val="2"/>
      <b val="1"/>
      <color rgb="FF0070C0"/>
      <sz val="10"/>
    </font>
    <font>
      <name val="Arial"/>
      <family val="2"/>
      <sz val="10"/>
      <u val="single"/>
    </font>
    <font>
      <name val="Arial"/>
      <family val="2"/>
      <b val="1"/>
      <color indexed="17"/>
      <sz val="10"/>
    </font>
    <font>
      <name val="Arial"/>
      <family val="2"/>
      <color theme="5" tint="0.7999816888943144"/>
      <sz val="10"/>
    </font>
    <font>
      <name val="Arial"/>
      <family val="2"/>
      <color theme="4"/>
      <sz val="10"/>
    </font>
    <font>
      <name val="Arial"/>
      <family val="2"/>
      <color rgb="FFFF0000"/>
      <sz val="10"/>
    </font>
    <font>
      <name val="Arial"/>
      <family val="2"/>
      <b val="1"/>
      <color rgb="FFFF0000"/>
      <sz val="10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4"/>
      <sz val="11"/>
      <scheme val="minor"/>
    </font>
    <font>
      <name val="Calibri"/>
      <family val="2"/>
      <b val="1"/>
      <i val="1"/>
      <color rgb="FF7F7F7F"/>
      <sz val="11"/>
      <scheme val="minor"/>
    </font>
    <font>
      <name val="Arial"/>
      <family val="2"/>
      <b val="1"/>
      <sz val="10"/>
      <vertAlign val="subscript"/>
    </font>
    <font>
      <name val="Calibri"/>
      <family val="2"/>
      <b val="1"/>
      <sz val="11"/>
      <scheme val="minor"/>
    </font>
    <font>
      <name val="Calibri"/>
      <family val="2"/>
      <b val="1"/>
      <sz val="10"/>
    </font>
    <font>
      <name val="Calibri"/>
      <family val="2"/>
      <b val="1"/>
      <sz val="12"/>
      <scheme val="minor"/>
    </font>
    <font>
      <name val="Calibri"/>
      <family val="2"/>
      <b val="1"/>
      <sz val="12"/>
      <vertAlign val="subscript"/>
      <scheme val="minor"/>
    </font>
  </fonts>
  <fills count="10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8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3" fillId="0" borderId="0"/>
    <xf numFmtId="0" fontId="4" fillId="3" borderId="1"/>
    <xf numFmtId="0" fontId="11" fillId="4" borderId="1"/>
    <xf numFmtId="0" fontId="13" fillId="0" borderId="0"/>
    <xf numFmtId="0" fontId="24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0" fillId="0" borderId="0" applyAlignment="1" pivotButton="0" quotePrefix="0" xfId="0">
      <alignment horizontal="center"/>
    </xf>
    <xf numFmtId="0" fontId="12" fillId="0" borderId="0" pivotButton="0" quotePrefix="0" xfId="0"/>
    <xf numFmtId="164" fontId="14" fillId="0" borderId="0" pivotButton="0" quotePrefix="0" xfId="3"/>
    <xf numFmtId="0" fontId="15" fillId="0" borderId="0" pivotButton="0" quotePrefix="0" xfId="0"/>
    <xf numFmtId="0" fontId="13" fillId="0" borderId="0" pivotButton="0" quotePrefix="0" xfId="0"/>
    <xf numFmtId="0" fontId="13" fillId="0" borderId="0" applyAlignment="1" pivotButton="0" quotePrefix="0" xfId="0">
      <alignment horizontal="left"/>
    </xf>
    <xf numFmtId="0" fontId="13" fillId="0" borderId="0" applyAlignment="1" pivotButton="0" quotePrefix="0" xfId="3">
      <alignment horizontal="right"/>
    </xf>
    <xf numFmtId="0" fontId="17" fillId="0" borderId="0" applyAlignment="1" pivotButton="0" quotePrefix="0" xfId="3">
      <alignment horizontal="center"/>
    </xf>
    <xf numFmtId="0" fontId="13" fillId="0" borderId="0" pivotButton="0" quotePrefix="0" xfId="3"/>
    <xf numFmtId="0" fontId="13" fillId="0" borderId="0" applyAlignment="1" pivotButton="0" quotePrefix="0" xfId="0">
      <alignment horizontal="right"/>
    </xf>
    <xf numFmtId="2" fontId="13" fillId="0" borderId="0" applyAlignment="1" pivotButton="0" quotePrefix="0" xfId="3">
      <alignment horizontal="left"/>
    </xf>
    <xf numFmtId="164" fontId="0" fillId="0" borderId="0" pivotButton="0" quotePrefix="0" xfId="0"/>
    <xf numFmtId="0" fontId="0" fillId="5" borderId="0" pivotButton="0" quotePrefix="0" xfId="0"/>
    <xf numFmtId="164" fontId="13" fillId="0" borderId="0" pivotButton="0" quotePrefix="0" xfId="0"/>
    <xf numFmtId="164" fontId="0" fillId="0" borderId="0" applyAlignment="1" pivotButton="0" quotePrefix="0" xfId="0">
      <alignment horizontal="right"/>
    </xf>
    <xf numFmtId="164" fontId="13" fillId="0" borderId="0" pivotButton="0" quotePrefix="0" xfId="3"/>
    <xf numFmtId="0" fontId="0" fillId="0" borderId="0" applyAlignment="1" pivotButton="0" quotePrefix="0" xfId="0">
      <alignment horizontal="left"/>
    </xf>
    <xf numFmtId="165" fontId="14" fillId="0" borderId="0" pivotButton="0" quotePrefix="0" xfId="3"/>
    <xf numFmtId="0" fontId="13" fillId="0" borderId="0" applyAlignment="1" pivotButton="0" quotePrefix="0" xfId="3">
      <alignment horizontal="left"/>
    </xf>
    <xf numFmtId="0" fontId="18" fillId="0" borderId="0" pivotButton="0" quotePrefix="0" xfId="3"/>
    <xf numFmtId="0" fontId="19" fillId="0" borderId="0" pivotButton="0" quotePrefix="0" xfId="3"/>
    <xf numFmtId="164" fontId="12" fillId="0" borderId="0" applyAlignment="1" pivotButton="0" quotePrefix="0" xfId="3">
      <alignment horizontal="right"/>
    </xf>
    <xf numFmtId="0" fontId="13" fillId="0" borderId="0" pivotButton="0" quotePrefix="1" xfId="3"/>
    <xf numFmtId="164" fontId="13" fillId="0" borderId="0" applyAlignment="1" pivotButton="0" quotePrefix="0" xfId="3">
      <alignment horizontal="right"/>
    </xf>
    <xf numFmtId="0" fontId="13" fillId="0" borderId="0" applyAlignment="1" pivotButton="0" quotePrefix="0" xfId="0">
      <alignment horizontal="center"/>
    </xf>
    <xf numFmtId="164" fontId="13" fillId="0" borderId="0" applyAlignment="1" pivotButton="0" quotePrefix="0" xfId="3">
      <alignment horizontal="left"/>
    </xf>
    <xf numFmtId="0" fontId="20" fillId="6" borderId="0" pivotButton="0" quotePrefix="0" xfId="0"/>
    <xf numFmtId="0" fontId="0" fillId="7" borderId="0" pivotButton="0" quotePrefix="0" xfId="0"/>
    <xf numFmtId="2" fontId="13" fillId="0" borderId="0" pivotButton="0" quotePrefix="0" xfId="3"/>
    <xf numFmtId="0" fontId="0" fillId="8" borderId="0" pivotButton="0" quotePrefix="0" xfId="0"/>
    <xf numFmtId="2" fontId="0" fillId="0" borderId="0" pivotButton="0" quotePrefix="0" xfId="0"/>
    <xf numFmtId="0" fontId="2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left"/>
    </xf>
    <xf numFmtId="0" fontId="13" fillId="0" borderId="0" pivotButton="0" quotePrefix="0" xfId="0"/>
    <xf numFmtId="0" fontId="23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2" applyAlignment="1" pivotButton="0" quotePrefix="0" xfId="0">
      <alignment wrapText="1"/>
    </xf>
    <xf numFmtId="0" fontId="3" fillId="3" borderId="3" applyAlignment="1" pivotButton="0" quotePrefix="0" xfId="1">
      <alignment wrapText="1"/>
    </xf>
    <xf numFmtId="0" fontId="0" fillId="0" borderId="0" applyAlignment="1" pivotButton="0" quotePrefix="0" xfId="0">
      <alignment wrapText="1"/>
    </xf>
    <xf numFmtId="0" fontId="6" fillId="0" borderId="0" applyAlignment="1" pivotButton="0" quotePrefix="0" xfId="0">
      <alignment wrapText="1"/>
    </xf>
    <xf numFmtId="0" fontId="6" fillId="0" borderId="0" applyAlignment="1" pivotButton="0" quotePrefix="0" xfId="0">
      <alignment wrapText="1"/>
    </xf>
    <xf numFmtId="0" fontId="11" fillId="4" borderId="1" applyAlignment="1" pivotButton="0" quotePrefix="0" xfId="2">
      <alignment wrapText="1"/>
    </xf>
    <xf numFmtId="0" fontId="13" fillId="0" borderId="0" applyAlignment="1" pivotButton="0" quotePrefix="0" xfId="0">
      <alignment horizontal="center"/>
    </xf>
    <xf numFmtId="165" fontId="14" fillId="0" borderId="0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2" fontId="24" fillId="0" borderId="7" applyAlignment="1" pivotButton="0" quotePrefix="0" xfId="4">
      <alignment horizontal="center"/>
    </xf>
    <xf numFmtId="0" fontId="23" fillId="0" borderId="0" applyAlignment="1" pivotButton="0" quotePrefix="0" xfId="0">
      <alignment horizontal="left"/>
    </xf>
    <xf numFmtId="2" fontId="24" fillId="0" borderId="6" applyAlignment="1" pivotButton="0" quotePrefix="0" xfId="4">
      <alignment horizontal="center"/>
    </xf>
    <xf numFmtId="0" fontId="25" fillId="0" borderId="7" applyAlignment="1" pivotButton="0" quotePrefix="0" xfId="0">
      <alignment horizontal="center"/>
    </xf>
    <xf numFmtId="0" fontId="12" fillId="0" borderId="7" applyAlignment="1" pivotButton="0" quotePrefix="0" xfId="0">
      <alignment horizontal="center"/>
    </xf>
    <xf numFmtId="0" fontId="27" fillId="0" borderId="7" applyAlignment="1" pivotButton="0" quotePrefix="0" xfId="4">
      <alignment horizontal="center"/>
    </xf>
    <xf numFmtId="0" fontId="31" fillId="0" borderId="7" applyAlignment="1" pivotButton="0" quotePrefix="0" xfId="0">
      <alignment horizontal="center"/>
    </xf>
    <xf numFmtId="0" fontId="29" fillId="0" borderId="7" applyAlignment="1" pivotButton="0" quotePrefix="0" xfId="0">
      <alignment horizontal="center"/>
    </xf>
    <xf numFmtId="0" fontId="25" fillId="0" borderId="8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23" fillId="0" borderId="4" applyAlignment="1" pivotButton="0" quotePrefix="0" xfId="0">
      <alignment horizontal="center"/>
    </xf>
    <xf numFmtId="0" fontId="26" fillId="0" borderId="4" applyAlignment="1" pivotButton="0" quotePrefix="0" xfId="0">
      <alignment horizontal="center"/>
    </xf>
    <xf numFmtId="0" fontId="12" fillId="0" borderId="4" applyAlignment="1" pivotButton="0" quotePrefix="0" xfId="0">
      <alignment horizontal="center"/>
    </xf>
    <xf numFmtId="0" fontId="27" fillId="0" borderId="4" applyAlignment="1" pivotButton="0" quotePrefix="0" xfId="4">
      <alignment horizontal="center"/>
    </xf>
    <xf numFmtId="0" fontId="27" fillId="0" borderId="5" applyAlignment="1" pivotButton="0" quotePrefix="0" xfId="4">
      <alignment horizontal="center"/>
    </xf>
    <xf numFmtId="0" fontId="12" fillId="0" borderId="9" applyAlignment="1" pivotButton="0" quotePrefix="0" xfId="0">
      <alignment horizontal="center"/>
    </xf>
    <xf numFmtId="0" fontId="27" fillId="0" borderId="10" applyAlignment="1" pivotButton="0" quotePrefix="0" xfId="4">
      <alignment horizontal="center"/>
    </xf>
    <xf numFmtId="0" fontId="12" fillId="0" borderId="13" applyAlignment="1" pivotButton="0" quotePrefix="0" xfId="0">
      <alignment horizontal="center"/>
    </xf>
    <xf numFmtId="0" fontId="12" fillId="0" borderId="14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6" fillId="0" borderId="14" applyAlignment="1" pivotButton="0" quotePrefix="0" xfId="0">
      <alignment horizontal="center"/>
    </xf>
    <xf numFmtId="0" fontId="29" fillId="0" borderId="14" applyAlignment="1" pivotButton="0" quotePrefix="0" xfId="0">
      <alignment horizontal="center"/>
    </xf>
    <xf numFmtId="0" fontId="27" fillId="0" borderId="14" applyAlignment="1" pivotButton="0" quotePrefix="0" xfId="4">
      <alignment horizontal="center"/>
    </xf>
    <xf numFmtId="0" fontId="27" fillId="0" borderId="15" applyAlignment="1" pivotButton="0" quotePrefix="0" xfId="4">
      <alignment horizontal="center"/>
    </xf>
    <xf numFmtId="2" fontId="14" fillId="9" borderId="9" applyAlignment="1" pivotButton="0" quotePrefix="0" xfId="0">
      <alignment horizontal="center"/>
    </xf>
    <xf numFmtId="2" fontId="14" fillId="0" borderId="7" applyAlignment="1" pivotButton="0" quotePrefix="0" xfId="0">
      <alignment horizontal="center"/>
    </xf>
    <xf numFmtId="2" fontId="24" fillId="0" borderId="10" applyAlignment="1" pivotButton="0" quotePrefix="0" xfId="4">
      <alignment horizontal="center"/>
    </xf>
    <xf numFmtId="2" fontId="14" fillId="0" borderId="9" applyAlignment="1" pivotButton="0" quotePrefix="0" xfId="0">
      <alignment horizontal="center"/>
    </xf>
    <xf numFmtId="2" fontId="13" fillId="0" borderId="7" applyAlignment="1" pivotButton="0" quotePrefix="0" xfId="0">
      <alignment horizontal="center"/>
    </xf>
    <xf numFmtId="2" fontId="14" fillId="0" borderId="11" applyAlignment="1" pivotButton="0" quotePrefix="0" xfId="0">
      <alignment horizontal="center"/>
    </xf>
    <xf numFmtId="2" fontId="14" fillId="0" borderId="6" applyAlignment="1" pivotButton="0" quotePrefix="0" xfId="0">
      <alignment horizontal="center"/>
    </xf>
    <xf numFmtId="2" fontId="13" fillId="0" borderId="6" applyAlignment="1" pivotButton="0" quotePrefix="0" xfId="0">
      <alignment horizontal="center"/>
    </xf>
    <xf numFmtId="2" fontId="24" fillId="0" borderId="12" applyAlignment="1" pivotButton="0" quotePrefix="0" xfId="4">
      <alignment horizontal="center"/>
    </xf>
    <xf numFmtId="2" fontId="1" fillId="0" borderId="7" applyAlignment="1" pivotButton="0" quotePrefix="0" xfId="0">
      <alignment horizontal="center"/>
    </xf>
    <xf numFmtId="2" fontId="1" fillId="0" borderId="6" applyAlignment="1" pivotButton="0" quotePrefix="0" xfId="0">
      <alignment horizontal="center"/>
    </xf>
    <xf numFmtId="0" fontId="17" fillId="8" borderId="7" applyAlignment="1" pivotButton="0" quotePrefix="0" xfId="0">
      <alignment vertical="center"/>
    </xf>
    <xf numFmtId="0" fontId="17" fillId="8" borderId="9" applyAlignment="1" pivotButton="0" quotePrefix="0" xfId="0">
      <alignment vertical="center"/>
    </xf>
    <xf numFmtId="0" fontId="17" fillId="8" borderId="10" applyAlignment="1" pivotButton="0" quotePrefix="0" xfId="0">
      <alignment vertical="center"/>
    </xf>
    <xf numFmtId="0" fontId="23" fillId="0" borderId="0" applyAlignment="1" pivotButton="0" quotePrefix="0" xfId="0">
      <alignment horizontal="center"/>
    </xf>
    <xf numFmtId="0" fontId="12" fillId="0" borderId="7" applyAlignment="1" pivotButton="0" quotePrefix="0" xfId="0">
      <alignment horizontal="center"/>
    </xf>
    <xf numFmtId="2" fontId="14" fillId="0" borderId="7" applyAlignment="1" pivotButton="0" quotePrefix="0" xfId="0">
      <alignment horizontal="left"/>
    </xf>
    <xf numFmtId="0" fontId="12" fillId="0" borderId="14" applyAlignment="1" pivotButton="0" quotePrefix="0" xfId="0">
      <alignment horizontal="center"/>
    </xf>
    <xf numFmtId="2" fontId="14" fillId="0" borderId="6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" fontId="6" fillId="0" borderId="0" applyAlignment="1" pivotButton="0" quotePrefix="0" xfId="0">
      <alignment wrapText="1"/>
    </xf>
    <xf numFmtId="1" fontId="14" fillId="0" borderId="9" applyAlignment="1" pivotButton="0" quotePrefix="0" xfId="0">
      <alignment horizontal="center"/>
    </xf>
    <xf numFmtId="0" fontId="0" fillId="0" borderId="23" pivotButton="0" quotePrefix="0" xfId="0"/>
    <xf numFmtId="0" fontId="0" fillId="0" borderId="24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</cellXfs>
  <cellStyles count="5">
    <cellStyle name="Normal" xfId="0" builtinId="0"/>
    <cellStyle name="Input" xfId="1" builtinId="20"/>
    <cellStyle name="Calculation" xfId="2" builtinId="22"/>
    <cellStyle name="Normal_SMCOETAB" xfId="3"/>
    <cellStyle name="Explanatory Text" xfId="4" builtinId="5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Owner</author>
    <author>Kuo, Richard</author>
  </authors>
  <commentList>
    <comment ref="F5" authorId="0" shapeId="0">
      <text>
        <t>Owner:
Information attributed to the specific equipment. This will be stored in the database if indicated using the software</t>
      </text>
    </comment>
    <comment ref="K5" authorId="0" shapeId="0">
      <text>
        <t>Owner:
Importance factor.</t>
      </text>
    </comment>
    <comment ref="N5" authorId="0" shapeId="0">
      <text>
        <t>Owner:
Equipment width per diagram.</t>
      </text>
    </comment>
    <comment ref="O5" authorId="0" shapeId="0">
      <text>
        <t>Owner:
Equipment depth per diagram.</t>
      </text>
    </comment>
    <comment ref="P5" authorId="0" shapeId="0">
      <text>
        <t>Owner:
Distance from edge of equipment to mounting location along width axis per diagram.</t>
      </text>
    </comment>
    <comment ref="Q5" authorId="0" shapeId="0">
      <text>
        <t>Owner:
Distance from edge of equipment to mounting location along depth axis per diagram.</t>
      </text>
    </comment>
    <comment ref="R15" authorId="0" shapeId="0">
      <text>
        <t>Owner:
Equipment width per diagram.</t>
      </text>
    </comment>
    <comment ref="S15" authorId="0" shapeId="0">
      <text>
        <t>Owner:
Equipment depth per diagram.</t>
      </text>
    </comment>
    <comment ref="I18" authorId="1" shapeId="0">
      <text>
        <t>Kuo, Richard:
ASCE 7-10, 13.1.4
Exempt from Anchorage calc: 
- Floor mounted Wp &lt;400lb and CG &lt;4'
- Wall-mounted or suspended &lt;20 lb (or 5 lb/ft)</t>
      </text>
    </comment>
    <comment ref="N19" authorId="1" shapeId="0">
      <text>
        <t xml:space="preserve">Kuo, Richard:
Ωo = 1 for all non concrete anchorage; Ωo &lt;&gt; 1 for concrete anchorage per ASCE7-10 Table 13.6-1 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Relationship Type="http://schemas.openxmlformats.org/officeDocument/2006/relationships/image" Target="/xl/media/image6.pn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</row>
      <rowOff>0</rowOff>
    </from>
    <to>
      <col>4</col>
      <colOff>314325</colOff>
      <row>2</row>
      <rowOff>47345</rowOff>
    </to>
    <pic>
      <nvPicPr>
        <cNvPr id="39" name="Picture 38" descr="TT logo.bmp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161925"/>
          <a:ext cx="2905125" cy="22832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38100</colOff>
      <row>13</row>
      <rowOff>104775</rowOff>
    </from>
    <to>
      <col>5</col>
      <colOff>816674</colOff>
      <row>14</row>
      <rowOff>380942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8100" y="3638550"/>
          <a:ext cx="3990476" cy="457143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586596</colOff>
      <row>1</row>
      <rowOff>396815</rowOff>
    </from>
    <to>
      <col>1</col>
      <colOff>3028455</colOff>
      <row>1</row>
      <rowOff>3985403</rowOff>
    </to>
    <pic>
      <nvPicPr>
        <cNvPr id="6" name="Picture 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2277373" y="577970"/>
          <a:ext cx="2441859" cy="358858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</col>
      <colOff>284672</colOff>
      <row>2</row>
      <rowOff>25879</rowOff>
    </from>
    <to>
      <col>1</col>
      <colOff>2872738</colOff>
      <row>2</row>
      <rowOff>4589502</rowOff>
    </to>
    <pic>
      <nvPicPr>
        <cNvPr id="9" name="Picture 8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975449" y="4442604"/>
          <a:ext cx="2588066" cy="456362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</col>
      <colOff>215661</colOff>
      <row>3</row>
      <rowOff>43132</rowOff>
    </from>
    <to>
      <col>1</col>
      <colOff>2959011</colOff>
      <row>3</row>
      <rowOff>4882816</rowOff>
    </to>
    <pic>
      <nvPicPr>
        <cNvPr id="15" name="Picture 1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906438" y="9109494"/>
          <a:ext cx="2743350" cy="483968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</col>
      <colOff>465826</colOff>
      <row>4</row>
      <rowOff>319178</rowOff>
    </from>
    <to>
      <col>1</col>
      <colOff>2337860</colOff>
      <row>4</row>
      <rowOff>4606741</rowOff>
    </to>
    <pic>
      <nvPicPr>
        <cNvPr id="17" name="Picture 1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2156603" y="14587269"/>
          <a:ext cx="1872034" cy="4287563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9"/>
  <sheetViews>
    <sheetView workbookViewId="0">
      <selection activeCell="C15" sqref="C15"/>
    </sheetView>
  </sheetViews>
  <sheetFormatPr baseColWidth="8" defaultRowHeight="14.3"/>
  <sheetData>
    <row r="1">
      <c r="O1" s="36" t="n"/>
      <c r="P1" s="36" t="n"/>
    </row>
    <row r="2">
      <c r="H2" s="5" t="inlineStr">
        <is>
          <t>657/667 Mission Street</t>
        </is>
      </c>
      <c r="I2" s="5" t="n"/>
      <c r="J2" s="5" t="n"/>
      <c r="K2" s="5" t="n"/>
      <c r="O2" s="36" t="n"/>
      <c r="P2" s="36" t="n"/>
    </row>
    <row r="3">
      <c r="H3" s="36" t="inlineStr">
        <is>
          <t>Project:</t>
        </is>
      </c>
      <c r="I3" s="6" t="n"/>
      <c r="J3" s="36" t="n"/>
      <c r="O3" s="36" t="n"/>
      <c r="P3" s="36" t="n"/>
    </row>
    <row r="4">
      <c r="H4" s="36" t="inlineStr">
        <is>
          <t>By:</t>
        </is>
      </c>
      <c r="I4" s="6" t="inlineStr">
        <is>
          <t>RK</t>
        </is>
      </c>
      <c r="J4" s="36" t="inlineStr">
        <is>
          <t>Date:</t>
        </is>
      </c>
      <c r="K4" s="6" t="inlineStr">
        <is>
          <t>2021.02.17</t>
        </is>
      </c>
      <c r="O4" s="36" t="n"/>
      <c r="P4" s="36" t="n"/>
    </row>
    <row r="5">
      <c r="A5" s="5" t="inlineStr">
        <is>
          <t>Mechanical Equipment Anchorage</t>
        </is>
      </c>
      <c r="S5" s="36" t="n"/>
      <c r="T5" s="36" t="n"/>
      <c r="U5" s="36" t="n"/>
      <c r="V5" s="36" t="n"/>
      <c r="W5" s="36" t="n"/>
    </row>
    <row r="6">
      <c r="A6" s="5" t="n"/>
      <c r="B6" s="5" t="n"/>
      <c r="C6" s="5" t="n"/>
      <c r="D6" s="7" t="n"/>
      <c r="E6" s="7" t="n"/>
      <c r="F6" s="7" t="n"/>
      <c r="G6" s="7" t="n"/>
      <c r="H6" s="7" t="n"/>
      <c r="I6" s="7" t="n"/>
      <c r="J6" s="36" t="n"/>
      <c r="K6" s="36" t="n"/>
      <c r="L6" s="36" t="n"/>
      <c r="M6" s="36" t="n"/>
      <c r="O6" s="36" t="n"/>
      <c r="P6" s="36" t="n"/>
      <c r="Q6" s="36" t="n"/>
      <c r="R6" s="36" t="n"/>
    </row>
    <row r="7">
      <c r="B7" s="5" t="inlineStr">
        <is>
          <t>Seismic Demand on Non-structural Components</t>
        </is>
      </c>
      <c r="C7" s="5" t="n"/>
      <c r="H7" s="5" t="inlineStr">
        <is>
          <t>Overturning Calculations - (LRFD Procedure)</t>
        </is>
      </c>
      <c r="N7" s="36" t="n"/>
    </row>
    <row r="8">
      <c r="B8" s="38" t="inlineStr">
        <is>
          <t>ref: CBC, ASCE7</t>
        </is>
      </c>
      <c r="D8" s="5" t="n"/>
      <c r="E8" s="5" t="n"/>
    </row>
    <row r="9" ht="17" customHeight="1" s="40">
      <c r="H9" s="9" t="inlineStr">
        <is>
          <t>MOT = Ω0Fp*Hcg</t>
        </is>
      </c>
      <c r="J9" s="38" t="n"/>
    </row>
    <row r="10" ht="17" customHeight="1" s="40">
      <c r="B10" s="10" t="inlineStr">
        <is>
          <t xml:space="preserve">Site Class: </t>
        </is>
      </c>
      <c r="C10" s="11" t="inlineStr">
        <is>
          <t>D</t>
        </is>
      </c>
      <c r="D10" s="12" t="n"/>
      <c r="E10" s="12" t="n"/>
      <c r="F10" s="12" t="n"/>
      <c r="G10" s="12" t="n"/>
      <c r="H10" s="9" t="inlineStr">
        <is>
          <t>MR = (0.9-0.2SDS)Wp*D/2</t>
        </is>
      </c>
      <c r="J10" s="38" t="n"/>
      <c r="L10" s="13" t="n"/>
    </row>
    <row r="11" ht="17" customHeight="1" s="40">
      <c r="B11" s="10" t="inlineStr">
        <is>
          <t>Ss =</t>
        </is>
      </c>
      <c r="C11" s="6" t="n">
        <v>1.318</v>
      </c>
      <c r="D11" s="14" t="inlineStr">
        <is>
          <t xml:space="preserve"> g</t>
        </is>
      </c>
      <c r="E11" s="14" t="n"/>
      <c r="F11" s="12" t="n"/>
      <c r="G11" s="12" t="n"/>
      <c r="K11" s="9" t="n"/>
      <c r="L11" s="15" t="n"/>
      <c r="M11" s="9" t="n"/>
      <c r="P11" s="16" t="n"/>
    </row>
    <row r="12" ht="17" customHeight="1" s="40">
      <c r="B12" s="10" t="inlineStr">
        <is>
          <t>Fa =</t>
        </is>
      </c>
      <c r="C12" s="6" t="n">
        <v>1.2</v>
      </c>
      <c r="D12" s="12" t="inlineStr">
        <is>
          <t xml:space="preserve"> ASCE7 Table 11.4-1</t>
        </is>
      </c>
      <c r="E12" s="12" t="n"/>
      <c r="G12" s="12" t="n"/>
      <c r="H12" s="9" t="n"/>
      <c r="J12" s="17" t="n"/>
      <c r="K12" s="9" t="n"/>
      <c r="L12" s="18" t="n"/>
      <c r="M12" s="9" t="n"/>
    </row>
    <row r="13" ht="17" customHeight="1" s="40">
      <c r="B13" s="10" t="inlineStr">
        <is>
          <t>SMS =</t>
        </is>
      </c>
      <c r="C13" s="19">
        <f>C11*C12</f>
        <v/>
      </c>
      <c r="D13" s="14" t="inlineStr">
        <is>
          <t xml:space="preserve"> g = Fa Ss</t>
        </is>
      </c>
      <c r="E13" s="14" t="n"/>
      <c r="F13" s="12" t="n"/>
      <c r="G13" s="12" t="n"/>
      <c r="H13" s="5" t="n"/>
      <c r="J13" s="9" t="n"/>
      <c r="K13" s="95" t="n"/>
      <c r="L13" s="95" t="n"/>
    </row>
    <row r="14" ht="17" customHeight="1" s="40">
      <c r="B14" s="10" t="inlineStr">
        <is>
          <t>SDS =</t>
        </is>
      </c>
      <c r="C14" s="19">
        <f>2/3 * C13</f>
        <v/>
      </c>
      <c r="D14" s="14" t="inlineStr">
        <is>
          <t xml:space="preserve"> g = 2/3 SMS</t>
        </is>
      </c>
      <c r="E14" s="14" t="n"/>
      <c r="F14" s="12" t="n"/>
      <c r="G14" s="12" t="n"/>
      <c r="H14" s="38" t="n"/>
    </row>
    <row r="15" ht="17" customHeight="1" s="40">
      <c r="B15" s="10" t="inlineStr">
        <is>
          <t>IP =</t>
        </is>
      </c>
      <c r="C15" s="21" t="n">
        <v>1.5</v>
      </c>
      <c r="D15" s="12" t="inlineStr">
        <is>
          <t xml:space="preserve"> importance factor (ASCE7 13.1.3)</t>
        </is>
      </c>
      <c r="E15" s="12" t="n"/>
      <c r="F15" s="12" t="n"/>
      <c r="G15" s="12" t="n"/>
      <c r="H15" s="9" t="n"/>
      <c r="L15" s="95" t="n"/>
    </row>
    <row r="16">
      <c r="B16" s="10" t="n"/>
      <c r="C16" s="21" t="n"/>
      <c r="D16" s="12" t="n"/>
      <c r="E16" s="12" t="n"/>
      <c r="F16" s="22" t="n"/>
      <c r="G16" s="12" t="n"/>
      <c r="H16" s="9" t="n"/>
    </row>
    <row r="17">
      <c r="B17" s="23" t="inlineStr">
        <is>
          <t>Equation ASCE7 13.3-1</t>
        </is>
      </c>
      <c r="C17" s="12" t="n"/>
      <c r="D17" s="12" t="n"/>
      <c r="E17" s="12" t="n"/>
      <c r="H17" s="9" t="n"/>
    </row>
    <row r="18">
      <c r="B18" s="12" t="n"/>
      <c r="C18" s="24" t="n"/>
      <c r="D18" s="25" t="n"/>
      <c r="E18" s="25" t="n"/>
      <c r="F18" s="26" t="n"/>
      <c r="G18" s="23" t="inlineStr">
        <is>
          <t>Legend</t>
        </is>
      </c>
      <c r="H18" s="9" t="n"/>
      <c r="M18" s="36" t="n"/>
    </row>
    <row r="19" ht="17" customHeight="1" s="40">
      <c r="B19" s="12" t="inlineStr">
        <is>
          <t>Fp =</t>
        </is>
      </c>
      <c r="C19" s="12" t="n"/>
      <c r="D19" s="27" t="n"/>
      <c r="E19" s="27" t="n"/>
      <c r="F19" s="26" t="n"/>
      <c r="H19" s="47" t="n"/>
      <c r="I19" s="38" t="n"/>
      <c r="K19" s="38" t="n"/>
    </row>
    <row r="20">
      <c r="B20" s="12" t="n"/>
      <c r="C20" s="10" t="n"/>
      <c r="D20" s="29" t="n"/>
      <c r="E20" s="29" t="n"/>
      <c r="F20" s="12" t="n"/>
      <c r="G20" s="30" t="n"/>
      <c r="H20" s="9" t="inlineStr">
        <is>
          <t>Equipment &gt; 400 lb base mount that needs to conform to ASCE 7 Chapter 13</t>
        </is>
      </c>
      <c r="I20" s="38" t="n"/>
      <c r="K20" s="38" t="n"/>
    </row>
    <row r="21">
      <c r="F21" s="12" t="n"/>
    </row>
    <row r="22">
      <c r="B22" s="23" t="inlineStr">
        <is>
          <t>Equation ASCE7 13.3-2, upper bound</t>
        </is>
      </c>
      <c r="C22" s="19" t="n"/>
      <c r="D22" s="19" t="n"/>
      <c r="E22" s="19" t="n"/>
      <c r="G22" s="31" t="n"/>
      <c r="H22" s="38" t="inlineStr">
        <is>
          <t>Equipment &lt; 400 lb for base mount with c.g.c &gt; 4 ft above floor, or &gt; 20 lb with c.g.c &gt; 4 ft above floor, that needs to conform to ASCE 7 Chapter 13</t>
        </is>
      </c>
    </row>
    <row r="23" ht="17" customHeight="1" s="40">
      <c r="B23" s="12" t="inlineStr">
        <is>
          <t>Fp = 1.6 SDS Ip Wp =</t>
        </is>
      </c>
      <c r="C23" s="19" t="n"/>
      <c r="D23" s="32">
        <f>1.6*$C$14*$C$15</f>
        <v/>
      </c>
      <c r="E23" s="12" t="inlineStr">
        <is>
          <t>Wp</t>
        </is>
      </c>
      <c r="F23" s="12" t="n"/>
    </row>
    <row r="24">
      <c r="B24" s="23" t="inlineStr">
        <is>
          <t>Equation ASCE7 13.3-3, lower bound</t>
        </is>
      </c>
      <c r="C24" s="19" t="n"/>
      <c r="D24" s="12" t="n"/>
      <c r="E24" s="12" t="n"/>
      <c r="G24" s="33" t="n"/>
      <c r="H24" t="inlineStr">
        <is>
          <t>Equipment &lt; 400 lb for base mount with c.g.c &lt; 4 ft above floor, or &lt; 20 lb with c.g.c &gt; 4ft above floor, are exempt per CBC 1616.10.15</t>
        </is>
      </c>
    </row>
    <row r="25" ht="17" customHeight="1" s="40">
      <c r="B25" s="12" t="inlineStr">
        <is>
          <t>Fp = 0.3 SDS Ip Wp =</t>
        </is>
      </c>
      <c r="C25" s="19" t="n"/>
      <c r="D25" s="32">
        <f>0.3*$C$14*$C$15</f>
        <v/>
      </c>
      <c r="E25" s="12" t="inlineStr">
        <is>
          <t>Wp</t>
        </is>
      </c>
    </row>
    <row r="26">
      <c r="B26" s="23" t="inlineStr">
        <is>
          <t>Seismic Vertical Force</t>
        </is>
      </c>
    </row>
    <row r="27" ht="17" customHeight="1" s="40">
      <c r="B27" s="12" t="inlineStr">
        <is>
          <t>Fpv = 0.2 SDS  =</t>
        </is>
      </c>
      <c r="D27" s="34">
        <f>0.2*$C$14</f>
        <v/>
      </c>
    </row>
    <row r="28">
      <c r="H28" s="47" t="n"/>
      <c r="I28" s="35" t="n"/>
      <c r="J28" s="9" t="n"/>
      <c r="L28" s="9" t="n"/>
    </row>
    <row r="29">
      <c r="A29" s="36" t="n"/>
      <c r="B29" s="36" t="n"/>
      <c r="C29" s="36" t="n"/>
      <c r="F29" s="36" t="n"/>
      <c r="G29" s="36" t="n"/>
      <c r="H29" s="36" t="n"/>
      <c r="I29" s="36" t="n"/>
      <c r="J29" s="36" t="n"/>
      <c r="K29" s="37" t="n"/>
      <c r="L29" s="36" t="n"/>
      <c r="M29" s="36" t="n"/>
      <c r="N29" s="36" t="n"/>
      <c r="O29" s="38" t="n"/>
      <c r="P29" s="38" t="n"/>
      <c r="Q29" s="36" t="n"/>
      <c r="R29" s="90" t="n"/>
    </row>
  </sheetData>
  <mergeCells count="1">
    <mergeCell ref="R29:W29"/>
  </mergeCells>
  <dataValidations count="2">
    <dataValidation sqref="C15" showErrorMessage="1" showInputMessage="1" allowBlank="0" type="list">
      <formula1>"1.0,1.5"</formula1>
    </dataValidation>
    <dataValidation sqref="C10" showErrorMessage="1" showInputMessage="1" allowBlank="0" type="list">
      <formula1>"A,B,C,D,E"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Q821"/>
  <sheetViews>
    <sheetView tabSelected="1" topLeftCell="A4" zoomScaleNormal="100" workbookViewId="0">
      <selection activeCell="E12" sqref="E12"/>
    </sheetView>
  </sheetViews>
  <sheetFormatPr baseColWidth="8" defaultRowHeight="14.3"/>
  <cols>
    <col width="8.5" customWidth="1" style="1" min="1" max="1"/>
    <col width="7" customWidth="1" style="1" min="2" max="2"/>
    <col width="10.75" customWidth="1" style="1" min="3" max="3"/>
    <col width="9.125" customWidth="1" style="1" min="4" max="5"/>
    <col width="13.375" customWidth="1" style="1" min="6" max="6"/>
    <col width="9.75" customWidth="1" style="1" min="7" max="7"/>
    <col width="8.875" customWidth="1" style="1" min="8" max="8"/>
    <col width="9.25" bestFit="1" customWidth="1" style="1" min="9" max="9"/>
    <col width="8.875" bestFit="1" customWidth="1" style="1" min="10" max="10"/>
    <col width="8.75" bestFit="1" customWidth="1" style="1" min="11" max="11"/>
    <col width="5.875" customWidth="1" style="1" min="12" max="12"/>
    <col width="7.375" bestFit="1" customWidth="1" style="1" min="13" max="13"/>
    <col width="11.25" customWidth="1" style="1" min="14" max="14"/>
    <col width="8.125" customWidth="1" style="1" min="15" max="15"/>
    <col width="6.75" customWidth="1" style="1" min="16" max="16"/>
    <col width="7.5" customWidth="1" style="1" min="17" max="17"/>
    <col width="6.75" customWidth="1" style="1" min="18" max="18"/>
    <col width="7.5" customWidth="1" style="1" min="19" max="19"/>
    <col width="11" customWidth="1" style="40" min="20" max="20"/>
    <col width="9.25" bestFit="1" customWidth="1" style="40" min="21" max="21"/>
    <col width="6.75" bestFit="1" customWidth="1" style="40" min="22" max="22"/>
    <col width="6.75" customWidth="1" style="40" min="23" max="24"/>
    <col width="11.75" customWidth="1" style="40" min="25" max="25"/>
    <col width="9.5" customWidth="1" style="40" min="26" max="26"/>
    <col width="8.125" bestFit="1" customWidth="1" style="40" min="27" max="27"/>
    <col width="9.125" bestFit="1" customWidth="1" style="40" min="28" max="30"/>
    <col width="9.875" bestFit="1" customWidth="1" style="40" min="31" max="31"/>
    <col width="9.125" bestFit="1" customWidth="1" style="40" min="32" max="35"/>
  </cols>
  <sheetData>
    <row r="1" ht="21.1" customHeight="1" s="40">
      <c r="A1" s="2" t="inlineStr">
        <is>
          <t xml:space="preserve">Mathcad Automation Template </t>
        </is>
      </c>
      <c r="B1" s="2" t="n"/>
    </row>
    <row r="2">
      <c r="A2" s="95" t="inlineStr">
        <is>
          <t>Headers highlighted in yellow are mandatory. Cells highlighted in orange are input cells, and can be customized per specific needs.</t>
        </is>
      </c>
      <c r="G2" s="95" t="inlineStr">
        <is>
          <t>Inputs must follow the syntax: &lt;input_name&gt;_input(&lt;unit&gt;)</t>
        </is>
      </c>
      <c r="K2" s="95" t="n"/>
    </row>
    <row r="3">
      <c r="A3" s="95" t="inlineStr">
        <is>
          <t>Text in blue are user input information. Fill out each row with the proper info.</t>
        </is>
      </c>
      <c r="G3" s="95" t="inlineStr">
        <is>
          <t>Note: use underscores instead of spaces. Headers without units will be processed as unitless.</t>
        </is>
      </c>
    </row>
    <row r="4"/>
    <row r="5" ht="43.5" customFormat="1" customHeight="1" s="43" thickBot="1">
      <c r="A5" s="41" t="inlineStr">
        <is>
          <t>eqpt_name</t>
        </is>
      </c>
      <c r="B5" s="41" t="inlineStr">
        <is>
          <t>eqpt_number</t>
        </is>
      </c>
      <c r="C5" s="41" t="inlineStr">
        <is>
          <t>mounting_location</t>
        </is>
      </c>
      <c r="D5" s="41" t="inlineStr">
        <is>
          <t>project_number</t>
        </is>
      </c>
      <c r="E5" s="41" t="inlineStr">
        <is>
          <t>eqpt_tags</t>
        </is>
      </c>
      <c r="F5" s="41" t="inlineStr">
        <is>
          <t>tags</t>
        </is>
      </c>
      <c r="G5" s="42" t="inlineStr">
        <is>
          <t>w_p_input(lb)</t>
        </is>
      </c>
      <c r="H5" s="42" t="inlineStr">
        <is>
          <t>s_ds_input</t>
        </is>
      </c>
      <c r="I5" s="42" t="inlineStr">
        <is>
          <t>a_p_input</t>
        </is>
      </c>
      <c r="J5" s="42" t="inlineStr">
        <is>
          <t>r_p_input</t>
        </is>
      </c>
      <c r="K5" s="42" t="inlineStr">
        <is>
          <t>i_p_input</t>
        </is>
      </c>
      <c r="L5" s="42" t="inlineStr">
        <is>
          <t>z_input</t>
        </is>
      </c>
      <c r="M5" s="42" t="inlineStr">
        <is>
          <t>h_input</t>
        </is>
      </c>
      <c r="N5" s="42" t="inlineStr">
        <is>
          <t>capital_a_input(in)</t>
        </is>
      </c>
      <c r="O5" s="42" t="inlineStr">
        <is>
          <t>capital_b_input(in)</t>
        </is>
      </c>
      <c r="P5" s="42" t="inlineStr">
        <is>
          <t>a_input(in)</t>
        </is>
      </c>
      <c r="Q5" s="42" t="inlineStr">
        <is>
          <t>b_input(in)</t>
        </is>
      </c>
      <c r="R5" s="42" t="inlineStr">
        <is>
          <t>capital_h_input(ft)</t>
        </is>
      </c>
      <c r="S5" s="42" t="inlineStr">
        <is>
          <t>omega_input</t>
        </is>
      </c>
      <c r="T5" s="42" t="inlineStr">
        <is>
          <t>factor_input</t>
        </is>
      </c>
    </row>
    <row r="6" ht="42.8" customFormat="1" customHeight="1" s="43">
      <c r="A6" s="45" t="inlineStr">
        <is>
          <t>Anesthesia Machine</t>
        </is>
      </c>
      <c r="B6" s="96" t="n">
        <v>1234</v>
      </c>
      <c r="C6" s="45" t="inlineStr">
        <is>
          <t>Wall, Floor</t>
        </is>
      </c>
      <c r="D6" s="45" t="n">
        <v>1111</v>
      </c>
      <c r="E6" s="45" t="inlineStr">
        <is>
          <t>None</t>
        </is>
      </c>
      <c r="F6" s="45" t="inlineStr">
        <is>
          <t>Medical, ICU, something</t>
        </is>
      </c>
      <c r="G6" s="45" t="inlineStr">
        <is>
          <t>335</t>
        </is>
      </c>
      <c r="H6" s="45" t="n">
        <v>1.121</v>
      </c>
      <c r="I6" s="45" t="n">
        <v>1</v>
      </c>
      <c r="J6" s="45" t="n">
        <v>2.5</v>
      </c>
      <c r="K6" s="45" t="n">
        <v>1.5</v>
      </c>
      <c r="L6" s="45" t="n">
        <v>0</v>
      </c>
      <c r="M6" s="45" t="n">
        <v>75</v>
      </c>
      <c r="N6" s="45" t="n">
        <v>30</v>
      </c>
      <c r="O6" s="45" t="n">
        <v>20.5</v>
      </c>
      <c r="P6" s="45" t="n">
        <v>1.5</v>
      </c>
      <c r="Q6" s="45" t="n">
        <v>-1.5</v>
      </c>
      <c r="R6" s="45" t="n">
        <v>74.25</v>
      </c>
      <c r="S6" s="45" t="n">
        <v>2.5</v>
      </c>
      <c r="T6" s="45" t="n">
        <v>0.666666</v>
      </c>
    </row>
    <row r="7" ht="28.55" customFormat="1" customHeight="1" s="43">
      <c r="A7" s="45" t="inlineStr">
        <is>
          <t>Warming Cabinet</t>
        </is>
      </c>
      <c r="B7" s="96" t="n">
        <v>1234</v>
      </c>
      <c r="C7" s="45" t="inlineStr">
        <is>
          <t>Floor</t>
        </is>
      </c>
      <c r="D7" s="45" t="n">
        <v>1111</v>
      </c>
      <c r="E7" s="45" t="inlineStr">
        <is>
          <t>None</t>
        </is>
      </c>
      <c r="F7" s="45" t="inlineStr">
        <is>
          <t>Medical</t>
        </is>
      </c>
      <c r="G7" s="45" t="n">
        <v>137</v>
      </c>
      <c r="H7" s="45" t="n">
        <v>1.121</v>
      </c>
      <c r="I7" s="45" t="n">
        <v>1</v>
      </c>
      <c r="J7" s="45" t="n">
        <v>2.5</v>
      </c>
      <c r="K7" s="45" t="n">
        <v>1.5</v>
      </c>
      <c r="L7" s="45" t="n">
        <v>3</v>
      </c>
      <c r="M7" s="45" t="n">
        <v>75</v>
      </c>
      <c r="N7" s="45" t="n">
        <v>30</v>
      </c>
      <c r="O7" s="45" t="n">
        <v>21.5</v>
      </c>
      <c r="P7" s="45" t="n">
        <v>1.5</v>
      </c>
      <c r="Q7" s="45" t="n">
        <v>-3.5</v>
      </c>
      <c r="R7" s="45" t="n">
        <v>24.5</v>
      </c>
      <c r="S7" s="45" t="n">
        <v>2.5</v>
      </c>
      <c r="T7" s="45" t="n">
        <v>0.666666</v>
      </c>
    </row>
    <row r="8" ht="42.8" customFormat="1" customHeight="1" s="43">
      <c r="A8" s="45" t="inlineStr">
        <is>
          <t>Surgical Scrub Sink</t>
        </is>
      </c>
      <c r="B8" s="96" t="n">
        <v>1234</v>
      </c>
      <c r="C8" s="45" t="inlineStr">
        <is>
          <t>Wall</t>
        </is>
      </c>
      <c r="D8" s="45" t="n">
        <v>1111</v>
      </c>
      <c r="E8" s="45" t="inlineStr">
        <is>
          <t>None</t>
        </is>
      </c>
      <c r="F8" s="45" t="inlineStr">
        <is>
          <t>Medical</t>
        </is>
      </c>
      <c r="G8" s="45" t="n">
        <v>295</v>
      </c>
      <c r="H8" s="45" t="n">
        <v>1.121</v>
      </c>
      <c r="I8" s="45" t="n">
        <v>1</v>
      </c>
      <c r="J8" s="45" t="n">
        <v>2.5</v>
      </c>
      <c r="K8" s="45" t="n">
        <v>1.5</v>
      </c>
      <c r="L8" s="45" t="n">
        <v>4</v>
      </c>
      <c r="M8" s="45" t="n">
        <v>75</v>
      </c>
      <c r="N8" s="45" t="n">
        <v>64</v>
      </c>
      <c r="O8" s="45" t="n">
        <v>28</v>
      </c>
      <c r="P8" s="45" t="n">
        <v>1.5</v>
      </c>
      <c r="Q8" s="45" t="n">
        <v>-3.5</v>
      </c>
      <c r="R8" s="45" t="n">
        <v>39.5</v>
      </c>
      <c r="S8" s="45" t="n">
        <v>2.5</v>
      </c>
      <c r="T8" s="45" t="n">
        <v>0.666666</v>
      </c>
    </row>
    <row r="9" ht="57.1" customFormat="1" customHeight="1" s="43">
      <c r="A9" s="45" t="inlineStr">
        <is>
          <t>Retractable Ceiling Column</t>
        </is>
      </c>
      <c r="B9" s="96" t="n">
        <v>1234</v>
      </c>
      <c r="C9" s="45" t="inlineStr">
        <is>
          <t>Ceiling</t>
        </is>
      </c>
      <c r="D9" s="45" t="n">
        <v>1111</v>
      </c>
      <c r="E9" s="45" t="inlineStr">
        <is>
          <t>None</t>
        </is>
      </c>
      <c r="F9" s="45" t="inlineStr">
        <is>
          <t>Medical</t>
        </is>
      </c>
      <c r="G9" s="45" t="n">
        <v>800</v>
      </c>
      <c r="H9" s="45" t="n">
        <v>1.121</v>
      </c>
      <c r="I9" s="45" t="n">
        <v>1</v>
      </c>
      <c r="J9" s="45" t="n">
        <v>2.5</v>
      </c>
      <c r="K9" s="45" t="n">
        <v>1.5</v>
      </c>
      <c r="L9" s="45" t="n">
        <v>15</v>
      </c>
      <c r="M9" s="45" t="n">
        <v>75</v>
      </c>
      <c r="N9" s="45" t="n"/>
      <c r="O9" s="45" t="n"/>
      <c r="P9" s="45" t="n">
        <v>14</v>
      </c>
      <c r="Q9" s="45" t="n">
        <v>14</v>
      </c>
      <c r="R9" s="45" t="n">
        <v>45</v>
      </c>
      <c r="S9" s="45" t="n">
        <v>2.5</v>
      </c>
      <c r="T9" s="45" t="n">
        <v>0.666666</v>
      </c>
    </row>
    <row r="15" ht="43.5" customHeight="1" s="40" thickBot="1">
      <c r="I15" s="42" t="inlineStr">
        <is>
          <t>w_p_input(lb)</t>
        </is>
      </c>
      <c r="J15" s="42" t="inlineStr">
        <is>
          <t>z_input</t>
        </is>
      </c>
      <c r="K15" s="42" t="inlineStr">
        <is>
          <t>h_input</t>
        </is>
      </c>
      <c r="L15" s="42" t="inlineStr">
        <is>
          <t>a_p_input</t>
        </is>
      </c>
      <c r="M15" s="42" t="inlineStr">
        <is>
          <t>r_p_input</t>
        </is>
      </c>
      <c r="N15" s="42" t="inlineStr">
        <is>
          <t>omega_input</t>
        </is>
      </c>
      <c r="Q15" s="42" t="inlineStr">
        <is>
          <t>capital_h_input(ft)</t>
        </is>
      </c>
      <c r="R15" s="42" t="inlineStr">
        <is>
          <t>capital_a_input(in)</t>
        </is>
      </c>
      <c r="S15" s="42" t="inlineStr">
        <is>
          <t>capital_b_input(in)</t>
        </is>
      </c>
      <c r="W15" s="46" t="inlineStr">
        <is>
          <t>CG_Y OUTPUT</t>
        </is>
      </c>
      <c r="X15" s="46" t="n"/>
    </row>
    <row r="16" ht="14.95" customHeight="1" s="40" thickBot="1"/>
    <row r="17" ht="14.95" customHeight="1" s="40" thickBot="1">
      <c r="A17" s="60" t="n"/>
      <c r="B17" s="61" t="n"/>
      <c r="C17" s="61" t="n"/>
      <c r="D17" s="61" t="n"/>
      <c r="E17" s="61" t="n"/>
      <c r="F17" s="61" t="n"/>
      <c r="G17" s="61" t="n"/>
      <c r="H17" s="61" t="n"/>
      <c r="I17" s="61" t="n"/>
      <c r="J17" s="61" t="n"/>
      <c r="K17" s="61" t="n"/>
      <c r="L17" s="62" t="n"/>
      <c r="M17" s="61" t="n"/>
      <c r="N17" s="61" t="n"/>
      <c r="O17" s="63" t="n"/>
      <c r="P17" s="63" t="n"/>
      <c r="Q17" s="64" t="n"/>
      <c r="R17" s="61" t="n"/>
      <c r="S17" s="63" t="n"/>
      <c r="T17" s="63" t="n"/>
      <c r="U17" s="61" t="n"/>
      <c r="V17" s="61" t="n"/>
      <c r="W17" s="64" t="n"/>
      <c r="X17" s="64" t="n"/>
      <c r="Y17" s="65" t="n"/>
      <c r="Z17" s="65" t="n"/>
      <c r="AA17" s="65" t="n"/>
      <c r="AB17" s="65" t="n"/>
      <c r="AC17" s="65" t="n"/>
      <c r="AD17" s="65" t="n"/>
      <c r="AE17" s="65" t="n"/>
      <c r="AF17" s="65" t="n"/>
      <c r="AG17" s="65" t="n"/>
      <c r="AH17" s="65" t="inlineStr">
        <is>
          <t>LRFD</t>
        </is>
      </c>
      <c r="AI17" s="66" t="inlineStr">
        <is>
          <t>ASD</t>
        </is>
      </c>
      <c r="AJ17" s="53" t="inlineStr">
        <is>
          <t>&lt;- Leave these cells fow now and do not integrate them with MATHCAD. The MATHCAD file is the correct file following the calcs</t>
        </is>
      </c>
      <c r="AL17" s="90" t="n"/>
      <c r="AN17" s="90" t="n"/>
      <c r="AO17" s="90" t="n"/>
    </row>
    <row r="18" ht="14.95" customHeight="1" s="40">
      <c r="A18" s="69" t="inlineStr">
        <is>
          <t>FS</t>
        </is>
      </c>
      <c r="B18" s="93" t="inlineStr">
        <is>
          <t>Equipment</t>
        </is>
      </c>
      <c r="C18" s="98" t="n"/>
      <c r="D18" s="98" t="n"/>
      <c r="E18" s="98" t="n"/>
      <c r="F18" s="99" t="n"/>
      <c r="G18" s="93" t="inlineStr">
        <is>
          <t>Mount</t>
        </is>
      </c>
      <c r="H18" s="93" t="inlineStr">
        <is>
          <t xml:space="preserve">Base </t>
        </is>
      </c>
      <c r="I18" s="71" t="inlineStr">
        <is>
          <t>Wp</t>
        </is>
      </c>
      <c r="J18" s="93" t="inlineStr">
        <is>
          <t>z</t>
        </is>
      </c>
      <c r="K18" s="93" t="inlineStr">
        <is>
          <t>h</t>
        </is>
      </c>
      <c r="L18" s="93" t="inlineStr">
        <is>
          <t>ASCE 7-10, Table 13.5 or 13.6</t>
        </is>
      </c>
      <c r="M18" s="93" t="n"/>
      <c r="N18" s="93" t="n"/>
      <c r="O18" s="72" t="n"/>
      <c r="P18" s="72" t="n"/>
      <c r="Q18" s="93" t="inlineStr">
        <is>
          <t>D ("A")</t>
        </is>
      </c>
      <c r="R18" s="93" t="inlineStr">
        <is>
          <t>L ("B")</t>
        </is>
      </c>
      <c r="S18" s="73" t="inlineStr">
        <is>
          <t>a</t>
        </is>
      </c>
      <c r="T18" s="73" t="inlineStr">
        <is>
          <t>b</t>
        </is>
      </c>
      <c r="U18" s="71" t="inlineStr">
        <is>
          <t>H</t>
        </is>
      </c>
      <c r="V18" s="71" t="inlineStr">
        <is>
          <t>h1</t>
        </is>
      </c>
      <c r="W18" s="93" t="inlineStr">
        <is>
          <t>Hcg</t>
        </is>
      </c>
      <c r="X18" s="93" t="n"/>
      <c r="Y18" s="74" t="inlineStr">
        <is>
          <t>ASCE 7, 13.3.1.1</t>
        </is>
      </c>
      <c r="Z18" s="74" t="n"/>
      <c r="AA18" s="74" t="n"/>
      <c r="AB18" s="74" t="n"/>
      <c r="AC18" s="74" t="n"/>
      <c r="AD18" s="74" t="n"/>
      <c r="AE18" s="74" t="inlineStr">
        <is>
          <t>Ω0MOT</t>
        </is>
      </c>
      <c r="AF18" s="74" t="inlineStr">
        <is>
          <t>MR</t>
        </is>
      </c>
      <c r="AG18" s="74" t="inlineStr">
        <is>
          <t>MOT/</t>
        </is>
      </c>
      <c r="AH18" s="74" t="inlineStr">
        <is>
          <t>Force per Support</t>
        </is>
      </c>
      <c r="AI18" s="75" t="n"/>
      <c r="AJ18" s="38" t="n"/>
      <c r="AL18" s="38" t="n"/>
      <c r="AM18" s="38" t="n"/>
      <c r="AN18" s="38" t="n"/>
      <c r="AO18" s="38" t="n"/>
      <c r="AP18" s="47" t="n"/>
      <c r="AQ18" s="47" t="n"/>
    </row>
    <row r="19" ht="17.7" customHeight="1" s="40">
      <c r="A19" s="67" t="inlineStr">
        <is>
          <t>Item</t>
        </is>
      </c>
      <c r="B19" s="91" t="inlineStr">
        <is>
          <t>Description</t>
        </is>
      </c>
      <c r="C19" s="100" t="n"/>
      <c r="D19" s="100" t="n"/>
      <c r="E19" s="100" t="n"/>
      <c r="F19" s="101" t="n"/>
      <c r="G19" s="91" t="inlineStr">
        <is>
          <t>Type</t>
        </is>
      </c>
      <c r="H19" s="91" t="inlineStr">
        <is>
          <t>Material</t>
        </is>
      </c>
      <c r="I19" s="91" t="inlineStr">
        <is>
          <t>(lb)</t>
        </is>
      </c>
      <c r="J19" s="91" t="inlineStr">
        <is>
          <t>(ft)</t>
        </is>
      </c>
      <c r="K19" s="91" t="inlineStr">
        <is>
          <t>(ft)</t>
        </is>
      </c>
      <c r="L19" s="91" t="inlineStr">
        <is>
          <t>ap</t>
        </is>
      </c>
      <c r="M19" s="91" t="inlineStr">
        <is>
          <t>Rp</t>
        </is>
      </c>
      <c r="N19" s="91" t="inlineStr">
        <is>
          <t>Ω0</t>
        </is>
      </c>
      <c r="O19" s="58" t="inlineStr">
        <is>
          <t>SDS</t>
        </is>
      </c>
      <c r="P19" s="58" t="inlineStr">
        <is>
          <t>IP</t>
        </is>
      </c>
      <c r="Q19" s="55" t="inlineStr">
        <is>
          <t>(in)</t>
        </is>
      </c>
      <c r="R19" s="55" t="inlineStr">
        <is>
          <t>(in)</t>
        </is>
      </c>
      <c r="S19" s="59" t="inlineStr">
        <is>
          <t>(in)</t>
        </is>
      </c>
      <c r="T19" s="59" t="inlineStr">
        <is>
          <t>(in)</t>
        </is>
      </c>
      <c r="U19" s="55" t="inlineStr">
        <is>
          <t>(in)</t>
        </is>
      </c>
      <c r="V19" s="55" t="inlineStr">
        <is>
          <t>(in)</t>
        </is>
      </c>
      <c r="W19" s="91" t="inlineStr">
        <is>
          <t>(in)</t>
        </is>
      </c>
      <c r="X19" s="91" t="n"/>
      <c r="Y19" s="57" t="inlineStr">
        <is>
          <t>Fp / Wp</t>
        </is>
      </c>
      <c r="Z19" s="57" t="inlineStr">
        <is>
          <t>Fp_max / Wp</t>
        </is>
      </c>
      <c r="AA19" s="57" t="inlineStr">
        <is>
          <t>Fp_min / Wp</t>
        </is>
      </c>
      <c r="AB19" s="57" t="inlineStr">
        <is>
          <t>Fp / Wp</t>
        </is>
      </c>
      <c r="AC19" s="57" t="inlineStr">
        <is>
          <t>Fp (lb)</t>
        </is>
      </c>
      <c r="AD19" s="57" t="inlineStr">
        <is>
          <t>Ω0Fp (lb)</t>
        </is>
      </c>
      <c r="AE19" s="57" t="inlineStr">
        <is>
          <t>(lb*in)</t>
        </is>
      </c>
      <c r="AF19" s="57" t="inlineStr">
        <is>
          <t>(lb*in)</t>
        </is>
      </c>
      <c r="AG19" s="57" t="inlineStr">
        <is>
          <t>MR</t>
        </is>
      </c>
      <c r="AH19" s="57" t="inlineStr">
        <is>
          <t>Ω0T (lb)</t>
        </is>
      </c>
      <c r="AI19" s="68" t="inlineStr">
        <is>
          <t>Ω0T (lb)</t>
        </is>
      </c>
      <c r="AJ19" s="47" t="n"/>
      <c r="AL19" s="47" t="n"/>
      <c r="AM19" s="47" t="n"/>
      <c r="AN19" s="47" t="n"/>
      <c r="AO19" s="47" t="n"/>
      <c r="AP19" s="47" t="n"/>
      <c r="AQ19" s="47" t="n"/>
    </row>
    <row r="20">
      <c r="A20" s="88" t="inlineStr">
        <is>
          <t>NO INPUT HERE</t>
        </is>
      </c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87" t="n"/>
      <c r="M20" s="87" t="n"/>
      <c r="N20" s="87" t="n"/>
      <c r="O20" s="87" t="n"/>
      <c r="P20" s="87" t="n"/>
      <c r="Q20" s="87" t="n"/>
      <c r="R20" s="87" t="n"/>
      <c r="S20" s="87" t="n"/>
      <c r="T20" s="87" t="n"/>
      <c r="U20" s="87" t="n"/>
      <c r="V20" s="87" t="n"/>
      <c r="W20" s="87" t="n"/>
      <c r="X20" s="87" t="n"/>
      <c r="Y20" s="87" t="n"/>
      <c r="Z20" s="87" t="n"/>
      <c r="AA20" s="87" t="n"/>
      <c r="AB20" s="87" t="n"/>
      <c r="AC20" s="87" t="n"/>
      <c r="AD20" s="87" t="n"/>
      <c r="AE20" s="87" t="n"/>
      <c r="AF20" s="87" t="n"/>
      <c r="AG20" s="87" t="n"/>
      <c r="AH20" s="87" t="n"/>
      <c r="AI20" s="89" t="n"/>
      <c r="AJ20" s="48" t="n"/>
      <c r="AL20" s="49" t="n"/>
      <c r="AM20" s="49" t="n"/>
      <c r="AN20" s="50" t="n"/>
      <c r="AO20" s="50" t="n"/>
      <c r="AP20" s="51" t="n"/>
      <c r="AQ20" s="36" t="n"/>
    </row>
    <row r="21">
      <c r="A21" s="88" t="n"/>
      <c r="B21" s="87" t="n"/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87" t="n"/>
      <c r="M21" s="87" t="n"/>
      <c r="N21" s="87" t="n"/>
      <c r="O21" s="87" t="n"/>
      <c r="P21" s="87" t="n"/>
      <c r="Q21" s="87" t="n"/>
      <c r="R21" s="87" t="n"/>
      <c r="S21" s="87" t="n"/>
      <c r="T21" s="87" t="n"/>
      <c r="U21" s="87" t="n"/>
      <c r="V21" s="87" t="n"/>
      <c r="W21" s="87" t="n"/>
      <c r="X21" s="87" t="n"/>
      <c r="Y21" s="87" t="n"/>
      <c r="Z21" s="87" t="n"/>
      <c r="AA21" s="87" t="n"/>
      <c r="AB21" s="87" t="n"/>
      <c r="AC21" s="87" t="n"/>
      <c r="AD21" s="87" t="n"/>
      <c r="AE21" s="87" t="n"/>
      <c r="AF21" s="87" t="n"/>
      <c r="AG21" s="87" t="n"/>
      <c r="AH21" s="87" t="n"/>
      <c r="AI21" s="89" t="n"/>
      <c r="AJ21" s="48" t="n"/>
      <c r="AL21" s="49" t="n"/>
      <c r="AM21" s="49" t="n"/>
      <c r="AN21" s="50" t="n"/>
      <c r="AO21" s="50" t="n"/>
      <c r="AP21" s="51" t="n"/>
      <c r="AQ21" s="36" t="n"/>
    </row>
    <row r="22">
      <c r="A22" s="76" t="inlineStr">
        <is>
          <t>EQ1</t>
        </is>
      </c>
      <c r="B22" s="92" t="inlineStr">
        <is>
          <t>AMSCO 400 Sterilizer</t>
        </is>
      </c>
      <c r="C22" s="100" t="n"/>
      <c r="D22" s="100" t="n"/>
      <c r="E22" s="100" t="n"/>
      <c r="F22" s="101" t="n"/>
      <c r="G22" s="77" t="inlineStr">
        <is>
          <t>Ceiling</t>
        </is>
      </c>
      <c r="H22" s="77" t="n"/>
      <c r="I22" s="77" t="n">
        <v>4700</v>
      </c>
      <c r="J22" s="77" t="n">
        <v>1</v>
      </c>
      <c r="K22" s="77" t="n">
        <v>2</v>
      </c>
      <c r="L22" s="77" t="n">
        <v>1</v>
      </c>
      <c r="M22" s="77" t="n">
        <v>2.5</v>
      </c>
      <c r="N22" s="77" t="n">
        <v>2</v>
      </c>
      <c r="O22" s="85">
        <f>'Seismic Parameters'!$C$14</f>
        <v/>
      </c>
      <c r="P22" s="85">
        <f>'Seismic Parameters'!$C$15</f>
        <v/>
      </c>
      <c r="Q22" s="77" t="n">
        <v>32.25</v>
      </c>
      <c r="R22" s="77" t="n">
        <v>50</v>
      </c>
      <c r="S22" s="85" t="n">
        <v>2</v>
      </c>
      <c r="T22" s="85" t="n">
        <v>2</v>
      </c>
      <c r="U22" s="77" t="n">
        <v>60</v>
      </c>
      <c r="V22" s="77" t="n"/>
      <c r="W22" s="77">
        <f> 2/3 * 77+V22</f>
        <v/>
      </c>
      <c r="X22" s="77" t="n"/>
      <c r="Y22" s="52">
        <f>IFERROR(0.4*L22*O22/(M22/P22) * (1+2*J22/K22),   )</f>
        <v/>
      </c>
      <c r="Z22" s="52">
        <f>1.6*O22*P22</f>
        <v/>
      </c>
      <c r="AA22" s="52">
        <f>0.3*O22*P22</f>
        <v/>
      </c>
      <c r="AB22" s="52">
        <f>(MAX(Y22,MIN(Z22:AA22)))</f>
        <v/>
      </c>
      <c r="AC22" s="52">
        <f>(MAX(Y22,MIN(Z22:AA22)))   * I22</f>
        <v/>
      </c>
      <c r="AD22" s="52">
        <f>N22*AC22</f>
        <v/>
      </c>
      <c r="AE22" s="52">
        <f>AC22*(W22) * N22</f>
        <v/>
      </c>
      <c r="AF22" s="52">
        <f>(0.9-0.2*$C$12)*I22*(Q22)/2</f>
        <v/>
      </c>
      <c r="AG22" s="52">
        <f>IFERROR(AE22/AF22, )</f>
        <v/>
      </c>
      <c r="AH22" s="52">
        <f>IF(AG22&gt;1,(AE22-AF22)/(Q22),"No Uplift")</f>
        <v/>
      </c>
      <c r="AI22" s="78">
        <f>IFERROR(AH22 * 0.7,  )</f>
        <v/>
      </c>
      <c r="AJ22" s="48" t="n"/>
      <c r="AL22" s="49" t="n"/>
      <c r="AM22" s="49" t="n"/>
      <c r="AN22" s="50" t="n"/>
      <c r="AO22" s="50" t="n"/>
      <c r="AP22" s="51" t="n"/>
      <c r="AQ22" s="36" t="n"/>
    </row>
    <row r="23">
      <c r="A23" s="76" t="inlineStr">
        <is>
          <t>EQ2</t>
        </is>
      </c>
      <c r="B23" s="92" t="inlineStr">
        <is>
          <t>AMSCO 7053HP Washer</t>
        </is>
      </c>
      <c r="C23" s="100" t="n"/>
      <c r="D23" s="100" t="n"/>
      <c r="E23" s="100" t="n"/>
      <c r="F23" s="101" t="n"/>
      <c r="G23" s="77" t="inlineStr">
        <is>
          <t>Base</t>
        </is>
      </c>
      <c r="H23" s="77" t="n"/>
      <c r="I23" s="77" t="n">
        <v>1336</v>
      </c>
      <c r="J23" s="77" t="n">
        <v>1</v>
      </c>
      <c r="K23" s="77" t="n">
        <v>2</v>
      </c>
      <c r="L23" s="77" t="n">
        <v>1</v>
      </c>
      <c r="M23" s="77" t="n">
        <v>2.5</v>
      </c>
      <c r="N23" s="77" t="n">
        <v>2</v>
      </c>
      <c r="O23" s="85">
        <f>'Seismic Parameters'!$C$14</f>
        <v/>
      </c>
      <c r="P23" s="85">
        <f>'Seismic Parameters'!$C$15</f>
        <v/>
      </c>
      <c r="Q23" s="77">
        <f>2*12.13</f>
        <v/>
      </c>
      <c r="R23" s="77" t="n">
        <v>45</v>
      </c>
      <c r="S23" s="85" t="n">
        <v>2</v>
      </c>
      <c r="T23" s="85" t="n">
        <v>2</v>
      </c>
      <c r="U23" s="77" t="n">
        <v>60</v>
      </c>
      <c r="V23" s="77" t="n"/>
      <c r="W23" s="77">
        <f> 2/3 * 77+V23</f>
        <v/>
      </c>
      <c r="X23" s="77" t="n"/>
      <c r="Y23" s="52">
        <f>IFERROR(0.4*L23*O23/(M23/P23) * (1+2*J23/K23), )</f>
        <v/>
      </c>
      <c r="Z23" s="52">
        <f>1.6*O23*P23</f>
        <v/>
      </c>
      <c r="AA23" s="52">
        <f>0.3*O23*P23</f>
        <v/>
      </c>
      <c r="AB23" s="52">
        <f>(MAX(Y23,MIN(Z23:AA23)))</f>
        <v/>
      </c>
      <c r="AC23" s="52">
        <f>(MAX(Y23,MIN(Z23:AA23)))   * I23</f>
        <v/>
      </c>
      <c r="AD23" s="52">
        <f>N23*AC23</f>
        <v/>
      </c>
      <c r="AE23" s="52">
        <f>AC23*(W23) * N23</f>
        <v/>
      </c>
      <c r="AF23" s="52">
        <f>(0.9-0.2*$C$12)*I23*(Q23)/2</f>
        <v/>
      </c>
      <c r="AG23" s="52">
        <f>IFERROR(AE23/AF23, )</f>
        <v/>
      </c>
      <c r="AH23" s="52">
        <f>IF(AG23&gt;1,(AE23-AF23)/(Q23),"No Uplift")</f>
        <v/>
      </c>
      <c r="AI23" s="78">
        <f>IFERROR(AH23 * 0.7,  )</f>
        <v/>
      </c>
      <c r="AJ23" s="48" t="n"/>
      <c r="AL23" s="49" t="n"/>
      <c r="AM23" s="49" t="n"/>
      <c r="AN23" s="50" t="n"/>
      <c r="AO23" s="50" t="n"/>
      <c r="AP23" s="51" t="n"/>
      <c r="AQ23" s="36" t="n"/>
    </row>
    <row r="24">
      <c r="A24" s="76" t="inlineStr">
        <is>
          <t>EQ3</t>
        </is>
      </c>
      <c r="B24" s="92" t="inlineStr">
        <is>
          <t>AMSCO 50 3-Bay Sink (empty)</t>
        </is>
      </c>
      <c r="C24" s="100" t="n"/>
      <c r="D24" s="100" t="n"/>
      <c r="E24" s="100" t="n"/>
      <c r="F24" s="101" t="n"/>
      <c r="G24" s="77" t="inlineStr">
        <is>
          <t>Base</t>
        </is>
      </c>
      <c r="H24" s="77" t="n"/>
      <c r="I24" s="77" t="n">
        <v>380</v>
      </c>
      <c r="J24" s="77" t="n">
        <v>1</v>
      </c>
      <c r="K24" s="77" t="n">
        <v>2</v>
      </c>
      <c r="L24" s="77" t="n">
        <v>1</v>
      </c>
      <c r="M24" s="77" t="n">
        <v>2.5</v>
      </c>
      <c r="N24" s="77" t="n">
        <v>2</v>
      </c>
      <c r="O24" s="85">
        <f>'Seismic Parameters'!$C$14</f>
        <v/>
      </c>
      <c r="P24" s="85">
        <f>'Seismic Parameters'!$C$15</f>
        <v/>
      </c>
      <c r="Q24" s="77" t="n">
        <v>16.25</v>
      </c>
      <c r="R24" s="77" t="n">
        <v>34</v>
      </c>
      <c r="S24" s="85" t="n">
        <v>1</v>
      </c>
      <c r="T24" s="85" t="n">
        <v>2</v>
      </c>
      <c r="U24" s="77" t="n">
        <v>60</v>
      </c>
      <c r="V24" s="77" t="n"/>
      <c r="W24" s="77">
        <f> 2/3 * 77+V24</f>
        <v/>
      </c>
      <c r="X24" s="77" t="n"/>
      <c r="Y24" s="52">
        <f>IFERROR(0.4*L24*O24/(M24/P24) * (1+2*J24/K24), )</f>
        <v/>
      </c>
      <c r="Z24" s="52">
        <f>1.6*O24*P24</f>
        <v/>
      </c>
      <c r="AA24" s="52">
        <f>0.3*O24*P24</f>
        <v/>
      </c>
      <c r="AB24" s="52">
        <f>(MAX(Y24,MIN(Z24:AA24)))</f>
        <v/>
      </c>
      <c r="AC24" s="52">
        <f>(MAX(Y24,MIN(Z24:AA24)))   * I24</f>
        <v/>
      </c>
      <c r="AD24" s="52">
        <f>N24*AC24</f>
        <v/>
      </c>
      <c r="AE24" s="52">
        <f>AC24*(W24) * N24</f>
        <v/>
      </c>
      <c r="AF24" s="52">
        <f>(0.9-0.2*$C$12)*I24*(Q24)/2</f>
        <v/>
      </c>
      <c r="AG24" s="52">
        <f>IFERROR(AE24/AF24, )</f>
        <v/>
      </c>
      <c r="AH24" s="52">
        <f>IF(AG24&gt;1,(AE24-AF24)/(Q24),"No Uplift")</f>
        <v/>
      </c>
      <c r="AI24" s="78">
        <f>IFERROR(AH24 * 0.7,  )</f>
        <v/>
      </c>
      <c r="AJ24" s="48" t="n"/>
      <c r="AL24" s="49" t="n"/>
      <c r="AM24" s="49" t="n"/>
      <c r="AN24" s="50" t="n"/>
      <c r="AO24" s="50" t="n"/>
      <c r="AP24" s="51" t="n"/>
      <c r="AQ24" s="36" t="n"/>
    </row>
    <row r="25">
      <c r="A25" s="76" t="inlineStr">
        <is>
          <t>EQ3</t>
        </is>
      </c>
      <c r="B25" s="92" t="inlineStr">
        <is>
          <t>AMSCO 50 3-Bay Sink (filled)</t>
        </is>
      </c>
      <c r="C25" s="100" t="n"/>
      <c r="D25" s="100" t="n"/>
      <c r="E25" s="100" t="n"/>
      <c r="F25" s="101" t="n"/>
      <c r="G25" s="77" t="inlineStr">
        <is>
          <t>Wall</t>
        </is>
      </c>
      <c r="H25" s="77" t="n"/>
      <c r="I25" s="77">
        <f>380+1310</f>
        <v/>
      </c>
      <c r="J25" s="77" t="n">
        <v>1</v>
      </c>
      <c r="K25" s="77" t="n">
        <v>2</v>
      </c>
      <c r="L25" s="77" t="n">
        <v>1</v>
      </c>
      <c r="M25" s="77" t="n">
        <v>2.5</v>
      </c>
      <c r="N25" s="77" t="n">
        <v>2</v>
      </c>
      <c r="O25" s="85">
        <f>'Seismic Parameters'!$C$14</f>
        <v/>
      </c>
      <c r="P25" s="85">
        <f>'Seismic Parameters'!$C$15</f>
        <v/>
      </c>
      <c r="Q25" s="77" t="n">
        <v>16.25</v>
      </c>
      <c r="R25" s="77" t="n">
        <v>70</v>
      </c>
      <c r="S25" s="85" t="n">
        <v>2</v>
      </c>
      <c r="T25" s="85" t="n">
        <v>1</v>
      </c>
      <c r="U25" s="77" t="n">
        <v>60</v>
      </c>
      <c r="V25" s="77" t="n"/>
      <c r="W25" s="77">
        <f> 2/3 * 77+V25</f>
        <v/>
      </c>
      <c r="X25" s="77" t="n"/>
      <c r="Y25" s="52">
        <f>IFERROR(0.4*L25*O25/(M25/P25) * (1+2*J25/K25), )</f>
        <v/>
      </c>
      <c r="Z25" s="52">
        <f>1.6*O25*P25</f>
        <v/>
      </c>
      <c r="AA25" s="52">
        <f>0.3*O25*P25</f>
        <v/>
      </c>
      <c r="AB25" s="52">
        <f>(MAX(Y25,MIN(Z25:AA25)))</f>
        <v/>
      </c>
      <c r="AC25" s="52">
        <f>(MAX(Y25,MIN(Z25:AA25)))   * I25</f>
        <v/>
      </c>
      <c r="AD25" s="52">
        <f>N25*AC25</f>
        <v/>
      </c>
      <c r="AE25" s="52">
        <f>AC25*(W25) * N25</f>
        <v/>
      </c>
      <c r="AF25" s="52">
        <f>(0.9-0.2*$C$12)*I25*(Q25)/2</f>
        <v/>
      </c>
      <c r="AG25" s="52">
        <f>IFERROR(AE25/AF25, )</f>
        <v/>
      </c>
      <c r="AH25" s="52">
        <f>IF(AG25&gt;1,(AE25-AF25)/(Q25),"No Uplift")</f>
        <v/>
      </c>
      <c r="AI25" s="78">
        <f>IFERROR(AH25 * 0.7,  )</f>
        <v/>
      </c>
      <c r="AJ25" s="48" t="n"/>
      <c r="AL25" s="49" t="n"/>
      <c r="AM25" s="49" t="n"/>
      <c r="AN25" s="50" t="n"/>
      <c r="AO25" s="50" t="n"/>
      <c r="AP25" s="51" t="n"/>
      <c r="AQ25" s="36" t="n"/>
    </row>
    <row r="26">
      <c r="A26" s="97">
        <f>B6</f>
        <v/>
      </c>
      <c r="B26" s="92">
        <f>A6</f>
        <v/>
      </c>
      <c r="C26" s="100" t="n"/>
      <c r="D26" s="100" t="n"/>
      <c r="E26" s="100" t="n"/>
      <c r="F26" s="101" t="n"/>
      <c r="G26" s="77">
        <f>C6</f>
        <v/>
      </c>
      <c r="H26" s="77" t="n"/>
      <c r="I26" s="77">
        <f>G6</f>
        <v/>
      </c>
      <c r="J26" s="77">
        <f>L6</f>
        <v/>
      </c>
      <c r="K26" s="77">
        <f>M6</f>
        <v/>
      </c>
      <c r="L26" s="77">
        <f>I6</f>
        <v/>
      </c>
      <c r="M26" s="77">
        <f>J6</f>
        <v/>
      </c>
      <c r="N26" s="77">
        <f>S6</f>
        <v/>
      </c>
      <c r="O26" s="85">
        <f>'Seismic Parameters'!$C$14</f>
        <v/>
      </c>
      <c r="P26" s="85">
        <f>'Seismic Parameters'!$C$15</f>
        <v/>
      </c>
      <c r="Q26" s="77" t="n"/>
      <c r="R26" s="77" t="n"/>
      <c r="S26" s="85">
        <f>P6</f>
        <v/>
      </c>
      <c r="T26" s="85">
        <f>Q6</f>
        <v/>
      </c>
      <c r="U26" s="77">
        <f>R6</f>
        <v/>
      </c>
      <c r="V26" s="77" t="n"/>
      <c r="W26" s="77">
        <f> 2/3 * 77+V26</f>
        <v/>
      </c>
      <c r="X26" s="77" t="n"/>
      <c r="Y26" s="52">
        <f>IFERROR(0.4*L26*O26/(M26/P26) * (1+2*J26/K26), )</f>
        <v/>
      </c>
      <c r="Z26" s="52">
        <f>1.6*O26*P26</f>
        <v/>
      </c>
      <c r="AA26" s="52">
        <f>0.3*O26*P26</f>
        <v/>
      </c>
      <c r="AB26" s="52" t="n"/>
      <c r="AC26" s="52">
        <f>(MAX(Y26,MIN(Z26:AA26)))   * I26</f>
        <v/>
      </c>
      <c r="AD26" s="52" t="n"/>
      <c r="AE26" s="52" t="n"/>
      <c r="AF26" s="52" t="n"/>
      <c r="AG26" s="52" t="n"/>
      <c r="AH26" s="52" t="n"/>
      <c r="AI26" s="78" t="n"/>
      <c r="AJ26" s="48" t="n"/>
      <c r="AL26" s="49" t="n"/>
      <c r="AM26" s="49" t="n"/>
      <c r="AN26" s="50" t="n"/>
      <c r="AO26" s="50" t="n"/>
      <c r="AP26" s="51" t="n"/>
      <c r="AQ26" s="36" t="n"/>
    </row>
    <row r="27">
      <c r="A27" s="97">
        <f>B7</f>
        <v/>
      </c>
      <c r="B27" s="92">
        <f>A7</f>
        <v/>
      </c>
      <c r="C27" s="100" t="n"/>
      <c r="D27" s="100" t="n"/>
      <c r="E27" s="100" t="n"/>
      <c r="F27" s="101" t="n"/>
      <c r="G27" s="77">
        <f>C7</f>
        <v/>
      </c>
      <c r="H27" s="77" t="n"/>
      <c r="I27" s="77">
        <f>G7</f>
        <v/>
      </c>
      <c r="J27" s="77">
        <f>L7</f>
        <v/>
      </c>
      <c r="K27" s="77">
        <f>M7</f>
        <v/>
      </c>
      <c r="L27" s="77">
        <f>I7</f>
        <v/>
      </c>
      <c r="M27" s="77">
        <f>J7</f>
        <v/>
      </c>
      <c r="N27" s="77">
        <f>S7</f>
        <v/>
      </c>
      <c r="O27" s="85">
        <f>'Seismic Parameters'!$C$14</f>
        <v/>
      </c>
      <c r="P27" s="85">
        <f>'Seismic Parameters'!$C$15</f>
        <v/>
      </c>
      <c r="Q27" s="77" t="n"/>
      <c r="R27" s="77" t="n"/>
      <c r="S27" s="85">
        <f>P7</f>
        <v/>
      </c>
      <c r="T27" s="85">
        <f>Q7</f>
        <v/>
      </c>
      <c r="U27" s="77">
        <f>R7</f>
        <v/>
      </c>
      <c r="V27" s="77" t="n"/>
      <c r="W27" s="77">
        <f> 2/3 * 77+V27</f>
        <v/>
      </c>
      <c r="X27" s="77" t="n"/>
      <c r="Y27" s="52">
        <f>IFERROR(0.4*L27*O27/(M27/P27) * (1+2*J27/K27), )</f>
        <v/>
      </c>
      <c r="Z27" s="52">
        <f>1.6*O27*P27</f>
        <v/>
      </c>
      <c r="AA27" s="52">
        <f>0.3*O27*P27</f>
        <v/>
      </c>
      <c r="AB27" s="52" t="n"/>
      <c r="AC27" s="52" t="n"/>
      <c r="AD27" s="52" t="n"/>
      <c r="AE27" s="52" t="n"/>
      <c r="AF27" s="52" t="n"/>
      <c r="AG27" s="52" t="n"/>
      <c r="AH27" s="52" t="n"/>
      <c r="AI27" s="78" t="n"/>
      <c r="AJ27" s="48" t="n"/>
      <c r="AL27" s="49" t="n"/>
      <c r="AM27" s="49" t="n"/>
      <c r="AN27" s="50" t="n"/>
      <c r="AO27" s="50" t="n"/>
      <c r="AP27" s="51" t="n"/>
      <c r="AQ27" s="36" t="n"/>
    </row>
    <row r="28">
      <c r="A28" s="97">
        <f>B8</f>
        <v/>
      </c>
      <c r="B28" s="92">
        <f>A8</f>
        <v/>
      </c>
      <c r="C28" s="100" t="n"/>
      <c r="D28" s="100" t="n"/>
      <c r="E28" s="100" t="n"/>
      <c r="F28" s="101" t="n"/>
      <c r="G28" s="77">
        <f>C8</f>
        <v/>
      </c>
      <c r="H28" s="77" t="n"/>
      <c r="I28" s="77">
        <f>G8</f>
        <v/>
      </c>
      <c r="J28" s="77">
        <f>L8</f>
        <v/>
      </c>
      <c r="K28" s="77">
        <f>M8</f>
        <v/>
      </c>
      <c r="L28" s="77">
        <f>I8</f>
        <v/>
      </c>
      <c r="M28" s="77">
        <f>J8</f>
        <v/>
      </c>
      <c r="N28" s="77">
        <f>S8</f>
        <v/>
      </c>
      <c r="O28" s="85">
        <f>'Seismic Parameters'!$C$14</f>
        <v/>
      </c>
      <c r="P28" s="85">
        <f>'Seismic Parameters'!$C$15</f>
        <v/>
      </c>
      <c r="Q28" s="77" t="n"/>
      <c r="R28" s="77" t="n"/>
      <c r="S28" s="85">
        <f>P8</f>
        <v/>
      </c>
      <c r="T28" s="85">
        <f>Q8</f>
        <v/>
      </c>
      <c r="U28" s="77">
        <f>R8</f>
        <v/>
      </c>
      <c r="V28" s="77" t="n"/>
      <c r="W28" s="77">
        <f> 2/3 * 77+V28</f>
        <v/>
      </c>
      <c r="X28" s="77" t="n"/>
      <c r="Y28" s="52">
        <f>IFERROR(0.4*L28*O28/(M28/P28) * (1+2*J28/K28), )</f>
        <v/>
      </c>
      <c r="Z28" s="52">
        <f>1.6*O28*P28</f>
        <v/>
      </c>
      <c r="AA28" s="52">
        <f>0.3*O28*P28</f>
        <v/>
      </c>
      <c r="AB28" s="52" t="n"/>
      <c r="AC28" s="52" t="n"/>
      <c r="AD28" s="52" t="n"/>
      <c r="AE28" s="52" t="n"/>
      <c r="AF28" s="52" t="n"/>
      <c r="AG28" s="52" t="n"/>
      <c r="AH28" s="52" t="n"/>
      <c r="AI28" s="78" t="n"/>
      <c r="AJ28" s="48" t="n"/>
      <c r="AL28" s="49" t="n"/>
      <c r="AM28" s="49" t="n"/>
      <c r="AN28" s="50" t="n"/>
      <c r="AO28" s="50" t="n"/>
      <c r="AP28" s="51" t="n"/>
      <c r="AQ28" s="36" t="n"/>
    </row>
    <row r="29">
      <c r="A29" s="97">
        <f>B9</f>
        <v/>
      </c>
      <c r="B29" s="92">
        <f>A9</f>
        <v/>
      </c>
      <c r="C29" s="100" t="n"/>
      <c r="D29" s="100" t="n"/>
      <c r="E29" s="100" t="n"/>
      <c r="F29" s="101" t="n"/>
      <c r="G29" s="77">
        <f>C9</f>
        <v/>
      </c>
      <c r="H29" s="77" t="n"/>
      <c r="I29" s="77">
        <f>G9</f>
        <v/>
      </c>
      <c r="J29" s="77">
        <f>L9</f>
        <v/>
      </c>
      <c r="K29" s="77">
        <f>M9</f>
        <v/>
      </c>
      <c r="L29" s="77">
        <f>I9</f>
        <v/>
      </c>
      <c r="M29" s="77">
        <f>J9</f>
        <v/>
      </c>
      <c r="N29" s="77">
        <f>S9</f>
        <v/>
      </c>
      <c r="O29" s="85">
        <f>'Seismic Parameters'!$C$14</f>
        <v/>
      </c>
      <c r="P29" s="85">
        <f>'Seismic Parameters'!$C$15</f>
        <v/>
      </c>
      <c r="Q29" s="77" t="n"/>
      <c r="R29" s="77" t="n"/>
      <c r="S29" s="85">
        <f>P9</f>
        <v/>
      </c>
      <c r="T29" s="85">
        <f>Q9</f>
        <v/>
      </c>
      <c r="U29" s="77">
        <f>R9</f>
        <v/>
      </c>
      <c r="V29" s="77" t="n"/>
      <c r="W29" s="77">
        <f> 2/3 * 77+V29</f>
        <v/>
      </c>
      <c r="X29" s="77" t="n"/>
      <c r="Y29" s="52">
        <f>IFERROR(0.4*L29*O29/(M29/P29) * (1+2*J29/K29), )</f>
        <v/>
      </c>
      <c r="Z29" s="52">
        <f>1.6*O29*P29</f>
        <v/>
      </c>
      <c r="AA29" s="52">
        <f>0.3*O29*P29</f>
        <v/>
      </c>
      <c r="AB29" s="52" t="n"/>
      <c r="AC29" s="52" t="n"/>
      <c r="AD29" s="52" t="n"/>
      <c r="AE29" s="52" t="n"/>
      <c r="AF29" s="52" t="n"/>
      <c r="AG29" s="52" t="n"/>
      <c r="AH29" s="52" t="n"/>
      <c r="AI29" s="78" t="n"/>
      <c r="AJ29" s="48" t="n"/>
      <c r="AL29" s="49" t="n"/>
      <c r="AM29" s="49" t="n"/>
      <c r="AN29" s="50" t="n"/>
      <c r="AO29" s="50" t="n"/>
      <c r="AP29" s="51" t="n"/>
      <c r="AQ29" s="36" t="n"/>
    </row>
    <row r="30">
      <c r="A30" s="79" t="n"/>
      <c r="B30" s="92" t="n"/>
      <c r="C30" s="100" t="n"/>
      <c r="D30" s="100" t="n"/>
      <c r="E30" s="100" t="n"/>
      <c r="F30" s="101" t="n"/>
      <c r="G30" s="77" t="n"/>
      <c r="H30" s="77" t="n"/>
      <c r="I30" s="77" t="n"/>
      <c r="J30" s="77" t="n"/>
      <c r="K30" s="77" t="n"/>
      <c r="L30" s="77" t="n"/>
      <c r="M30" s="77" t="n"/>
      <c r="N30" s="77" t="n"/>
      <c r="O30" s="85">
        <f>'Seismic Parameters'!$C$14</f>
        <v/>
      </c>
      <c r="P30" s="85">
        <f>'Seismic Parameters'!$C$15</f>
        <v/>
      </c>
      <c r="Q30" s="77" t="n"/>
      <c r="R30" s="77" t="n"/>
      <c r="S30" s="85" t="n"/>
      <c r="T30" s="85" t="n"/>
      <c r="U30" s="77" t="n"/>
      <c r="V30" s="77" t="n"/>
      <c r="W30" s="77">
        <f> 2/3 * 77+V30</f>
        <v/>
      </c>
      <c r="X30" s="77" t="n"/>
      <c r="Y30" s="52">
        <f>IFERROR(0.4*L30*O30/(M30/P30) * (1+2*J30/K30), )</f>
        <v/>
      </c>
      <c r="Z30" s="52">
        <f>1.6*O30*P30</f>
        <v/>
      </c>
      <c r="AA30" s="52">
        <f>0.3*O30*P30</f>
        <v/>
      </c>
      <c r="AB30" s="52" t="n"/>
      <c r="AC30" s="52" t="n"/>
      <c r="AD30" s="52" t="n"/>
      <c r="AE30" s="52" t="n"/>
      <c r="AF30" s="52" t="n"/>
      <c r="AG30" s="52" t="n"/>
      <c r="AH30" s="52" t="n"/>
      <c r="AI30" s="78" t="n"/>
      <c r="AJ30" s="48" t="n"/>
      <c r="AL30" s="49" t="n"/>
      <c r="AM30" s="49" t="n"/>
      <c r="AN30" s="50" t="n"/>
      <c r="AO30" s="50" t="n"/>
      <c r="AP30" s="51" t="n"/>
      <c r="AQ30" s="36" t="n"/>
    </row>
    <row r="31">
      <c r="A31" s="79" t="n"/>
      <c r="B31" s="92" t="n"/>
      <c r="C31" s="100" t="n"/>
      <c r="D31" s="100" t="n"/>
      <c r="E31" s="100" t="n"/>
      <c r="F31" s="101" t="n"/>
      <c r="G31" s="77" t="n"/>
      <c r="H31" s="77" t="n"/>
      <c r="I31" s="77" t="n"/>
      <c r="J31" s="77" t="n"/>
      <c r="K31" s="77" t="n"/>
      <c r="L31" s="77" t="n"/>
      <c r="M31" s="77" t="n"/>
      <c r="N31" s="77" t="n"/>
      <c r="O31" s="85">
        <f>'Seismic Parameters'!$C$14</f>
        <v/>
      </c>
      <c r="P31" s="85">
        <f>'Seismic Parameters'!$C$15</f>
        <v/>
      </c>
      <c r="Q31" s="77" t="n"/>
      <c r="R31" s="77" t="n"/>
      <c r="S31" s="85" t="n"/>
      <c r="T31" s="85" t="n"/>
      <c r="U31" s="77" t="n"/>
      <c r="V31" s="77" t="n"/>
      <c r="W31" s="77">
        <f> 2/3 * 77+V31</f>
        <v/>
      </c>
      <c r="X31" s="77" t="n"/>
      <c r="Y31" s="52">
        <f>IFERROR(0.4*L31*O31/(M31/P31) * (1+2*J31/K31), )</f>
        <v/>
      </c>
      <c r="Z31" s="52">
        <f>1.6*O31*P31</f>
        <v/>
      </c>
      <c r="AA31" s="52">
        <f>0.3*O31*P31</f>
        <v/>
      </c>
      <c r="AB31" s="52" t="n"/>
      <c r="AC31" s="52" t="n"/>
      <c r="AD31" s="52" t="n"/>
      <c r="AE31" s="52" t="n"/>
      <c r="AF31" s="52" t="n"/>
      <c r="AG31" s="52" t="n"/>
      <c r="AH31" s="52" t="n"/>
      <c r="AI31" s="78" t="n"/>
      <c r="AJ31" s="48" t="n"/>
      <c r="AL31" s="49" t="n"/>
      <c r="AM31" s="49" t="n"/>
      <c r="AN31" s="50" t="n"/>
      <c r="AO31" s="50" t="n"/>
      <c r="AP31" s="51" t="n"/>
      <c r="AQ31" s="36" t="n"/>
    </row>
    <row r="32">
      <c r="A32" s="79" t="n"/>
      <c r="B32" s="92" t="n"/>
      <c r="C32" s="100" t="n"/>
      <c r="D32" s="100" t="n"/>
      <c r="E32" s="100" t="n"/>
      <c r="F32" s="101" t="n"/>
      <c r="G32" s="77" t="n"/>
      <c r="H32" s="77" t="n"/>
      <c r="I32" s="77" t="n"/>
      <c r="J32" s="77" t="n"/>
      <c r="K32" s="77" t="n"/>
      <c r="L32" s="77" t="n"/>
      <c r="M32" s="77" t="n"/>
      <c r="N32" s="77" t="n"/>
      <c r="O32" s="85">
        <f>'Seismic Parameters'!$C$14</f>
        <v/>
      </c>
      <c r="P32" s="85">
        <f>'Seismic Parameters'!$C$15</f>
        <v/>
      </c>
      <c r="Q32" s="77" t="n"/>
      <c r="R32" s="77" t="n"/>
      <c r="S32" s="85" t="n"/>
      <c r="T32" s="85" t="n"/>
      <c r="U32" s="77" t="n"/>
      <c r="V32" s="77" t="n"/>
      <c r="W32" s="77">
        <f> 2/3 * 77+V32</f>
        <v/>
      </c>
      <c r="X32" s="77" t="n"/>
      <c r="Y32" s="52">
        <f>IFERROR(0.4*L32*O32/(M32/P32) * (1+2*J32/K32), )</f>
        <v/>
      </c>
      <c r="Z32" s="52">
        <f>1.6*O32*P32</f>
        <v/>
      </c>
      <c r="AA32" s="52">
        <f>0.3*O32*P32</f>
        <v/>
      </c>
      <c r="AB32" s="52" t="n"/>
      <c r="AC32" s="52" t="n"/>
      <c r="AD32" s="52" t="n"/>
      <c r="AE32" s="52" t="n"/>
      <c r="AF32" s="52" t="n"/>
      <c r="AG32" s="52" t="n"/>
      <c r="AH32" s="52" t="n"/>
      <c r="AI32" s="78" t="n"/>
      <c r="AJ32" s="48" t="n"/>
      <c r="AL32" s="49" t="n"/>
      <c r="AM32" s="49" t="n"/>
      <c r="AN32" s="50" t="n"/>
      <c r="AO32" s="50" t="n"/>
      <c r="AP32" s="51" t="n"/>
      <c r="AQ32" s="36" t="n"/>
    </row>
    <row r="33">
      <c r="A33" s="79" t="n"/>
      <c r="B33" s="92" t="n"/>
      <c r="C33" s="100" t="n"/>
      <c r="D33" s="100" t="n"/>
      <c r="E33" s="100" t="n"/>
      <c r="F33" s="101" t="n"/>
      <c r="G33" s="77" t="n"/>
      <c r="H33" s="77" t="n"/>
      <c r="I33" s="77" t="n"/>
      <c r="J33" s="77" t="n"/>
      <c r="K33" s="77" t="n"/>
      <c r="L33" s="77" t="n"/>
      <c r="M33" s="77" t="n"/>
      <c r="N33" s="77" t="n"/>
      <c r="O33" s="85">
        <f>'Seismic Parameters'!$C$14</f>
        <v/>
      </c>
      <c r="P33" s="85">
        <f>'Seismic Parameters'!$C$15</f>
        <v/>
      </c>
      <c r="Q33" s="77" t="n"/>
      <c r="R33" s="77" t="n"/>
      <c r="S33" s="85" t="n"/>
      <c r="T33" s="85" t="n"/>
      <c r="U33" s="77" t="n"/>
      <c r="V33" s="77" t="n"/>
      <c r="W33" s="77">
        <f> 2/3 * 77+V33</f>
        <v/>
      </c>
      <c r="X33" s="77" t="n"/>
      <c r="Y33" s="52">
        <f>IFERROR(0.4*L33*O33/(M33/P33) * (1+2*J33/K33), )</f>
        <v/>
      </c>
      <c r="Z33" s="52">
        <f>1.6*O33*P33</f>
        <v/>
      </c>
      <c r="AA33" s="52">
        <f>0.3*O33*P33</f>
        <v/>
      </c>
      <c r="AB33" s="52" t="n"/>
      <c r="AC33" s="52" t="n"/>
      <c r="AD33" s="52" t="n"/>
      <c r="AE33" s="52" t="n"/>
      <c r="AF33" s="52" t="n"/>
      <c r="AG33" s="52" t="n"/>
      <c r="AH33" s="52" t="n"/>
      <c r="AI33" s="78" t="n"/>
      <c r="AJ33" s="48" t="n"/>
      <c r="AL33" s="49" t="n"/>
      <c r="AM33" s="49" t="n"/>
      <c r="AN33" s="50" t="n"/>
      <c r="AO33" s="50" t="n"/>
      <c r="AP33" s="51" t="n"/>
      <c r="AQ33" s="36" t="n"/>
    </row>
    <row r="34">
      <c r="A34" s="79" t="n"/>
      <c r="B34" s="92" t="n"/>
      <c r="C34" s="100" t="n"/>
      <c r="D34" s="100" t="n"/>
      <c r="E34" s="100" t="n"/>
      <c r="F34" s="101" t="n"/>
      <c r="G34" s="77" t="n"/>
      <c r="H34" s="77" t="n"/>
      <c r="I34" s="77" t="n"/>
      <c r="J34" s="77" t="n"/>
      <c r="K34" s="77" t="n"/>
      <c r="L34" s="77" t="n"/>
      <c r="M34" s="77" t="n"/>
      <c r="N34" s="77" t="n"/>
      <c r="O34" s="85">
        <f>'Seismic Parameters'!$C$14</f>
        <v/>
      </c>
      <c r="P34" s="85">
        <f>'Seismic Parameters'!$C$15</f>
        <v/>
      </c>
      <c r="Q34" s="77" t="n"/>
      <c r="R34" s="77" t="n"/>
      <c r="S34" s="77" t="n"/>
      <c r="T34" s="80" t="n"/>
      <c r="U34" s="77" t="n"/>
      <c r="V34" s="77" t="n"/>
      <c r="W34" s="77">
        <f> 2/3 * 77+V34</f>
        <v/>
      </c>
      <c r="X34" s="80" t="n"/>
      <c r="Y34" s="52">
        <f>IFERROR(0.4*L34*O34/(M34/P34) * (1+2*J34/K34), )</f>
        <v/>
      </c>
      <c r="Z34" s="52">
        <f>1.6*O34*P34</f>
        <v/>
      </c>
      <c r="AA34" s="52">
        <f>0.3*O34*P34</f>
        <v/>
      </c>
      <c r="AB34" s="52" t="n"/>
      <c r="AC34" s="52" t="n"/>
      <c r="AD34" s="52" t="n"/>
      <c r="AE34" s="52" t="n"/>
      <c r="AF34" s="52" t="n"/>
      <c r="AG34" s="52" t="n"/>
      <c r="AH34" s="52" t="n"/>
      <c r="AI34" s="78" t="n"/>
      <c r="AJ34" s="49" t="n"/>
      <c r="AL34" s="49" t="n"/>
      <c r="AM34" s="50" t="n"/>
      <c r="AN34" s="51" t="n"/>
      <c r="AO34" s="36" t="n"/>
    </row>
    <row r="35">
      <c r="A35" s="79" t="n"/>
      <c r="B35" s="92" t="n"/>
      <c r="C35" s="100" t="n"/>
      <c r="D35" s="100" t="n"/>
      <c r="E35" s="100" t="n"/>
      <c r="F35" s="101" t="n"/>
      <c r="G35" s="77" t="n"/>
      <c r="H35" s="77" t="n"/>
      <c r="I35" s="77" t="n"/>
      <c r="J35" s="77" t="n"/>
      <c r="K35" s="77" t="n"/>
      <c r="L35" s="77" t="n"/>
      <c r="M35" s="77" t="n"/>
      <c r="N35" s="77" t="n"/>
      <c r="O35" s="85">
        <f>'Seismic Parameters'!$C$14</f>
        <v/>
      </c>
      <c r="P35" s="85">
        <f>'Seismic Parameters'!$C$15</f>
        <v/>
      </c>
      <c r="Q35" s="77" t="n"/>
      <c r="R35" s="77" t="n"/>
      <c r="S35" s="77" t="n"/>
      <c r="T35" s="80" t="n"/>
      <c r="U35" s="77" t="n"/>
      <c r="V35" s="77" t="n"/>
      <c r="W35" s="77">
        <f> 2/3 * 77+V35</f>
        <v/>
      </c>
      <c r="X35" s="80" t="n"/>
      <c r="Y35" s="52">
        <f>IFERROR(0.4*L35*O35/(M35/P35) * (1+2*J35/K35), )</f>
        <v/>
      </c>
      <c r="Z35" s="52">
        <f>1.6*O35*P35</f>
        <v/>
      </c>
      <c r="AA35" s="52">
        <f>0.3*O35*P35</f>
        <v/>
      </c>
      <c r="AB35" s="52" t="n"/>
      <c r="AC35" s="52" t="n"/>
      <c r="AD35" s="52" t="n"/>
      <c r="AE35" s="52" t="n"/>
      <c r="AF35" s="52" t="n"/>
      <c r="AG35" s="52" t="n"/>
      <c r="AH35" s="52" t="n"/>
      <c r="AI35" s="78" t="n"/>
      <c r="AJ35" s="49" t="n"/>
      <c r="AL35" s="49" t="n"/>
      <c r="AM35" s="50" t="n"/>
      <c r="AN35" s="51" t="n"/>
      <c r="AO35" s="36" t="n"/>
    </row>
    <row r="36">
      <c r="A36" s="79" t="n"/>
      <c r="B36" s="92" t="n"/>
      <c r="C36" s="100" t="n"/>
      <c r="D36" s="100" t="n"/>
      <c r="E36" s="100" t="n"/>
      <c r="F36" s="101" t="n"/>
      <c r="G36" s="77" t="n"/>
      <c r="H36" s="77" t="n"/>
      <c r="I36" s="77" t="n"/>
      <c r="J36" s="77" t="n"/>
      <c r="K36" s="77" t="n"/>
      <c r="L36" s="77" t="n"/>
      <c r="M36" s="77" t="n"/>
      <c r="N36" s="77" t="n"/>
      <c r="O36" s="85">
        <f>'Seismic Parameters'!$C$14</f>
        <v/>
      </c>
      <c r="P36" s="85">
        <f>'Seismic Parameters'!$C$15</f>
        <v/>
      </c>
      <c r="Q36" s="77" t="n"/>
      <c r="R36" s="77" t="n"/>
      <c r="S36" s="77" t="n"/>
      <c r="T36" s="80" t="n"/>
      <c r="U36" s="77" t="n"/>
      <c r="V36" s="77" t="n"/>
      <c r="W36" s="77">
        <f> 2/3 * 77+V36</f>
        <v/>
      </c>
      <c r="X36" s="80" t="n"/>
      <c r="Y36" s="52">
        <f>IFERROR(0.4*L36*O36/(M36/P36) * (1+2*J36/K36), )</f>
        <v/>
      </c>
      <c r="Z36" s="52">
        <f>1.6*O36*P36</f>
        <v/>
      </c>
      <c r="AA36" s="52">
        <f>0.3*O36*P36</f>
        <v/>
      </c>
      <c r="AB36" s="52" t="n"/>
      <c r="AC36" s="52" t="n"/>
      <c r="AD36" s="52" t="n"/>
      <c r="AE36" s="52" t="n"/>
      <c r="AF36" s="52" t="n"/>
      <c r="AG36" s="52" t="n"/>
      <c r="AH36" s="52" t="n"/>
      <c r="AI36" s="78" t="n"/>
      <c r="AJ36" s="49" t="n"/>
      <c r="AL36" s="49" t="n"/>
      <c r="AM36" s="50" t="n"/>
      <c r="AN36" s="51" t="n"/>
      <c r="AO36" s="36" t="n"/>
    </row>
    <row r="37">
      <c r="A37" s="79" t="n"/>
      <c r="B37" s="92" t="n"/>
      <c r="C37" s="100" t="n"/>
      <c r="D37" s="100" t="n"/>
      <c r="E37" s="100" t="n"/>
      <c r="F37" s="101" t="n"/>
      <c r="G37" s="77" t="n"/>
      <c r="H37" s="77" t="n"/>
      <c r="I37" s="77" t="n"/>
      <c r="J37" s="77" t="n"/>
      <c r="K37" s="77" t="n"/>
      <c r="L37" s="77" t="n"/>
      <c r="M37" s="77" t="n"/>
      <c r="N37" s="77" t="n"/>
      <c r="O37" s="85">
        <f>'Seismic Parameters'!$C$14</f>
        <v/>
      </c>
      <c r="P37" s="85">
        <f>'Seismic Parameters'!$C$15</f>
        <v/>
      </c>
      <c r="Q37" s="77" t="n"/>
      <c r="R37" s="77" t="n"/>
      <c r="S37" s="77" t="n"/>
      <c r="T37" s="80" t="n"/>
      <c r="U37" s="77" t="n"/>
      <c r="V37" s="77" t="n"/>
      <c r="W37" s="77">
        <f> 2/3 * 77+V37</f>
        <v/>
      </c>
      <c r="X37" s="80" t="n"/>
      <c r="Y37" s="52">
        <f>IFERROR(0.4*L37*O37/(M37/P37) * (1+2*J37/K37), )</f>
        <v/>
      </c>
      <c r="Z37" s="52">
        <f>1.6*O37*P37</f>
        <v/>
      </c>
      <c r="AA37" s="52">
        <f>0.3*O37*P37</f>
        <v/>
      </c>
      <c r="AB37" s="52" t="n"/>
      <c r="AC37" s="52" t="n"/>
      <c r="AD37" s="52" t="n"/>
      <c r="AE37" s="52" t="n"/>
      <c r="AF37" s="52" t="n"/>
      <c r="AG37" s="52" t="n"/>
      <c r="AH37" s="52" t="n"/>
      <c r="AI37" s="78" t="n"/>
      <c r="AJ37" s="49" t="n"/>
      <c r="AL37" s="49" t="n"/>
      <c r="AM37" s="50" t="n"/>
      <c r="AN37" s="51" t="n"/>
      <c r="AO37" s="36" t="n"/>
    </row>
    <row r="38">
      <c r="A38" s="79" t="n"/>
      <c r="B38" s="92" t="n"/>
      <c r="C38" s="100" t="n"/>
      <c r="D38" s="100" t="n"/>
      <c r="E38" s="100" t="n"/>
      <c r="F38" s="101" t="n"/>
      <c r="G38" s="77" t="n"/>
      <c r="H38" s="77" t="n"/>
      <c r="I38" s="77" t="n"/>
      <c r="J38" s="77" t="n"/>
      <c r="K38" s="77" t="n"/>
      <c r="L38" s="77" t="n"/>
      <c r="M38" s="77" t="n"/>
      <c r="N38" s="77" t="n"/>
      <c r="O38" s="85">
        <f>'Seismic Parameters'!$C$14</f>
        <v/>
      </c>
      <c r="P38" s="85">
        <f>'Seismic Parameters'!$C$15</f>
        <v/>
      </c>
      <c r="Q38" s="77" t="n"/>
      <c r="R38" s="77" t="n"/>
      <c r="S38" s="77" t="n"/>
      <c r="T38" s="80" t="n"/>
      <c r="U38" s="77" t="n"/>
      <c r="V38" s="77" t="n"/>
      <c r="W38" s="77">
        <f> 2/3 * 77+V38</f>
        <v/>
      </c>
      <c r="X38" s="80" t="n"/>
      <c r="Y38" s="52">
        <f>IFERROR(0.4*L38*O38/(M38/P38) * (1+2*J38/K38), )</f>
        <v/>
      </c>
      <c r="Z38" s="52">
        <f>1.6*O38*P38</f>
        <v/>
      </c>
      <c r="AA38" s="52">
        <f>0.3*O38*P38</f>
        <v/>
      </c>
      <c r="AB38" s="52" t="n"/>
      <c r="AC38" s="52" t="n"/>
      <c r="AD38" s="52" t="n"/>
      <c r="AE38" s="52" t="n"/>
      <c r="AF38" s="52" t="n"/>
      <c r="AG38" s="52" t="n"/>
      <c r="AH38" s="52" t="n"/>
      <c r="AI38" s="78" t="n"/>
      <c r="AJ38" s="49" t="n"/>
      <c r="AL38" s="49" t="n"/>
      <c r="AM38" s="50" t="n"/>
      <c r="AN38" s="51" t="n"/>
      <c r="AO38" s="36" t="n"/>
    </row>
    <row r="39">
      <c r="A39" s="79" t="n"/>
      <c r="B39" s="92" t="n"/>
      <c r="C39" s="100" t="n"/>
      <c r="D39" s="100" t="n"/>
      <c r="E39" s="100" t="n"/>
      <c r="F39" s="101" t="n"/>
      <c r="G39" s="77" t="n"/>
      <c r="H39" s="77" t="n"/>
      <c r="I39" s="77" t="n"/>
      <c r="J39" s="77" t="n"/>
      <c r="K39" s="77" t="n"/>
      <c r="L39" s="77" t="n"/>
      <c r="M39" s="77" t="n"/>
      <c r="N39" s="77" t="n"/>
      <c r="O39" s="85">
        <f>'Seismic Parameters'!$C$14</f>
        <v/>
      </c>
      <c r="P39" s="85">
        <f>'Seismic Parameters'!$C$15</f>
        <v/>
      </c>
      <c r="Q39" s="77" t="n"/>
      <c r="R39" s="77" t="n"/>
      <c r="S39" s="77" t="n"/>
      <c r="T39" s="80" t="n"/>
      <c r="U39" s="77" t="n"/>
      <c r="V39" s="77" t="n"/>
      <c r="W39" s="77">
        <f> 2/3 * 77+V39</f>
        <v/>
      </c>
      <c r="X39" s="80" t="n"/>
      <c r="Y39" s="52">
        <f>IFERROR(0.4*L39*O39/(M39/P39) * (1+2*J39/K39), )</f>
        <v/>
      </c>
      <c r="Z39" s="52">
        <f>1.6*O39*P39</f>
        <v/>
      </c>
      <c r="AA39" s="52">
        <f>0.3*O39*P39</f>
        <v/>
      </c>
      <c r="AB39" s="52" t="n"/>
      <c r="AC39" s="52" t="n"/>
      <c r="AD39" s="52" t="n"/>
      <c r="AE39" s="52" t="n"/>
      <c r="AF39" s="52" t="n"/>
      <c r="AG39" s="52" t="n"/>
      <c r="AH39" s="52" t="n"/>
      <c r="AI39" s="78" t="n"/>
      <c r="AJ39" s="49" t="n"/>
      <c r="AL39" s="49" t="n"/>
      <c r="AM39" s="50" t="n"/>
      <c r="AN39" s="51" t="n"/>
      <c r="AO39" s="36" t="n"/>
    </row>
    <row r="40" ht="14.95" customHeight="1" s="40" thickBot="1">
      <c r="A40" s="81" t="n"/>
      <c r="B40" s="94" t="n"/>
      <c r="C40" s="102" t="n"/>
      <c r="D40" s="102" t="n"/>
      <c r="E40" s="102" t="n"/>
      <c r="F40" s="103" t="n"/>
      <c r="G40" s="82" t="n"/>
      <c r="H40" s="82" t="n"/>
      <c r="I40" s="82" t="n"/>
      <c r="J40" s="82" t="n"/>
      <c r="K40" s="82" t="n"/>
      <c r="L40" s="82" t="n"/>
      <c r="M40" s="82" t="n"/>
      <c r="N40" s="82" t="n"/>
      <c r="O40" s="86">
        <f>'Seismic Parameters'!$C$14</f>
        <v/>
      </c>
      <c r="P40" s="86">
        <f>'Seismic Parameters'!$C$15</f>
        <v/>
      </c>
      <c r="Q40" s="82" t="n"/>
      <c r="R40" s="82" t="n"/>
      <c r="S40" s="82" t="n"/>
      <c r="T40" s="83" t="n"/>
      <c r="U40" s="82" t="n"/>
      <c r="V40" s="82" t="n"/>
      <c r="W40" s="77">
        <f> 2/3 * 77+V40</f>
        <v/>
      </c>
      <c r="X40" s="83" t="n"/>
      <c r="Y40" s="54">
        <f>IFERROR(0.4*L40*O40/(M40/P40) * (1+2*J40/K40), )</f>
        <v/>
      </c>
      <c r="Z40" s="54">
        <f>1.6*O40*P40</f>
        <v/>
      </c>
      <c r="AA40" s="54">
        <f>0.3*O40*P40</f>
        <v/>
      </c>
      <c r="AB40" s="54" t="n"/>
      <c r="AC40" s="54" t="n"/>
      <c r="AD40" s="54" t="n"/>
      <c r="AE40" s="54" t="n"/>
      <c r="AF40" s="54" t="n"/>
      <c r="AG40" s="54" t="n"/>
      <c r="AH40" s="54" t="n"/>
      <c r="AI40" s="84" t="n"/>
      <c r="AJ40" s="49" t="n"/>
      <c r="AL40" s="49" t="n"/>
      <c r="AM40" s="50" t="n"/>
      <c r="AN40" s="51" t="n"/>
      <c r="AO40" s="36" t="n"/>
    </row>
    <row r="42">
      <c r="T42" s="1" t="n"/>
    </row>
    <row r="43">
      <c r="T43" s="1" t="n"/>
    </row>
    <row r="44">
      <c r="T44" s="1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</row>
  </sheetData>
  <mergeCells count="25">
    <mergeCell ref="B39:F39"/>
    <mergeCell ref="B40:F40"/>
    <mergeCell ref="G2:J2"/>
    <mergeCell ref="G3:K3"/>
    <mergeCell ref="A2:F2"/>
    <mergeCell ref="A3:F3"/>
    <mergeCell ref="B33:F33"/>
    <mergeCell ref="B34:F34"/>
    <mergeCell ref="B35:F35"/>
    <mergeCell ref="B36:F36"/>
    <mergeCell ref="B37:F37"/>
    <mergeCell ref="B38:F38"/>
    <mergeCell ref="B27:F27"/>
    <mergeCell ref="B28:F28"/>
    <mergeCell ref="B29:F29"/>
    <mergeCell ref="B30:F30"/>
    <mergeCell ref="B19:F19"/>
    <mergeCell ref="B22:F22"/>
    <mergeCell ref="B18:F18"/>
    <mergeCell ref="B31:F31"/>
    <mergeCell ref="B32:F32"/>
    <mergeCell ref="B23:F23"/>
    <mergeCell ref="B24:F24"/>
    <mergeCell ref="B25:F25"/>
    <mergeCell ref="B26:F26"/>
  </mergeCells>
  <conditionalFormatting sqref="AN34:AN40 AP20:AP33">
    <cfRule type="colorScale" priority="4">
      <colorScale>
        <cfvo type="min"/>
        <cfvo type="percentile" val="90"/>
        <cfvo type="num" val="1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E2" sqref="E2"/>
    </sheetView>
  </sheetViews>
  <sheetFormatPr baseColWidth="8" defaultRowHeight="14.3"/>
  <cols>
    <col width="24.5" customWidth="1" style="40" min="1" max="1"/>
    <col width="56.375" customWidth="1" style="40" min="2" max="2"/>
  </cols>
  <sheetData>
    <row r="1">
      <c r="A1" t="inlineStr">
        <is>
          <t>Mounting Location</t>
        </is>
      </c>
      <c r="B1" t="inlineStr">
        <is>
          <t>Preview image</t>
        </is>
      </c>
    </row>
    <row r="2" ht="333.7" customHeight="1" s="40">
      <c r="A2" t="inlineStr">
        <is>
          <t>wall</t>
        </is>
      </c>
    </row>
    <row r="3" ht="366.3" customHeight="1" s="40">
      <c r="A3" t="inlineStr">
        <is>
          <t>floor</t>
        </is>
      </c>
    </row>
    <row r="4" ht="409.6" customHeight="1" s="40">
      <c r="A4" t="inlineStr">
        <is>
          <t>wall,floor</t>
        </is>
      </c>
    </row>
    <row r="5" ht="409.6" customHeight="1" s="40">
      <c r="A5" t="inlineStr">
        <is>
          <t>ceiling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Owner</dc:creator>
  <dcterms:created xsi:type="dcterms:W3CDTF">2021-06-15T18:42:37Z</dcterms:created>
  <dcterms:modified xsi:type="dcterms:W3CDTF">2021-08-10T17:19:49Z</dcterms:modified>
  <cp:lastModifiedBy>Owner</cp:lastModifiedBy>
</cp:coreProperties>
</file>