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xr:revisionPtr revIDLastSave="0" documentId="8_{5016DD29-9D69-4739-B8A7-520AC54D607D}" xr6:coauthVersionLast="47" xr6:coauthVersionMax="47" xr10:uidLastSave="{00000000-0000-0000-0000-000000000000}"/>
  <bookViews>
    <workbookView xWindow="240" yWindow="105" windowWidth="14805" windowHeight="8010" firstSheet="5" activeTab="6" xr2:uid="{00000000-000D-0000-FFFF-FFFF00000000}"/>
  </bookViews>
  <sheets>
    <sheet name="Customers" sheetId="1" r:id="rId1"/>
    <sheet name="CustomersPT" sheetId="6" r:id="rId2"/>
    <sheet name="Sales" sheetId="4" r:id="rId3"/>
    <sheet name="SalesPT" sheetId="5" r:id="rId4"/>
    <sheet name="Products" sheetId="2" r:id="rId5"/>
    <sheet name="Returns" sheetId="3" r:id="rId6"/>
    <sheet name="ReturnsPT" sheetId="7" r:id="rId7"/>
  </sheets>
  <definedNames>
    <definedName name="Slicer_Category">#N/A</definedName>
    <definedName name="Slicer_Date">#N/A</definedName>
    <definedName name="Slicer_Region">#N/A</definedName>
  </definedNames>
  <calcPr calcId="191028"/>
  <pivotCaches>
    <pivotCache cacheId="7190" r:id="rId8"/>
    <pivotCache cacheId="7103" r:id="rId9"/>
    <pivotCache cacheId="7306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4" l="1"/>
  <c r="O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J2" i="1"/>
  <c r="T3" i="4"/>
  <c r="T2" i="4"/>
  <c r="N2" i="4"/>
  <c r="M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K2" i="4"/>
  <c r="J2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</calcChain>
</file>

<file path=xl/sharedStrings.xml><?xml version="1.0" encoding="utf-8"?>
<sst xmlns="http://schemas.openxmlformats.org/spreadsheetml/2006/main" count="330" uniqueCount="90">
  <si>
    <t>CustomerID</t>
  </si>
  <si>
    <t>Name</t>
  </si>
  <si>
    <t xml:space="preserve">Gender </t>
  </si>
  <si>
    <t xml:space="preserve">Age </t>
  </si>
  <si>
    <t xml:space="preserve">Location </t>
  </si>
  <si>
    <t>LoyaltyStatus</t>
  </si>
  <si>
    <t>Age Group</t>
  </si>
  <si>
    <t>Drew Brown</t>
  </si>
  <si>
    <t>Female</t>
  </si>
  <si>
    <t>Florida</t>
  </si>
  <si>
    <t>Bronze</t>
  </si>
  <si>
    <t>Number of Customers:</t>
  </si>
  <si>
    <t>Chris Smith</t>
  </si>
  <si>
    <t>Male</t>
  </si>
  <si>
    <t>Silver</t>
  </si>
  <si>
    <t>Chris Williams</t>
  </si>
  <si>
    <t>New York</t>
  </si>
  <si>
    <t>Gold</t>
  </si>
  <si>
    <t>Jamie Johnson</t>
  </si>
  <si>
    <t>Illinois</t>
  </si>
  <si>
    <t>Alex Garcia</t>
  </si>
  <si>
    <t>Chris Wilson</t>
  </si>
  <si>
    <t>California</t>
  </si>
  <si>
    <t>Jordan Smith</t>
  </si>
  <si>
    <t>Jordan Davis</t>
  </si>
  <si>
    <t>Texas</t>
  </si>
  <si>
    <t>Sam Miller</t>
  </si>
  <si>
    <t>Jordan Wilson</t>
  </si>
  <si>
    <t>Casey Davis</t>
  </si>
  <si>
    <t>Sam Smith</t>
  </si>
  <si>
    <t>Chris Johnson</t>
  </si>
  <si>
    <t>Morgan Martinez</t>
  </si>
  <si>
    <t>Riley Davis</t>
  </si>
  <si>
    <t>Casey Johnson</t>
  </si>
  <si>
    <t>Taylor Davis</t>
  </si>
  <si>
    <t>Casey Martinez</t>
  </si>
  <si>
    <t>Count of CustomerID</t>
  </si>
  <si>
    <t>Grand Total</t>
  </si>
  <si>
    <t>Middle-Aged</t>
  </si>
  <si>
    <t>Senior</t>
  </si>
  <si>
    <t>Young</t>
  </si>
  <si>
    <t>OrderID</t>
  </si>
  <si>
    <t>Date</t>
  </si>
  <si>
    <t>Region</t>
  </si>
  <si>
    <t>Product</t>
  </si>
  <si>
    <t>Category</t>
  </si>
  <si>
    <t>Sales</t>
  </si>
  <si>
    <t>Quantity</t>
  </si>
  <si>
    <t>Profit</t>
  </si>
  <si>
    <t>Profit Margin</t>
  </si>
  <si>
    <t>Sale Month</t>
  </si>
  <si>
    <t>Loyalty Status</t>
  </si>
  <si>
    <t>Cost Price</t>
  </si>
  <si>
    <t>Selling Price</t>
  </si>
  <si>
    <t>Return Date</t>
  </si>
  <si>
    <t>Return Reason</t>
  </si>
  <si>
    <t>West</t>
  </si>
  <si>
    <t>Jacket</t>
  </si>
  <si>
    <t>Clothing</t>
  </si>
  <si>
    <t>Total Sales</t>
  </si>
  <si>
    <t>North</t>
  </si>
  <si>
    <t>Smartphone</t>
  </si>
  <si>
    <t>Electronics</t>
  </si>
  <si>
    <t>Total Profit</t>
  </si>
  <si>
    <t>South</t>
  </si>
  <si>
    <t>Shoes</t>
  </si>
  <si>
    <t>East</t>
  </si>
  <si>
    <t>T-Shirt</t>
  </si>
  <si>
    <t>Tablet</t>
  </si>
  <si>
    <t>Laptop</t>
  </si>
  <si>
    <t>Headphones</t>
  </si>
  <si>
    <t>Sofa</t>
  </si>
  <si>
    <t>Furniture</t>
  </si>
  <si>
    <t>Desk</t>
  </si>
  <si>
    <t>Chair</t>
  </si>
  <si>
    <t>Jeans</t>
  </si>
  <si>
    <t>Bookshelf</t>
  </si>
  <si>
    <t>Sum of Profit</t>
  </si>
  <si>
    <t xml:space="preserve">ProductID     </t>
  </si>
  <si>
    <t>ProductName</t>
  </si>
  <si>
    <t>Sub-Category</t>
  </si>
  <si>
    <t>CostPrice</t>
  </si>
  <si>
    <t>SellingPrice</t>
  </si>
  <si>
    <t>OrderId</t>
  </si>
  <si>
    <t>ReturnDate</t>
  </si>
  <si>
    <t>Reason</t>
  </si>
  <si>
    <t>Defective</t>
  </si>
  <si>
    <t>Wrong Item</t>
  </si>
  <si>
    <t>Not Needed</t>
  </si>
  <si>
    <t>Count of 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</si>
</sst>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Calibri"/>
    </font>
    <font>
      <b/>
      <sz val="16"/>
      <color rgb="FF000000"/>
      <name val="Calibri"/>
    </font>
    <font>
      <sz val="16"/>
      <color rgb="FF000000"/>
      <name val="Calibri"/>
    </font>
    <font>
      <sz val="16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5" fillId="0" borderId="0" xfId="0" applyFo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10" fontId="8" fillId="0" borderId="0" xfId="0" applyNumberFormat="1" applyFont="1"/>
    <xf numFmtId="0" fontId="8" fillId="0" borderId="0" xfId="0" applyFont="1"/>
    <xf numFmtId="14" fontId="8" fillId="0" borderId="0" xfId="0" applyNumberFormat="1" applyFont="1"/>
    <xf numFmtId="10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0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1" xfId="0" applyFont="1" applyFill="1" applyBorder="1"/>
    <xf numFmtId="0" fontId="0" fillId="0" borderId="0" xfId="0" pivotButton="1"/>
    <xf numFmtId="0" fontId="8" fillId="3" borderId="1" xfId="0" applyFont="1" applyFill="1" applyBorder="1"/>
    <xf numFmtId="0" fontId="5" fillId="0" borderId="2" xfId="0" applyFont="1" applyBorder="1"/>
    <xf numFmtId="0" fontId="8" fillId="0" borderId="3" xfId="0" applyFont="1" applyBorder="1"/>
    <xf numFmtId="0" fontId="5" fillId="0" borderId="4" xfId="0" applyFont="1" applyBorder="1"/>
    <xf numFmtId="0" fontId="8" fillId="0" borderId="5" xfId="0" applyFont="1" applyBorder="1"/>
    <xf numFmtId="0" fontId="0" fillId="0" borderId="0" xfId="0" applyNumberFormat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rgb="FF002060"/>
      </font>
      <fill>
        <patternFill patternType="solid">
          <bgColor theme="0" tint="-0.249977111117893"/>
        </patternFill>
      </fill>
    </dxf>
    <dxf>
      <font>
        <color theme="3" tint="0.249977111117893"/>
      </font>
      <fill>
        <patternFill patternType="solid">
          <bgColor theme="7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[ExcelForDataAnalytics_Project.xlsx]ReturnsPT!PivotTable4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Reasons for Return</a:t>
            </a:r>
          </a:p>
        </c:rich>
      </c:tx>
      <c:overlay val="0"/>
      <c:spPr>
        <a:solidFill>
          <a:srgbClr val="C0E4F5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ReturnsPT!$B$3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ReturnsPT!$A$4:$A$7</c:f>
              <c:strCache>
                <c:ptCount val="3"/>
                <c:pt idx="0">
                  <c:v>Defective</c:v>
                </c:pt>
                <c:pt idx="1">
                  <c:v>Not Needed</c:v>
                </c:pt>
                <c:pt idx="2">
                  <c:v>Wrong Item</c:v>
                </c:pt>
              </c:strCache>
            </c:strRef>
          </c:cat>
          <c:val>
            <c:numRef>
              <c:f>ReturnsPT!$B$4:$B$7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7-4F01-B1A8-7CEEEC149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DAE9F8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1171575</xdr:colOff>
      <xdr:row>3</xdr:row>
      <xdr:rowOff>161925</xdr:rowOff>
    </xdr:from>
    <xdr:to>
      <xdr:col>18</xdr:col>
      <xdr:colOff>314325</xdr:colOff>
      <xdr:row>10</xdr:row>
      <xdr:rowOff>47625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6" name="Date">
              <a:extLst>
                <a:ext uri="{FF2B5EF4-FFF2-40B4-BE49-F238E27FC236}">
                  <a16:creationId xmlns:a16="http://schemas.microsoft.com/office/drawing/2014/main" id="{5F0FDCB7-FED2-E377-C5AC-FEB1608F7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87625" y="85725"/>
              <a:ext cx="182880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15</xdr:col>
      <xdr:colOff>1162050</xdr:colOff>
      <xdr:row>15</xdr:row>
      <xdr:rowOff>247650</xdr:rowOff>
    </xdr:from>
    <xdr:to>
      <xdr:col>18</xdr:col>
      <xdr:colOff>304800</xdr:colOff>
      <xdr:row>21</xdr:row>
      <xdr:rowOff>104775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168D4264-E9EE-41D1-E70D-5B520F850DB7}"/>
                </a:ext>
                <a:ext uri="{147F2762-F138-4A5C-976F-8EAC2B608ADB}">
                  <a16:predDERef xmlns:a16="http://schemas.microsoft.com/office/drawing/2014/main" pred="{5F0FDCB7-FED2-E377-C5AC-FEB1608F7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78100" y="3181350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15</xdr:col>
      <xdr:colOff>1171575</xdr:colOff>
      <xdr:row>10</xdr:row>
      <xdr:rowOff>180975</xdr:rowOff>
    </xdr:from>
    <xdr:to>
      <xdr:col>18</xdr:col>
      <xdr:colOff>314325</xdr:colOff>
      <xdr:row>15</xdr:row>
      <xdr:rowOff>66675</xdr:rowOff>
    </xdr:to>
    <mc:AlternateContent xmlns:mc="http://schemas.openxmlformats.org/markup-compatibility/2006" xmlns:a15="http://schemas.microsoft.com/office/drawing/2012/main">
      <mc:Choice Requires="a15">
        <xdr:graphicFrame macro="">
          <xdr:nvGraphicFramePr>
            <xdr:cNvPr id="8" name="Category">
              <a:extLst>
                <a:ext uri="{FF2B5EF4-FFF2-40B4-BE49-F238E27FC236}">
                  <a16:creationId xmlns:a16="http://schemas.microsoft.com/office/drawing/2014/main" id="{2036728D-0BEF-B9CC-07AE-81C6FBFA48C3}"/>
                </a:ext>
                <a:ext uri="{147F2762-F138-4A5C-976F-8EAC2B608ADB}">
                  <a16:predDERef xmlns:a16="http://schemas.microsoft.com/office/drawing/2014/main" pred="{168D4264-E9EE-41D1-E70D-5B520F850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97150" y="1895475"/>
              <a:ext cx="1828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19050</xdr:rowOff>
    </xdr:from>
    <xdr:to>
      <xdr:col>10</xdr:col>
      <xdr:colOff>76200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717ED-290A-269D-C2E7-46BC0DAC2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4.599888773148" createdVersion="8" refreshedVersion="8" minRefreshableVersion="3" recordCount="50" xr:uid="{426061F8-2EDB-4A61-A1E5-DC9E265DA653}">
  <cacheSource type="worksheet">
    <worksheetSource name="Table2"/>
  </cacheSource>
  <cacheFields count="14">
    <cacheField name="OrderID" numFmtId="0">
      <sharedItems containsSemiMixedTypes="0" containsString="0" containsNumber="1" containsInteger="1" minValue="5001" maxValue="5050"/>
    </cacheField>
    <cacheField name="Date" numFmtId="14">
      <sharedItems containsSemiMixedTypes="0" containsNonDate="0" containsDate="1" containsString="0" minDate="2023-01-30T00:00:00" maxDate="2023-12-30T00:00:00"/>
    </cacheField>
    <cacheField name="Region" numFmtId="0">
      <sharedItems count="4">
        <s v="West"/>
        <s v="North"/>
        <s v="South"/>
        <s v="East"/>
      </sharedItems>
    </cacheField>
    <cacheField name="Product" numFmtId="0">
      <sharedItems count="12">
        <s v="Jacket"/>
        <s v="Smartphone"/>
        <s v="Shoes"/>
        <s v="T-Shirt"/>
        <s v="Tablet"/>
        <s v="Laptop"/>
        <s v="Headphones"/>
        <s v="Sofa"/>
        <s v="Desk"/>
        <s v="Chair"/>
        <s v="Jeans"/>
        <s v="Bookshelf"/>
      </sharedItems>
    </cacheField>
    <cacheField name="Category" numFmtId="0">
      <sharedItems count="3">
        <s v="Clothing"/>
        <s v="Electronics"/>
        <s v="Furniture"/>
      </sharedItems>
    </cacheField>
    <cacheField name="Sales" numFmtId="0">
      <sharedItems containsSemiMixedTypes="0" containsString="0" containsNumber="1" containsInteger="1" minValue="69" maxValue="4050"/>
    </cacheField>
    <cacheField name="Quantity" numFmtId="0">
      <sharedItems containsSemiMixedTypes="0" containsString="0" containsNumber="1" containsInteger="1" minValue="1" maxValue="5"/>
    </cacheField>
    <cacheField name="Profit" numFmtId="0">
      <sharedItems containsSemiMixedTypes="0" containsString="0" containsNumber="1" containsInteger="1" minValue="17" maxValue="995"/>
    </cacheField>
    <cacheField name="CustomerID" numFmtId="0">
      <sharedItems containsSemiMixedTypes="0" containsString="0" containsNumber="1" containsInteger="1" minValue="2001" maxValue="2020"/>
    </cacheField>
    <cacheField name="Profit Margin" numFmtId="10">
      <sharedItems containsSemiMixedTypes="0" containsString="0" containsNumber="1" minValue="0.02" maxValue="0.82"/>
    </cacheField>
    <cacheField name="Sale Month" numFmtId="0">
      <sharedItems/>
    </cacheField>
    <cacheField name="Loyalty Status" numFmtId="0">
      <sharedItems/>
    </cacheField>
    <cacheField name="Cost Price" numFmtId="0">
      <sharedItems containsSemiMixedTypes="0" containsString="0" containsNumber="1" containsInteger="1" minValue="45" maxValue="774"/>
    </cacheField>
    <cacheField name="Selling Price" numFmtId="0">
      <sharedItems containsSemiMixedTypes="0" containsString="0" containsNumber="1" containsInteger="1" minValue="69" maxValue="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4.603991666663" createdVersion="8" refreshedVersion="8" minRefreshableVersion="3" recordCount="19" xr:uid="{9E3D62CA-A2D2-48C9-A941-C8BCD9AE102E}">
  <cacheSource type="worksheet">
    <worksheetSource name="Table1"/>
  </cacheSource>
  <cacheFields count="7">
    <cacheField name="CustomerID" numFmtId="0">
      <sharedItems containsSemiMixedTypes="0" containsString="0" containsNumber="1" containsInteger="1" minValue="2001" maxValue="2019"/>
    </cacheField>
    <cacheField name="Name" numFmtId="0">
      <sharedItems/>
    </cacheField>
    <cacheField name="Gender " numFmtId="0">
      <sharedItems/>
    </cacheField>
    <cacheField name="Age " numFmtId="0">
      <sharedItems containsSemiMixedTypes="0" containsString="0" containsNumber="1" containsInteger="1" minValue="20" maxValue="65"/>
    </cacheField>
    <cacheField name="Location " numFmtId="0">
      <sharedItems/>
    </cacheField>
    <cacheField name="LoyaltyStatus" numFmtId="0">
      <sharedItems count="3">
        <s v="Bronze"/>
        <s v="Silver"/>
        <s v="Gold"/>
      </sharedItems>
    </cacheField>
    <cacheField name="Age Group" numFmtId="0">
      <sharedItems count="3">
        <s v="Middle-Aged"/>
        <s v="Senior"/>
        <s v="Yo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4.671184606479" createdVersion="8" refreshedVersion="8" minRefreshableVersion="3" recordCount="10" xr:uid="{070BCF2B-F193-45EF-89A8-9BD5129F9E7F}">
  <cacheSource type="worksheet">
    <worksheetSource name="Table3"/>
  </cacheSource>
  <cacheFields count="3">
    <cacheField name="OrderId" numFmtId="0">
      <sharedItems containsSemiMixedTypes="0" containsString="0" containsNumber="1" containsInteger="1" minValue="5001" maxValue="5039"/>
    </cacheField>
    <cacheField name="ReturnDate" numFmtId="14">
      <sharedItems containsSemiMixedTypes="0" containsNonDate="0" containsDate="1" containsString="0" minDate="2023-12-01T00:00:00" maxDate="2023-12-29T00:00:00"/>
    </cacheField>
    <cacheField name="Reason" numFmtId="0">
      <sharedItems count="3">
        <s v="Defective"/>
        <s v="Wrong Item"/>
        <s v="Not Need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5001"/>
    <d v="2023-05-31T00:00:00"/>
    <x v="0"/>
    <x v="0"/>
    <x v="0"/>
    <n v="794"/>
    <n v="2"/>
    <n v="278"/>
    <n v="2016"/>
    <n v="0.35"/>
    <s v="May"/>
    <s v="Bronze"/>
    <n v="258"/>
    <n v="397"/>
  </r>
  <r>
    <n v="5002"/>
    <d v="2023-08-21T00:00:00"/>
    <x v="1"/>
    <x v="1"/>
    <x v="1"/>
    <n v="732"/>
    <n v="3"/>
    <n v="597"/>
    <n v="2011"/>
    <n v="0.82"/>
    <s v="Aug"/>
    <s v="Gold"/>
    <n v="45"/>
    <n v="244"/>
  </r>
  <r>
    <n v="5003"/>
    <d v="2023-09-14T00:00:00"/>
    <x v="2"/>
    <x v="2"/>
    <x v="0"/>
    <n v="3260"/>
    <n v="5"/>
    <n v="80"/>
    <n v="2003"/>
    <n v="0.02"/>
    <s v="Sep"/>
    <s v="Gold"/>
    <n v="636"/>
    <n v="652"/>
  </r>
  <r>
    <n v="5004"/>
    <d v="2023-02-24T00:00:00"/>
    <x v="3"/>
    <x v="1"/>
    <x v="1"/>
    <n v="1220"/>
    <n v="5"/>
    <n v="995"/>
    <n v="2016"/>
    <n v="0.82"/>
    <s v="Feb"/>
    <s v="Bronze"/>
    <n v="45"/>
    <n v="244"/>
  </r>
  <r>
    <n v="5005"/>
    <d v="2023-11-08T00:00:00"/>
    <x v="2"/>
    <x v="1"/>
    <x v="1"/>
    <n v="488"/>
    <n v="2"/>
    <n v="398"/>
    <n v="2018"/>
    <n v="0.82"/>
    <s v="Nov"/>
    <s v="Bronze"/>
    <n v="45"/>
    <n v="244"/>
  </r>
  <r>
    <n v="5006"/>
    <d v="2023-07-11T00:00:00"/>
    <x v="2"/>
    <x v="3"/>
    <x v="0"/>
    <n v="345"/>
    <n v="5"/>
    <n v="85"/>
    <n v="2002"/>
    <n v="0.25"/>
    <s v="Jul"/>
    <s v="Silver"/>
    <n v="52"/>
    <n v="69"/>
  </r>
  <r>
    <n v="5007"/>
    <d v="2023-09-29T00:00:00"/>
    <x v="1"/>
    <x v="4"/>
    <x v="1"/>
    <n v="1465"/>
    <n v="5"/>
    <n v="225"/>
    <n v="2013"/>
    <n v="0.15"/>
    <s v="Sep"/>
    <s v="Gold"/>
    <n v="248"/>
    <n v="293"/>
  </r>
  <r>
    <n v="5008"/>
    <d v="2023-06-15T00:00:00"/>
    <x v="0"/>
    <x v="3"/>
    <x v="0"/>
    <n v="69"/>
    <n v="1"/>
    <n v="17"/>
    <n v="2010"/>
    <n v="0.25"/>
    <s v="Jun"/>
    <s v="Gold"/>
    <n v="52"/>
    <n v="69"/>
  </r>
  <r>
    <n v="5009"/>
    <d v="2023-02-27T00:00:00"/>
    <x v="3"/>
    <x v="5"/>
    <x v="1"/>
    <n v="2136"/>
    <n v="3"/>
    <n v="114"/>
    <n v="2014"/>
    <n v="0.05"/>
    <s v="Feb"/>
    <s v="Gold"/>
    <n v="674"/>
    <n v="712"/>
  </r>
  <r>
    <n v="5010"/>
    <d v="2023-05-03T00:00:00"/>
    <x v="1"/>
    <x v="6"/>
    <x v="1"/>
    <n v="746"/>
    <n v="2"/>
    <n v="144"/>
    <n v="2007"/>
    <n v="0.19"/>
    <s v="May"/>
    <s v="Gold"/>
    <n v="301"/>
    <n v="373"/>
  </r>
  <r>
    <n v="5011"/>
    <d v="2023-10-18T00:00:00"/>
    <x v="1"/>
    <x v="5"/>
    <x v="1"/>
    <n v="712"/>
    <n v="1"/>
    <n v="38"/>
    <n v="2006"/>
    <n v="0.05"/>
    <s v="Oct"/>
    <s v="Bronze"/>
    <n v="674"/>
    <n v="712"/>
  </r>
  <r>
    <n v="5012"/>
    <d v="2023-09-06T00:00:00"/>
    <x v="1"/>
    <x v="7"/>
    <x v="2"/>
    <n v="3710"/>
    <n v="5"/>
    <n v="590"/>
    <n v="2009"/>
    <n v="0.16"/>
    <s v="Sep"/>
    <s v="Bronze"/>
    <n v="624"/>
    <n v="742"/>
  </r>
  <r>
    <n v="5013"/>
    <d v="2023-03-06T00:00:00"/>
    <x v="2"/>
    <x v="3"/>
    <x v="0"/>
    <n v="276"/>
    <n v="4"/>
    <n v="68"/>
    <n v="2005"/>
    <n v="0.25"/>
    <s v="Mar"/>
    <s v="Bronze"/>
    <n v="52"/>
    <n v="69"/>
  </r>
  <r>
    <n v="5014"/>
    <d v="2023-10-09T00:00:00"/>
    <x v="2"/>
    <x v="8"/>
    <x v="2"/>
    <n v="2733"/>
    <n v="3"/>
    <n v="597"/>
    <n v="2005"/>
    <n v="0.22"/>
    <s v="Oct"/>
    <s v="Bronze"/>
    <n v="712"/>
    <n v="911"/>
  </r>
  <r>
    <n v="5015"/>
    <d v="2023-09-28T00:00:00"/>
    <x v="0"/>
    <x v="3"/>
    <x v="0"/>
    <n v="138"/>
    <n v="2"/>
    <n v="34"/>
    <n v="2011"/>
    <n v="0.25"/>
    <s v="Sep"/>
    <s v="Gold"/>
    <n v="52"/>
    <n v="69"/>
  </r>
  <r>
    <n v="5016"/>
    <d v="2023-10-04T00:00:00"/>
    <x v="2"/>
    <x v="4"/>
    <x v="1"/>
    <n v="879"/>
    <n v="3"/>
    <n v="135"/>
    <n v="2019"/>
    <n v="0.15"/>
    <s v="Oct"/>
    <s v="Bronze"/>
    <n v="248"/>
    <n v="293"/>
  </r>
  <r>
    <n v="5017"/>
    <d v="2023-07-24T00:00:00"/>
    <x v="3"/>
    <x v="1"/>
    <x v="1"/>
    <n v="976"/>
    <n v="4"/>
    <n v="796"/>
    <n v="2011"/>
    <n v="0.82"/>
    <s v="Jul"/>
    <s v="Gold"/>
    <n v="45"/>
    <n v="244"/>
  </r>
  <r>
    <n v="5018"/>
    <d v="2023-09-22T00:00:00"/>
    <x v="0"/>
    <x v="3"/>
    <x v="0"/>
    <n v="69"/>
    <n v="1"/>
    <n v="17"/>
    <n v="2006"/>
    <n v="0.25"/>
    <s v="Sep"/>
    <s v="Bronze"/>
    <n v="52"/>
    <n v="69"/>
  </r>
  <r>
    <n v="5019"/>
    <d v="2023-05-07T00:00:00"/>
    <x v="2"/>
    <x v="7"/>
    <x v="2"/>
    <n v="742"/>
    <n v="1"/>
    <n v="118"/>
    <n v="2017"/>
    <n v="0.16"/>
    <s v="May"/>
    <s v="Bronze"/>
    <n v="624"/>
    <n v="742"/>
  </r>
  <r>
    <n v="5020"/>
    <d v="2023-06-23T00:00:00"/>
    <x v="1"/>
    <x v="9"/>
    <x v="2"/>
    <n v="4050"/>
    <n v="5"/>
    <n v="180"/>
    <n v="2002"/>
    <n v="0.04"/>
    <s v="Jun"/>
    <s v="Silver"/>
    <n v="774"/>
    <n v="810"/>
  </r>
  <r>
    <n v="5021"/>
    <d v="2023-10-11T00:00:00"/>
    <x v="2"/>
    <x v="0"/>
    <x v="0"/>
    <n v="1985"/>
    <n v="5"/>
    <n v="695"/>
    <n v="2020"/>
    <n v="0.35"/>
    <s v="Oct"/>
    <s v="Not Found"/>
    <n v="258"/>
    <n v="397"/>
  </r>
  <r>
    <n v="5022"/>
    <d v="2023-04-23T00:00:00"/>
    <x v="1"/>
    <x v="3"/>
    <x v="0"/>
    <n v="69"/>
    <n v="1"/>
    <n v="17"/>
    <n v="2009"/>
    <n v="0.25"/>
    <s v="Apr"/>
    <s v="Bronze"/>
    <n v="52"/>
    <n v="69"/>
  </r>
  <r>
    <n v="5023"/>
    <d v="2023-12-29T00:00:00"/>
    <x v="1"/>
    <x v="4"/>
    <x v="1"/>
    <n v="586"/>
    <n v="2"/>
    <n v="90"/>
    <n v="2015"/>
    <n v="0.15"/>
    <s v="Dec"/>
    <s v="Silver"/>
    <n v="248"/>
    <n v="293"/>
  </r>
  <r>
    <n v="5024"/>
    <d v="2023-02-04T00:00:00"/>
    <x v="1"/>
    <x v="0"/>
    <x v="0"/>
    <n v="1191"/>
    <n v="3"/>
    <n v="417"/>
    <n v="2008"/>
    <n v="0.35"/>
    <s v="Feb"/>
    <s v="Gold"/>
    <n v="258"/>
    <n v="397"/>
  </r>
  <r>
    <n v="5025"/>
    <d v="2023-02-06T00:00:00"/>
    <x v="2"/>
    <x v="8"/>
    <x v="2"/>
    <n v="2733"/>
    <n v="3"/>
    <n v="597"/>
    <n v="2011"/>
    <n v="0.22"/>
    <s v="Feb"/>
    <s v="Gold"/>
    <n v="712"/>
    <n v="911"/>
  </r>
  <r>
    <n v="5026"/>
    <d v="2023-12-09T00:00:00"/>
    <x v="0"/>
    <x v="2"/>
    <x v="0"/>
    <n v="1304"/>
    <n v="2"/>
    <n v="32"/>
    <n v="2016"/>
    <n v="0.02"/>
    <s v="Dec"/>
    <s v="Bronze"/>
    <n v="636"/>
    <n v="652"/>
  </r>
  <r>
    <n v="5027"/>
    <d v="2023-10-04T00:00:00"/>
    <x v="2"/>
    <x v="4"/>
    <x v="1"/>
    <n v="1465"/>
    <n v="5"/>
    <n v="225"/>
    <n v="2005"/>
    <n v="0.15"/>
    <s v="Oct"/>
    <s v="Bronze"/>
    <n v="248"/>
    <n v="293"/>
  </r>
  <r>
    <n v="5028"/>
    <d v="2023-10-23T00:00:00"/>
    <x v="0"/>
    <x v="6"/>
    <x v="1"/>
    <n v="746"/>
    <n v="2"/>
    <n v="144"/>
    <n v="2020"/>
    <n v="0.19"/>
    <s v="Oct"/>
    <s v="Not Found"/>
    <n v="301"/>
    <n v="373"/>
  </r>
  <r>
    <n v="5029"/>
    <d v="2023-08-31T00:00:00"/>
    <x v="0"/>
    <x v="2"/>
    <x v="0"/>
    <n v="1304"/>
    <n v="2"/>
    <n v="32"/>
    <n v="2019"/>
    <n v="0.02"/>
    <s v="Aug"/>
    <s v="Bronze"/>
    <n v="636"/>
    <n v="652"/>
  </r>
  <r>
    <n v="5030"/>
    <d v="2023-02-18T00:00:00"/>
    <x v="1"/>
    <x v="3"/>
    <x v="0"/>
    <n v="276"/>
    <n v="4"/>
    <n v="68"/>
    <n v="2013"/>
    <n v="0.25"/>
    <s v="Feb"/>
    <s v="Gold"/>
    <n v="52"/>
    <n v="69"/>
  </r>
  <r>
    <n v="5031"/>
    <d v="2023-07-01T00:00:00"/>
    <x v="0"/>
    <x v="1"/>
    <x v="1"/>
    <n v="976"/>
    <n v="4"/>
    <n v="796"/>
    <n v="2001"/>
    <n v="0.82"/>
    <s v="Jul"/>
    <s v="Bronze"/>
    <n v="45"/>
    <n v="244"/>
  </r>
  <r>
    <n v="5032"/>
    <d v="2023-08-28T00:00:00"/>
    <x v="1"/>
    <x v="10"/>
    <x v="0"/>
    <n v="180"/>
    <n v="1"/>
    <n v="65"/>
    <n v="2016"/>
    <n v="0.36"/>
    <s v="Aug"/>
    <s v="Bronze"/>
    <n v="115"/>
    <n v="180"/>
  </r>
  <r>
    <n v="5033"/>
    <d v="2023-02-01T00:00:00"/>
    <x v="0"/>
    <x v="3"/>
    <x v="0"/>
    <n v="207"/>
    <n v="3"/>
    <n v="51"/>
    <n v="2001"/>
    <n v="0.25"/>
    <s v="Feb"/>
    <s v="Bronze"/>
    <n v="52"/>
    <n v="69"/>
  </r>
  <r>
    <n v="5034"/>
    <d v="2023-02-25T00:00:00"/>
    <x v="2"/>
    <x v="9"/>
    <x v="2"/>
    <n v="1620"/>
    <n v="2"/>
    <n v="72"/>
    <n v="2020"/>
    <n v="0.04"/>
    <s v="Feb"/>
    <s v="Not Found"/>
    <n v="774"/>
    <n v="810"/>
  </r>
  <r>
    <n v="5035"/>
    <d v="2023-04-08T00:00:00"/>
    <x v="0"/>
    <x v="10"/>
    <x v="0"/>
    <n v="360"/>
    <n v="2"/>
    <n v="130"/>
    <n v="2015"/>
    <n v="0.36"/>
    <s v="Apr"/>
    <s v="Silver"/>
    <n v="115"/>
    <n v="180"/>
  </r>
  <r>
    <n v="5036"/>
    <d v="2023-08-05T00:00:00"/>
    <x v="2"/>
    <x v="8"/>
    <x v="2"/>
    <n v="2733"/>
    <n v="3"/>
    <n v="597"/>
    <n v="2019"/>
    <n v="0.22"/>
    <s v="Aug"/>
    <s v="Bronze"/>
    <n v="712"/>
    <n v="911"/>
  </r>
  <r>
    <n v="5037"/>
    <d v="2023-08-25T00:00:00"/>
    <x v="2"/>
    <x v="4"/>
    <x v="1"/>
    <n v="293"/>
    <n v="1"/>
    <n v="45"/>
    <n v="2018"/>
    <n v="0.15"/>
    <s v="Aug"/>
    <s v="Bronze"/>
    <n v="248"/>
    <n v="293"/>
  </r>
  <r>
    <n v="5038"/>
    <d v="2023-08-15T00:00:00"/>
    <x v="1"/>
    <x v="7"/>
    <x v="2"/>
    <n v="742"/>
    <n v="1"/>
    <n v="118"/>
    <n v="2015"/>
    <n v="0.16"/>
    <s v="Aug"/>
    <s v="Silver"/>
    <n v="624"/>
    <n v="742"/>
  </r>
  <r>
    <n v="5039"/>
    <d v="2023-11-30T00:00:00"/>
    <x v="1"/>
    <x v="0"/>
    <x v="0"/>
    <n v="397"/>
    <n v="1"/>
    <n v="139"/>
    <n v="2020"/>
    <n v="0.35"/>
    <s v="Nov"/>
    <s v="Not Found"/>
    <n v="258"/>
    <n v="397"/>
  </r>
  <r>
    <n v="5040"/>
    <d v="2023-05-02T00:00:00"/>
    <x v="2"/>
    <x v="11"/>
    <x v="2"/>
    <n v="2440"/>
    <n v="4"/>
    <n v="128"/>
    <n v="2016"/>
    <n v="0.05"/>
    <s v="May"/>
    <s v="Bronze"/>
    <n v="578"/>
    <n v="610"/>
  </r>
  <r>
    <n v="5041"/>
    <d v="2023-09-06T00:00:00"/>
    <x v="0"/>
    <x v="2"/>
    <x v="0"/>
    <n v="1304"/>
    <n v="2"/>
    <n v="32"/>
    <n v="2012"/>
    <n v="0.02"/>
    <s v="Sep"/>
    <s v="Silver"/>
    <n v="636"/>
    <n v="652"/>
  </r>
  <r>
    <n v="5042"/>
    <d v="2023-07-25T00:00:00"/>
    <x v="1"/>
    <x v="6"/>
    <x v="1"/>
    <n v="746"/>
    <n v="2"/>
    <n v="144"/>
    <n v="2009"/>
    <n v="0.19"/>
    <s v="Jul"/>
    <s v="Bronze"/>
    <n v="301"/>
    <n v="373"/>
  </r>
  <r>
    <n v="5043"/>
    <d v="2023-07-14T00:00:00"/>
    <x v="1"/>
    <x v="11"/>
    <x v="2"/>
    <n v="2440"/>
    <n v="4"/>
    <n v="128"/>
    <n v="2005"/>
    <n v="0.05"/>
    <s v="Jul"/>
    <s v="Bronze"/>
    <n v="578"/>
    <n v="610"/>
  </r>
  <r>
    <n v="5044"/>
    <d v="2023-05-16T00:00:00"/>
    <x v="0"/>
    <x v="4"/>
    <x v="1"/>
    <n v="879"/>
    <n v="3"/>
    <n v="135"/>
    <n v="2010"/>
    <n v="0.15"/>
    <s v="May"/>
    <s v="Gold"/>
    <n v="248"/>
    <n v="293"/>
  </r>
  <r>
    <n v="5045"/>
    <d v="2023-08-05T00:00:00"/>
    <x v="0"/>
    <x v="2"/>
    <x v="0"/>
    <n v="1304"/>
    <n v="2"/>
    <n v="32"/>
    <n v="2006"/>
    <n v="0.02"/>
    <s v="Aug"/>
    <s v="Bronze"/>
    <n v="636"/>
    <n v="652"/>
  </r>
  <r>
    <n v="5046"/>
    <d v="2023-04-08T00:00:00"/>
    <x v="3"/>
    <x v="2"/>
    <x v="0"/>
    <n v="1304"/>
    <n v="2"/>
    <n v="32"/>
    <n v="2011"/>
    <n v="0.02"/>
    <s v="Apr"/>
    <s v="Gold"/>
    <n v="636"/>
    <n v="652"/>
  </r>
  <r>
    <n v="5047"/>
    <d v="2023-01-30T00:00:00"/>
    <x v="1"/>
    <x v="0"/>
    <x v="0"/>
    <n v="1191"/>
    <n v="3"/>
    <n v="417"/>
    <n v="2016"/>
    <n v="0.35"/>
    <s v="Jan"/>
    <s v="Bronze"/>
    <n v="258"/>
    <n v="397"/>
  </r>
  <r>
    <n v="5048"/>
    <d v="2023-01-30T00:00:00"/>
    <x v="1"/>
    <x v="6"/>
    <x v="1"/>
    <n v="1865"/>
    <n v="5"/>
    <n v="360"/>
    <n v="2009"/>
    <n v="0.19"/>
    <s v="Jan"/>
    <s v="Bronze"/>
    <n v="301"/>
    <n v="373"/>
  </r>
  <r>
    <n v="5049"/>
    <d v="2023-09-02T00:00:00"/>
    <x v="2"/>
    <x v="7"/>
    <x v="2"/>
    <n v="742"/>
    <n v="1"/>
    <n v="118"/>
    <n v="2004"/>
    <n v="0.16"/>
    <s v="Sep"/>
    <s v="Silver"/>
    <n v="624"/>
    <n v="742"/>
  </r>
  <r>
    <n v="5050"/>
    <d v="2023-09-18T00:00:00"/>
    <x v="1"/>
    <x v="2"/>
    <x v="0"/>
    <n v="1304"/>
    <n v="2"/>
    <n v="32"/>
    <n v="2010"/>
    <n v="0.02"/>
    <s v="Sep"/>
    <s v="Gold"/>
    <n v="636"/>
    <n v="6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2001"/>
    <s v="Drew Brown"/>
    <s v="Female"/>
    <n v="32"/>
    <s v="Florida"/>
    <x v="0"/>
    <x v="0"/>
  </r>
  <r>
    <n v="2002"/>
    <s v="Chris Smith"/>
    <s v="Male"/>
    <n v="62"/>
    <s v="Florida"/>
    <x v="1"/>
    <x v="1"/>
  </r>
  <r>
    <n v="2003"/>
    <s v="Chris Williams"/>
    <s v="Male"/>
    <n v="39"/>
    <s v="New York"/>
    <x v="2"/>
    <x v="0"/>
  </r>
  <r>
    <n v="2004"/>
    <s v="Jamie Johnson"/>
    <s v="Female"/>
    <n v="40"/>
    <s v="Illinois"/>
    <x v="1"/>
    <x v="0"/>
  </r>
  <r>
    <n v="2005"/>
    <s v="Alex Garcia"/>
    <s v="Male"/>
    <n v="42"/>
    <s v="New York"/>
    <x v="0"/>
    <x v="0"/>
  </r>
  <r>
    <n v="2006"/>
    <s v="Chris Wilson"/>
    <s v="Female"/>
    <n v="54"/>
    <s v="California"/>
    <x v="0"/>
    <x v="1"/>
  </r>
  <r>
    <n v="2007"/>
    <s v="Jordan Smith"/>
    <s v="Male"/>
    <n v="36"/>
    <s v="New York"/>
    <x v="2"/>
    <x v="0"/>
  </r>
  <r>
    <n v="2008"/>
    <s v="Jordan Davis"/>
    <s v="Female"/>
    <n v="47"/>
    <s v="Texas"/>
    <x v="2"/>
    <x v="0"/>
  </r>
  <r>
    <n v="2009"/>
    <s v="Sam Miller"/>
    <s v="Male"/>
    <n v="60"/>
    <s v="Texas"/>
    <x v="0"/>
    <x v="1"/>
  </r>
  <r>
    <n v="2010"/>
    <s v="Jordan Wilson"/>
    <s v="Male"/>
    <n v="52"/>
    <s v="California"/>
    <x v="2"/>
    <x v="1"/>
  </r>
  <r>
    <n v="2011"/>
    <s v="Casey Davis"/>
    <s v="Female"/>
    <n v="58"/>
    <s v="Illinois"/>
    <x v="2"/>
    <x v="1"/>
  </r>
  <r>
    <n v="2012"/>
    <s v="Sam Smith"/>
    <s v="Male"/>
    <n v="20"/>
    <s v="Texas"/>
    <x v="1"/>
    <x v="2"/>
  </r>
  <r>
    <n v="2013"/>
    <s v="Chris Johnson"/>
    <s v="Male"/>
    <n v="54"/>
    <s v="Texas"/>
    <x v="2"/>
    <x v="1"/>
  </r>
  <r>
    <n v="2014"/>
    <s v="Casey Davis"/>
    <s v="Female"/>
    <n v="27"/>
    <s v="Texas"/>
    <x v="2"/>
    <x v="2"/>
  </r>
  <r>
    <n v="2015"/>
    <s v="Morgan Martinez"/>
    <s v="Female"/>
    <n v="65"/>
    <s v="Illinois"/>
    <x v="1"/>
    <x v="1"/>
  </r>
  <r>
    <n v="2016"/>
    <s v="Riley Davis"/>
    <s v="Female"/>
    <n v="32"/>
    <s v="California"/>
    <x v="0"/>
    <x v="0"/>
  </r>
  <r>
    <n v="2017"/>
    <s v="Casey Johnson"/>
    <s v="Male"/>
    <n v="25"/>
    <s v="California"/>
    <x v="0"/>
    <x v="2"/>
  </r>
  <r>
    <n v="2018"/>
    <s v="Taylor Davis"/>
    <s v="Male"/>
    <n v="42"/>
    <s v="Florida"/>
    <x v="0"/>
    <x v="0"/>
  </r>
  <r>
    <n v="2019"/>
    <s v="Casey Martinez"/>
    <s v="Female"/>
    <n v="53"/>
    <s v="New York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5035"/>
    <d v="2023-12-28T00:00:00"/>
    <x v="0"/>
  </r>
  <r>
    <n v="5011"/>
    <d v="2023-12-09T00:00:00"/>
    <x v="1"/>
  </r>
  <r>
    <n v="5038"/>
    <d v="2023-12-18T00:00:00"/>
    <x v="0"/>
  </r>
  <r>
    <n v="5006"/>
    <d v="2023-12-02T00:00:00"/>
    <x v="1"/>
  </r>
  <r>
    <n v="5039"/>
    <d v="2023-12-12T00:00:00"/>
    <x v="0"/>
  </r>
  <r>
    <n v="5001"/>
    <d v="2023-12-11T00:00:00"/>
    <x v="0"/>
  </r>
  <r>
    <n v="5004"/>
    <d v="2023-12-07T00:00:00"/>
    <x v="2"/>
  </r>
  <r>
    <n v="5033"/>
    <d v="2023-12-01T00:00:00"/>
    <x v="2"/>
  </r>
  <r>
    <n v="5025"/>
    <d v="2023-12-24T00:00:00"/>
    <x v="2"/>
  </r>
  <r>
    <n v="5030"/>
    <d v="2023-12-23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CE4F6-2A5C-4BA6-A9B2-E1062ABD199A}" name="PivotTable2" cacheId="7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8" firstHeaderRow="1" firstDataRow="2" firstDataCol="1"/>
  <pivotFields count="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2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84D06-B289-47A1-8BA7-54D3DA7073C0}" name="PivotTable1" cacheId="71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/>
  <pivotFields count="14">
    <pivotField compact="0" outline="0" showAll="0"/>
    <pivotField compact="0" numFmtId="14" outline="0" showAll="0"/>
    <pivotField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13">
        <item x="11"/>
        <item x="9"/>
        <item x="8"/>
        <item x="6"/>
        <item x="0"/>
        <item x="10"/>
        <item x="5"/>
        <item x="2"/>
        <item x="1"/>
        <item x="7"/>
        <item x="4"/>
        <item x="3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numFmtId="1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3849B-709A-4B57-92DC-04553FE0F2CF}" name="PivotTable4" cacheId="73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7" firstHeaderRow="1" firstDataRow="1" firstDataCol="1"/>
  <pivotFields count="3">
    <pivotField dataField="1" compact="0" outline="0" showAll="0"/>
    <pivotField compact="0" numFmtId="14" outline="0" showAll="0"/>
    <pivotField axis="axisRow" compact="0" outline="0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te" xr10:uid="{D1E4A043-FB8F-437C-84EE-C39F49C00C0D}" sourceName="Dat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23EB134C-96D8-456F-97A9-5B5F41C98745}" sourceName="Region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33AAD508-C5B0-491E-AB36-EC43B15DD31F}" sourceName="Category">
  <extLst>
    <x:ext xmlns:x15="http://schemas.microsoft.com/office/spreadsheetml/2010/11/main" uri="{2F2917AC-EB37-4324-AD4E-5DD8C200BD13}">
      <x15:tableSlicerCache tableId="2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" xr10:uid="{78A26FA8-8E37-4818-8E9A-D8104D10D815}" cache="Slicer_Date" caption="Date" rowHeight="228600"/>
  <slicer name="Region" xr10:uid="{9DF9014C-AD3B-4947-830B-2CA11E0594BC}" cache="Slicer_Region" caption="Region" rowHeight="228600"/>
  <slicer name="Category" xr10:uid="{E0068AEE-14D2-481B-8493-E1A9C42AF0E3}" cache="Slicer_Category" caption="Category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E38F1-2CAF-4C3C-8730-4FD05DB71077}" name="Table1" displayName="Table1" ref="A1:G20" totalsRowShown="0" headerRowDxfId="33" dataDxfId="32">
  <autoFilter ref="A1:G20" xr:uid="{673E38F1-2CAF-4C3C-8730-4FD05DB71077}"/>
  <tableColumns count="7">
    <tableColumn id="1" xr3:uid="{284CAD6E-6531-4206-9457-F58DC0B41685}" name="CustomerID" dataDxfId="31"/>
    <tableColumn id="2" xr3:uid="{6BB82136-F5D9-4F25-88FB-F34CF56549D7}" name="Name" dataDxfId="30"/>
    <tableColumn id="3" xr3:uid="{67E28321-9063-4C4C-A0E6-98C78ACCEAB5}" name="Gender " dataDxfId="29"/>
    <tableColumn id="4" xr3:uid="{BD60E1CD-A544-4E66-A909-27B446A982BD}" name="Age " dataDxfId="28"/>
    <tableColumn id="5" xr3:uid="{BF0B1DCB-F1CC-44D7-87FE-16D5A2CA7381}" name="Location " dataDxfId="27"/>
    <tableColumn id="6" xr3:uid="{FA033B5F-0CF9-459C-BC24-3571E12729E5}" name="LoyaltyStatus" dataDxfId="26"/>
    <tableColumn id="7" xr3:uid="{85C3A663-A62B-4EDF-8DD5-CB590D6817DB}" name="Age Group" dataDxfId="25">
      <calculatedColumnFormula>IF(Table1[[#This Row],[Age ]]&lt;30,"Young",IF(Table1[[#This Row],[Age ]]&lt;50,"Middle-Aged","Senior"))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47390B-E026-4D0F-9B47-9E9BD6F8A97C}" name="Table2" displayName="Table2" ref="A1:P51" totalsRowShown="0">
  <autoFilter ref="A1:P51" xr:uid="{1347390B-E026-4D0F-9B47-9E9BD6F8A97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84D57502-6E5D-40CA-8BD9-AD1442F01FB0}" name="OrderID" dataDxfId="19"/>
    <tableColumn id="2" xr3:uid="{3CFCA63B-C587-4303-A08D-D006ED3286C8}" name="Date" dataDxfId="18"/>
    <tableColumn id="3" xr3:uid="{13D3AE81-B730-4D9F-85C4-F331FC3192AC}" name="Region" dataDxfId="17"/>
    <tableColumn id="4" xr3:uid="{4F4867BF-660D-435A-8691-D0C0CEDCF1B9}" name="Product" dataDxfId="16"/>
    <tableColumn id="5" xr3:uid="{26EC85F2-7061-426F-9D73-D23D5B09621A}" name="Category" dataDxfId="15"/>
    <tableColumn id="6" xr3:uid="{1794FF6C-E7F4-45DA-BA83-C2630B17C175}" name="Sales" dataDxfId="14"/>
    <tableColumn id="7" xr3:uid="{0FE54931-02CD-4B6B-8E73-5714286749A0}" name="Quantity" dataDxfId="13"/>
    <tableColumn id="8" xr3:uid="{12955E51-B10E-4237-908F-B7406968CF32}" name="Profit" dataDxfId="12"/>
    <tableColumn id="9" xr3:uid="{1F2D1E15-0F83-4B30-9395-4B1D67959A6B}" name="CustomerID" dataDxfId="11"/>
    <tableColumn id="10" xr3:uid="{245F4991-292D-4B3C-957E-6E3EF4EF2058}" name="Profit Margin" dataDxfId="10">
      <calculatedColumnFormula xml:space="preserve"> ROUND(H2/F2, 2)</calculatedColumnFormula>
    </tableColumn>
    <tableColumn id="11" xr3:uid="{97FA3630-4B45-49FA-995D-9D3E8F5F9E2E}" name="Sale Month" dataDxfId="9">
      <calculatedColumnFormula>TEXT(B2,"mmm")</calculatedColumnFormula>
    </tableColumn>
    <tableColumn id="13" xr3:uid="{47E704D4-9CBD-4152-AC37-F0FE72C84329}" name="Loyalty Status" dataDxfId="8">
      <calculatedColumnFormula>_xlfn.XLOOKUP(I2, Customers!A:A, Customers!F:F, "Not Found")</calculatedColumnFormula>
    </tableColumn>
    <tableColumn id="14" xr3:uid="{D121AF5B-861E-48AB-B11F-09BC7F9F09A8}" name="Cost Price" dataDxfId="7">
      <calculatedColumnFormula>_xlfn.XLOOKUP(D2, Products!B:B, Products!E:E, "Not Found")</calculatedColumnFormula>
    </tableColumn>
    <tableColumn id="15" xr3:uid="{88A0933C-2891-4091-9691-85A9C5410301}" name="Selling Price" dataDxfId="6">
      <calculatedColumnFormula>VLOOKUP(D2, Products!B:F, 5, FALSE)</calculatedColumnFormula>
    </tableColumn>
    <tableColumn id="12" xr3:uid="{61F4893D-D747-4F16-8E7C-557037ED5B41}" name="Return Date" dataDxfId="5">
      <calculatedColumnFormula>_xlfn.XLOOKUP(A2, Returns!A:A, Returns!B:B, "Not Returned")</calculatedColumnFormula>
    </tableColumn>
    <tableColumn id="16" xr3:uid="{0F5F323C-21D2-460C-A5AC-703BE8765153}" name="Return Reason" dataDxfId="4">
      <calculatedColumnFormula>_xlfn.XLOOKUP(A2, Returns!A:A, Returns!C:C, "Not Returned")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6D8D25-E2A5-4F62-B19D-C043490EAA94}" name="Table3" displayName="Table3" ref="A1:C11" totalsRowShown="0">
  <autoFilter ref="A1:C11" xr:uid="{B86D8D25-E2A5-4F62-B19D-C043490EAA94}"/>
  <tableColumns count="3">
    <tableColumn id="1" xr3:uid="{2C192398-72B5-4585-85A8-83DB8D0BBA90}" name="OrderId" dataDxfId="2"/>
    <tableColumn id="2" xr3:uid="{FC96B30B-5E4F-455F-B898-242F9A9DC182}" name="ReturnDate" dataDxfId="1"/>
    <tableColumn id="3" xr3:uid="{39C9E2F9-D0EF-4839-AEA9-A306536F7ADF}" name="Reason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J20"/>
  <sheetViews>
    <sheetView workbookViewId="0">
      <selection activeCell="J2" sqref="J2"/>
    </sheetView>
  </sheetViews>
  <sheetFormatPr defaultRowHeight="21"/>
  <cols>
    <col min="1" max="1" width="18.42578125" style="14" bestFit="1" customWidth="1"/>
    <col min="2" max="2" width="22.85546875" style="14" bestFit="1" customWidth="1"/>
    <col min="3" max="3" width="13.5703125" style="14" bestFit="1" customWidth="1"/>
    <col min="4" max="4" width="9.140625" style="14" bestFit="1" customWidth="1"/>
    <col min="5" max="5" width="16.85546875" style="14" customWidth="1"/>
    <col min="6" max="6" width="20.42578125" style="14" bestFit="1" customWidth="1"/>
    <col min="7" max="7" width="18.7109375" style="14" customWidth="1"/>
    <col min="8" max="8" width="9.140625" style="14"/>
    <col min="9" max="9" width="31.5703125" style="14" customWidth="1"/>
    <col min="10" max="16384" width="9.140625" style="14"/>
  </cols>
  <sheetData>
    <row r="1" spans="1:10" s="10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0" t="s">
        <v>6</v>
      </c>
    </row>
    <row r="2" spans="1:10">
      <c r="A2" s="11">
        <v>2001</v>
      </c>
      <c r="B2" s="11" t="s">
        <v>7</v>
      </c>
      <c r="C2" s="11" t="s">
        <v>8</v>
      </c>
      <c r="D2" s="11">
        <v>32</v>
      </c>
      <c r="E2" s="11" t="s">
        <v>9</v>
      </c>
      <c r="F2" s="11" t="s">
        <v>10</v>
      </c>
      <c r="G2" s="20" t="str">
        <f>IF(Table1[[#This Row],[Age ]]&lt;30,"Young",IF(Table1[[#This Row],[Age ]]&lt;50,"Middle-Aged","Senior"))</f>
        <v>Middle-Aged</v>
      </c>
      <c r="I2" s="14" t="s">
        <v>11</v>
      </c>
      <c r="J2" s="14">
        <f>COUNTA(Customers!A2:A21)</f>
        <v>19</v>
      </c>
    </row>
    <row r="3" spans="1:10">
      <c r="A3" s="11">
        <v>2002</v>
      </c>
      <c r="B3" s="11" t="s">
        <v>12</v>
      </c>
      <c r="C3" s="11" t="s">
        <v>13</v>
      </c>
      <c r="D3" s="11">
        <v>62</v>
      </c>
      <c r="E3" s="11" t="s">
        <v>9</v>
      </c>
      <c r="F3" s="11" t="s">
        <v>14</v>
      </c>
      <c r="G3" s="14" t="str">
        <f>IF(Table1[[#This Row],[Age ]]&lt;30,"Young",IF(Table1[[#This Row],[Age ]]&lt;50,"Middle-Aged","Senior"))</f>
        <v>Senior</v>
      </c>
    </row>
    <row r="4" spans="1:10">
      <c r="A4" s="11">
        <v>2003</v>
      </c>
      <c r="B4" s="11" t="s">
        <v>15</v>
      </c>
      <c r="C4" s="11" t="s">
        <v>13</v>
      </c>
      <c r="D4" s="11">
        <v>39</v>
      </c>
      <c r="E4" s="11" t="s">
        <v>16</v>
      </c>
      <c r="F4" s="11" t="s">
        <v>17</v>
      </c>
      <c r="G4" s="14" t="str">
        <f>IF(Table1[[#This Row],[Age ]]&lt;30,"Young",IF(Table1[[#This Row],[Age ]]&lt;50,"Middle-Aged","Senior"))</f>
        <v>Middle-Aged</v>
      </c>
    </row>
    <row r="5" spans="1:10">
      <c r="A5" s="11">
        <v>2004</v>
      </c>
      <c r="B5" s="11" t="s">
        <v>18</v>
      </c>
      <c r="C5" s="11" t="s">
        <v>8</v>
      </c>
      <c r="D5" s="11">
        <v>40</v>
      </c>
      <c r="E5" s="11" t="s">
        <v>19</v>
      </c>
      <c r="F5" s="11" t="s">
        <v>14</v>
      </c>
      <c r="G5" s="14" t="str">
        <f>IF(Table1[[#This Row],[Age ]]&lt;30,"Young",IF(Table1[[#This Row],[Age ]]&lt;50,"Middle-Aged","Senior"))</f>
        <v>Middle-Aged</v>
      </c>
    </row>
    <row r="6" spans="1:10">
      <c r="A6" s="11">
        <v>2005</v>
      </c>
      <c r="B6" s="11" t="s">
        <v>20</v>
      </c>
      <c r="C6" s="11" t="s">
        <v>13</v>
      </c>
      <c r="D6" s="11">
        <v>42</v>
      </c>
      <c r="E6" s="11" t="s">
        <v>16</v>
      </c>
      <c r="F6" s="11" t="s">
        <v>10</v>
      </c>
      <c r="G6" s="14" t="str">
        <f>IF(Table1[[#This Row],[Age ]]&lt;30,"Young",IF(Table1[[#This Row],[Age ]]&lt;50,"Middle-Aged","Senior"))</f>
        <v>Middle-Aged</v>
      </c>
    </row>
    <row r="7" spans="1:10">
      <c r="A7" s="11">
        <v>2006</v>
      </c>
      <c r="B7" s="11" t="s">
        <v>21</v>
      </c>
      <c r="C7" s="11" t="s">
        <v>8</v>
      </c>
      <c r="D7" s="11">
        <v>54</v>
      </c>
      <c r="E7" s="11" t="s">
        <v>22</v>
      </c>
      <c r="F7" s="11" t="s">
        <v>10</v>
      </c>
      <c r="G7" s="14" t="str">
        <f>IF(Table1[[#This Row],[Age ]]&lt;30,"Young",IF(Table1[[#This Row],[Age ]]&lt;50,"Middle-Aged","Senior"))</f>
        <v>Senior</v>
      </c>
    </row>
    <row r="8" spans="1:10">
      <c r="A8" s="11">
        <v>2007</v>
      </c>
      <c r="B8" s="11" t="s">
        <v>23</v>
      </c>
      <c r="C8" s="11" t="s">
        <v>13</v>
      </c>
      <c r="D8" s="11">
        <v>36</v>
      </c>
      <c r="E8" s="11" t="s">
        <v>16</v>
      </c>
      <c r="F8" s="11" t="s">
        <v>17</v>
      </c>
      <c r="G8" s="14" t="str">
        <f>IF(Table1[[#This Row],[Age ]]&lt;30,"Young",IF(Table1[[#This Row],[Age ]]&lt;50,"Middle-Aged","Senior"))</f>
        <v>Middle-Aged</v>
      </c>
    </row>
    <row r="9" spans="1:10">
      <c r="A9" s="11">
        <v>2008</v>
      </c>
      <c r="B9" s="11" t="s">
        <v>24</v>
      </c>
      <c r="C9" s="11" t="s">
        <v>8</v>
      </c>
      <c r="D9" s="11">
        <v>47</v>
      </c>
      <c r="E9" s="11" t="s">
        <v>25</v>
      </c>
      <c r="F9" s="11" t="s">
        <v>17</v>
      </c>
      <c r="G9" s="14" t="str">
        <f>IF(Table1[[#This Row],[Age ]]&lt;30,"Young",IF(Table1[[#This Row],[Age ]]&lt;50,"Middle-Aged","Senior"))</f>
        <v>Middle-Aged</v>
      </c>
    </row>
    <row r="10" spans="1:10">
      <c r="A10" s="11">
        <v>2009</v>
      </c>
      <c r="B10" s="11" t="s">
        <v>26</v>
      </c>
      <c r="C10" s="11" t="s">
        <v>13</v>
      </c>
      <c r="D10" s="11">
        <v>60</v>
      </c>
      <c r="E10" s="11" t="s">
        <v>25</v>
      </c>
      <c r="F10" s="11" t="s">
        <v>10</v>
      </c>
      <c r="G10" s="14" t="str">
        <f>IF(Table1[[#This Row],[Age ]]&lt;30,"Young",IF(Table1[[#This Row],[Age ]]&lt;50,"Middle-Aged","Senior"))</f>
        <v>Senior</v>
      </c>
    </row>
    <row r="11" spans="1:10">
      <c r="A11" s="11">
        <v>2010</v>
      </c>
      <c r="B11" s="11" t="s">
        <v>27</v>
      </c>
      <c r="C11" s="11" t="s">
        <v>13</v>
      </c>
      <c r="D11" s="11">
        <v>52</v>
      </c>
      <c r="E11" s="11" t="s">
        <v>22</v>
      </c>
      <c r="F11" s="11" t="s">
        <v>17</v>
      </c>
      <c r="G11" s="14" t="str">
        <f>IF(Table1[[#This Row],[Age ]]&lt;30,"Young",IF(Table1[[#This Row],[Age ]]&lt;50,"Middle-Aged","Senior"))</f>
        <v>Senior</v>
      </c>
    </row>
    <row r="12" spans="1:10">
      <c r="A12" s="11">
        <v>2011</v>
      </c>
      <c r="B12" s="11" t="s">
        <v>28</v>
      </c>
      <c r="C12" s="11" t="s">
        <v>8</v>
      </c>
      <c r="D12" s="11">
        <v>58</v>
      </c>
      <c r="E12" s="11" t="s">
        <v>19</v>
      </c>
      <c r="F12" s="11" t="s">
        <v>17</v>
      </c>
      <c r="G12" s="14" t="str">
        <f>IF(Table1[[#This Row],[Age ]]&lt;30,"Young",IF(Table1[[#This Row],[Age ]]&lt;50,"Middle-Aged","Senior"))</f>
        <v>Senior</v>
      </c>
    </row>
    <row r="13" spans="1:10">
      <c r="A13" s="11">
        <v>2012</v>
      </c>
      <c r="B13" s="11" t="s">
        <v>29</v>
      </c>
      <c r="C13" s="11" t="s">
        <v>13</v>
      </c>
      <c r="D13" s="11">
        <v>20</v>
      </c>
      <c r="E13" s="11" t="s">
        <v>25</v>
      </c>
      <c r="F13" s="11" t="s">
        <v>14</v>
      </c>
      <c r="G13" s="14" t="str">
        <f>IF(Table1[[#This Row],[Age ]]&lt;30,"Young",IF(Table1[[#This Row],[Age ]]&lt;50,"Middle-Aged","Senior"))</f>
        <v>Young</v>
      </c>
    </row>
    <row r="14" spans="1:10">
      <c r="A14" s="11">
        <v>2013</v>
      </c>
      <c r="B14" s="11" t="s">
        <v>30</v>
      </c>
      <c r="C14" s="11" t="s">
        <v>13</v>
      </c>
      <c r="D14" s="11">
        <v>54</v>
      </c>
      <c r="E14" s="11" t="s">
        <v>25</v>
      </c>
      <c r="F14" s="11" t="s">
        <v>17</v>
      </c>
      <c r="G14" s="14" t="str">
        <f>IF(Table1[[#This Row],[Age ]]&lt;30,"Young",IF(Table1[[#This Row],[Age ]]&lt;50,"Middle-Aged","Senior"))</f>
        <v>Senior</v>
      </c>
    </row>
    <row r="15" spans="1:10">
      <c r="A15" s="11">
        <v>2014</v>
      </c>
      <c r="B15" s="11" t="s">
        <v>28</v>
      </c>
      <c r="C15" s="11" t="s">
        <v>8</v>
      </c>
      <c r="D15" s="11">
        <v>27</v>
      </c>
      <c r="E15" s="11" t="s">
        <v>25</v>
      </c>
      <c r="F15" s="11" t="s">
        <v>17</v>
      </c>
      <c r="G15" s="14" t="str">
        <f>IF(Table1[[#This Row],[Age ]]&lt;30,"Young",IF(Table1[[#This Row],[Age ]]&lt;50,"Middle-Aged","Senior"))</f>
        <v>Young</v>
      </c>
    </row>
    <row r="16" spans="1:10">
      <c r="A16" s="11">
        <v>2015</v>
      </c>
      <c r="B16" s="11" t="s">
        <v>31</v>
      </c>
      <c r="C16" s="11" t="s">
        <v>8</v>
      </c>
      <c r="D16" s="11">
        <v>65</v>
      </c>
      <c r="E16" s="11" t="s">
        <v>19</v>
      </c>
      <c r="F16" s="11" t="s">
        <v>14</v>
      </c>
      <c r="G16" s="14" t="str">
        <f>IF(Table1[[#This Row],[Age ]]&lt;30,"Young",IF(Table1[[#This Row],[Age ]]&lt;50,"Middle-Aged","Senior"))</f>
        <v>Senior</v>
      </c>
    </row>
    <row r="17" spans="1:7">
      <c r="A17" s="11">
        <v>2016</v>
      </c>
      <c r="B17" s="11" t="s">
        <v>32</v>
      </c>
      <c r="C17" s="11" t="s">
        <v>8</v>
      </c>
      <c r="D17" s="11">
        <v>32</v>
      </c>
      <c r="E17" s="11" t="s">
        <v>22</v>
      </c>
      <c r="F17" s="11" t="s">
        <v>10</v>
      </c>
      <c r="G17" s="14" t="str">
        <f>IF(Table1[[#This Row],[Age ]]&lt;30,"Young",IF(Table1[[#This Row],[Age ]]&lt;50,"Middle-Aged","Senior"))</f>
        <v>Middle-Aged</v>
      </c>
    </row>
    <row r="18" spans="1:7">
      <c r="A18" s="11">
        <v>2017</v>
      </c>
      <c r="B18" s="11" t="s">
        <v>33</v>
      </c>
      <c r="C18" s="11" t="s">
        <v>13</v>
      </c>
      <c r="D18" s="11">
        <v>25</v>
      </c>
      <c r="E18" s="11" t="s">
        <v>22</v>
      </c>
      <c r="F18" s="11" t="s">
        <v>10</v>
      </c>
      <c r="G18" s="14" t="str">
        <f>IF(Table1[[#This Row],[Age ]]&lt;30,"Young",IF(Table1[[#This Row],[Age ]]&lt;50,"Middle-Aged","Senior"))</f>
        <v>Young</v>
      </c>
    </row>
    <row r="19" spans="1:7">
      <c r="A19" s="11">
        <v>2018</v>
      </c>
      <c r="B19" s="11" t="s">
        <v>34</v>
      </c>
      <c r="C19" s="11" t="s">
        <v>13</v>
      </c>
      <c r="D19" s="11">
        <v>42</v>
      </c>
      <c r="E19" s="11" t="s">
        <v>9</v>
      </c>
      <c r="F19" s="11" t="s">
        <v>10</v>
      </c>
      <c r="G19" s="14" t="str">
        <f>IF(Table1[[#This Row],[Age ]]&lt;30,"Young",IF(Table1[[#This Row],[Age ]]&lt;50,"Middle-Aged","Senior"))</f>
        <v>Middle-Aged</v>
      </c>
    </row>
    <row r="20" spans="1:7">
      <c r="A20" s="11">
        <v>2019</v>
      </c>
      <c r="B20" s="11" t="s">
        <v>35</v>
      </c>
      <c r="C20" s="11" t="s">
        <v>8</v>
      </c>
      <c r="D20" s="11">
        <v>53</v>
      </c>
      <c r="E20" s="11" t="s">
        <v>16</v>
      </c>
      <c r="F20" s="11" t="s">
        <v>10</v>
      </c>
      <c r="G20" s="14" t="str">
        <f>IF(Table1[[#This Row],[Age ]]&lt;30,"Young",IF(Table1[[#This Row],[Age ]]&lt;50,"Middle-Aged","Senior"))</f>
        <v>Senior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A09C-1D5B-4B69-83B6-3CBA305D3496}">
  <sheetPr>
    <tabColor theme="3" tint="0.749992370372631"/>
  </sheetPr>
  <dimension ref="A3:E8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6.42578125" bestFit="1" customWidth="1"/>
    <col min="3" max="3" width="5.28515625" bestFit="1" customWidth="1"/>
    <col min="4" max="4" width="6.140625" bestFit="1" customWidth="1"/>
    <col min="5" max="5" width="11.42578125" bestFit="1" customWidth="1"/>
  </cols>
  <sheetData>
    <row r="3" spans="1:5">
      <c r="A3" s="21" t="s">
        <v>36</v>
      </c>
      <c r="B3" s="21" t="s">
        <v>5</v>
      </c>
    </row>
    <row r="4" spans="1:5">
      <c r="A4" s="21" t="s">
        <v>6</v>
      </c>
      <c r="B4" t="s">
        <v>10</v>
      </c>
      <c r="C4" t="s">
        <v>17</v>
      </c>
      <c r="D4" t="s">
        <v>14</v>
      </c>
      <c r="E4" t="s">
        <v>37</v>
      </c>
    </row>
    <row r="5" spans="1:5">
      <c r="A5" t="s">
        <v>38</v>
      </c>
      <c r="B5">
        <v>4</v>
      </c>
      <c r="C5">
        <v>3</v>
      </c>
      <c r="D5">
        <v>1</v>
      </c>
      <c r="E5">
        <v>8</v>
      </c>
    </row>
    <row r="6" spans="1:5">
      <c r="A6" t="s">
        <v>39</v>
      </c>
      <c r="B6">
        <v>3</v>
      </c>
      <c r="C6">
        <v>3</v>
      </c>
      <c r="D6">
        <v>2</v>
      </c>
      <c r="E6">
        <v>8</v>
      </c>
    </row>
    <row r="7" spans="1:5">
      <c r="A7" t="s">
        <v>40</v>
      </c>
      <c r="B7">
        <v>1</v>
      </c>
      <c r="C7">
        <v>1</v>
      </c>
      <c r="D7">
        <v>1</v>
      </c>
      <c r="E7">
        <v>3</v>
      </c>
    </row>
    <row r="8" spans="1:5">
      <c r="A8" t="s">
        <v>37</v>
      </c>
      <c r="B8">
        <v>8</v>
      </c>
      <c r="C8">
        <v>7</v>
      </c>
      <c r="D8">
        <v>4</v>
      </c>
      <c r="E8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4204-5FCE-4764-BBF6-D4E4FF23D13D}">
  <sheetPr>
    <tabColor rgb="FF00B050"/>
  </sheetPr>
  <dimension ref="A1:T51"/>
  <sheetViews>
    <sheetView workbookViewId="0">
      <selection sqref="A1:P51"/>
    </sheetView>
  </sheetViews>
  <sheetFormatPr defaultRowHeight="21"/>
  <cols>
    <col min="1" max="1" width="13.7109375" style="14" bestFit="1" customWidth="1"/>
    <col min="2" max="2" width="16.7109375" style="15" customWidth="1"/>
    <col min="3" max="3" width="12.28515625" style="14" bestFit="1" customWidth="1"/>
    <col min="4" max="4" width="18.140625" style="14" customWidth="1"/>
    <col min="5" max="5" width="14.85546875" style="14" bestFit="1" customWidth="1"/>
    <col min="6" max="6" width="10" style="14" bestFit="1" customWidth="1"/>
    <col min="7" max="7" width="14.7109375" style="14" bestFit="1" customWidth="1"/>
    <col min="8" max="8" width="10.7109375" style="14" bestFit="1" customWidth="1"/>
    <col min="9" max="9" width="18.42578125" style="14" bestFit="1" customWidth="1"/>
    <col min="10" max="10" width="20.28515625" style="13" bestFit="1" customWidth="1"/>
    <col min="11" max="11" width="18" style="14" bestFit="1" customWidth="1"/>
    <col min="12" max="12" width="23" style="14" customWidth="1"/>
    <col min="13" max="13" width="16.5703125" style="14" customWidth="1"/>
    <col min="14" max="14" width="18.7109375" style="14" bestFit="1" customWidth="1"/>
    <col min="15" max="15" width="18.85546875" style="14" bestFit="1" customWidth="1"/>
    <col min="16" max="16" width="22" style="14" bestFit="1" customWidth="1"/>
    <col min="17" max="18" width="9.140625" style="14"/>
    <col min="19" max="19" width="22.85546875" style="14" customWidth="1"/>
    <col min="20" max="16384" width="9.140625" style="14"/>
  </cols>
  <sheetData>
    <row r="1" spans="1:20" s="10" customFormat="1">
      <c r="A1" s="8" t="s">
        <v>41</v>
      </c>
      <c r="B1" s="9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0</v>
      </c>
      <c r="J1" s="16" t="s">
        <v>49</v>
      </c>
      <c r="K1" s="17" t="s">
        <v>50</v>
      </c>
      <c r="L1" s="10" t="s">
        <v>51</v>
      </c>
      <c r="M1" s="10" t="s">
        <v>52</v>
      </c>
      <c r="N1" s="10" t="s">
        <v>53</v>
      </c>
      <c r="O1" s="10" t="s">
        <v>54</v>
      </c>
      <c r="P1" s="10" t="s">
        <v>55</v>
      </c>
    </row>
    <row r="2" spans="1:20">
      <c r="A2" s="11">
        <v>5001</v>
      </c>
      <c r="B2" s="12">
        <v>45077</v>
      </c>
      <c r="C2" s="11" t="s">
        <v>56</v>
      </c>
      <c r="D2" s="11" t="s">
        <v>57</v>
      </c>
      <c r="E2" s="11" t="s">
        <v>58</v>
      </c>
      <c r="F2" s="11">
        <v>794</v>
      </c>
      <c r="G2" s="11">
        <v>2</v>
      </c>
      <c r="H2" s="11">
        <v>278</v>
      </c>
      <c r="I2" s="11">
        <v>2016</v>
      </c>
      <c r="J2" s="18">
        <f xml:space="preserve"> ROUND(H2/F2, 2)</f>
        <v>0.35</v>
      </c>
      <c r="K2" s="19" t="str">
        <f>TEXT(B2,"mmm")</f>
        <v>May</v>
      </c>
      <c r="L2" s="11" t="str">
        <f>_xlfn.XLOOKUP(I2, Customers!A:A, Customers!F:F, "Not Found")</f>
        <v>Bronze</v>
      </c>
      <c r="M2" s="22">
        <f>_xlfn.XLOOKUP(D2, Products!B:B, Products!E:E, "Not Found")</f>
        <v>258</v>
      </c>
      <c r="N2" s="14">
        <f>VLOOKUP(D2, Products!B:F, 5, FALSE)</f>
        <v>397</v>
      </c>
      <c r="O2" s="14">
        <f>_xlfn.XLOOKUP(A2, Returns!A:A, Returns!B:B, "Not Returned")</f>
        <v>45271</v>
      </c>
      <c r="P2" s="14" t="str">
        <f>_xlfn.XLOOKUP(A2, Returns!A:A, Returns!C:C, "Not Returned")</f>
        <v>Defective</v>
      </c>
      <c r="S2" s="23" t="s">
        <v>59</v>
      </c>
      <c r="T2" s="24">
        <f>SUM(Table2[Sales])</f>
        <v>60226</v>
      </c>
    </row>
    <row r="3" spans="1:20">
      <c r="A3" s="11">
        <v>5002</v>
      </c>
      <c r="B3" s="12">
        <v>45159</v>
      </c>
      <c r="C3" s="11" t="s">
        <v>60</v>
      </c>
      <c r="D3" s="11" t="s">
        <v>61</v>
      </c>
      <c r="E3" s="11" t="s">
        <v>62</v>
      </c>
      <c r="F3" s="11">
        <v>732</v>
      </c>
      <c r="G3" s="11">
        <v>3</v>
      </c>
      <c r="H3" s="11">
        <v>597</v>
      </c>
      <c r="I3" s="11">
        <v>2011</v>
      </c>
      <c r="J3" s="18">
        <f t="shared" ref="J3:J51" si="0" xml:space="preserve"> ROUND(H3/F3, 2)</f>
        <v>0.82</v>
      </c>
      <c r="K3" s="19" t="str">
        <f t="shared" ref="K3:K51" si="1">TEXT(B3,"mmm")</f>
        <v>Aug</v>
      </c>
      <c r="L3" s="11" t="str">
        <f>_xlfn.XLOOKUP(I3, Customers!A:A, Customers!F:F, "Not Found")</f>
        <v>Gold</v>
      </c>
      <c r="M3" s="14">
        <f>_xlfn.XLOOKUP(D3, Products!B:B, Products!E:E, "Not Found")</f>
        <v>45</v>
      </c>
      <c r="N3" s="14">
        <f>VLOOKUP(D3, Products!B:F, 5, FALSE)</f>
        <v>244</v>
      </c>
      <c r="O3" s="14" t="str">
        <f>_xlfn.XLOOKUP(A3, Returns!A:A, Returns!B:B, "Not Returned")</f>
        <v>Not Returned</v>
      </c>
      <c r="P3" s="14" t="str">
        <f>_xlfn.XLOOKUP(A3, Returns!A:A, Returns!C:C, "Not Returned")</f>
        <v>Not Returned</v>
      </c>
      <c r="S3" s="25" t="s">
        <v>63</v>
      </c>
      <c r="T3" s="26">
        <f>SUM(Table2[Profit])</f>
        <v>11394</v>
      </c>
    </row>
    <row r="4" spans="1:20">
      <c r="A4" s="11">
        <v>5003</v>
      </c>
      <c r="B4" s="12">
        <v>45183</v>
      </c>
      <c r="C4" s="11" t="s">
        <v>64</v>
      </c>
      <c r="D4" s="11" t="s">
        <v>65</v>
      </c>
      <c r="E4" s="11" t="s">
        <v>58</v>
      </c>
      <c r="F4" s="11">
        <v>3260</v>
      </c>
      <c r="G4" s="11">
        <v>5</v>
      </c>
      <c r="H4" s="11">
        <v>80</v>
      </c>
      <c r="I4" s="11">
        <v>2003</v>
      </c>
      <c r="J4" s="18">
        <f t="shared" si="0"/>
        <v>0.02</v>
      </c>
      <c r="K4" s="19" t="str">
        <f t="shared" si="1"/>
        <v>Sep</v>
      </c>
      <c r="L4" s="11" t="str">
        <f>_xlfn.XLOOKUP(I4, Customers!A:A, Customers!F:F, "Not Found")</f>
        <v>Gold</v>
      </c>
      <c r="M4" s="14">
        <f>_xlfn.XLOOKUP(D4, Products!B:B, Products!E:E, "Not Found")</f>
        <v>636</v>
      </c>
      <c r="N4" s="14">
        <f>VLOOKUP(D4, Products!B:F, 5, FALSE)</f>
        <v>652</v>
      </c>
      <c r="O4" s="14" t="str">
        <f>_xlfn.XLOOKUP(A4, Returns!A:A, Returns!B:B, "Not Returned")</f>
        <v>Not Returned</v>
      </c>
      <c r="P4" s="14" t="str">
        <f>_xlfn.XLOOKUP(A4, Returns!A:A, Returns!C:C, "Not Returned")</f>
        <v>Not Returned</v>
      </c>
    </row>
    <row r="5" spans="1:20">
      <c r="A5" s="11">
        <v>5004</v>
      </c>
      <c r="B5" s="12">
        <v>44981</v>
      </c>
      <c r="C5" s="11" t="s">
        <v>66</v>
      </c>
      <c r="D5" s="11" t="s">
        <v>61</v>
      </c>
      <c r="E5" s="11" t="s">
        <v>62</v>
      </c>
      <c r="F5" s="11">
        <v>1220</v>
      </c>
      <c r="G5" s="11">
        <v>5</v>
      </c>
      <c r="H5" s="11">
        <v>995</v>
      </c>
      <c r="I5" s="11">
        <v>2016</v>
      </c>
      <c r="J5" s="18">
        <f t="shared" si="0"/>
        <v>0.82</v>
      </c>
      <c r="K5" s="19" t="str">
        <f t="shared" si="1"/>
        <v>Feb</v>
      </c>
      <c r="L5" s="11" t="str">
        <f>_xlfn.XLOOKUP(I5, Customers!A:A, Customers!F:F, "Not Found")</f>
        <v>Bronze</v>
      </c>
      <c r="M5" s="14">
        <f>_xlfn.XLOOKUP(D5, Products!B:B, Products!E:E, "Not Found")</f>
        <v>45</v>
      </c>
      <c r="N5" s="14">
        <f>VLOOKUP(D5, Products!B:F, 5, FALSE)</f>
        <v>244</v>
      </c>
      <c r="O5" s="14">
        <f>_xlfn.XLOOKUP(A5, Returns!A:A, Returns!B:B, "Not Returned")</f>
        <v>45267</v>
      </c>
      <c r="P5" s="14" t="str">
        <f>_xlfn.XLOOKUP(A5, Returns!A:A, Returns!C:C, "Not Returned")</f>
        <v>Not Needed</v>
      </c>
    </row>
    <row r="6" spans="1:20">
      <c r="A6" s="11">
        <v>5005</v>
      </c>
      <c r="B6" s="12">
        <v>45238</v>
      </c>
      <c r="C6" s="11" t="s">
        <v>64</v>
      </c>
      <c r="D6" s="11" t="s">
        <v>61</v>
      </c>
      <c r="E6" s="11" t="s">
        <v>62</v>
      </c>
      <c r="F6" s="11">
        <v>488</v>
      </c>
      <c r="G6" s="11">
        <v>2</v>
      </c>
      <c r="H6" s="11">
        <v>398</v>
      </c>
      <c r="I6" s="11">
        <v>2018</v>
      </c>
      <c r="J6" s="18">
        <f t="shared" si="0"/>
        <v>0.82</v>
      </c>
      <c r="K6" s="19" t="str">
        <f t="shared" si="1"/>
        <v>Nov</v>
      </c>
      <c r="L6" s="11" t="str">
        <f>_xlfn.XLOOKUP(I6, Customers!A:A, Customers!F:F, "Not Found")</f>
        <v>Bronze</v>
      </c>
      <c r="M6" s="14">
        <f>_xlfn.XLOOKUP(D6, Products!B:B, Products!E:E, "Not Found")</f>
        <v>45</v>
      </c>
      <c r="N6" s="14">
        <f>VLOOKUP(D6, Products!B:F, 5, FALSE)</f>
        <v>244</v>
      </c>
      <c r="O6" s="14" t="str">
        <f>_xlfn.XLOOKUP(A6, Returns!A:A, Returns!B:B, "Not Returned")</f>
        <v>Not Returned</v>
      </c>
      <c r="P6" s="14" t="str">
        <f>_xlfn.XLOOKUP(A6, Returns!A:A, Returns!C:C, "Not Returned")</f>
        <v>Not Returned</v>
      </c>
    </row>
    <row r="7" spans="1:20">
      <c r="A7" s="11">
        <v>5006</v>
      </c>
      <c r="B7" s="12">
        <v>45118</v>
      </c>
      <c r="C7" s="11" t="s">
        <v>64</v>
      </c>
      <c r="D7" s="11" t="s">
        <v>67</v>
      </c>
      <c r="E7" s="11" t="s">
        <v>58</v>
      </c>
      <c r="F7" s="11">
        <v>345</v>
      </c>
      <c r="G7" s="11">
        <v>5</v>
      </c>
      <c r="H7" s="11">
        <v>85</v>
      </c>
      <c r="I7" s="11">
        <v>2002</v>
      </c>
      <c r="J7" s="18">
        <f t="shared" si="0"/>
        <v>0.25</v>
      </c>
      <c r="K7" s="19" t="str">
        <f t="shared" si="1"/>
        <v>Jul</v>
      </c>
      <c r="L7" s="11" t="str">
        <f>_xlfn.XLOOKUP(I7, Customers!A:A, Customers!F:F, "Not Found")</f>
        <v>Silver</v>
      </c>
      <c r="M7" s="14">
        <f>_xlfn.XLOOKUP(D7, Products!B:B, Products!E:E, "Not Found")</f>
        <v>52</v>
      </c>
      <c r="N7" s="14">
        <f>VLOOKUP(D7, Products!B:F, 5, FALSE)</f>
        <v>69</v>
      </c>
      <c r="O7" s="14">
        <f>_xlfn.XLOOKUP(A7, Returns!A:A, Returns!B:B, "Not Returned")</f>
        <v>45262</v>
      </c>
      <c r="P7" s="14" t="str">
        <f>_xlfn.XLOOKUP(A7, Returns!A:A, Returns!C:C, "Not Returned")</f>
        <v>Wrong Item</v>
      </c>
    </row>
    <row r="8" spans="1:20">
      <c r="A8" s="11">
        <v>5007</v>
      </c>
      <c r="B8" s="12">
        <v>45198</v>
      </c>
      <c r="C8" s="11" t="s">
        <v>60</v>
      </c>
      <c r="D8" s="11" t="s">
        <v>68</v>
      </c>
      <c r="E8" s="11" t="s">
        <v>62</v>
      </c>
      <c r="F8" s="11">
        <v>1465</v>
      </c>
      <c r="G8" s="11">
        <v>5</v>
      </c>
      <c r="H8" s="11">
        <v>225</v>
      </c>
      <c r="I8" s="11">
        <v>2013</v>
      </c>
      <c r="J8" s="18">
        <f t="shared" si="0"/>
        <v>0.15</v>
      </c>
      <c r="K8" s="19" t="str">
        <f t="shared" si="1"/>
        <v>Sep</v>
      </c>
      <c r="L8" s="11" t="str">
        <f>_xlfn.XLOOKUP(I8, Customers!A:A, Customers!F:F, "Not Found")</f>
        <v>Gold</v>
      </c>
      <c r="M8" s="14">
        <f>_xlfn.XLOOKUP(D8, Products!B:B, Products!E:E, "Not Found")</f>
        <v>248</v>
      </c>
      <c r="N8" s="14">
        <f>VLOOKUP(D8, Products!B:F, 5, FALSE)</f>
        <v>293</v>
      </c>
      <c r="O8" s="14" t="str">
        <f>_xlfn.XLOOKUP(A8, Returns!A:A, Returns!B:B, "Not Returned")</f>
        <v>Not Returned</v>
      </c>
      <c r="P8" s="14" t="str">
        <f>_xlfn.XLOOKUP(A8, Returns!A:A, Returns!C:C, "Not Returned")</f>
        <v>Not Returned</v>
      </c>
    </row>
    <row r="9" spans="1:20">
      <c r="A9" s="11">
        <v>5008</v>
      </c>
      <c r="B9" s="12">
        <v>45092</v>
      </c>
      <c r="C9" s="11" t="s">
        <v>56</v>
      </c>
      <c r="D9" s="11" t="s">
        <v>67</v>
      </c>
      <c r="E9" s="11" t="s">
        <v>58</v>
      </c>
      <c r="F9" s="11">
        <v>69</v>
      </c>
      <c r="G9" s="11">
        <v>1</v>
      </c>
      <c r="H9" s="11">
        <v>17</v>
      </c>
      <c r="I9" s="11">
        <v>2010</v>
      </c>
      <c r="J9" s="18">
        <f t="shared" si="0"/>
        <v>0.25</v>
      </c>
      <c r="K9" s="19" t="str">
        <f t="shared" si="1"/>
        <v>Jun</v>
      </c>
      <c r="L9" s="11" t="str">
        <f>_xlfn.XLOOKUP(I9, Customers!A:A, Customers!F:F, "Not Found")</f>
        <v>Gold</v>
      </c>
      <c r="M9" s="14">
        <f>_xlfn.XLOOKUP(D9, Products!B:B, Products!E:E, "Not Found")</f>
        <v>52</v>
      </c>
      <c r="N9" s="14">
        <f>VLOOKUP(D9, Products!B:F, 5, FALSE)</f>
        <v>69</v>
      </c>
      <c r="O9" s="14" t="str">
        <f>_xlfn.XLOOKUP(A9, Returns!A:A, Returns!B:B, "Not Returned")</f>
        <v>Not Returned</v>
      </c>
      <c r="P9" s="14" t="str">
        <f>_xlfn.XLOOKUP(A9, Returns!A:A, Returns!C:C, "Not Returned")</f>
        <v>Not Returned</v>
      </c>
    </row>
    <row r="10" spans="1:20">
      <c r="A10" s="11">
        <v>5009</v>
      </c>
      <c r="B10" s="12">
        <v>44984</v>
      </c>
      <c r="C10" s="11" t="s">
        <v>66</v>
      </c>
      <c r="D10" s="11" t="s">
        <v>69</v>
      </c>
      <c r="E10" s="11" t="s">
        <v>62</v>
      </c>
      <c r="F10" s="11">
        <v>2136</v>
      </c>
      <c r="G10" s="11">
        <v>3</v>
      </c>
      <c r="H10" s="11">
        <v>114</v>
      </c>
      <c r="I10" s="11">
        <v>2014</v>
      </c>
      <c r="J10" s="18">
        <f t="shared" si="0"/>
        <v>0.05</v>
      </c>
      <c r="K10" s="19" t="str">
        <f t="shared" si="1"/>
        <v>Feb</v>
      </c>
      <c r="L10" s="11" t="str">
        <f>_xlfn.XLOOKUP(I10, Customers!A:A, Customers!F:F, "Not Found")</f>
        <v>Gold</v>
      </c>
      <c r="M10" s="14">
        <f>_xlfn.XLOOKUP(D10, Products!B:B, Products!E:E, "Not Found")</f>
        <v>674</v>
      </c>
      <c r="N10" s="14">
        <f>VLOOKUP(D10, Products!B:F, 5, FALSE)</f>
        <v>712</v>
      </c>
      <c r="O10" s="14" t="str">
        <f>_xlfn.XLOOKUP(A10, Returns!A:A, Returns!B:B, "Not Returned")</f>
        <v>Not Returned</v>
      </c>
      <c r="P10" s="14" t="str">
        <f>_xlfn.XLOOKUP(A10, Returns!A:A, Returns!C:C, "Not Returned")</f>
        <v>Not Returned</v>
      </c>
    </row>
    <row r="11" spans="1:20">
      <c r="A11" s="11">
        <v>5010</v>
      </c>
      <c r="B11" s="12">
        <v>45049</v>
      </c>
      <c r="C11" s="11" t="s">
        <v>60</v>
      </c>
      <c r="D11" s="11" t="s">
        <v>70</v>
      </c>
      <c r="E11" s="11" t="s">
        <v>62</v>
      </c>
      <c r="F11" s="11">
        <v>746</v>
      </c>
      <c r="G11" s="11">
        <v>2</v>
      </c>
      <c r="H11" s="11">
        <v>144</v>
      </c>
      <c r="I11" s="11">
        <v>2007</v>
      </c>
      <c r="J11" s="18">
        <f t="shared" si="0"/>
        <v>0.19</v>
      </c>
      <c r="K11" s="19" t="str">
        <f t="shared" si="1"/>
        <v>May</v>
      </c>
      <c r="L11" s="11" t="str">
        <f>_xlfn.XLOOKUP(I11, Customers!A:A, Customers!F:F, "Not Found")</f>
        <v>Gold</v>
      </c>
      <c r="M11" s="14">
        <f>_xlfn.XLOOKUP(D11, Products!B:B, Products!E:E, "Not Found")</f>
        <v>301</v>
      </c>
      <c r="N11" s="14">
        <f>VLOOKUP(D11, Products!B:F, 5, FALSE)</f>
        <v>373</v>
      </c>
      <c r="O11" s="14" t="str">
        <f>_xlfn.XLOOKUP(A11, Returns!A:A, Returns!B:B, "Not Returned")</f>
        <v>Not Returned</v>
      </c>
      <c r="P11" s="14" t="str">
        <f>_xlfn.XLOOKUP(A11, Returns!A:A, Returns!C:C, "Not Returned")</f>
        <v>Not Returned</v>
      </c>
    </row>
    <row r="12" spans="1:20">
      <c r="A12" s="11">
        <v>5011</v>
      </c>
      <c r="B12" s="12">
        <v>45217</v>
      </c>
      <c r="C12" s="11" t="s">
        <v>60</v>
      </c>
      <c r="D12" s="11" t="s">
        <v>69</v>
      </c>
      <c r="E12" s="11" t="s">
        <v>62</v>
      </c>
      <c r="F12" s="11">
        <v>712</v>
      </c>
      <c r="G12" s="11">
        <v>1</v>
      </c>
      <c r="H12" s="11">
        <v>38</v>
      </c>
      <c r="I12" s="11">
        <v>2006</v>
      </c>
      <c r="J12" s="18">
        <f t="shared" si="0"/>
        <v>0.05</v>
      </c>
      <c r="K12" s="19" t="str">
        <f t="shared" si="1"/>
        <v>Oct</v>
      </c>
      <c r="L12" s="11" t="str">
        <f>_xlfn.XLOOKUP(I12, Customers!A:A, Customers!F:F, "Not Found")</f>
        <v>Bronze</v>
      </c>
      <c r="M12" s="14">
        <f>_xlfn.XLOOKUP(D12, Products!B:B, Products!E:E, "Not Found")</f>
        <v>674</v>
      </c>
      <c r="N12" s="14">
        <f>VLOOKUP(D12, Products!B:F, 5, FALSE)</f>
        <v>712</v>
      </c>
      <c r="O12" s="14">
        <f>_xlfn.XLOOKUP(A12, Returns!A:A, Returns!B:B, "Not Returned")</f>
        <v>45269</v>
      </c>
      <c r="P12" s="14" t="str">
        <f>_xlfn.XLOOKUP(A12, Returns!A:A, Returns!C:C, "Not Returned")</f>
        <v>Wrong Item</v>
      </c>
    </row>
    <row r="13" spans="1:20">
      <c r="A13" s="11">
        <v>5012</v>
      </c>
      <c r="B13" s="12">
        <v>45175</v>
      </c>
      <c r="C13" s="11" t="s">
        <v>60</v>
      </c>
      <c r="D13" s="11" t="s">
        <v>71</v>
      </c>
      <c r="E13" s="11" t="s">
        <v>72</v>
      </c>
      <c r="F13" s="11">
        <v>3710</v>
      </c>
      <c r="G13" s="11">
        <v>5</v>
      </c>
      <c r="H13" s="11">
        <v>590</v>
      </c>
      <c r="I13" s="11">
        <v>2009</v>
      </c>
      <c r="J13" s="18">
        <f t="shared" si="0"/>
        <v>0.16</v>
      </c>
      <c r="K13" s="19" t="str">
        <f t="shared" si="1"/>
        <v>Sep</v>
      </c>
      <c r="L13" s="11" t="str">
        <f>_xlfn.XLOOKUP(I13, Customers!A:A, Customers!F:F, "Not Found")</f>
        <v>Bronze</v>
      </c>
      <c r="M13" s="14">
        <f>_xlfn.XLOOKUP(D13, Products!B:B, Products!E:E, "Not Found")</f>
        <v>624</v>
      </c>
      <c r="N13" s="14">
        <f>VLOOKUP(D13, Products!B:F, 5, FALSE)</f>
        <v>742</v>
      </c>
      <c r="O13" s="14" t="str">
        <f>_xlfn.XLOOKUP(A13, Returns!A:A, Returns!B:B, "Not Returned")</f>
        <v>Not Returned</v>
      </c>
      <c r="P13" s="14" t="str">
        <f>_xlfn.XLOOKUP(A13, Returns!A:A, Returns!C:C, "Not Returned")</f>
        <v>Not Returned</v>
      </c>
    </row>
    <row r="14" spans="1:20">
      <c r="A14" s="11">
        <v>5013</v>
      </c>
      <c r="B14" s="12">
        <v>44991</v>
      </c>
      <c r="C14" s="11" t="s">
        <v>64</v>
      </c>
      <c r="D14" s="11" t="s">
        <v>67</v>
      </c>
      <c r="E14" s="11" t="s">
        <v>58</v>
      </c>
      <c r="F14" s="11">
        <v>276</v>
      </c>
      <c r="G14" s="11">
        <v>4</v>
      </c>
      <c r="H14" s="11">
        <v>68</v>
      </c>
      <c r="I14" s="11">
        <v>2005</v>
      </c>
      <c r="J14" s="18">
        <f t="shared" si="0"/>
        <v>0.25</v>
      </c>
      <c r="K14" s="19" t="str">
        <f t="shared" si="1"/>
        <v>Mar</v>
      </c>
      <c r="L14" s="11" t="str">
        <f>_xlfn.XLOOKUP(I14, Customers!A:A, Customers!F:F, "Not Found")</f>
        <v>Bronze</v>
      </c>
      <c r="M14" s="14">
        <f>_xlfn.XLOOKUP(D14, Products!B:B, Products!E:E, "Not Found")</f>
        <v>52</v>
      </c>
      <c r="N14" s="14">
        <f>VLOOKUP(D14, Products!B:F, 5, FALSE)</f>
        <v>69</v>
      </c>
      <c r="O14" s="14" t="str">
        <f>_xlfn.XLOOKUP(A14, Returns!A:A, Returns!B:B, "Not Returned")</f>
        <v>Not Returned</v>
      </c>
      <c r="P14" s="14" t="str">
        <f>_xlfn.XLOOKUP(A14, Returns!A:A, Returns!C:C, "Not Returned")</f>
        <v>Not Returned</v>
      </c>
    </row>
    <row r="15" spans="1:20">
      <c r="A15" s="11">
        <v>5014</v>
      </c>
      <c r="B15" s="12">
        <v>45208</v>
      </c>
      <c r="C15" s="11" t="s">
        <v>64</v>
      </c>
      <c r="D15" s="11" t="s">
        <v>73</v>
      </c>
      <c r="E15" s="11" t="s">
        <v>72</v>
      </c>
      <c r="F15" s="11">
        <v>2733</v>
      </c>
      <c r="G15" s="11">
        <v>3</v>
      </c>
      <c r="H15" s="11">
        <v>597</v>
      </c>
      <c r="I15" s="11">
        <v>2005</v>
      </c>
      <c r="J15" s="18">
        <f t="shared" si="0"/>
        <v>0.22</v>
      </c>
      <c r="K15" s="19" t="str">
        <f t="shared" si="1"/>
        <v>Oct</v>
      </c>
      <c r="L15" s="11" t="str">
        <f>_xlfn.XLOOKUP(I15, Customers!A:A, Customers!F:F, "Not Found")</f>
        <v>Bronze</v>
      </c>
      <c r="M15" s="14">
        <f>_xlfn.XLOOKUP(D15, Products!B:B, Products!E:E, "Not Found")</f>
        <v>712</v>
      </c>
      <c r="N15" s="14">
        <f>VLOOKUP(D15, Products!B:F, 5, FALSE)</f>
        <v>911</v>
      </c>
      <c r="O15" s="14" t="str">
        <f>_xlfn.XLOOKUP(A15, Returns!A:A, Returns!B:B, "Not Returned")</f>
        <v>Not Returned</v>
      </c>
      <c r="P15" s="14" t="str">
        <f>_xlfn.XLOOKUP(A15, Returns!A:A, Returns!C:C, "Not Returned")</f>
        <v>Not Returned</v>
      </c>
    </row>
    <row r="16" spans="1:20">
      <c r="A16" s="11">
        <v>5015</v>
      </c>
      <c r="B16" s="12">
        <v>45197</v>
      </c>
      <c r="C16" s="11" t="s">
        <v>56</v>
      </c>
      <c r="D16" s="11" t="s">
        <v>67</v>
      </c>
      <c r="E16" s="11" t="s">
        <v>58</v>
      </c>
      <c r="F16" s="11">
        <v>138</v>
      </c>
      <c r="G16" s="11">
        <v>2</v>
      </c>
      <c r="H16" s="11">
        <v>34</v>
      </c>
      <c r="I16" s="11">
        <v>2011</v>
      </c>
      <c r="J16" s="18">
        <f t="shared" si="0"/>
        <v>0.25</v>
      </c>
      <c r="K16" s="19" t="str">
        <f t="shared" si="1"/>
        <v>Sep</v>
      </c>
      <c r="L16" s="11" t="str">
        <f>_xlfn.XLOOKUP(I16, Customers!A:A, Customers!F:F, "Not Found")</f>
        <v>Gold</v>
      </c>
      <c r="M16" s="14">
        <f>_xlfn.XLOOKUP(D16, Products!B:B, Products!E:E, "Not Found")</f>
        <v>52</v>
      </c>
      <c r="N16" s="14">
        <f>VLOOKUP(D16, Products!B:F, 5, FALSE)</f>
        <v>69</v>
      </c>
      <c r="O16" s="14" t="str">
        <f>_xlfn.XLOOKUP(A16, Returns!A:A, Returns!B:B, "Not Returned")</f>
        <v>Not Returned</v>
      </c>
      <c r="P16" s="14" t="str">
        <f>_xlfn.XLOOKUP(A16, Returns!A:A, Returns!C:C, "Not Returned")</f>
        <v>Not Returned</v>
      </c>
    </row>
    <row r="17" spans="1:16">
      <c r="A17" s="11">
        <v>5016</v>
      </c>
      <c r="B17" s="12">
        <v>45203</v>
      </c>
      <c r="C17" s="11" t="s">
        <v>64</v>
      </c>
      <c r="D17" s="11" t="s">
        <v>68</v>
      </c>
      <c r="E17" s="11" t="s">
        <v>62</v>
      </c>
      <c r="F17" s="11">
        <v>879</v>
      </c>
      <c r="G17" s="11">
        <v>3</v>
      </c>
      <c r="H17" s="11">
        <v>135</v>
      </c>
      <c r="I17" s="11">
        <v>2019</v>
      </c>
      <c r="J17" s="18">
        <f t="shared" si="0"/>
        <v>0.15</v>
      </c>
      <c r="K17" s="19" t="str">
        <f t="shared" si="1"/>
        <v>Oct</v>
      </c>
      <c r="L17" s="11" t="str">
        <f>_xlfn.XLOOKUP(I17, Customers!A:A, Customers!F:F, "Not Found")</f>
        <v>Bronze</v>
      </c>
      <c r="M17" s="14">
        <f>_xlfn.XLOOKUP(D17, Products!B:B, Products!E:E, "Not Found")</f>
        <v>248</v>
      </c>
      <c r="N17" s="14">
        <f>VLOOKUP(D17, Products!B:F, 5, FALSE)</f>
        <v>293</v>
      </c>
      <c r="O17" s="14" t="str">
        <f>_xlfn.XLOOKUP(A17, Returns!A:A, Returns!B:B, "Not Returned")</f>
        <v>Not Returned</v>
      </c>
      <c r="P17" s="14" t="str">
        <f>_xlfn.XLOOKUP(A17, Returns!A:A, Returns!C:C, "Not Returned")</f>
        <v>Not Returned</v>
      </c>
    </row>
    <row r="18" spans="1:16">
      <c r="A18" s="11">
        <v>5017</v>
      </c>
      <c r="B18" s="12">
        <v>45131</v>
      </c>
      <c r="C18" s="11" t="s">
        <v>66</v>
      </c>
      <c r="D18" s="11" t="s">
        <v>61</v>
      </c>
      <c r="E18" s="11" t="s">
        <v>62</v>
      </c>
      <c r="F18" s="11">
        <v>976</v>
      </c>
      <c r="G18" s="11">
        <v>4</v>
      </c>
      <c r="H18" s="11">
        <v>796</v>
      </c>
      <c r="I18" s="11">
        <v>2011</v>
      </c>
      <c r="J18" s="18">
        <f t="shared" si="0"/>
        <v>0.82</v>
      </c>
      <c r="K18" s="19" t="str">
        <f t="shared" si="1"/>
        <v>Jul</v>
      </c>
      <c r="L18" s="11" t="str">
        <f>_xlfn.XLOOKUP(I18, Customers!A:A, Customers!F:F, "Not Found")</f>
        <v>Gold</v>
      </c>
      <c r="M18" s="14">
        <f>_xlfn.XLOOKUP(D18, Products!B:B, Products!E:E, "Not Found")</f>
        <v>45</v>
      </c>
      <c r="N18" s="14">
        <f>VLOOKUP(D18, Products!B:F, 5, FALSE)</f>
        <v>244</v>
      </c>
      <c r="O18" s="14" t="str">
        <f>_xlfn.XLOOKUP(A18, Returns!A:A, Returns!B:B, "Not Returned")</f>
        <v>Not Returned</v>
      </c>
      <c r="P18" s="14" t="str">
        <f>_xlfn.XLOOKUP(A18, Returns!A:A, Returns!C:C, "Not Returned")</f>
        <v>Not Returned</v>
      </c>
    </row>
    <row r="19" spans="1:16">
      <c r="A19" s="11">
        <v>5018</v>
      </c>
      <c r="B19" s="12">
        <v>45191</v>
      </c>
      <c r="C19" s="11" t="s">
        <v>56</v>
      </c>
      <c r="D19" s="11" t="s">
        <v>67</v>
      </c>
      <c r="E19" s="11" t="s">
        <v>58</v>
      </c>
      <c r="F19" s="11">
        <v>69</v>
      </c>
      <c r="G19" s="11">
        <v>1</v>
      </c>
      <c r="H19" s="11">
        <v>17</v>
      </c>
      <c r="I19" s="11">
        <v>2006</v>
      </c>
      <c r="J19" s="18">
        <f t="shared" si="0"/>
        <v>0.25</v>
      </c>
      <c r="K19" s="19" t="str">
        <f t="shared" si="1"/>
        <v>Sep</v>
      </c>
      <c r="L19" s="11" t="str">
        <f>_xlfn.XLOOKUP(I19, Customers!A:A, Customers!F:F, "Not Found")</f>
        <v>Bronze</v>
      </c>
      <c r="M19" s="14">
        <f>_xlfn.XLOOKUP(D19, Products!B:B, Products!E:E, "Not Found")</f>
        <v>52</v>
      </c>
      <c r="N19" s="14">
        <f>VLOOKUP(D19, Products!B:F, 5, FALSE)</f>
        <v>69</v>
      </c>
      <c r="O19" s="14" t="str">
        <f>_xlfn.XLOOKUP(A19, Returns!A:A, Returns!B:B, "Not Returned")</f>
        <v>Not Returned</v>
      </c>
      <c r="P19" s="14" t="str">
        <f>_xlfn.XLOOKUP(A19, Returns!A:A, Returns!C:C, "Not Returned")</f>
        <v>Not Returned</v>
      </c>
    </row>
    <row r="20" spans="1:16">
      <c r="A20" s="11">
        <v>5019</v>
      </c>
      <c r="B20" s="12">
        <v>45053</v>
      </c>
      <c r="C20" s="11" t="s">
        <v>64</v>
      </c>
      <c r="D20" s="11" t="s">
        <v>71</v>
      </c>
      <c r="E20" s="11" t="s">
        <v>72</v>
      </c>
      <c r="F20" s="11">
        <v>742</v>
      </c>
      <c r="G20" s="11">
        <v>1</v>
      </c>
      <c r="H20" s="11">
        <v>118</v>
      </c>
      <c r="I20" s="11">
        <v>2017</v>
      </c>
      <c r="J20" s="18">
        <f t="shared" si="0"/>
        <v>0.16</v>
      </c>
      <c r="K20" s="19" t="str">
        <f t="shared" si="1"/>
        <v>May</v>
      </c>
      <c r="L20" s="11" t="str">
        <f>_xlfn.XLOOKUP(I20, Customers!A:A, Customers!F:F, "Not Found")</f>
        <v>Bronze</v>
      </c>
      <c r="M20" s="14">
        <f>_xlfn.XLOOKUP(D20, Products!B:B, Products!E:E, "Not Found")</f>
        <v>624</v>
      </c>
      <c r="N20" s="14">
        <f>VLOOKUP(D20, Products!B:F, 5, FALSE)</f>
        <v>742</v>
      </c>
      <c r="O20" s="14" t="str">
        <f>_xlfn.XLOOKUP(A20, Returns!A:A, Returns!B:B, "Not Returned")</f>
        <v>Not Returned</v>
      </c>
      <c r="P20" s="14" t="str">
        <f>_xlfn.XLOOKUP(A20, Returns!A:A, Returns!C:C, "Not Returned")</f>
        <v>Not Returned</v>
      </c>
    </row>
    <row r="21" spans="1:16">
      <c r="A21" s="11">
        <v>5020</v>
      </c>
      <c r="B21" s="12">
        <v>45100</v>
      </c>
      <c r="C21" s="11" t="s">
        <v>60</v>
      </c>
      <c r="D21" s="11" t="s">
        <v>74</v>
      </c>
      <c r="E21" s="11" t="s">
        <v>72</v>
      </c>
      <c r="F21" s="11">
        <v>4050</v>
      </c>
      <c r="G21" s="11">
        <v>5</v>
      </c>
      <c r="H21" s="11">
        <v>180</v>
      </c>
      <c r="I21" s="11">
        <v>2002</v>
      </c>
      <c r="J21" s="18">
        <f t="shared" si="0"/>
        <v>0.04</v>
      </c>
      <c r="K21" s="19" t="str">
        <f t="shared" si="1"/>
        <v>Jun</v>
      </c>
      <c r="L21" s="11" t="str">
        <f>_xlfn.XLOOKUP(I21, Customers!A:A, Customers!F:F, "Not Found")</f>
        <v>Silver</v>
      </c>
      <c r="M21" s="14">
        <f>_xlfn.XLOOKUP(D21, Products!B:B, Products!E:E, "Not Found")</f>
        <v>774</v>
      </c>
      <c r="N21" s="14">
        <f>VLOOKUP(D21, Products!B:F, 5, FALSE)</f>
        <v>810</v>
      </c>
      <c r="O21" s="14" t="str">
        <f>_xlfn.XLOOKUP(A21, Returns!A:A, Returns!B:B, "Not Returned")</f>
        <v>Not Returned</v>
      </c>
      <c r="P21" s="14" t="str">
        <f>_xlfn.XLOOKUP(A21, Returns!A:A, Returns!C:C, "Not Returned")</f>
        <v>Not Returned</v>
      </c>
    </row>
    <row r="22" spans="1:16">
      <c r="A22" s="11">
        <v>5021</v>
      </c>
      <c r="B22" s="12">
        <v>45210</v>
      </c>
      <c r="C22" s="11" t="s">
        <v>64</v>
      </c>
      <c r="D22" s="11" t="s">
        <v>57</v>
      </c>
      <c r="E22" s="11" t="s">
        <v>58</v>
      </c>
      <c r="F22" s="11">
        <v>1985</v>
      </c>
      <c r="G22" s="11">
        <v>5</v>
      </c>
      <c r="H22" s="11">
        <v>695</v>
      </c>
      <c r="I22" s="11">
        <v>2020</v>
      </c>
      <c r="J22" s="18">
        <f t="shared" si="0"/>
        <v>0.35</v>
      </c>
      <c r="K22" s="19" t="str">
        <f t="shared" si="1"/>
        <v>Oct</v>
      </c>
      <c r="L22" s="11" t="str">
        <f>_xlfn.XLOOKUP(I22, Customers!A:A, Customers!F:F, "Not Found")</f>
        <v>Not Found</v>
      </c>
      <c r="M22" s="14">
        <f>_xlfn.XLOOKUP(D22, Products!B:B, Products!E:E, "Not Found")</f>
        <v>258</v>
      </c>
      <c r="N22" s="14">
        <f>VLOOKUP(D22, Products!B:F, 5, FALSE)</f>
        <v>397</v>
      </c>
      <c r="O22" s="14" t="str">
        <f>_xlfn.XLOOKUP(A22, Returns!A:A, Returns!B:B, "Not Returned")</f>
        <v>Not Returned</v>
      </c>
      <c r="P22" s="14" t="str">
        <f>_xlfn.XLOOKUP(A22, Returns!A:A, Returns!C:C, "Not Returned")</f>
        <v>Not Returned</v>
      </c>
    </row>
    <row r="23" spans="1:16">
      <c r="A23" s="11">
        <v>5022</v>
      </c>
      <c r="B23" s="12">
        <v>45039</v>
      </c>
      <c r="C23" s="11" t="s">
        <v>60</v>
      </c>
      <c r="D23" s="11" t="s">
        <v>67</v>
      </c>
      <c r="E23" s="11" t="s">
        <v>58</v>
      </c>
      <c r="F23" s="11">
        <v>69</v>
      </c>
      <c r="G23" s="11">
        <v>1</v>
      </c>
      <c r="H23" s="11">
        <v>17</v>
      </c>
      <c r="I23" s="11">
        <v>2009</v>
      </c>
      <c r="J23" s="18">
        <f t="shared" si="0"/>
        <v>0.25</v>
      </c>
      <c r="K23" s="19" t="str">
        <f t="shared" si="1"/>
        <v>Apr</v>
      </c>
      <c r="L23" s="11" t="str">
        <f>_xlfn.XLOOKUP(I23, Customers!A:A, Customers!F:F, "Not Found")</f>
        <v>Bronze</v>
      </c>
      <c r="M23" s="14">
        <f>_xlfn.XLOOKUP(D23, Products!B:B, Products!E:E, "Not Found")</f>
        <v>52</v>
      </c>
      <c r="N23" s="14">
        <f>VLOOKUP(D23, Products!B:F, 5, FALSE)</f>
        <v>69</v>
      </c>
      <c r="O23" s="14" t="str">
        <f>_xlfn.XLOOKUP(A23, Returns!A:A, Returns!B:B, "Not Returned")</f>
        <v>Not Returned</v>
      </c>
      <c r="P23" s="14" t="str">
        <f>_xlfn.XLOOKUP(A23, Returns!A:A, Returns!C:C, "Not Returned")</f>
        <v>Not Returned</v>
      </c>
    </row>
    <row r="24" spans="1:16">
      <c r="A24" s="11">
        <v>5023</v>
      </c>
      <c r="B24" s="12">
        <v>45289</v>
      </c>
      <c r="C24" s="11" t="s">
        <v>60</v>
      </c>
      <c r="D24" s="11" t="s">
        <v>68</v>
      </c>
      <c r="E24" s="11" t="s">
        <v>62</v>
      </c>
      <c r="F24" s="11">
        <v>586</v>
      </c>
      <c r="G24" s="11">
        <v>2</v>
      </c>
      <c r="H24" s="11">
        <v>90</v>
      </c>
      <c r="I24" s="11">
        <v>2015</v>
      </c>
      <c r="J24" s="18">
        <f t="shared" si="0"/>
        <v>0.15</v>
      </c>
      <c r="K24" s="19" t="str">
        <f t="shared" si="1"/>
        <v>Dec</v>
      </c>
      <c r="L24" s="11" t="str">
        <f>_xlfn.XLOOKUP(I24, Customers!A:A, Customers!F:F, "Not Found")</f>
        <v>Silver</v>
      </c>
      <c r="M24" s="14">
        <f>_xlfn.XLOOKUP(D24, Products!B:B, Products!E:E, "Not Found")</f>
        <v>248</v>
      </c>
      <c r="N24" s="14">
        <f>VLOOKUP(D24, Products!B:F, 5, FALSE)</f>
        <v>293</v>
      </c>
      <c r="O24" s="14" t="str">
        <f>_xlfn.XLOOKUP(A24, Returns!A:A, Returns!B:B, "Not Returned")</f>
        <v>Not Returned</v>
      </c>
      <c r="P24" s="14" t="str">
        <f>_xlfn.XLOOKUP(A24, Returns!A:A, Returns!C:C, "Not Returned")</f>
        <v>Not Returned</v>
      </c>
    </row>
    <row r="25" spans="1:16">
      <c r="A25" s="11">
        <v>5024</v>
      </c>
      <c r="B25" s="12">
        <v>44961</v>
      </c>
      <c r="C25" s="11" t="s">
        <v>60</v>
      </c>
      <c r="D25" s="11" t="s">
        <v>57</v>
      </c>
      <c r="E25" s="11" t="s">
        <v>58</v>
      </c>
      <c r="F25" s="11">
        <v>1191</v>
      </c>
      <c r="G25" s="11">
        <v>3</v>
      </c>
      <c r="H25" s="11">
        <v>417</v>
      </c>
      <c r="I25" s="11">
        <v>2008</v>
      </c>
      <c r="J25" s="18">
        <f t="shared" si="0"/>
        <v>0.35</v>
      </c>
      <c r="K25" s="19" t="str">
        <f t="shared" si="1"/>
        <v>Feb</v>
      </c>
      <c r="L25" s="11" t="str">
        <f>_xlfn.XLOOKUP(I25, Customers!A:A, Customers!F:F, "Not Found")</f>
        <v>Gold</v>
      </c>
      <c r="M25" s="14">
        <f>_xlfn.XLOOKUP(D25, Products!B:B, Products!E:E, "Not Found")</f>
        <v>258</v>
      </c>
      <c r="N25" s="14">
        <f>VLOOKUP(D25, Products!B:F, 5, FALSE)</f>
        <v>397</v>
      </c>
      <c r="O25" s="14" t="str">
        <f>_xlfn.XLOOKUP(A25, Returns!A:A, Returns!B:B, "Not Returned")</f>
        <v>Not Returned</v>
      </c>
      <c r="P25" s="14" t="str">
        <f>_xlfn.XLOOKUP(A25, Returns!A:A, Returns!C:C, "Not Returned")</f>
        <v>Not Returned</v>
      </c>
    </row>
    <row r="26" spans="1:16">
      <c r="A26" s="11">
        <v>5025</v>
      </c>
      <c r="B26" s="12">
        <v>44963</v>
      </c>
      <c r="C26" s="11" t="s">
        <v>64</v>
      </c>
      <c r="D26" s="11" t="s">
        <v>73</v>
      </c>
      <c r="E26" s="11" t="s">
        <v>72</v>
      </c>
      <c r="F26" s="11">
        <v>2733</v>
      </c>
      <c r="G26" s="11">
        <v>3</v>
      </c>
      <c r="H26" s="11">
        <v>597</v>
      </c>
      <c r="I26" s="11">
        <v>2011</v>
      </c>
      <c r="J26" s="18">
        <f t="shared" si="0"/>
        <v>0.22</v>
      </c>
      <c r="K26" s="19" t="str">
        <f t="shared" si="1"/>
        <v>Feb</v>
      </c>
      <c r="L26" s="11" t="str">
        <f>_xlfn.XLOOKUP(I26, Customers!A:A, Customers!F:F, "Not Found")</f>
        <v>Gold</v>
      </c>
      <c r="M26" s="14">
        <f>_xlfn.XLOOKUP(D26, Products!B:B, Products!E:E, "Not Found")</f>
        <v>712</v>
      </c>
      <c r="N26" s="14">
        <f>VLOOKUP(D26, Products!B:F, 5, FALSE)</f>
        <v>911</v>
      </c>
      <c r="O26" s="14">
        <f>_xlfn.XLOOKUP(A26, Returns!A:A, Returns!B:B, "Not Returned")</f>
        <v>45284</v>
      </c>
      <c r="P26" s="14" t="str">
        <f>_xlfn.XLOOKUP(A26, Returns!A:A, Returns!C:C, "Not Returned")</f>
        <v>Not Needed</v>
      </c>
    </row>
    <row r="27" spans="1:16">
      <c r="A27" s="11">
        <v>5026</v>
      </c>
      <c r="B27" s="12">
        <v>45269</v>
      </c>
      <c r="C27" s="11" t="s">
        <v>56</v>
      </c>
      <c r="D27" s="11" t="s">
        <v>65</v>
      </c>
      <c r="E27" s="11" t="s">
        <v>58</v>
      </c>
      <c r="F27" s="11">
        <v>1304</v>
      </c>
      <c r="G27" s="11">
        <v>2</v>
      </c>
      <c r="H27" s="11">
        <v>32</v>
      </c>
      <c r="I27" s="11">
        <v>2016</v>
      </c>
      <c r="J27" s="18">
        <f t="shared" si="0"/>
        <v>0.02</v>
      </c>
      <c r="K27" s="19" t="str">
        <f t="shared" si="1"/>
        <v>Dec</v>
      </c>
      <c r="L27" s="11" t="str">
        <f>_xlfn.XLOOKUP(I27, Customers!A:A, Customers!F:F, "Not Found")</f>
        <v>Bronze</v>
      </c>
      <c r="M27" s="14">
        <f>_xlfn.XLOOKUP(D27, Products!B:B, Products!E:E, "Not Found")</f>
        <v>636</v>
      </c>
      <c r="N27" s="14">
        <f>VLOOKUP(D27, Products!B:F, 5, FALSE)</f>
        <v>652</v>
      </c>
      <c r="O27" s="14" t="str">
        <f>_xlfn.XLOOKUP(A27, Returns!A:A, Returns!B:B, "Not Returned")</f>
        <v>Not Returned</v>
      </c>
      <c r="P27" s="14" t="str">
        <f>_xlfn.XLOOKUP(A27, Returns!A:A, Returns!C:C, "Not Returned")</f>
        <v>Not Returned</v>
      </c>
    </row>
    <row r="28" spans="1:16">
      <c r="A28" s="11">
        <v>5027</v>
      </c>
      <c r="B28" s="12">
        <v>45203</v>
      </c>
      <c r="C28" s="11" t="s">
        <v>64</v>
      </c>
      <c r="D28" s="11" t="s">
        <v>68</v>
      </c>
      <c r="E28" s="11" t="s">
        <v>62</v>
      </c>
      <c r="F28" s="11">
        <v>1465</v>
      </c>
      <c r="G28" s="11">
        <v>5</v>
      </c>
      <c r="H28" s="11">
        <v>225</v>
      </c>
      <c r="I28" s="11">
        <v>2005</v>
      </c>
      <c r="J28" s="18">
        <f t="shared" si="0"/>
        <v>0.15</v>
      </c>
      <c r="K28" s="19" t="str">
        <f t="shared" si="1"/>
        <v>Oct</v>
      </c>
      <c r="L28" s="11" t="str">
        <f>_xlfn.XLOOKUP(I28, Customers!A:A, Customers!F:F, "Not Found")</f>
        <v>Bronze</v>
      </c>
      <c r="M28" s="14">
        <f>_xlfn.XLOOKUP(D28, Products!B:B, Products!E:E, "Not Found")</f>
        <v>248</v>
      </c>
      <c r="N28" s="14">
        <f>VLOOKUP(D28, Products!B:F, 5, FALSE)</f>
        <v>293</v>
      </c>
      <c r="O28" s="14" t="str">
        <f>_xlfn.XLOOKUP(A28, Returns!A:A, Returns!B:B, "Not Returned")</f>
        <v>Not Returned</v>
      </c>
      <c r="P28" s="14" t="str">
        <f>_xlfn.XLOOKUP(A28, Returns!A:A, Returns!C:C, "Not Returned")</f>
        <v>Not Returned</v>
      </c>
    </row>
    <row r="29" spans="1:16">
      <c r="A29" s="11">
        <v>5028</v>
      </c>
      <c r="B29" s="12">
        <v>45222</v>
      </c>
      <c r="C29" s="11" t="s">
        <v>56</v>
      </c>
      <c r="D29" s="11" t="s">
        <v>70</v>
      </c>
      <c r="E29" s="11" t="s">
        <v>62</v>
      </c>
      <c r="F29" s="11">
        <v>746</v>
      </c>
      <c r="G29" s="11">
        <v>2</v>
      </c>
      <c r="H29" s="11">
        <v>144</v>
      </c>
      <c r="I29" s="11">
        <v>2020</v>
      </c>
      <c r="J29" s="18">
        <f t="shared" si="0"/>
        <v>0.19</v>
      </c>
      <c r="K29" s="19" t="str">
        <f t="shared" si="1"/>
        <v>Oct</v>
      </c>
      <c r="L29" s="11" t="str">
        <f>_xlfn.XLOOKUP(I29, Customers!A:A, Customers!F:F, "Not Found")</f>
        <v>Not Found</v>
      </c>
      <c r="M29" s="14">
        <f>_xlfn.XLOOKUP(D29, Products!B:B, Products!E:E, "Not Found")</f>
        <v>301</v>
      </c>
      <c r="N29" s="14">
        <f>VLOOKUP(D29, Products!B:F, 5, FALSE)</f>
        <v>373</v>
      </c>
      <c r="O29" s="14" t="str">
        <f>_xlfn.XLOOKUP(A29, Returns!A:A, Returns!B:B, "Not Returned")</f>
        <v>Not Returned</v>
      </c>
      <c r="P29" s="14" t="str">
        <f>_xlfn.XLOOKUP(A29, Returns!A:A, Returns!C:C, "Not Returned")</f>
        <v>Not Returned</v>
      </c>
    </row>
    <row r="30" spans="1:16">
      <c r="A30" s="11">
        <v>5029</v>
      </c>
      <c r="B30" s="12">
        <v>45169</v>
      </c>
      <c r="C30" s="11" t="s">
        <v>56</v>
      </c>
      <c r="D30" s="11" t="s">
        <v>65</v>
      </c>
      <c r="E30" s="11" t="s">
        <v>58</v>
      </c>
      <c r="F30" s="11">
        <v>1304</v>
      </c>
      <c r="G30" s="11">
        <v>2</v>
      </c>
      <c r="H30" s="11">
        <v>32</v>
      </c>
      <c r="I30" s="11">
        <v>2019</v>
      </c>
      <c r="J30" s="18">
        <f t="shared" si="0"/>
        <v>0.02</v>
      </c>
      <c r="K30" s="19" t="str">
        <f t="shared" si="1"/>
        <v>Aug</v>
      </c>
      <c r="L30" s="11" t="str">
        <f>_xlfn.XLOOKUP(I30, Customers!A:A, Customers!F:F, "Not Found")</f>
        <v>Bronze</v>
      </c>
      <c r="M30" s="14">
        <f>_xlfn.XLOOKUP(D30, Products!B:B, Products!E:E, "Not Found")</f>
        <v>636</v>
      </c>
      <c r="N30" s="14">
        <f>VLOOKUP(D30, Products!B:F, 5, FALSE)</f>
        <v>652</v>
      </c>
      <c r="O30" s="14" t="str">
        <f>_xlfn.XLOOKUP(A30, Returns!A:A, Returns!B:B, "Not Returned")</f>
        <v>Not Returned</v>
      </c>
      <c r="P30" s="14" t="str">
        <f>_xlfn.XLOOKUP(A30, Returns!A:A, Returns!C:C, "Not Returned")</f>
        <v>Not Returned</v>
      </c>
    </row>
    <row r="31" spans="1:16">
      <c r="A31" s="11">
        <v>5030</v>
      </c>
      <c r="B31" s="12">
        <v>44975</v>
      </c>
      <c r="C31" s="11" t="s">
        <v>60</v>
      </c>
      <c r="D31" s="11" t="s">
        <v>67</v>
      </c>
      <c r="E31" s="11" t="s">
        <v>58</v>
      </c>
      <c r="F31" s="11">
        <v>276</v>
      </c>
      <c r="G31" s="11">
        <v>4</v>
      </c>
      <c r="H31" s="11">
        <v>68</v>
      </c>
      <c r="I31" s="11">
        <v>2013</v>
      </c>
      <c r="J31" s="18">
        <f t="shared" si="0"/>
        <v>0.25</v>
      </c>
      <c r="K31" s="19" t="str">
        <f t="shared" si="1"/>
        <v>Feb</v>
      </c>
      <c r="L31" s="11" t="str">
        <f>_xlfn.XLOOKUP(I31, Customers!A:A, Customers!F:F, "Not Found")</f>
        <v>Gold</v>
      </c>
      <c r="M31" s="14">
        <f>_xlfn.XLOOKUP(D31, Products!B:B, Products!E:E, "Not Found")</f>
        <v>52</v>
      </c>
      <c r="N31" s="14">
        <f>VLOOKUP(D31, Products!B:F, 5, FALSE)</f>
        <v>69</v>
      </c>
      <c r="O31" s="14">
        <f>_xlfn.XLOOKUP(A31, Returns!A:A, Returns!B:B, "Not Returned")</f>
        <v>45283</v>
      </c>
      <c r="P31" s="14" t="str">
        <f>_xlfn.XLOOKUP(A31, Returns!A:A, Returns!C:C, "Not Returned")</f>
        <v>Not Needed</v>
      </c>
    </row>
    <row r="32" spans="1:16">
      <c r="A32" s="11">
        <v>5031</v>
      </c>
      <c r="B32" s="12">
        <v>45108</v>
      </c>
      <c r="C32" s="11" t="s">
        <v>56</v>
      </c>
      <c r="D32" s="11" t="s">
        <v>61</v>
      </c>
      <c r="E32" s="11" t="s">
        <v>62</v>
      </c>
      <c r="F32" s="11">
        <v>976</v>
      </c>
      <c r="G32" s="11">
        <v>4</v>
      </c>
      <c r="H32" s="11">
        <v>796</v>
      </c>
      <c r="I32" s="11">
        <v>2001</v>
      </c>
      <c r="J32" s="18">
        <f t="shared" si="0"/>
        <v>0.82</v>
      </c>
      <c r="K32" s="19" t="str">
        <f t="shared" si="1"/>
        <v>Jul</v>
      </c>
      <c r="L32" s="11" t="str">
        <f>_xlfn.XLOOKUP(I32, Customers!A:A, Customers!F:F, "Not Found")</f>
        <v>Bronze</v>
      </c>
      <c r="M32" s="14">
        <f>_xlfn.XLOOKUP(D32, Products!B:B, Products!E:E, "Not Found")</f>
        <v>45</v>
      </c>
      <c r="N32" s="14">
        <f>VLOOKUP(D32, Products!B:F, 5, FALSE)</f>
        <v>244</v>
      </c>
      <c r="O32" s="14" t="str">
        <f>_xlfn.XLOOKUP(A32, Returns!A:A, Returns!B:B, "Not Returned")</f>
        <v>Not Returned</v>
      </c>
      <c r="P32" s="14" t="str">
        <f>_xlfn.XLOOKUP(A32, Returns!A:A, Returns!C:C, "Not Returned")</f>
        <v>Not Returned</v>
      </c>
    </row>
    <row r="33" spans="1:16">
      <c r="A33" s="11">
        <v>5032</v>
      </c>
      <c r="B33" s="12">
        <v>45166</v>
      </c>
      <c r="C33" s="11" t="s">
        <v>60</v>
      </c>
      <c r="D33" s="11" t="s">
        <v>75</v>
      </c>
      <c r="E33" s="11" t="s">
        <v>58</v>
      </c>
      <c r="F33" s="11">
        <v>180</v>
      </c>
      <c r="G33" s="11">
        <v>1</v>
      </c>
      <c r="H33" s="11">
        <v>65</v>
      </c>
      <c r="I33" s="11">
        <v>2016</v>
      </c>
      <c r="J33" s="18">
        <f t="shared" si="0"/>
        <v>0.36</v>
      </c>
      <c r="K33" s="19" t="str">
        <f t="shared" si="1"/>
        <v>Aug</v>
      </c>
      <c r="L33" s="11" t="str">
        <f>_xlfn.XLOOKUP(I33, Customers!A:A, Customers!F:F, "Not Found")</f>
        <v>Bronze</v>
      </c>
      <c r="M33" s="14">
        <f>_xlfn.XLOOKUP(D33, Products!B:B, Products!E:E, "Not Found")</f>
        <v>115</v>
      </c>
      <c r="N33" s="14">
        <f>VLOOKUP(D33, Products!B:F, 5, FALSE)</f>
        <v>180</v>
      </c>
      <c r="O33" s="14" t="str">
        <f>_xlfn.XLOOKUP(A33, Returns!A:A, Returns!B:B, "Not Returned")</f>
        <v>Not Returned</v>
      </c>
      <c r="P33" s="14" t="str">
        <f>_xlfn.XLOOKUP(A33, Returns!A:A, Returns!C:C, "Not Returned")</f>
        <v>Not Returned</v>
      </c>
    </row>
    <row r="34" spans="1:16">
      <c r="A34" s="11">
        <v>5033</v>
      </c>
      <c r="B34" s="12">
        <v>44958</v>
      </c>
      <c r="C34" s="11" t="s">
        <v>56</v>
      </c>
      <c r="D34" s="11" t="s">
        <v>67</v>
      </c>
      <c r="E34" s="11" t="s">
        <v>58</v>
      </c>
      <c r="F34" s="11">
        <v>207</v>
      </c>
      <c r="G34" s="11">
        <v>3</v>
      </c>
      <c r="H34" s="11">
        <v>51</v>
      </c>
      <c r="I34" s="11">
        <v>2001</v>
      </c>
      <c r="J34" s="18">
        <f t="shared" si="0"/>
        <v>0.25</v>
      </c>
      <c r="K34" s="19" t="str">
        <f t="shared" si="1"/>
        <v>Feb</v>
      </c>
      <c r="L34" s="11" t="str">
        <f>_xlfn.XLOOKUP(I34, Customers!A:A, Customers!F:F, "Not Found")</f>
        <v>Bronze</v>
      </c>
      <c r="M34" s="14">
        <f>_xlfn.XLOOKUP(D34, Products!B:B, Products!E:E, "Not Found")</f>
        <v>52</v>
      </c>
      <c r="N34" s="14">
        <f>VLOOKUP(D34, Products!B:F, 5, FALSE)</f>
        <v>69</v>
      </c>
      <c r="O34" s="14">
        <f>_xlfn.XLOOKUP(A34, Returns!A:A, Returns!B:B, "Not Returned")</f>
        <v>45261</v>
      </c>
      <c r="P34" s="14" t="str">
        <f>_xlfn.XLOOKUP(A34, Returns!A:A, Returns!C:C, "Not Returned")</f>
        <v>Not Needed</v>
      </c>
    </row>
    <row r="35" spans="1:16">
      <c r="A35" s="11">
        <v>5034</v>
      </c>
      <c r="B35" s="12">
        <v>44982</v>
      </c>
      <c r="C35" s="11" t="s">
        <v>64</v>
      </c>
      <c r="D35" s="11" t="s">
        <v>74</v>
      </c>
      <c r="E35" s="11" t="s">
        <v>72</v>
      </c>
      <c r="F35" s="11">
        <v>1620</v>
      </c>
      <c r="G35" s="11">
        <v>2</v>
      </c>
      <c r="H35" s="11">
        <v>72</v>
      </c>
      <c r="I35" s="11">
        <v>2020</v>
      </c>
      <c r="J35" s="18">
        <f t="shared" si="0"/>
        <v>0.04</v>
      </c>
      <c r="K35" s="19" t="str">
        <f t="shared" si="1"/>
        <v>Feb</v>
      </c>
      <c r="L35" s="11" t="str">
        <f>_xlfn.XLOOKUP(I35, Customers!A:A, Customers!F:F, "Not Found")</f>
        <v>Not Found</v>
      </c>
      <c r="M35" s="14">
        <f>_xlfn.XLOOKUP(D35, Products!B:B, Products!E:E, "Not Found")</f>
        <v>774</v>
      </c>
      <c r="N35" s="14">
        <f>VLOOKUP(D35, Products!B:F, 5, FALSE)</f>
        <v>810</v>
      </c>
      <c r="O35" s="14" t="str">
        <f>_xlfn.XLOOKUP(A35, Returns!A:A, Returns!B:B, "Not Returned")</f>
        <v>Not Returned</v>
      </c>
      <c r="P35" s="14" t="str">
        <f>_xlfn.XLOOKUP(A35, Returns!A:A, Returns!C:C, "Not Returned")</f>
        <v>Not Returned</v>
      </c>
    </row>
    <row r="36" spans="1:16">
      <c r="A36" s="11">
        <v>5035</v>
      </c>
      <c r="B36" s="12">
        <v>45024</v>
      </c>
      <c r="C36" s="11" t="s">
        <v>56</v>
      </c>
      <c r="D36" s="11" t="s">
        <v>75</v>
      </c>
      <c r="E36" s="11" t="s">
        <v>58</v>
      </c>
      <c r="F36" s="11">
        <v>360</v>
      </c>
      <c r="G36" s="11">
        <v>2</v>
      </c>
      <c r="H36" s="11">
        <v>130</v>
      </c>
      <c r="I36" s="11">
        <v>2015</v>
      </c>
      <c r="J36" s="18">
        <f t="shared" si="0"/>
        <v>0.36</v>
      </c>
      <c r="K36" s="19" t="str">
        <f t="shared" si="1"/>
        <v>Apr</v>
      </c>
      <c r="L36" s="11" t="str">
        <f>_xlfn.XLOOKUP(I36, Customers!A:A, Customers!F:F, "Not Found")</f>
        <v>Silver</v>
      </c>
      <c r="M36" s="14">
        <f>_xlfn.XLOOKUP(D36, Products!B:B, Products!E:E, "Not Found")</f>
        <v>115</v>
      </c>
      <c r="N36" s="14">
        <f>VLOOKUP(D36, Products!B:F, 5, FALSE)</f>
        <v>180</v>
      </c>
      <c r="O36" s="14">
        <f>_xlfn.XLOOKUP(A36, Returns!A:A, Returns!B:B, "Not Returned")</f>
        <v>45288</v>
      </c>
      <c r="P36" s="14" t="str">
        <f>_xlfn.XLOOKUP(A36, Returns!A:A, Returns!C:C, "Not Returned")</f>
        <v>Defective</v>
      </c>
    </row>
    <row r="37" spans="1:16">
      <c r="A37" s="11">
        <v>5036</v>
      </c>
      <c r="B37" s="12">
        <v>45143</v>
      </c>
      <c r="C37" s="11" t="s">
        <v>64</v>
      </c>
      <c r="D37" s="11" t="s">
        <v>73</v>
      </c>
      <c r="E37" s="11" t="s">
        <v>72</v>
      </c>
      <c r="F37" s="11">
        <v>2733</v>
      </c>
      <c r="G37" s="11">
        <v>3</v>
      </c>
      <c r="H37" s="11">
        <v>597</v>
      </c>
      <c r="I37" s="11">
        <v>2019</v>
      </c>
      <c r="J37" s="18">
        <f t="shared" si="0"/>
        <v>0.22</v>
      </c>
      <c r="K37" s="19" t="str">
        <f t="shared" si="1"/>
        <v>Aug</v>
      </c>
      <c r="L37" s="11" t="str">
        <f>_xlfn.XLOOKUP(I37, Customers!A:A, Customers!F:F, "Not Found")</f>
        <v>Bronze</v>
      </c>
      <c r="M37" s="14">
        <f>_xlfn.XLOOKUP(D37, Products!B:B, Products!E:E, "Not Found")</f>
        <v>712</v>
      </c>
      <c r="N37" s="14">
        <f>VLOOKUP(D37, Products!B:F, 5, FALSE)</f>
        <v>911</v>
      </c>
      <c r="O37" s="14" t="str">
        <f>_xlfn.XLOOKUP(A37, Returns!A:A, Returns!B:B, "Not Returned")</f>
        <v>Not Returned</v>
      </c>
      <c r="P37" s="14" t="str">
        <f>_xlfn.XLOOKUP(A37, Returns!A:A, Returns!C:C, "Not Returned")</f>
        <v>Not Returned</v>
      </c>
    </row>
    <row r="38" spans="1:16">
      <c r="A38" s="11">
        <v>5037</v>
      </c>
      <c r="B38" s="12">
        <v>45163</v>
      </c>
      <c r="C38" s="11" t="s">
        <v>64</v>
      </c>
      <c r="D38" s="11" t="s">
        <v>68</v>
      </c>
      <c r="E38" s="11" t="s">
        <v>62</v>
      </c>
      <c r="F38" s="11">
        <v>293</v>
      </c>
      <c r="G38" s="11">
        <v>1</v>
      </c>
      <c r="H38" s="11">
        <v>45</v>
      </c>
      <c r="I38" s="11">
        <v>2018</v>
      </c>
      <c r="J38" s="18">
        <f t="shared" si="0"/>
        <v>0.15</v>
      </c>
      <c r="K38" s="19" t="str">
        <f t="shared" si="1"/>
        <v>Aug</v>
      </c>
      <c r="L38" s="11" t="str">
        <f>_xlfn.XLOOKUP(I38, Customers!A:A, Customers!F:F, "Not Found")</f>
        <v>Bronze</v>
      </c>
      <c r="M38" s="14">
        <f>_xlfn.XLOOKUP(D38, Products!B:B, Products!E:E, "Not Found")</f>
        <v>248</v>
      </c>
      <c r="N38" s="14">
        <f>VLOOKUP(D38, Products!B:F, 5, FALSE)</f>
        <v>293</v>
      </c>
      <c r="O38" s="14" t="str">
        <f>_xlfn.XLOOKUP(A38, Returns!A:A, Returns!B:B, "Not Returned")</f>
        <v>Not Returned</v>
      </c>
      <c r="P38" s="14" t="str">
        <f>_xlfn.XLOOKUP(A38, Returns!A:A, Returns!C:C, "Not Returned")</f>
        <v>Not Returned</v>
      </c>
    </row>
    <row r="39" spans="1:16">
      <c r="A39" s="11">
        <v>5038</v>
      </c>
      <c r="B39" s="12">
        <v>45153</v>
      </c>
      <c r="C39" s="11" t="s">
        <v>60</v>
      </c>
      <c r="D39" s="11" t="s">
        <v>71</v>
      </c>
      <c r="E39" s="11" t="s">
        <v>72</v>
      </c>
      <c r="F39" s="11">
        <v>742</v>
      </c>
      <c r="G39" s="11">
        <v>1</v>
      </c>
      <c r="H39" s="11">
        <v>118</v>
      </c>
      <c r="I39" s="11">
        <v>2015</v>
      </c>
      <c r="J39" s="18">
        <f t="shared" si="0"/>
        <v>0.16</v>
      </c>
      <c r="K39" s="19" t="str">
        <f t="shared" si="1"/>
        <v>Aug</v>
      </c>
      <c r="L39" s="11" t="str">
        <f>_xlfn.XLOOKUP(I39, Customers!A:A, Customers!F:F, "Not Found")</f>
        <v>Silver</v>
      </c>
      <c r="M39" s="14">
        <f>_xlfn.XLOOKUP(D39, Products!B:B, Products!E:E, "Not Found")</f>
        <v>624</v>
      </c>
      <c r="N39" s="14">
        <f>VLOOKUP(D39, Products!B:F, 5, FALSE)</f>
        <v>742</v>
      </c>
      <c r="O39" s="14">
        <f>_xlfn.XLOOKUP(A39, Returns!A:A, Returns!B:B, "Not Returned")</f>
        <v>45278</v>
      </c>
      <c r="P39" s="14" t="str">
        <f>_xlfn.XLOOKUP(A39, Returns!A:A, Returns!C:C, "Not Returned")</f>
        <v>Defective</v>
      </c>
    </row>
    <row r="40" spans="1:16">
      <c r="A40" s="11">
        <v>5039</v>
      </c>
      <c r="B40" s="12">
        <v>45260</v>
      </c>
      <c r="C40" s="11" t="s">
        <v>60</v>
      </c>
      <c r="D40" s="11" t="s">
        <v>57</v>
      </c>
      <c r="E40" s="11" t="s">
        <v>58</v>
      </c>
      <c r="F40" s="11">
        <v>397</v>
      </c>
      <c r="G40" s="11">
        <v>1</v>
      </c>
      <c r="H40" s="11">
        <v>139</v>
      </c>
      <c r="I40" s="11">
        <v>2020</v>
      </c>
      <c r="J40" s="18">
        <f t="shared" si="0"/>
        <v>0.35</v>
      </c>
      <c r="K40" s="19" t="str">
        <f t="shared" si="1"/>
        <v>Nov</v>
      </c>
      <c r="L40" s="11" t="str">
        <f>_xlfn.XLOOKUP(I40, Customers!A:A, Customers!F:F, "Not Found")</f>
        <v>Not Found</v>
      </c>
      <c r="M40" s="14">
        <f>_xlfn.XLOOKUP(D40, Products!B:B, Products!E:E, "Not Found")</f>
        <v>258</v>
      </c>
      <c r="N40" s="14">
        <f>VLOOKUP(D40, Products!B:F, 5, FALSE)</f>
        <v>397</v>
      </c>
      <c r="O40" s="14">
        <f>_xlfn.XLOOKUP(A40, Returns!A:A, Returns!B:B, "Not Returned")</f>
        <v>45272</v>
      </c>
      <c r="P40" s="14" t="str">
        <f>_xlfn.XLOOKUP(A40, Returns!A:A, Returns!C:C, "Not Returned")</f>
        <v>Defective</v>
      </c>
    </row>
    <row r="41" spans="1:16">
      <c r="A41" s="11">
        <v>5040</v>
      </c>
      <c r="B41" s="12">
        <v>45048</v>
      </c>
      <c r="C41" s="11" t="s">
        <v>64</v>
      </c>
      <c r="D41" s="11" t="s">
        <v>76</v>
      </c>
      <c r="E41" s="11" t="s">
        <v>72</v>
      </c>
      <c r="F41" s="11">
        <v>2440</v>
      </c>
      <c r="G41" s="11">
        <v>4</v>
      </c>
      <c r="H41" s="11">
        <v>128</v>
      </c>
      <c r="I41" s="11">
        <v>2016</v>
      </c>
      <c r="J41" s="18">
        <f t="shared" si="0"/>
        <v>0.05</v>
      </c>
      <c r="K41" s="19" t="str">
        <f t="shared" si="1"/>
        <v>May</v>
      </c>
      <c r="L41" s="11" t="str">
        <f>_xlfn.XLOOKUP(I41, Customers!A:A, Customers!F:F, "Not Found")</f>
        <v>Bronze</v>
      </c>
      <c r="M41" s="14">
        <f>_xlfn.XLOOKUP(D41, Products!B:B, Products!E:E, "Not Found")</f>
        <v>578</v>
      </c>
      <c r="N41" s="14">
        <f>VLOOKUP(D41, Products!B:F, 5, FALSE)</f>
        <v>610</v>
      </c>
      <c r="O41" s="14" t="str">
        <f>_xlfn.XLOOKUP(A41, Returns!A:A, Returns!B:B, "Not Returned")</f>
        <v>Not Returned</v>
      </c>
      <c r="P41" s="14" t="str">
        <f>_xlfn.XLOOKUP(A41, Returns!A:A, Returns!C:C, "Not Returned")</f>
        <v>Not Returned</v>
      </c>
    </row>
    <row r="42" spans="1:16">
      <c r="A42" s="11">
        <v>5041</v>
      </c>
      <c r="B42" s="12">
        <v>45175</v>
      </c>
      <c r="C42" s="11" t="s">
        <v>56</v>
      </c>
      <c r="D42" s="11" t="s">
        <v>65</v>
      </c>
      <c r="E42" s="11" t="s">
        <v>58</v>
      </c>
      <c r="F42" s="11">
        <v>1304</v>
      </c>
      <c r="G42" s="11">
        <v>2</v>
      </c>
      <c r="H42" s="11">
        <v>32</v>
      </c>
      <c r="I42" s="11">
        <v>2012</v>
      </c>
      <c r="J42" s="18">
        <f t="shared" si="0"/>
        <v>0.02</v>
      </c>
      <c r="K42" s="19" t="str">
        <f t="shared" si="1"/>
        <v>Sep</v>
      </c>
      <c r="L42" s="11" t="str">
        <f>_xlfn.XLOOKUP(I42, Customers!A:A, Customers!F:F, "Not Found")</f>
        <v>Silver</v>
      </c>
      <c r="M42" s="14">
        <f>_xlfn.XLOOKUP(D42, Products!B:B, Products!E:E, "Not Found")</f>
        <v>636</v>
      </c>
      <c r="N42" s="14">
        <f>VLOOKUP(D42, Products!B:F, 5, FALSE)</f>
        <v>652</v>
      </c>
      <c r="O42" s="14" t="str">
        <f>_xlfn.XLOOKUP(A42, Returns!A:A, Returns!B:B, "Not Returned")</f>
        <v>Not Returned</v>
      </c>
      <c r="P42" s="14" t="str">
        <f>_xlfn.XLOOKUP(A42, Returns!A:A, Returns!C:C, "Not Returned")</f>
        <v>Not Returned</v>
      </c>
    </row>
    <row r="43" spans="1:16">
      <c r="A43" s="11">
        <v>5042</v>
      </c>
      <c r="B43" s="12">
        <v>45132</v>
      </c>
      <c r="C43" s="11" t="s">
        <v>60</v>
      </c>
      <c r="D43" s="11" t="s">
        <v>70</v>
      </c>
      <c r="E43" s="11" t="s">
        <v>62</v>
      </c>
      <c r="F43" s="11">
        <v>746</v>
      </c>
      <c r="G43" s="11">
        <v>2</v>
      </c>
      <c r="H43" s="11">
        <v>144</v>
      </c>
      <c r="I43" s="11">
        <v>2009</v>
      </c>
      <c r="J43" s="18">
        <f t="shared" si="0"/>
        <v>0.19</v>
      </c>
      <c r="K43" s="19" t="str">
        <f t="shared" si="1"/>
        <v>Jul</v>
      </c>
      <c r="L43" s="11" t="str">
        <f>_xlfn.XLOOKUP(I43, Customers!A:A, Customers!F:F, "Not Found")</f>
        <v>Bronze</v>
      </c>
      <c r="M43" s="14">
        <f>_xlfn.XLOOKUP(D43, Products!B:B, Products!E:E, "Not Found")</f>
        <v>301</v>
      </c>
      <c r="N43" s="14">
        <f>VLOOKUP(D43, Products!B:F, 5, FALSE)</f>
        <v>373</v>
      </c>
      <c r="O43" s="14" t="str">
        <f>_xlfn.XLOOKUP(A43, Returns!A:A, Returns!B:B, "Not Returned")</f>
        <v>Not Returned</v>
      </c>
      <c r="P43" s="14" t="str">
        <f>_xlfn.XLOOKUP(A43, Returns!A:A, Returns!C:C, "Not Returned")</f>
        <v>Not Returned</v>
      </c>
    </row>
    <row r="44" spans="1:16">
      <c r="A44" s="11">
        <v>5043</v>
      </c>
      <c r="B44" s="12">
        <v>45121</v>
      </c>
      <c r="C44" s="11" t="s">
        <v>60</v>
      </c>
      <c r="D44" s="11" t="s">
        <v>76</v>
      </c>
      <c r="E44" s="11" t="s">
        <v>72</v>
      </c>
      <c r="F44" s="11">
        <v>2440</v>
      </c>
      <c r="G44" s="11">
        <v>4</v>
      </c>
      <c r="H44" s="11">
        <v>128</v>
      </c>
      <c r="I44" s="11">
        <v>2005</v>
      </c>
      <c r="J44" s="18">
        <f t="shared" si="0"/>
        <v>0.05</v>
      </c>
      <c r="K44" s="19" t="str">
        <f t="shared" si="1"/>
        <v>Jul</v>
      </c>
      <c r="L44" s="11" t="str">
        <f>_xlfn.XLOOKUP(I44, Customers!A:A, Customers!F:F, "Not Found")</f>
        <v>Bronze</v>
      </c>
      <c r="M44" s="14">
        <f>_xlfn.XLOOKUP(D44, Products!B:B, Products!E:E, "Not Found")</f>
        <v>578</v>
      </c>
      <c r="N44" s="14">
        <f>VLOOKUP(D44, Products!B:F, 5, FALSE)</f>
        <v>610</v>
      </c>
      <c r="O44" s="14" t="str">
        <f>_xlfn.XLOOKUP(A44, Returns!A:A, Returns!B:B, "Not Returned")</f>
        <v>Not Returned</v>
      </c>
      <c r="P44" s="14" t="str">
        <f>_xlfn.XLOOKUP(A44, Returns!A:A, Returns!C:C, "Not Returned")</f>
        <v>Not Returned</v>
      </c>
    </row>
    <row r="45" spans="1:16">
      <c r="A45" s="11">
        <v>5044</v>
      </c>
      <c r="B45" s="12">
        <v>45062</v>
      </c>
      <c r="C45" s="11" t="s">
        <v>56</v>
      </c>
      <c r="D45" s="11" t="s">
        <v>68</v>
      </c>
      <c r="E45" s="11" t="s">
        <v>62</v>
      </c>
      <c r="F45" s="11">
        <v>879</v>
      </c>
      <c r="G45" s="11">
        <v>3</v>
      </c>
      <c r="H45" s="11">
        <v>135</v>
      </c>
      <c r="I45" s="11">
        <v>2010</v>
      </c>
      <c r="J45" s="18">
        <f t="shared" si="0"/>
        <v>0.15</v>
      </c>
      <c r="K45" s="19" t="str">
        <f t="shared" si="1"/>
        <v>May</v>
      </c>
      <c r="L45" s="11" t="str">
        <f>_xlfn.XLOOKUP(I45, Customers!A:A, Customers!F:F, "Not Found")</f>
        <v>Gold</v>
      </c>
      <c r="M45" s="14">
        <f>_xlfn.XLOOKUP(D45, Products!B:B, Products!E:E, "Not Found")</f>
        <v>248</v>
      </c>
      <c r="N45" s="14">
        <f>VLOOKUP(D45, Products!B:F, 5, FALSE)</f>
        <v>293</v>
      </c>
      <c r="O45" s="14" t="str">
        <f>_xlfn.XLOOKUP(A45, Returns!A:A, Returns!B:B, "Not Returned")</f>
        <v>Not Returned</v>
      </c>
      <c r="P45" s="14" t="str">
        <f>_xlfn.XLOOKUP(A45, Returns!A:A, Returns!C:C, "Not Returned")</f>
        <v>Not Returned</v>
      </c>
    </row>
    <row r="46" spans="1:16">
      <c r="A46" s="11">
        <v>5045</v>
      </c>
      <c r="B46" s="12">
        <v>45143</v>
      </c>
      <c r="C46" s="11" t="s">
        <v>56</v>
      </c>
      <c r="D46" s="11" t="s">
        <v>65</v>
      </c>
      <c r="E46" s="11" t="s">
        <v>58</v>
      </c>
      <c r="F46" s="11">
        <v>1304</v>
      </c>
      <c r="G46" s="11">
        <v>2</v>
      </c>
      <c r="H46" s="11">
        <v>32</v>
      </c>
      <c r="I46" s="11">
        <v>2006</v>
      </c>
      <c r="J46" s="18">
        <f t="shared" si="0"/>
        <v>0.02</v>
      </c>
      <c r="K46" s="19" t="str">
        <f t="shared" si="1"/>
        <v>Aug</v>
      </c>
      <c r="L46" s="11" t="str">
        <f>_xlfn.XLOOKUP(I46, Customers!A:A, Customers!F:F, "Not Found")</f>
        <v>Bronze</v>
      </c>
      <c r="M46" s="14">
        <f>_xlfn.XLOOKUP(D46, Products!B:B, Products!E:E, "Not Found")</f>
        <v>636</v>
      </c>
      <c r="N46" s="14">
        <f>VLOOKUP(D46, Products!B:F, 5, FALSE)</f>
        <v>652</v>
      </c>
      <c r="O46" s="14" t="str">
        <f>_xlfn.XLOOKUP(A46, Returns!A:A, Returns!B:B, "Not Returned")</f>
        <v>Not Returned</v>
      </c>
      <c r="P46" s="14" t="str">
        <f>_xlfn.XLOOKUP(A46, Returns!A:A, Returns!C:C, "Not Returned")</f>
        <v>Not Returned</v>
      </c>
    </row>
    <row r="47" spans="1:16">
      <c r="A47" s="11">
        <v>5046</v>
      </c>
      <c r="B47" s="12">
        <v>45024</v>
      </c>
      <c r="C47" s="11" t="s">
        <v>66</v>
      </c>
      <c r="D47" s="11" t="s">
        <v>65</v>
      </c>
      <c r="E47" s="11" t="s">
        <v>58</v>
      </c>
      <c r="F47" s="11">
        <v>1304</v>
      </c>
      <c r="G47" s="11">
        <v>2</v>
      </c>
      <c r="H47" s="11">
        <v>32</v>
      </c>
      <c r="I47" s="11">
        <v>2011</v>
      </c>
      <c r="J47" s="18">
        <f t="shared" si="0"/>
        <v>0.02</v>
      </c>
      <c r="K47" s="19" t="str">
        <f t="shared" si="1"/>
        <v>Apr</v>
      </c>
      <c r="L47" s="11" t="str">
        <f>_xlfn.XLOOKUP(I47, Customers!A:A, Customers!F:F, "Not Found")</f>
        <v>Gold</v>
      </c>
      <c r="M47" s="14">
        <f>_xlfn.XLOOKUP(D47, Products!B:B, Products!E:E, "Not Found")</f>
        <v>636</v>
      </c>
      <c r="N47" s="14">
        <f>VLOOKUP(D47, Products!B:F, 5, FALSE)</f>
        <v>652</v>
      </c>
      <c r="O47" s="14" t="str">
        <f>_xlfn.XLOOKUP(A47, Returns!A:A, Returns!B:B, "Not Returned")</f>
        <v>Not Returned</v>
      </c>
      <c r="P47" s="14" t="str">
        <f>_xlfn.XLOOKUP(A47, Returns!A:A, Returns!C:C, "Not Returned")</f>
        <v>Not Returned</v>
      </c>
    </row>
    <row r="48" spans="1:16">
      <c r="A48" s="11">
        <v>5047</v>
      </c>
      <c r="B48" s="12">
        <v>44956</v>
      </c>
      <c r="C48" s="11" t="s">
        <v>60</v>
      </c>
      <c r="D48" s="11" t="s">
        <v>57</v>
      </c>
      <c r="E48" s="11" t="s">
        <v>58</v>
      </c>
      <c r="F48" s="11">
        <v>1191</v>
      </c>
      <c r="G48" s="11">
        <v>3</v>
      </c>
      <c r="H48" s="11">
        <v>417</v>
      </c>
      <c r="I48" s="11">
        <v>2016</v>
      </c>
      <c r="J48" s="18">
        <f t="shared" si="0"/>
        <v>0.35</v>
      </c>
      <c r="K48" s="19" t="str">
        <f t="shared" si="1"/>
        <v>Jan</v>
      </c>
      <c r="L48" s="11" t="str">
        <f>_xlfn.XLOOKUP(I48, Customers!A:A, Customers!F:F, "Not Found")</f>
        <v>Bronze</v>
      </c>
      <c r="M48" s="14">
        <f>_xlfn.XLOOKUP(D48, Products!B:B, Products!E:E, "Not Found")</f>
        <v>258</v>
      </c>
      <c r="N48" s="14">
        <f>VLOOKUP(D48, Products!B:F, 5, FALSE)</f>
        <v>397</v>
      </c>
      <c r="O48" s="14" t="str">
        <f>_xlfn.XLOOKUP(A48, Returns!A:A, Returns!B:B, "Not Returned")</f>
        <v>Not Returned</v>
      </c>
      <c r="P48" s="14" t="str">
        <f>_xlfn.XLOOKUP(A48, Returns!A:A, Returns!C:C, "Not Returned")</f>
        <v>Not Returned</v>
      </c>
    </row>
    <row r="49" spans="1:16">
      <c r="A49" s="11">
        <v>5048</v>
      </c>
      <c r="B49" s="12">
        <v>44956</v>
      </c>
      <c r="C49" s="11" t="s">
        <v>60</v>
      </c>
      <c r="D49" s="11" t="s">
        <v>70</v>
      </c>
      <c r="E49" s="11" t="s">
        <v>62</v>
      </c>
      <c r="F49" s="11">
        <v>1865</v>
      </c>
      <c r="G49" s="11">
        <v>5</v>
      </c>
      <c r="H49" s="11">
        <v>360</v>
      </c>
      <c r="I49" s="11">
        <v>2009</v>
      </c>
      <c r="J49" s="18">
        <f t="shared" si="0"/>
        <v>0.19</v>
      </c>
      <c r="K49" s="19" t="str">
        <f t="shared" si="1"/>
        <v>Jan</v>
      </c>
      <c r="L49" s="11" t="str">
        <f>_xlfn.XLOOKUP(I49, Customers!A:A, Customers!F:F, "Not Found")</f>
        <v>Bronze</v>
      </c>
      <c r="M49" s="14">
        <f>_xlfn.XLOOKUP(D49, Products!B:B, Products!E:E, "Not Found")</f>
        <v>301</v>
      </c>
      <c r="N49" s="14">
        <f>VLOOKUP(D49, Products!B:F, 5, FALSE)</f>
        <v>373</v>
      </c>
      <c r="O49" s="14" t="str">
        <f>_xlfn.XLOOKUP(A49, Returns!A:A, Returns!B:B, "Not Returned")</f>
        <v>Not Returned</v>
      </c>
      <c r="P49" s="14" t="str">
        <f>_xlfn.XLOOKUP(A49, Returns!A:A, Returns!C:C, "Not Returned")</f>
        <v>Not Returned</v>
      </c>
    </row>
    <row r="50" spans="1:16">
      <c r="A50" s="11">
        <v>5049</v>
      </c>
      <c r="B50" s="12">
        <v>45171</v>
      </c>
      <c r="C50" s="11" t="s">
        <v>64</v>
      </c>
      <c r="D50" s="11" t="s">
        <v>71</v>
      </c>
      <c r="E50" s="11" t="s">
        <v>72</v>
      </c>
      <c r="F50" s="11">
        <v>742</v>
      </c>
      <c r="G50" s="11">
        <v>1</v>
      </c>
      <c r="H50" s="11">
        <v>118</v>
      </c>
      <c r="I50" s="11">
        <v>2004</v>
      </c>
      <c r="J50" s="18">
        <f t="shared" si="0"/>
        <v>0.16</v>
      </c>
      <c r="K50" s="19" t="str">
        <f t="shared" si="1"/>
        <v>Sep</v>
      </c>
      <c r="L50" s="11" t="str">
        <f>_xlfn.XLOOKUP(I50, Customers!A:A, Customers!F:F, "Not Found")</f>
        <v>Silver</v>
      </c>
      <c r="M50" s="14">
        <f>_xlfn.XLOOKUP(D50, Products!B:B, Products!E:E, "Not Found")</f>
        <v>624</v>
      </c>
      <c r="N50" s="14">
        <f>VLOOKUP(D50, Products!B:F, 5, FALSE)</f>
        <v>742</v>
      </c>
      <c r="O50" s="14" t="str">
        <f>_xlfn.XLOOKUP(A50, Returns!A:A, Returns!B:B, "Not Returned")</f>
        <v>Not Returned</v>
      </c>
      <c r="P50" s="14" t="str">
        <f>_xlfn.XLOOKUP(A50, Returns!A:A, Returns!C:C, "Not Returned")</f>
        <v>Not Returned</v>
      </c>
    </row>
    <row r="51" spans="1:16">
      <c r="A51" s="11">
        <v>5050</v>
      </c>
      <c r="B51" s="12">
        <v>45187</v>
      </c>
      <c r="C51" s="11" t="s">
        <v>60</v>
      </c>
      <c r="D51" s="11" t="s">
        <v>65</v>
      </c>
      <c r="E51" s="11" t="s">
        <v>58</v>
      </c>
      <c r="F51" s="11">
        <v>1304</v>
      </c>
      <c r="G51" s="11">
        <v>2</v>
      </c>
      <c r="H51" s="11">
        <v>32</v>
      </c>
      <c r="I51" s="11">
        <v>2010</v>
      </c>
      <c r="J51" s="18">
        <f t="shared" si="0"/>
        <v>0.02</v>
      </c>
      <c r="K51" s="19" t="str">
        <f t="shared" si="1"/>
        <v>Sep</v>
      </c>
      <c r="L51" s="11" t="str">
        <f>_xlfn.XLOOKUP(I51, Customers!A:A, Customers!F:F, "Not Found")</f>
        <v>Gold</v>
      </c>
      <c r="M51" s="14">
        <f>_xlfn.XLOOKUP(D51, Products!B:B, Products!E:E, "Not Found")</f>
        <v>636</v>
      </c>
      <c r="N51" s="14">
        <f>VLOOKUP(D51, Products!B:F, 5, FALSE)</f>
        <v>652</v>
      </c>
      <c r="O51" s="14" t="str">
        <f>_xlfn.XLOOKUP(A51, Returns!A:A, Returns!B:B, "Not Returned")</f>
        <v>Not Returned</v>
      </c>
      <c r="P51" s="14" t="str">
        <f>_xlfn.XLOOKUP(A51, Returns!A:A, Returns!C:C, "Not Returned")</f>
        <v>Not Returned</v>
      </c>
    </row>
  </sheetData>
  <conditionalFormatting sqref="L1:L1048576">
    <cfRule type="cellIs" dxfId="24" priority="5" operator="equal">
      <formula>"Gold"</formula>
    </cfRule>
  </conditionalFormatting>
  <conditionalFormatting sqref="L1:L1048576">
    <cfRule type="cellIs" dxfId="23" priority="4" operator="equal">
      <formula>"Silver"</formula>
    </cfRule>
  </conditionalFormatting>
  <conditionalFormatting sqref="L8">
    <cfRule type="cellIs" dxfId="22" priority="3" operator="equal">
      <formula>"Bronze"</formula>
    </cfRule>
  </conditionalFormatting>
  <conditionalFormatting sqref="L1:L1048576">
    <cfRule type="cellIs" dxfId="21" priority="2" operator="equal">
      <formula>"Bronze"</formula>
    </cfRule>
  </conditionalFormatting>
  <conditionalFormatting sqref="H2:H51">
    <cfRule type="cellIs" dxfId="20" priority="1" operator="lessThan">
      <formula>50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4898-C4BE-4BFC-BA0D-7FAA033D5177}">
  <sheetPr>
    <tabColor theme="9" tint="0.79998168889431442"/>
  </sheetPr>
  <dimension ref="A3:B7"/>
  <sheetViews>
    <sheetView workbookViewId="0">
      <selection activeCell="D8" sqref="D8"/>
    </sheetView>
  </sheetViews>
  <sheetFormatPr defaultRowHeight="15"/>
  <cols>
    <col min="1" max="1" width="12.28515625" bestFit="1" customWidth="1"/>
    <col min="2" max="2" width="12.5703125" bestFit="1" customWidth="1"/>
    <col min="3" max="3" width="11.140625" bestFit="1" customWidth="1"/>
    <col min="4" max="4" width="9.28515625" bestFit="1" customWidth="1"/>
    <col min="5" max="5" width="11.42578125" bestFit="1" customWidth="1"/>
  </cols>
  <sheetData>
    <row r="3" spans="1:2">
      <c r="A3" s="21" t="s">
        <v>45</v>
      </c>
      <c r="B3" t="s">
        <v>77</v>
      </c>
    </row>
    <row r="4" spans="1:2">
      <c r="A4" t="s">
        <v>58</v>
      </c>
      <c r="B4">
        <v>2770</v>
      </c>
    </row>
    <row r="5" spans="1:2">
      <c r="A5" t="s">
        <v>62</v>
      </c>
      <c r="B5">
        <v>5381</v>
      </c>
    </row>
    <row r="6" spans="1:2">
      <c r="A6" t="s">
        <v>72</v>
      </c>
      <c r="B6">
        <v>3243</v>
      </c>
    </row>
    <row r="7" spans="1:2">
      <c r="A7" t="s">
        <v>37</v>
      </c>
      <c r="B7">
        <v>11394</v>
      </c>
    </row>
  </sheetData>
  <conditionalFormatting sqref="A3:B15">
    <cfRule type="top10" dxfId="3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E4A7-A671-48B0-8EED-753DBD3C6E9C}">
  <sheetPr>
    <tabColor rgb="FF0070C0"/>
  </sheetPr>
  <dimension ref="A1:F13"/>
  <sheetViews>
    <sheetView workbookViewId="0">
      <selection activeCell="H2" sqref="H2"/>
    </sheetView>
  </sheetViews>
  <sheetFormatPr defaultRowHeight="21"/>
  <cols>
    <col min="1" max="1" width="13.42578125" style="14" customWidth="1"/>
    <col min="2" max="2" width="19.140625" style="14" customWidth="1"/>
    <col min="3" max="3" width="16" style="14" customWidth="1"/>
    <col min="4" max="4" width="20.28515625" style="14" customWidth="1"/>
    <col min="5" max="5" width="13.28515625" style="14" customWidth="1"/>
    <col min="6" max="6" width="15.28515625" style="14" customWidth="1"/>
    <col min="7" max="7" width="9.140625" style="14"/>
    <col min="8" max="8" width="17.140625" style="14" customWidth="1"/>
    <col min="9" max="16384" width="9.140625" style="14"/>
  </cols>
  <sheetData>
    <row r="1" spans="1:6" s="10" customFormat="1">
      <c r="A1" s="8" t="s">
        <v>78</v>
      </c>
      <c r="B1" s="8" t="s">
        <v>79</v>
      </c>
      <c r="C1" s="8" t="s">
        <v>45</v>
      </c>
      <c r="D1" s="8" t="s">
        <v>80</v>
      </c>
      <c r="E1" s="8" t="s">
        <v>81</v>
      </c>
      <c r="F1" s="8" t="s">
        <v>82</v>
      </c>
    </row>
    <row r="2" spans="1:6">
      <c r="A2" s="11">
        <v>1001</v>
      </c>
      <c r="B2" s="11" t="s">
        <v>69</v>
      </c>
      <c r="C2" s="11" t="s">
        <v>62</v>
      </c>
      <c r="D2" s="11" t="s">
        <v>69</v>
      </c>
      <c r="E2" s="11">
        <v>674</v>
      </c>
      <c r="F2" s="11">
        <v>712</v>
      </c>
    </row>
    <row r="3" spans="1:6">
      <c r="A3" s="11">
        <v>1002</v>
      </c>
      <c r="B3" s="11" t="s">
        <v>61</v>
      </c>
      <c r="C3" s="11" t="s">
        <v>62</v>
      </c>
      <c r="D3" s="11" t="s">
        <v>61</v>
      </c>
      <c r="E3" s="11">
        <v>45</v>
      </c>
      <c r="F3" s="11">
        <v>244</v>
      </c>
    </row>
    <row r="4" spans="1:6">
      <c r="A4" s="11">
        <v>1003</v>
      </c>
      <c r="B4" s="11" t="s">
        <v>70</v>
      </c>
      <c r="C4" s="11" t="s">
        <v>62</v>
      </c>
      <c r="D4" s="11" t="s">
        <v>70</v>
      </c>
      <c r="E4" s="11">
        <v>301</v>
      </c>
      <c r="F4" s="11">
        <v>373</v>
      </c>
    </row>
    <row r="5" spans="1:6">
      <c r="A5" s="11">
        <v>1004</v>
      </c>
      <c r="B5" s="11" t="s">
        <v>68</v>
      </c>
      <c r="C5" s="11" t="s">
        <v>62</v>
      </c>
      <c r="D5" s="11" t="s">
        <v>68</v>
      </c>
      <c r="E5" s="11">
        <v>248</v>
      </c>
      <c r="F5" s="11">
        <v>293</v>
      </c>
    </row>
    <row r="6" spans="1:6">
      <c r="A6" s="11">
        <v>1005</v>
      </c>
      <c r="B6" s="11" t="s">
        <v>74</v>
      </c>
      <c r="C6" s="11" t="s">
        <v>72</v>
      </c>
      <c r="D6" s="11" t="s">
        <v>74</v>
      </c>
      <c r="E6" s="11">
        <v>774</v>
      </c>
      <c r="F6" s="11">
        <v>810</v>
      </c>
    </row>
    <row r="7" spans="1:6">
      <c r="A7" s="11">
        <v>1006</v>
      </c>
      <c r="B7" s="11" t="s">
        <v>73</v>
      </c>
      <c r="C7" s="11" t="s">
        <v>72</v>
      </c>
      <c r="D7" s="11" t="s">
        <v>73</v>
      </c>
      <c r="E7" s="11">
        <v>712</v>
      </c>
      <c r="F7" s="11">
        <v>911</v>
      </c>
    </row>
    <row r="8" spans="1:6">
      <c r="A8" s="11">
        <v>1007</v>
      </c>
      <c r="B8" s="11" t="s">
        <v>76</v>
      </c>
      <c r="C8" s="11" t="s">
        <v>72</v>
      </c>
      <c r="D8" s="11" t="s">
        <v>76</v>
      </c>
      <c r="E8" s="11">
        <v>578</v>
      </c>
      <c r="F8" s="11">
        <v>610</v>
      </c>
    </row>
    <row r="9" spans="1:6">
      <c r="A9" s="11">
        <v>1008</v>
      </c>
      <c r="B9" s="11" t="s">
        <v>71</v>
      </c>
      <c r="C9" s="11" t="s">
        <v>72</v>
      </c>
      <c r="D9" s="11" t="s">
        <v>71</v>
      </c>
      <c r="E9" s="11">
        <v>624</v>
      </c>
      <c r="F9" s="11">
        <v>742</v>
      </c>
    </row>
    <row r="10" spans="1:6">
      <c r="A10" s="11">
        <v>1009</v>
      </c>
      <c r="B10" s="11" t="s">
        <v>67</v>
      </c>
      <c r="C10" s="11" t="s">
        <v>58</v>
      </c>
      <c r="D10" s="11" t="s">
        <v>67</v>
      </c>
      <c r="E10" s="11">
        <v>52</v>
      </c>
      <c r="F10" s="11">
        <v>69</v>
      </c>
    </row>
    <row r="11" spans="1:6">
      <c r="A11" s="11">
        <v>1010</v>
      </c>
      <c r="B11" s="11" t="s">
        <v>75</v>
      </c>
      <c r="C11" s="11" t="s">
        <v>58</v>
      </c>
      <c r="D11" s="11" t="s">
        <v>75</v>
      </c>
      <c r="E11" s="11">
        <v>115</v>
      </c>
      <c r="F11" s="11">
        <v>180</v>
      </c>
    </row>
    <row r="12" spans="1:6">
      <c r="A12" s="11">
        <v>1011</v>
      </c>
      <c r="B12" s="11" t="s">
        <v>57</v>
      </c>
      <c r="C12" s="11" t="s">
        <v>58</v>
      </c>
      <c r="D12" s="11" t="s">
        <v>57</v>
      </c>
      <c r="E12" s="11">
        <v>258</v>
      </c>
      <c r="F12" s="11">
        <v>397</v>
      </c>
    </row>
    <row r="13" spans="1:6">
      <c r="A13" s="11">
        <v>1012</v>
      </c>
      <c r="B13" s="11" t="s">
        <v>65</v>
      </c>
      <c r="C13" s="11" t="s">
        <v>58</v>
      </c>
      <c r="D13" s="11" t="s">
        <v>65</v>
      </c>
      <c r="E13" s="11">
        <v>636</v>
      </c>
      <c r="F13" s="11">
        <v>652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38DE-4CA2-47FB-992B-0CB4809A649D}">
  <sheetPr>
    <tabColor rgb="FFFF0000"/>
  </sheetPr>
  <dimension ref="A1:C11"/>
  <sheetViews>
    <sheetView workbookViewId="0">
      <selection activeCell="C9" sqref="C9"/>
    </sheetView>
  </sheetViews>
  <sheetFormatPr defaultColWidth="18" defaultRowHeight="21"/>
  <cols>
    <col min="1" max="1" width="18" style="5"/>
    <col min="2" max="2" width="38.28515625" style="7" bestFit="1" customWidth="1"/>
    <col min="3" max="16384" width="18" style="5"/>
  </cols>
  <sheetData>
    <row r="1" spans="1:3" s="3" customFormat="1">
      <c r="A1" s="1" t="s">
        <v>83</v>
      </c>
      <c r="B1" s="6" t="s">
        <v>84</v>
      </c>
      <c r="C1" s="1" t="s">
        <v>85</v>
      </c>
    </row>
    <row r="2" spans="1:3">
      <c r="A2" s="2">
        <v>5035</v>
      </c>
      <c r="B2" s="4">
        <v>45288</v>
      </c>
      <c r="C2" s="2" t="s">
        <v>86</v>
      </c>
    </row>
    <row r="3" spans="1:3">
      <c r="A3" s="2">
        <v>5011</v>
      </c>
      <c r="B3" s="4">
        <v>45269</v>
      </c>
      <c r="C3" s="2" t="s">
        <v>87</v>
      </c>
    </row>
    <row r="4" spans="1:3">
      <c r="A4" s="2">
        <v>5038</v>
      </c>
      <c r="B4" s="4">
        <v>45278</v>
      </c>
      <c r="C4" s="2" t="s">
        <v>86</v>
      </c>
    </row>
    <row r="5" spans="1:3">
      <c r="A5" s="2">
        <v>5006</v>
      </c>
      <c r="B5" s="4">
        <v>45262</v>
      </c>
      <c r="C5" s="2" t="s">
        <v>87</v>
      </c>
    </row>
    <row r="6" spans="1:3">
      <c r="A6" s="2">
        <v>5039</v>
      </c>
      <c r="B6" s="4">
        <v>45272</v>
      </c>
      <c r="C6" s="2" t="s">
        <v>86</v>
      </c>
    </row>
    <row r="7" spans="1:3">
      <c r="A7" s="2">
        <v>5001</v>
      </c>
      <c r="B7" s="4">
        <v>45271</v>
      </c>
      <c r="C7" s="2" t="s">
        <v>86</v>
      </c>
    </row>
    <row r="8" spans="1:3">
      <c r="A8" s="2">
        <v>5004</v>
      </c>
      <c r="B8" s="4">
        <v>45267</v>
      </c>
      <c r="C8" s="2" t="s">
        <v>88</v>
      </c>
    </row>
    <row r="9" spans="1:3">
      <c r="A9" s="2">
        <v>5033</v>
      </c>
      <c r="B9" s="4">
        <v>45261</v>
      </c>
      <c r="C9" s="2" t="s">
        <v>88</v>
      </c>
    </row>
    <row r="10" spans="1:3">
      <c r="A10" s="2">
        <v>5025</v>
      </c>
      <c r="B10" s="4">
        <v>45284</v>
      </c>
      <c r="C10" s="2" t="s">
        <v>88</v>
      </c>
    </row>
    <row r="11" spans="1:3">
      <c r="A11" s="2">
        <v>5030</v>
      </c>
      <c r="B11" s="4">
        <v>45283</v>
      </c>
      <c r="C11" s="2" t="s">
        <v>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03CD-CA2F-470D-AA05-9903630A3004}">
  <sheetPr>
    <tabColor theme="5" tint="0.39997558519241921"/>
  </sheetPr>
  <dimension ref="A3:B7"/>
  <sheetViews>
    <sheetView workbookViewId="0">
      <selection activeCell="F27" sqref="F27"/>
    </sheetView>
  </sheetViews>
  <sheetFormatPr defaultRowHeight="15"/>
  <cols>
    <col min="1" max="1" width="11.42578125" bestFit="1" customWidth="1"/>
    <col min="2" max="2" width="16" bestFit="1" customWidth="1"/>
  </cols>
  <sheetData>
    <row r="3" spans="1:2">
      <c r="A3" s="21" t="s">
        <v>85</v>
      </c>
      <c r="B3" t="s">
        <v>89</v>
      </c>
    </row>
    <row r="4" spans="1:2">
      <c r="A4" t="s">
        <v>86</v>
      </c>
      <c r="B4" s="27">
        <v>4</v>
      </c>
    </row>
    <row r="5" spans="1:2">
      <c r="A5" t="s">
        <v>88</v>
      </c>
      <c r="B5" s="27">
        <v>4</v>
      </c>
    </row>
    <row r="6" spans="1:2">
      <c r="A6" t="s">
        <v>87</v>
      </c>
      <c r="B6" s="27">
        <v>2</v>
      </c>
    </row>
    <row r="7" spans="1:2">
      <c r="A7" t="s">
        <v>37</v>
      </c>
      <c r="B7" s="27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2025-09-24T17:03:42Z</dcterms:created>
  <dcterms:modified xsi:type="dcterms:W3CDTF">2025-09-24T20:14:08Z</dcterms:modified>
  <cp:category/>
  <cp:contentStatus/>
</cp:coreProperties>
</file>