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chNik\Desktop\GL\OT\Individual Assignment\"/>
    </mc:Choice>
  </mc:AlternateContent>
  <xr:revisionPtr revIDLastSave="0" documentId="13_ncr:1_{20AC0FB5-C2F2-43CA-BC31-9891FE30EDDB}" xr6:coauthVersionLast="46" xr6:coauthVersionMax="46" xr10:uidLastSave="{00000000-0000-0000-0000-000000000000}"/>
  <bookViews>
    <workbookView xWindow="-103" yWindow="-103" windowWidth="22149" windowHeight="11949" tabRatio="820" xr2:uid="{6C054802-B938-4783-9890-E9A046AEA3A0}"/>
  </bookViews>
  <sheets>
    <sheet name="Index" sheetId="1" r:id="rId1"/>
    <sheet name="P1" sheetId="2" r:id="rId2"/>
    <sheet name="Solution-P1" sheetId="4" r:id="rId3"/>
    <sheet name="Sensitivity Report-P1" sheetId="8" r:id="rId4"/>
    <sheet name="P2" sheetId="6" r:id="rId5"/>
    <sheet name="Solution-P2" sheetId="7" r:id="rId6"/>
    <sheet name="P3" sheetId="9" r:id="rId7"/>
    <sheet name="Solution-P3" sheetId="10" r:id="rId8"/>
    <sheet name="Sensitivity Report-P3" sheetId="11" r:id="rId9"/>
    <sheet name="P4" sheetId="12" r:id="rId10"/>
    <sheet name="Solution-P4" sheetId="13" r:id="rId11"/>
    <sheet name="Solution Matrix-P4" sheetId="14" r:id="rId12"/>
  </sheets>
  <definedNames>
    <definedName name="solver_adj" localSheetId="11" hidden="1">'Solution Matrix-P4'!$E$6:$K$6</definedName>
    <definedName name="solver_adj" localSheetId="2" hidden="1">'Solution-P1'!$D$6:$G$6</definedName>
    <definedName name="solver_adj" localSheetId="5" hidden="1">'Solution-P2'!$E$6:$F$6</definedName>
    <definedName name="solver_adj" localSheetId="7" hidden="1">'Solution-P3'!$E$6:$F$8</definedName>
    <definedName name="solver_adj" localSheetId="10" hidden="1">'Solution-P4'!$E$6:$K$6</definedName>
    <definedName name="solver_cvg" localSheetId="11" hidden="1">0.0001</definedName>
    <definedName name="solver_cvg" localSheetId="2" hidden="1">0.0001</definedName>
    <definedName name="solver_cvg" localSheetId="5" hidden="1">0.0001</definedName>
    <definedName name="solver_cvg" localSheetId="7" hidden="1">0.0001</definedName>
    <definedName name="solver_cvg" localSheetId="10" hidden="1">0.0001</definedName>
    <definedName name="solver_drv" localSheetId="11" hidden="1">1</definedName>
    <definedName name="solver_drv" localSheetId="2" hidden="1">1</definedName>
    <definedName name="solver_drv" localSheetId="5" hidden="1">1</definedName>
    <definedName name="solver_drv" localSheetId="7" hidden="1">1</definedName>
    <definedName name="solver_drv" localSheetId="10" hidden="1">1</definedName>
    <definedName name="solver_eng" localSheetId="11" hidden="1">2</definedName>
    <definedName name="solver_eng" localSheetId="2" hidden="1">2</definedName>
    <definedName name="solver_eng" localSheetId="5" hidden="1">2</definedName>
    <definedName name="solver_eng" localSheetId="7" hidden="1">2</definedName>
    <definedName name="solver_eng" localSheetId="10" hidden="1">2</definedName>
    <definedName name="solver_est" localSheetId="11" hidden="1">1</definedName>
    <definedName name="solver_est" localSheetId="2" hidden="1">1</definedName>
    <definedName name="solver_est" localSheetId="5" hidden="1">1</definedName>
    <definedName name="solver_est" localSheetId="7" hidden="1">1</definedName>
    <definedName name="solver_est" localSheetId="10" hidden="1">1</definedName>
    <definedName name="solver_itr" localSheetId="11" hidden="1">2147483647</definedName>
    <definedName name="solver_itr" localSheetId="2" hidden="1">2147483647</definedName>
    <definedName name="solver_itr" localSheetId="5" hidden="1">2147483647</definedName>
    <definedName name="solver_itr" localSheetId="7" hidden="1">2147483647</definedName>
    <definedName name="solver_itr" localSheetId="10" hidden="1">2147483647</definedName>
    <definedName name="solver_lhs1" localSheetId="11" hidden="1">'Solution Matrix-P4'!$AA$5:$AG$5</definedName>
    <definedName name="solver_lhs1" localSheetId="2" hidden="1">'Solution-P1'!$N$10:$N$13</definedName>
    <definedName name="solver_lhs1" localSheetId="5" hidden="1">'Solution-P2'!$E$6:$F$6</definedName>
    <definedName name="solver_lhs1" localSheetId="7" hidden="1">'Solution-P3'!$M$6:$M$8</definedName>
    <definedName name="solver_lhs1" localSheetId="10" hidden="1">'Solution-P4'!$E$13:$K$13</definedName>
    <definedName name="solver_lhs2" localSheetId="11" hidden="1">'Solution Matrix-P4'!$E$6:$K$6</definedName>
    <definedName name="solver_lhs2" localSheetId="2" hidden="1">'Solution-P1'!$N$6</definedName>
    <definedName name="solver_lhs2" localSheetId="5" hidden="1">'Solution-P2'!$M$6:$M$8</definedName>
    <definedName name="solver_lhs2" localSheetId="7" hidden="1">'Solution-P3'!$M$9:$M$11</definedName>
    <definedName name="solver_lhs2" localSheetId="10" hidden="1">'Solution-P4'!$E$6:$K$6</definedName>
    <definedName name="solver_lhs3" localSheetId="11" hidden="1">'Solution Matrix-P4'!$AA$8</definedName>
    <definedName name="solver_lhs3" localSheetId="2" hidden="1">'Solution-P1'!$N$7</definedName>
    <definedName name="solver_lhs3" localSheetId="5" hidden="1">'Solution-P2'!$M$8</definedName>
    <definedName name="solver_lhs3" localSheetId="7" hidden="1">'Solution-P3'!$M$11</definedName>
    <definedName name="solver_lhs3" localSheetId="10" hidden="1">'Solution-P4'!$E$16</definedName>
    <definedName name="solver_lhs4" localSheetId="11" hidden="1">'Solution Matrix-P4'!$AA$8</definedName>
    <definedName name="solver_lhs4" localSheetId="2" hidden="1">'Solution-P1'!$N$8</definedName>
    <definedName name="solver_lhs4" localSheetId="5" hidden="1">'Solution-P2'!$M$8</definedName>
    <definedName name="solver_lhs4" localSheetId="7" hidden="1">'Solution-P3'!$M$11</definedName>
    <definedName name="solver_lhs4" localSheetId="10" hidden="1">'Solution-P4'!$E$16</definedName>
    <definedName name="solver_mip" localSheetId="11" hidden="1">2147483647</definedName>
    <definedName name="solver_mip" localSheetId="2" hidden="1">2147483647</definedName>
    <definedName name="solver_mip" localSheetId="5" hidden="1">2147483647</definedName>
    <definedName name="solver_mip" localSheetId="7" hidden="1">2147483647</definedName>
    <definedName name="solver_mip" localSheetId="10" hidden="1">2147483647</definedName>
    <definedName name="solver_mni" localSheetId="11" hidden="1">30</definedName>
    <definedName name="solver_mni" localSheetId="2" hidden="1">30</definedName>
    <definedName name="solver_mni" localSheetId="5" hidden="1">30</definedName>
    <definedName name="solver_mni" localSheetId="7" hidden="1">30</definedName>
    <definedName name="solver_mni" localSheetId="10" hidden="1">30</definedName>
    <definedName name="solver_mrt" localSheetId="11" hidden="1">0.075</definedName>
    <definedName name="solver_mrt" localSheetId="2" hidden="1">0.075</definedName>
    <definedName name="solver_mrt" localSheetId="5" hidden="1">0.075</definedName>
    <definedName name="solver_mrt" localSheetId="7" hidden="1">0.075</definedName>
    <definedName name="solver_mrt" localSheetId="10" hidden="1">0.075</definedName>
    <definedName name="solver_msl" localSheetId="11" hidden="1">2</definedName>
    <definedName name="solver_msl" localSheetId="2" hidden="1">2</definedName>
    <definedName name="solver_msl" localSheetId="5" hidden="1">2</definedName>
    <definedName name="solver_msl" localSheetId="7" hidden="1">2</definedName>
    <definedName name="solver_msl" localSheetId="10" hidden="1">2</definedName>
    <definedName name="solver_neg" localSheetId="11" hidden="1">1</definedName>
    <definedName name="solver_neg" localSheetId="2" hidden="1">1</definedName>
    <definedName name="solver_neg" localSheetId="5" hidden="1">1</definedName>
    <definedName name="solver_neg" localSheetId="7" hidden="1">1</definedName>
    <definedName name="solver_neg" localSheetId="10" hidden="1">1</definedName>
    <definedName name="solver_nod" localSheetId="11" hidden="1">2147483647</definedName>
    <definedName name="solver_nod" localSheetId="2" hidden="1">2147483647</definedName>
    <definedName name="solver_nod" localSheetId="5" hidden="1">2147483647</definedName>
    <definedName name="solver_nod" localSheetId="7" hidden="1">2147483647</definedName>
    <definedName name="solver_nod" localSheetId="10" hidden="1">2147483647</definedName>
    <definedName name="solver_num" localSheetId="11" hidden="1">2</definedName>
    <definedName name="solver_num" localSheetId="2" hidden="1">4</definedName>
    <definedName name="solver_num" localSheetId="5" hidden="1">2</definedName>
    <definedName name="solver_num" localSheetId="7" hidden="1">2</definedName>
    <definedName name="solver_num" localSheetId="10" hidden="1">2</definedName>
    <definedName name="solver_nwt" localSheetId="11" hidden="1">1</definedName>
    <definedName name="solver_nwt" localSheetId="2" hidden="1">1</definedName>
    <definedName name="solver_nwt" localSheetId="5" hidden="1">1</definedName>
    <definedName name="solver_nwt" localSheetId="7" hidden="1">1</definedName>
    <definedName name="solver_nwt" localSheetId="10" hidden="1">1</definedName>
    <definedName name="solver_opt" localSheetId="11" hidden="1">'Solution Matrix-P4'!$T$5</definedName>
    <definedName name="solver_opt" localSheetId="2" hidden="1">'Solution-P1'!$D$17</definedName>
    <definedName name="solver_opt" localSheetId="5" hidden="1">'Solution-P2'!$E$23</definedName>
    <definedName name="solver_opt" localSheetId="7" hidden="1">'Solution-P3'!$E$18</definedName>
    <definedName name="solver_opt" localSheetId="10" hidden="1">'Solution-P4'!$R$5</definedName>
    <definedName name="solver_pre" localSheetId="11" hidden="1">0.000001</definedName>
    <definedName name="solver_pre" localSheetId="2" hidden="1">0.000001</definedName>
    <definedName name="solver_pre" localSheetId="5" hidden="1">0.000001</definedName>
    <definedName name="solver_pre" localSheetId="7" hidden="1">0.000001</definedName>
    <definedName name="solver_pre" localSheetId="10" hidden="1">0.000001</definedName>
    <definedName name="solver_rbv" localSheetId="11" hidden="1">1</definedName>
    <definedName name="solver_rbv" localSheetId="2" hidden="1">1</definedName>
    <definedName name="solver_rbv" localSheetId="5" hidden="1">1</definedName>
    <definedName name="solver_rbv" localSheetId="7" hidden="1">1</definedName>
    <definedName name="solver_rbv" localSheetId="10" hidden="1">1</definedName>
    <definedName name="solver_rel1" localSheetId="11" hidden="1">3</definedName>
    <definedName name="solver_rel1" localSheetId="2" hidden="1">1</definedName>
    <definedName name="solver_rel1" localSheetId="5" hidden="1">4</definedName>
    <definedName name="solver_rel1" localSheetId="7" hidden="1">1</definedName>
    <definedName name="solver_rel1" localSheetId="10" hidden="1">3</definedName>
    <definedName name="solver_rel2" localSheetId="11" hidden="1">4</definedName>
    <definedName name="solver_rel2" localSheetId="2" hidden="1">1</definedName>
    <definedName name="solver_rel2" localSheetId="5" hidden="1">1</definedName>
    <definedName name="solver_rel2" localSheetId="7" hidden="1">3</definedName>
    <definedName name="solver_rel2" localSheetId="10" hidden="1">4</definedName>
    <definedName name="solver_rel3" localSheetId="11" hidden="1">1</definedName>
    <definedName name="solver_rel3" localSheetId="2" hidden="1">3</definedName>
    <definedName name="solver_rel3" localSheetId="5" hidden="1">1</definedName>
    <definedName name="solver_rel3" localSheetId="7" hidden="1">1</definedName>
    <definedName name="solver_rel3" localSheetId="10" hidden="1">1</definedName>
    <definedName name="solver_rel4" localSheetId="11" hidden="1">1</definedName>
    <definedName name="solver_rel4" localSheetId="2" hidden="1">1</definedName>
    <definedName name="solver_rel4" localSheetId="5" hidden="1">1</definedName>
    <definedName name="solver_rel4" localSheetId="7" hidden="1">1</definedName>
    <definedName name="solver_rel4" localSheetId="10" hidden="1">1</definedName>
    <definedName name="solver_rhs1" localSheetId="11" hidden="1">'Solution Matrix-P4'!$AA$8:$AG$8</definedName>
    <definedName name="solver_rhs1" localSheetId="2" hidden="1">'Solution-P1'!$P$10:$P$13</definedName>
    <definedName name="solver_rhs1" localSheetId="5" hidden="1">"integer"</definedName>
    <definedName name="solver_rhs1" localSheetId="7" hidden="1">'Solution-P3'!$O$6:$O$8</definedName>
    <definedName name="solver_rhs1" localSheetId="10" hidden="1">'Solution-P4'!$E$16:$K$16</definedName>
    <definedName name="solver_rhs2" localSheetId="11" hidden="1">"integer"</definedName>
    <definedName name="solver_rhs2" localSheetId="2" hidden="1">'Solution-P1'!$P$6</definedName>
    <definedName name="solver_rhs2" localSheetId="5" hidden="1">'Solution-P2'!$O$6:$O$8</definedName>
    <definedName name="solver_rhs2" localSheetId="7" hidden="1">'Solution-P3'!$O$9:$O$11</definedName>
    <definedName name="solver_rhs2" localSheetId="10" hidden="1">"integer"</definedName>
    <definedName name="solver_rhs3" localSheetId="11" hidden="1">'Solution Matrix-P4'!$AC$8</definedName>
    <definedName name="solver_rhs3" localSheetId="2" hidden="1">'Solution-P1'!$P$7</definedName>
    <definedName name="solver_rhs3" localSheetId="5" hidden="1">'Solution-P2'!$O$8</definedName>
    <definedName name="solver_rhs3" localSheetId="7" hidden="1">'Solution-P3'!$O$11</definedName>
    <definedName name="solver_rhs3" localSheetId="10" hidden="1">'Solution-P4'!$G$16</definedName>
    <definedName name="solver_rhs4" localSheetId="11" hidden="1">'Solution Matrix-P4'!$AC$8</definedName>
    <definedName name="solver_rhs4" localSheetId="2" hidden="1">'Solution-P1'!$P$8</definedName>
    <definedName name="solver_rhs4" localSheetId="5" hidden="1">'Solution-P2'!$O$8</definedName>
    <definedName name="solver_rhs4" localSheetId="7" hidden="1">'Solution-P3'!$O$11</definedName>
    <definedName name="solver_rhs4" localSheetId="10" hidden="1">'Solution-P4'!$G$16</definedName>
    <definedName name="solver_rlx" localSheetId="11" hidden="1">2</definedName>
    <definedName name="solver_rlx" localSheetId="2" hidden="1">2</definedName>
    <definedName name="solver_rlx" localSheetId="5" hidden="1">2</definedName>
    <definedName name="solver_rlx" localSheetId="7" hidden="1">2</definedName>
    <definedName name="solver_rlx" localSheetId="10" hidden="1">2</definedName>
    <definedName name="solver_rsd" localSheetId="11" hidden="1">0</definedName>
    <definedName name="solver_rsd" localSheetId="2" hidden="1">0</definedName>
    <definedName name="solver_rsd" localSheetId="5" hidden="1">0</definedName>
    <definedName name="solver_rsd" localSheetId="7" hidden="1">0</definedName>
    <definedName name="solver_rsd" localSheetId="10" hidden="1">0</definedName>
    <definedName name="solver_scl" localSheetId="11" hidden="1">1</definedName>
    <definedName name="solver_scl" localSheetId="2" hidden="1">1</definedName>
    <definedName name="solver_scl" localSheetId="5" hidden="1">1</definedName>
    <definedName name="solver_scl" localSheetId="7" hidden="1">1</definedName>
    <definedName name="solver_scl" localSheetId="10" hidden="1">1</definedName>
    <definedName name="solver_sho" localSheetId="11" hidden="1">2</definedName>
    <definedName name="solver_sho" localSheetId="2" hidden="1">2</definedName>
    <definedName name="solver_sho" localSheetId="5" hidden="1">2</definedName>
    <definedName name="solver_sho" localSheetId="7" hidden="1">2</definedName>
    <definedName name="solver_sho" localSheetId="10" hidden="1">2</definedName>
    <definedName name="solver_ssz" localSheetId="11" hidden="1">100</definedName>
    <definedName name="solver_ssz" localSheetId="2" hidden="1">100</definedName>
    <definedName name="solver_ssz" localSheetId="5" hidden="1">100</definedName>
    <definedName name="solver_ssz" localSheetId="7" hidden="1">100</definedName>
    <definedName name="solver_ssz" localSheetId="10" hidden="1">100</definedName>
    <definedName name="solver_tim" localSheetId="11" hidden="1">2147483647</definedName>
    <definedName name="solver_tim" localSheetId="2" hidden="1">2147483647</definedName>
    <definedName name="solver_tim" localSheetId="5" hidden="1">2147483647</definedName>
    <definedName name="solver_tim" localSheetId="7" hidden="1">2147483647</definedName>
    <definedName name="solver_tim" localSheetId="10" hidden="1">2147483647</definedName>
    <definedName name="solver_tol" localSheetId="11" hidden="1">0.01</definedName>
    <definedName name="solver_tol" localSheetId="2" hidden="1">0.01</definedName>
    <definedName name="solver_tol" localSheetId="5" hidden="1">0.01</definedName>
    <definedName name="solver_tol" localSheetId="7" hidden="1">0.01</definedName>
    <definedName name="solver_tol" localSheetId="10" hidden="1">0.01</definedName>
    <definedName name="solver_typ" localSheetId="11" hidden="1">2</definedName>
    <definedName name="solver_typ" localSheetId="2" hidden="1">1</definedName>
    <definedName name="solver_typ" localSheetId="5" hidden="1">1</definedName>
    <definedName name="solver_typ" localSheetId="7" hidden="1">1</definedName>
    <definedName name="solver_typ" localSheetId="10" hidden="1">2</definedName>
    <definedName name="solver_val" localSheetId="11" hidden="1">0</definedName>
    <definedName name="solver_val" localSheetId="2" hidden="1">0</definedName>
    <definedName name="solver_val" localSheetId="5" hidden="1">0</definedName>
    <definedName name="solver_val" localSheetId="7" hidden="1">0</definedName>
    <definedName name="solver_val" localSheetId="10" hidden="1">0</definedName>
    <definedName name="solver_ver" localSheetId="11" hidden="1">3</definedName>
    <definedName name="solver_ver" localSheetId="2" hidden="1">3</definedName>
    <definedName name="solver_ver" localSheetId="5" hidden="1">3</definedName>
    <definedName name="solver_ver" localSheetId="7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4" l="1"/>
  <c r="L23" i="14"/>
  <c r="L24" i="14"/>
  <c r="L25" i="14"/>
  <c r="L26" i="14"/>
  <c r="L27" i="14"/>
  <c r="L21" i="14"/>
  <c r="AG5" i="14"/>
  <c r="AF5" i="14"/>
  <c r="AE5" i="14"/>
  <c r="AD5" i="14"/>
  <c r="AC5" i="14"/>
  <c r="AB5" i="14"/>
  <c r="AA5" i="14"/>
  <c r="T5" i="14"/>
  <c r="R5" i="13"/>
  <c r="K13" i="13"/>
  <c r="J13" i="13"/>
  <c r="I13" i="13"/>
  <c r="H13" i="13"/>
  <c r="G13" i="13"/>
  <c r="F13" i="13"/>
  <c r="E13" i="13"/>
  <c r="M11" i="10"/>
  <c r="M10" i="10"/>
  <c r="M9" i="10"/>
  <c r="M7" i="10"/>
  <c r="M8" i="10"/>
  <c r="M6" i="10"/>
  <c r="F9" i="10"/>
  <c r="O9" i="10" s="1"/>
  <c r="E9" i="10"/>
  <c r="O10" i="10" s="1"/>
  <c r="M28" i="14" l="1"/>
  <c r="E18" i="10"/>
  <c r="O11" i="10"/>
  <c r="E23" i="7" l="1"/>
  <c r="L12" i="8"/>
  <c r="J12" i="8"/>
  <c r="L11" i="8"/>
  <c r="J11" i="8"/>
  <c r="L10" i="8"/>
  <c r="J10" i="8"/>
  <c r="L9" i="8"/>
  <c r="J9" i="8"/>
  <c r="P6" i="4"/>
  <c r="M8" i="7"/>
  <c r="M7" i="7"/>
  <c r="M6" i="7"/>
  <c r="F20" i="7"/>
  <c r="F21" i="7" s="1"/>
  <c r="E20" i="7"/>
  <c r="E21" i="7" s="1"/>
  <c r="G7" i="4" l="1"/>
  <c r="F7" i="4"/>
  <c r="E7" i="4"/>
  <c r="D7" i="4"/>
  <c r="E17" i="4" l="1"/>
  <c r="P7" i="4"/>
  <c r="D17" i="4"/>
  <c r="N8" i="4" l="1"/>
  <c r="N13" i="4"/>
  <c r="N12" i="4"/>
  <c r="N11" i="4"/>
  <c r="N10" i="4"/>
  <c r="N7" i="4"/>
  <c r="N6" i="4"/>
</calcChain>
</file>

<file path=xl/sharedStrings.xml><?xml version="1.0" encoding="utf-8"?>
<sst xmlns="http://schemas.openxmlformats.org/spreadsheetml/2006/main" count="427" uniqueCount="201">
  <si>
    <t>#</t>
  </si>
  <si>
    <t>Reference Link</t>
  </si>
  <si>
    <t>P1</t>
  </si>
  <si>
    <t>Long term Bonds</t>
  </si>
  <si>
    <t>LTB</t>
  </si>
  <si>
    <t>Medium term Bonds</t>
  </si>
  <si>
    <t>MTB</t>
  </si>
  <si>
    <t>Government Bonds</t>
  </si>
  <si>
    <t>GB</t>
  </si>
  <si>
    <t>Short term Bonds</t>
  </si>
  <si>
    <t>STB</t>
  </si>
  <si>
    <t>Decision Variables</t>
  </si>
  <si>
    <t>Risk Index</t>
  </si>
  <si>
    <t>Expexted Return</t>
  </si>
  <si>
    <r>
      <t xml:space="preserve">Objective Function
</t>
    </r>
    <r>
      <rPr>
        <b/>
        <i/>
        <sz val="10"/>
        <color theme="1"/>
        <rFont val="Calibri"/>
        <family val="2"/>
      </rPr>
      <t>(Maximise)</t>
    </r>
  </si>
  <si>
    <t>The Decision Variables</t>
  </si>
  <si>
    <t>The Objective Function</t>
  </si>
  <si>
    <t>Constraints</t>
  </si>
  <si>
    <t>Left hand side</t>
  </si>
  <si>
    <t>LHS</t>
  </si>
  <si>
    <t>sign</t>
  </si>
  <si>
    <t>(&lt;=,&gt;= or =)</t>
  </si>
  <si>
    <t>RHS</t>
  </si>
  <si>
    <t>Right hand side</t>
  </si>
  <si>
    <t>Remarks</t>
  </si>
  <si>
    <t>Risk index constraint</t>
  </si>
  <si>
    <t>&lt;=</t>
  </si>
  <si>
    <t>At most 45% of the total amount (1 million) can be invested in any single bond</t>
  </si>
  <si>
    <t>Bond constraint (LTB)</t>
  </si>
  <si>
    <t>Bond constraint (MTB)</t>
  </si>
  <si>
    <t>Bond constraint (GB)</t>
  </si>
  <si>
    <t>Bond constraint (STB)</t>
  </si>
  <si>
    <t>Bonds investment</t>
  </si>
  <si>
    <t>&gt;=</t>
  </si>
  <si>
    <t>Back to Index</t>
  </si>
  <si>
    <t>Problem statement</t>
  </si>
  <si>
    <t>Solution</t>
  </si>
  <si>
    <t>Sensitivity Report</t>
  </si>
  <si>
    <t>GB to 1.2* (LTB + MTB)</t>
  </si>
  <si>
    <t>Non-negativity constraint</t>
  </si>
  <si>
    <t>The bond investment is greater than or equals to ZERO.</t>
  </si>
  <si>
    <t>Included in Solver using</t>
  </si>
  <si>
    <t>The expected return of the GB should be at least 1.2 times higher than return of LTB and MTB</t>
  </si>
  <si>
    <t>Total bond investment is upto 1 million (let’s consider 1million as 100%)</t>
  </si>
  <si>
    <r>
      <t>X</t>
    </r>
    <r>
      <rPr>
        <b/>
        <vertAlign val="subscript"/>
        <sz val="11"/>
        <color theme="1"/>
        <rFont val="Calibri"/>
        <family val="2"/>
      </rPr>
      <t>LTB</t>
    </r>
  </si>
  <si>
    <r>
      <t>X</t>
    </r>
    <r>
      <rPr>
        <b/>
        <vertAlign val="subscript"/>
        <sz val="11"/>
        <color theme="1"/>
        <rFont val="Calibri"/>
        <family val="2"/>
      </rPr>
      <t>MTB</t>
    </r>
  </si>
  <si>
    <r>
      <t>X</t>
    </r>
    <r>
      <rPr>
        <b/>
        <vertAlign val="subscript"/>
        <sz val="11"/>
        <color theme="1"/>
        <rFont val="Calibri"/>
        <family val="2"/>
      </rPr>
      <t>GB</t>
    </r>
  </si>
  <si>
    <r>
      <t>X</t>
    </r>
    <r>
      <rPr>
        <b/>
        <vertAlign val="subscript"/>
        <sz val="11"/>
        <color theme="1"/>
        <rFont val="Calibri"/>
        <family val="2"/>
      </rPr>
      <t>STB</t>
    </r>
  </si>
  <si>
    <t>Amt in $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</si>
  <si>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</si>
  <si>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</si>
  <si>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</si>
  <si>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</si>
  <si>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</si>
  <si>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</si>
  <si>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</si>
  <si>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</si>
  <si>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</si>
  <si>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</si>
  <si>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</si>
  <si>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</si>
  <si>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</si>
  <si>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</si>
  <si>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</si>
  <si>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</si>
  <si>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</si>
  <si>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$D$6</t>
  </si>
  <si>
    <t>XLTB</t>
  </si>
  <si>
    <t>$E$6</t>
  </si>
  <si>
    <t>XMTB</t>
  </si>
  <si>
    <t>$F$6</t>
  </si>
  <si>
    <t>XGB</t>
  </si>
  <si>
    <t>$G$6</t>
  </si>
  <si>
    <t>XSTB</t>
  </si>
  <si>
    <t>$N$10</t>
  </si>
  <si>
    <t>Bond constraint (LTB) LHS</t>
  </si>
  <si>
    <t>$N$11</t>
  </si>
  <si>
    <t>Bond constraint (MTB) LHS</t>
  </si>
  <si>
    <t>$N$12</t>
  </si>
  <si>
    <t>Bond constraint (GB) LHS</t>
  </si>
  <si>
    <t>$N$13</t>
  </si>
  <si>
    <t>Bond constraint (STB) LHS</t>
  </si>
  <si>
    <t>$N$6</t>
  </si>
  <si>
    <t>Risk index constraint LHS</t>
  </si>
  <si>
    <t>$N$7</t>
  </si>
  <si>
    <t>GB to 1.2* (LTB + MTB) LHS</t>
  </si>
  <si>
    <t>$N$8</t>
  </si>
  <si>
    <t>Bonds investment LHS</t>
  </si>
  <si>
    <t>Upto this range ans. Will not change</t>
  </si>
  <si>
    <t>Upper limit</t>
  </si>
  <si>
    <t>Lower Limit</t>
  </si>
  <si>
    <t>P2</t>
  </si>
  <si>
    <t>Mix1</t>
  </si>
  <si>
    <r>
      <t>X</t>
    </r>
    <r>
      <rPr>
        <b/>
        <vertAlign val="subscript"/>
        <sz val="11"/>
        <color theme="1"/>
        <rFont val="Calibri"/>
        <family val="2"/>
      </rPr>
      <t>M1</t>
    </r>
  </si>
  <si>
    <t>Mix2</t>
  </si>
  <si>
    <r>
      <t>X</t>
    </r>
    <r>
      <rPr>
        <b/>
        <vertAlign val="subscript"/>
        <sz val="11"/>
        <color theme="1"/>
        <rFont val="Calibri"/>
        <family val="2"/>
      </rPr>
      <t>M2</t>
    </r>
  </si>
  <si>
    <t>Selling Cost</t>
  </si>
  <si>
    <t>Peanuts</t>
  </si>
  <si>
    <t>Cashews</t>
  </si>
  <si>
    <t>Almonds</t>
  </si>
  <si>
    <t>Peanut constraints</t>
  </si>
  <si>
    <t>Cashew constraints</t>
  </si>
  <si>
    <t>The cashew ingredient availablity is 12,000</t>
  </si>
  <si>
    <t>The peanut ingredient availablity is 30,000</t>
  </si>
  <si>
    <t>Almond constraints</t>
  </si>
  <si>
    <t>cans quantity greater than or equals to ZERO.</t>
  </si>
  <si>
    <t>cost per lb</t>
  </si>
  <si>
    <t>The almond ingredient availablity is 9000</t>
  </si>
  <si>
    <t>Worksheet: [OT_Individual Assignment_v1.3.xlsx]Solution-P1</t>
  </si>
  <si>
    <t>Report Created: 11/09/2021 10:13:32</t>
  </si>
  <si>
    <r>
      <t xml:space="preserve">The average risk index of </t>
    </r>
    <r>
      <rPr>
        <b/>
        <i/>
        <sz val="8"/>
        <color theme="1"/>
        <rFont val="Calibri"/>
        <family val="2"/>
      </rPr>
      <t>the portfolio should not exceed 6%</t>
    </r>
  </si>
  <si>
    <t>Integer constraints</t>
  </si>
  <si>
    <t>Material Cost</t>
  </si>
  <si>
    <r>
      <t xml:space="preserve">Profit
</t>
    </r>
    <r>
      <rPr>
        <i/>
        <sz val="8"/>
        <color theme="1"/>
        <rFont val="Calibri"/>
        <family val="2"/>
      </rPr>
      <t>(selling less material cost)</t>
    </r>
  </si>
  <si>
    <t>Ingredients/Material required</t>
  </si>
  <si>
    <t>Cans decision variables to be cosidered as an integer.</t>
  </si>
  <si>
    <r>
      <t xml:space="preserve">Candy Business…
</t>
    </r>
    <r>
      <rPr>
        <i/>
        <sz val="9"/>
        <color theme="1"/>
        <rFont val="Calibri"/>
        <family val="2"/>
      </rPr>
      <t>(revenue maximisation)</t>
    </r>
  </si>
  <si>
    <r>
      <t xml:space="preserve">The Crazy Nut company….
</t>
    </r>
    <r>
      <rPr>
        <i/>
        <sz val="9"/>
        <color theme="1"/>
        <rFont val="Calibri"/>
        <family val="2"/>
      </rPr>
      <t>(profit maxmisation)</t>
    </r>
  </si>
  <si>
    <r>
      <t xml:space="preserve">The U-save company….
</t>
    </r>
    <r>
      <rPr>
        <i/>
        <sz val="9"/>
        <color theme="1"/>
        <rFont val="Calibri"/>
        <family val="2"/>
      </rPr>
      <t>(expected return maximisation)</t>
    </r>
  </si>
  <si>
    <t>Slugger Candy</t>
  </si>
  <si>
    <t>Easy out Candy</t>
  </si>
  <si>
    <t>Sugar</t>
  </si>
  <si>
    <t>Nuts</t>
  </si>
  <si>
    <t>Chocolate</t>
  </si>
  <si>
    <t>Selling Price</t>
  </si>
  <si>
    <t>Decision Matrix</t>
  </si>
  <si>
    <t>Sugar availability</t>
  </si>
  <si>
    <r>
      <t>sugar stock is 100 (i.e. X</t>
    </r>
    <r>
      <rPr>
        <i/>
        <vertAlign val="subscript"/>
        <sz val="8"/>
        <color theme="1"/>
        <rFont val="Calibri"/>
        <family val="2"/>
      </rPr>
      <t>11</t>
    </r>
    <r>
      <rPr>
        <i/>
        <sz val="8"/>
        <color theme="1"/>
        <rFont val="Calibri"/>
        <family val="2"/>
      </rPr>
      <t xml:space="preserve"> + X</t>
    </r>
    <r>
      <rPr>
        <i/>
        <vertAlign val="subscript"/>
        <sz val="8"/>
        <color theme="1"/>
        <rFont val="Calibri"/>
        <family val="2"/>
      </rPr>
      <t>12</t>
    </r>
    <r>
      <rPr>
        <i/>
        <sz val="8"/>
        <color theme="1"/>
        <rFont val="Calibri"/>
        <family val="2"/>
      </rPr>
      <t xml:space="preserve"> &lt;= 100)</t>
    </r>
  </si>
  <si>
    <t>Nuts availability</t>
  </si>
  <si>
    <t>Chocolate availability</t>
  </si>
  <si>
    <r>
      <t>chocolate stock is 30 (i.e. X</t>
    </r>
    <r>
      <rPr>
        <i/>
        <vertAlign val="subscript"/>
        <sz val="8"/>
        <color theme="1"/>
        <rFont val="Calibri"/>
        <family val="2"/>
      </rPr>
      <t>31</t>
    </r>
    <r>
      <rPr>
        <i/>
        <sz val="8"/>
        <color theme="1"/>
        <rFont val="Calibri"/>
        <family val="2"/>
      </rPr>
      <t xml:space="preserve"> + X</t>
    </r>
    <r>
      <rPr>
        <i/>
        <vertAlign val="subscript"/>
        <sz val="8"/>
        <color theme="1"/>
        <rFont val="Calibri"/>
        <family val="2"/>
      </rPr>
      <t>32</t>
    </r>
    <r>
      <rPr>
        <i/>
        <sz val="8"/>
        <color theme="1"/>
        <rFont val="Calibri"/>
        <family val="2"/>
      </rPr>
      <t xml:space="preserve"> &lt;= 30)</t>
    </r>
  </si>
  <si>
    <r>
      <t>nuts stock is 20 (i.e. X</t>
    </r>
    <r>
      <rPr>
        <i/>
        <vertAlign val="subscript"/>
        <sz val="8"/>
        <color theme="1"/>
        <rFont val="Calibri"/>
        <family val="2"/>
      </rPr>
      <t>21</t>
    </r>
    <r>
      <rPr>
        <i/>
        <sz val="8"/>
        <color theme="1"/>
        <rFont val="Calibri"/>
        <family val="2"/>
      </rPr>
      <t xml:space="preserve"> + X</t>
    </r>
    <r>
      <rPr>
        <i/>
        <vertAlign val="subscript"/>
        <sz val="8"/>
        <color theme="1"/>
        <rFont val="Calibri"/>
        <family val="2"/>
      </rPr>
      <t>22</t>
    </r>
    <r>
      <rPr>
        <i/>
        <sz val="8"/>
        <color theme="1"/>
        <rFont val="Calibri"/>
        <family val="2"/>
      </rPr>
      <t xml:space="preserve"> &lt;= 20)</t>
    </r>
  </si>
  <si>
    <t>Nuts (Easy out)</t>
  </si>
  <si>
    <t>Nuts (Slugger)</t>
  </si>
  <si>
    <t>Chocolate (Slugger)</t>
  </si>
  <si>
    <t>quantity greater than or equals to ZERO.</t>
  </si>
  <si>
    <t xml:space="preserve">Total ounce (oz)  </t>
  </si>
  <si>
    <t>Easy out candy must contain at least 20% nuts</t>
  </si>
  <si>
    <t>Slugger candy must contain at least 10% nuts</t>
  </si>
  <si>
    <t>Slugger candy must contain at least 10% chocolates</t>
  </si>
  <si>
    <t>Worksheet: [OT_Individual Assignment_v1.3.xlsx]Solution-P3</t>
  </si>
  <si>
    <t>Report Created: 11/09/2021 16:09:14</t>
  </si>
  <si>
    <t>Sugar Slugger Candy</t>
  </si>
  <si>
    <t>Sugar Easy out Candy</t>
  </si>
  <si>
    <t>$E$7</t>
  </si>
  <si>
    <t>Nuts Slugger Candy</t>
  </si>
  <si>
    <t>$F$7</t>
  </si>
  <si>
    <t>Nuts Easy out Candy</t>
  </si>
  <si>
    <t>$E$8</t>
  </si>
  <si>
    <t>Chocolate Slugger Candy</t>
  </si>
  <si>
    <t>$F$8</t>
  </si>
  <si>
    <t>Chocolate Easy out Candy</t>
  </si>
  <si>
    <t>$M$6</t>
  </si>
  <si>
    <t>Sugar availability LHS</t>
  </si>
  <si>
    <t>$M$7</t>
  </si>
  <si>
    <t>Nuts availability LHS</t>
  </si>
  <si>
    <t>$M$8</t>
  </si>
  <si>
    <t>Chocolate availability LHS</t>
  </si>
  <si>
    <t>$M$9</t>
  </si>
  <si>
    <t>Nuts (Easy out) LHS</t>
  </si>
  <si>
    <t>$M$10</t>
  </si>
  <si>
    <t>Nuts (Slugger) LHS</t>
  </si>
  <si>
    <t>$M$11</t>
  </si>
  <si>
    <t>Chocolate (Slugger) LHS</t>
  </si>
  <si>
    <t>P3</t>
  </si>
  <si>
    <t>Monday</t>
  </si>
  <si>
    <t>Tuesday</t>
  </si>
  <si>
    <t>Wednesday</t>
  </si>
  <si>
    <t>Thursday</t>
  </si>
  <si>
    <t>Friday</t>
  </si>
  <si>
    <t>Saturday</t>
  </si>
  <si>
    <t>Sunday</t>
  </si>
  <si>
    <t>X1</t>
  </si>
  <si>
    <t>X2</t>
  </si>
  <si>
    <t>X3</t>
  </si>
  <si>
    <t>X4</t>
  </si>
  <si>
    <t>X5</t>
  </si>
  <si>
    <t>X6</t>
  </si>
  <si>
    <t>X7</t>
  </si>
  <si>
    <r>
      <t xml:space="preserve">Objective Function
</t>
    </r>
    <r>
      <rPr>
        <b/>
        <i/>
        <sz val="10"/>
        <color theme="1"/>
        <rFont val="Calibri"/>
        <family val="2"/>
      </rPr>
      <t>(Minimise)</t>
    </r>
  </si>
  <si>
    <t>SUM(E6:I6)</t>
  </si>
  <si>
    <t>SUM(F6:J6)</t>
  </si>
  <si>
    <t>SUM(G6:K6)</t>
  </si>
  <si>
    <t>SUM(H6:K6,E6)</t>
  </si>
  <si>
    <t>SUM(I6:K6,E6:F6)</t>
  </si>
  <si>
    <t>SUM(J6:K6,E6:G6)</t>
  </si>
  <si>
    <t>SUM(K6,E6:H6)</t>
  </si>
  <si>
    <t>LHS - formula</t>
  </si>
  <si>
    <t>Left hand side (LHS)</t>
  </si>
  <si>
    <t>Right hand side (RHS)</t>
  </si>
  <si>
    <t>No. of Drivers</t>
  </si>
  <si>
    <t>Shift Starting from</t>
  </si>
  <si>
    <t>Non-negativity and integer constraint</t>
  </si>
  <si>
    <t>The Decision Variables (Optimal Solution) Given</t>
  </si>
  <si>
    <t>Solution Matrix</t>
  </si>
  <si>
    <t>Total Drivers</t>
  </si>
  <si>
    <t>Cost ($)</t>
  </si>
  <si>
    <t>Solution Matrix (Drivers required)</t>
  </si>
  <si>
    <t>Total Amount</t>
  </si>
  <si>
    <t>P4</t>
  </si>
  <si>
    <r>
      <t xml:space="preserve">Staffing problem…
</t>
    </r>
    <r>
      <rPr>
        <i/>
        <sz val="9"/>
        <color theme="1"/>
        <rFont val="Calibri"/>
        <family val="2"/>
      </rPr>
      <t>(minimisation drivers count)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</si>
</sst>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$-409]#,##0"/>
    <numFmt numFmtId="166" formatCode="[$$-409]#,##0.00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i/>
      <sz val="8"/>
      <color theme="1"/>
      <name val="Calibri"/>
      <family val="2"/>
    </font>
    <font>
      <b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sz val="9"/>
      <color theme="1"/>
      <name val="Calibri"/>
      <family val="2"/>
    </font>
    <font>
      <u/>
      <sz val="11"/>
      <color theme="10"/>
      <name val="Calibri"/>
      <family val="2"/>
    </font>
    <font>
      <u/>
      <sz val="10"/>
      <color theme="0"/>
      <name val="Calibri"/>
      <family val="2"/>
    </font>
    <font>
      <i/>
      <sz val="7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9"/>
      <color theme="1"/>
      <name val="Calibri"/>
      <family val="2"/>
    </font>
    <font>
      <b/>
      <i/>
      <sz val="8"/>
      <color theme="1"/>
      <name val="Calibri"/>
      <family val="2"/>
    </font>
    <font>
      <b/>
      <sz val="11"/>
      <color indexed="18"/>
      <name val="Calibri"/>
      <family val="2"/>
    </font>
    <font>
      <i/>
      <vertAlign val="subscript"/>
      <sz val="8"/>
      <color theme="1"/>
      <name val="Calibri"/>
      <family val="2"/>
    </font>
    <font>
      <sz val="8"/>
      <name val="Calibri"/>
      <family val="2"/>
    </font>
    <font>
      <b/>
      <sz val="16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5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9" fontId="4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6" fillId="7" borderId="0" xfId="0" applyFont="1" applyFill="1" applyAlignment="1">
      <alignment horizontal="right" vertical="center" wrapText="1"/>
    </xf>
    <xf numFmtId="9" fontId="2" fillId="4" borderId="6" xfId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9" fontId="4" fillId="2" borderId="6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/>
    </xf>
    <xf numFmtId="0" fontId="10" fillId="8" borderId="0" xfId="2" applyFont="1" applyFill="1" applyAlignment="1">
      <alignment horizontal="center" vertical="center"/>
    </xf>
    <xf numFmtId="0" fontId="9" fillId="2" borderId="1" xfId="2" applyFill="1" applyBorder="1" applyAlignment="1">
      <alignment vertical="center"/>
    </xf>
    <xf numFmtId="0" fontId="11" fillId="2" borderId="12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center"/>
    </xf>
    <xf numFmtId="9" fontId="4" fillId="2" borderId="15" xfId="1" applyFont="1" applyFill="1" applyBorder="1" applyAlignment="1">
      <alignment horizontal="center"/>
    </xf>
    <xf numFmtId="0" fontId="5" fillId="2" borderId="8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20" xfId="1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65" fontId="8" fillId="9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24" xfId="0" applyFill="1" applyBorder="1" applyAlignment="1"/>
    <xf numFmtId="0" fontId="0" fillId="0" borderId="25" xfId="0" applyFill="1" applyBorder="1" applyAlignment="1"/>
    <xf numFmtId="10" fontId="2" fillId="5" borderId="0" xfId="1" applyNumberFormat="1" applyFont="1" applyFill="1" applyBorder="1" applyAlignment="1">
      <alignment horizontal="center" vertical="center"/>
    </xf>
    <xf numFmtId="165" fontId="8" fillId="9" borderId="0" xfId="0" applyNumberFormat="1" applyFont="1" applyFill="1" applyBorder="1" applyAlignment="1">
      <alignment horizontal="left" vertical="center"/>
    </xf>
    <xf numFmtId="9" fontId="2" fillId="0" borderId="0" xfId="1" applyFont="1" applyAlignment="1">
      <alignment horizontal="center" vertical="center"/>
    </xf>
    <xf numFmtId="0" fontId="0" fillId="0" borderId="1" xfId="0" applyBorder="1"/>
    <xf numFmtId="0" fontId="13" fillId="9" borderId="1" xfId="0" applyFont="1" applyFill="1" applyBorder="1" applyAlignment="1">
      <alignment horizontal="center"/>
    </xf>
    <xf numFmtId="0" fontId="14" fillId="0" borderId="1" xfId="0" applyFont="1" applyBorder="1"/>
    <xf numFmtId="2" fontId="4" fillId="2" borderId="6" xfId="0" applyNumberFormat="1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9" fontId="4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9" fontId="4" fillId="2" borderId="0" xfId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right" vertical="center"/>
    </xf>
    <xf numFmtId="166" fontId="5" fillId="2" borderId="6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right" vertical="center"/>
    </xf>
    <xf numFmtId="166" fontId="4" fillId="2" borderId="2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 wrapText="1"/>
    </xf>
    <xf numFmtId="165" fontId="2" fillId="5" borderId="0" xfId="1" applyNumberFormat="1" applyFont="1" applyFill="1" applyBorder="1" applyAlignment="1">
      <alignment horizontal="center" vertical="center"/>
    </xf>
    <xf numFmtId="3" fontId="4" fillId="2" borderId="6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9" fontId="4" fillId="2" borderId="15" xfId="1" applyFont="1" applyFill="1" applyBorder="1" applyAlignment="1">
      <alignment horizontal="left" vertical="top"/>
    </xf>
    <xf numFmtId="9" fontId="4" fillId="2" borderId="17" xfId="1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9" fontId="4" fillId="2" borderId="28" xfId="1" applyFont="1" applyFill="1" applyBorder="1" applyAlignment="1">
      <alignment horizontal="left" vertical="top"/>
    </xf>
    <xf numFmtId="9" fontId="4" fillId="2" borderId="29" xfId="1" applyFont="1" applyFill="1" applyBorder="1" applyAlignment="1">
      <alignment horizontal="left" vertical="top"/>
    </xf>
    <xf numFmtId="9" fontId="4" fillId="2" borderId="20" xfId="1" applyFont="1" applyFill="1" applyBorder="1" applyAlignment="1">
      <alignment horizontal="left" vertical="top"/>
    </xf>
    <xf numFmtId="9" fontId="4" fillId="2" borderId="30" xfId="1" applyFont="1" applyFill="1" applyBorder="1" applyAlignment="1">
      <alignment horizontal="left" vertical="top"/>
    </xf>
    <xf numFmtId="9" fontId="4" fillId="2" borderId="31" xfId="1" applyFont="1" applyFill="1" applyBorder="1" applyAlignment="1">
      <alignment horizontal="left" vertical="top"/>
    </xf>
    <xf numFmtId="9" fontId="4" fillId="2" borderId="21" xfId="1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3" fontId="4" fillId="2" borderId="26" xfId="1" applyNumberFormat="1" applyFont="1" applyFill="1" applyBorder="1" applyAlignment="1">
      <alignment horizontal="center" vertical="center"/>
    </xf>
    <xf numFmtId="3" fontId="4" fillId="2" borderId="27" xfId="1" applyNumberFormat="1" applyFont="1" applyFill="1" applyBorder="1" applyAlignment="1">
      <alignment horizontal="center" vertical="center"/>
    </xf>
    <xf numFmtId="3" fontId="4" fillId="2" borderId="7" xfId="1" applyNumberFormat="1" applyFont="1" applyFill="1" applyBorder="1" applyAlignment="1">
      <alignment horizontal="center" vertical="center"/>
    </xf>
    <xf numFmtId="3" fontId="2" fillId="4" borderId="6" xfId="1" applyNumberFormat="1" applyFont="1" applyFill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right" vertical="center"/>
    </xf>
    <xf numFmtId="0" fontId="15" fillId="2" borderId="7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horizontal="right" vertical="center"/>
    </xf>
    <xf numFmtId="3" fontId="2" fillId="9" borderId="6" xfId="1" applyNumberFormat="1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2" fillId="5" borderId="0" xfId="1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3" fontId="2" fillId="5" borderId="0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top"/>
    </xf>
    <xf numFmtId="0" fontId="5" fillId="2" borderId="29" xfId="0" applyFont="1" applyFill="1" applyBorder="1" applyAlignment="1">
      <alignment horizontal="left" vertical="top"/>
    </xf>
    <xf numFmtId="0" fontId="5" fillId="2" borderId="2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31" xfId="0" applyFont="1" applyFill="1" applyBorder="1" applyAlignment="1">
      <alignment horizontal="left" vertical="top"/>
    </xf>
    <xf numFmtId="0" fontId="5" fillId="2" borderId="21" xfId="0" applyFont="1" applyFill="1" applyBorder="1" applyAlignment="1">
      <alignment horizontal="left" vertical="top"/>
    </xf>
    <xf numFmtId="0" fontId="5" fillId="9" borderId="6" xfId="0" applyFont="1" applyFill="1" applyBorder="1" applyAlignment="1">
      <alignment horizontal="center" vertical="center"/>
    </xf>
    <xf numFmtId="3" fontId="11" fillId="9" borderId="6" xfId="1" applyNumberFormat="1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/>
    </xf>
    <xf numFmtId="165" fontId="15" fillId="2" borderId="6" xfId="0" applyNumberFormat="1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165" fontId="7" fillId="11" borderId="6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168730</xdr:colOff>
      <xdr:row>0</xdr:row>
      <xdr:rowOff>119744</xdr:rowOff>
    </xdr:from>
    <xdr:to>
      <xdr:col>9</xdr:col>
      <xdr:colOff>393210</xdr:colOff>
      <xdr:row>16</xdr:row>
      <xdr:rowOff>81644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D2B93-60B9-431A-B7A0-C5EDE01A4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730" y="119744"/>
          <a:ext cx="6102766" cy="3020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326573</xdr:colOff>
      <xdr:row>14</xdr:row>
      <xdr:rowOff>5444</xdr:rowOff>
    </xdr:from>
    <xdr:to>
      <xdr:col>15</xdr:col>
      <xdr:colOff>642258</xdr:colOff>
      <xdr:row>14</xdr:row>
      <xdr:rowOff>172821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01FA4-7EFA-4A9D-A9DB-2615FE97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8244" y="2672444"/>
          <a:ext cx="1534885" cy="167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217715</xdr:colOff>
      <xdr:row>1</xdr:row>
      <xdr:rowOff>70759</xdr:rowOff>
    </xdr:from>
    <xdr:to>
      <xdr:col>13</xdr:col>
      <xdr:colOff>279120</xdr:colOff>
      <xdr:row>15</xdr:row>
      <xdr:rowOff>141515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2B297F-58E8-4F26-859A-28ADCE6BF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15" y="353788"/>
          <a:ext cx="8552262" cy="26615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217718</xdr:colOff>
      <xdr:row>9</xdr:row>
      <xdr:rowOff>179616</xdr:rowOff>
    </xdr:from>
    <xdr:ext cx="1534885" cy="167377"/>
    <xdr:pic>
      <xdr:nvPicPr>
        <xdr:cNvPr id="3" name="Picture 2">
          <a:extLst>
            <a:ext uri="{FF2B5EF4-FFF2-40B4-BE49-F238E27FC236}">
              <a16:creationId xmlns:a16="http://schemas.microsoft.com/office/drawing/2014/main" id="{52372DBE-318F-42D8-B827-882BAC25B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8289" y="1485902"/>
          <a:ext cx="1534885" cy="16737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223156</xdr:colOff>
      <xdr:row>1</xdr:row>
      <xdr:rowOff>43543</xdr:rowOff>
    </xdr:from>
    <xdr:to>
      <xdr:col>16</xdr:col>
      <xdr:colOff>157875</xdr:colOff>
      <xdr:row>11</xdr:row>
      <xdr:rowOff>69162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F9405D-5DD4-4E12-9248-D17EBD2E6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56" y="326572"/>
          <a:ext cx="10619048" cy="18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217718</xdr:colOff>
      <xdr:row>12</xdr:row>
      <xdr:rowOff>179616</xdr:rowOff>
    </xdr:from>
    <xdr:ext cx="1534885" cy="167377"/>
    <xdr:pic>
      <xdr:nvPicPr>
        <xdr:cNvPr id="2" name="Picture 1">
          <a:extLst>
            <a:ext uri="{FF2B5EF4-FFF2-40B4-BE49-F238E27FC236}">
              <a16:creationId xmlns:a16="http://schemas.microsoft.com/office/drawing/2014/main" id="{5D89A3A2-AE48-4BD0-97DD-604F8C54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4" y="1670959"/>
          <a:ext cx="1534885" cy="16737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223156</xdr:colOff>
      <xdr:row>1</xdr:row>
      <xdr:rowOff>43543</xdr:rowOff>
    </xdr:from>
    <xdr:to>
      <xdr:col>16</xdr:col>
      <xdr:colOff>157875</xdr:colOff>
      <xdr:row>11</xdr:row>
      <xdr:rowOff>69162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5AF90-BB96-45CC-A973-E9D7ED07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56" y="326572"/>
          <a:ext cx="10619048" cy="1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60480</xdr:colOff>
      <xdr:row>19</xdr:row>
      <xdr:rowOff>71968</xdr:rowOff>
    </xdr:from>
    <xdr:ext cx="2334767" cy="254603"/>
    <xdr:pic>
      <xdr:nvPicPr>
        <xdr:cNvPr id="2" name="Picture 1">
          <a:extLst>
            <a:ext uri="{FF2B5EF4-FFF2-40B4-BE49-F238E27FC236}">
              <a16:creationId xmlns:a16="http://schemas.microsoft.com/office/drawing/2014/main" id="{CB871A8D-6A32-4944-B2E7-A7AC5CA37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3294" y="3386668"/>
          <a:ext cx="2334767" cy="25460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60480</xdr:colOff>
      <xdr:row>11</xdr:row>
      <xdr:rowOff>71968</xdr:rowOff>
    </xdr:from>
    <xdr:ext cx="2334767" cy="254603"/>
    <xdr:pic>
      <xdr:nvPicPr>
        <xdr:cNvPr id="2" name="Picture 1">
          <a:extLst>
            <a:ext uri="{FF2B5EF4-FFF2-40B4-BE49-F238E27FC236}">
              <a16:creationId xmlns:a16="http://schemas.microsoft.com/office/drawing/2014/main" id="{27320F47-51CD-4687-BAC4-E2B1C56E1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3294" y="3386668"/>
          <a:ext cx="2334767" cy="25460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3501-BCEF-446E-B360-C539298BFA3E}">
  <sheetPr codeName="Sheet1"/>
  <dimension ref="B2:D13"/>
  <sheetViews>
    <sheetView showGridLines="0" tabSelected="1" workbookViewId="0">
      <selection activeCell="J4" sqref="J4"/>
    </sheetView>
  </sheetViews>
  <sheetFormatPr defaultRowHeight="14.6" x14ac:dyDescent="0.4"/>
  <cols>
    <col min="1" max="1" width="5.3046875" style="3" customWidth="1"/>
    <col min="2" max="2" width="6.15234375" style="4" customWidth="1"/>
    <col min="3" max="3" width="31.69140625" style="3" customWidth="1"/>
    <col min="4" max="4" width="23.23046875" style="3" customWidth="1"/>
    <col min="5" max="16384" width="9.23046875" style="3"/>
  </cols>
  <sheetData>
    <row r="2" spans="2:4" x14ac:dyDescent="0.4">
      <c r="B2" s="1" t="s">
        <v>0</v>
      </c>
      <c r="C2" s="2" t="s">
        <v>35</v>
      </c>
      <c r="D2" s="2" t="s">
        <v>1</v>
      </c>
    </row>
    <row r="3" spans="2:4" ht="21.55" customHeight="1" x14ac:dyDescent="0.4">
      <c r="B3" s="72" t="s">
        <v>2</v>
      </c>
      <c r="C3" s="71" t="s">
        <v>118</v>
      </c>
      <c r="D3" s="28" t="s">
        <v>35</v>
      </c>
    </row>
    <row r="4" spans="2:4" ht="21.55" customHeight="1" x14ac:dyDescent="0.4">
      <c r="B4" s="72"/>
      <c r="C4" s="71"/>
      <c r="D4" s="28" t="s">
        <v>36</v>
      </c>
    </row>
    <row r="5" spans="2:4" ht="21.55" customHeight="1" x14ac:dyDescent="0.4">
      <c r="B5" s="72"/>
      <c r="C5" s="71"/>
      <c r="D5" s="28" t="s">
        <v>37</v>
      </c>
    </row>
    <row r="6" spans="2:4" ht="21.55" customHeight="1" x14ac:dyDescent="0.4">
      <c r="B6" s="110" t="s">
        <v>91</v>
      </c>
      <c r="C6" s="108" t="s">
        <v>117</v>
      </c>
      <c r="D6" s="28" t="s">
        <v>35</v>
      </c>
    </row>
    <row r="7" spans="2:4" ht="21.55" customHeight="1" x14ac:dyDescent="0.4">
      <c r="B7" s="111"/>
      <c r="C7" s="109"/>
      <c r="D7" s="28" t="s">
        <v>36</v>
      </c>
    </row>
    <row r="8" spans="2:4" ht="21.55" customHeight="1" x14ac:dyDescent="0.4">
      <c r="B8" s="72" t="s">
        <v>164</v>
      </c>
      <c r="C8" s="71" t="s">
        <v>116</v>
      </c>
      <c r="D8" s="28" t="s">
        <v>35</v>
      </c>
    </row>
    <row r="9" spans="2:4" ht="21.55" customHeight="1" x14ac:dyDescent="0.4">
      <c r="B9" s="72"/>
      <c r="C9" s="71"/>
      <c r="D9" s="28" t="s">
        <v>36</v>
      </c>
    </row>
    <row r="10" spans="2:4" ht="21.55" customHeight="1" x14ac:dyDescent="0.4">
      <c r="B10" s="72"/>
      <c r="C10" s="71"/>
      <c r="D10" s="28" t="s">
        <v>37</v>
      </c>
    </row>
    <row r="11" spans="2:4" ht="21.55" customHeight="1" x14ac:dyDescent="0.4">
      <c r="B11" s="72" t="s">
        <v>199</v>
      </c>
      <c r="C11" s="71" t="s">
        <v>200</v>
      </c>
      <c r="D11" s="28" t="s">
        <v>35</v>
      </c>
    </row>
    <row r="12" spans="2:4" ht="21.55" customHeight="1" x14ac:dyDescent="0.4">
      <c r="B12" s="72"/>
      <c r="C12" s="71"/>
      <c r="D12" s="28" t="s">
        <v>36</v>
      </c>
    </row>
    <row r="13" spans="2:4" ht="21.55" customHeight="1" x14ac:dyDescent="0.4">
      <c r="B13" s="72"/>
      <c r="C13" s="71"/>
      <c r="D13" s="28" t="s">
        <v>194</v>
      </c>
    </row>
  </sheetData>
  <mergeCells count="8">
    <mergeCell ref="B11:B13"/>
    <mergeCell ref="C11:C13"/>
    <mergeCell ref="C3:C5"/>
    <mergeCell ref="B3:B5"/>
    <mergeCell ref="C6:C7"/>
    <mergeCell ref="B6:B7"/>
    <mergeCell ref="B8:B10"/>
    <mergeCell ref="C8:C10"/>
  </mergeCells>
  <hyperlinks>
    <hyperlink ref="D3" location="'P1'!A1" display="Problem statement" xr:uid="{548687B7-8F5C-46DD-854F-4D8CB1865760}"/>
    <hyperlink ref="D4" location="'Solution-P1'!A1" display="Solution" xr:uid="{3316C365-12D8-4E3E-BEDD-C96AAE3A9A6E}"/>
    <hyperlink ref="D5" location="'Sensitivity Report-P1'!A1" display="Sensitivity Report" xr:uid="{D1972110-16C4-4075-A743-24CDB00D7B1F}"/>
    <hyperlink ref="D7" location="'Solution-P2'!A1" display="Solution" xr:uid="{C28695E6-614A-4400-B82C-72A5250391A0}"/>
    <hyperlink ref="D6" location="'P2'!A1" display="Problem statement" xr:uid="{CA7B1B03-B354-4BA9-BFE9-AB21D3D1CD2A}"/>
    <hyperlink ref="D8" location="'P3'!A1" display="Problem statement" xr:uid="{A7220B18-2790-421A-8E9D-8D3C831EA726}"/>
    <hyperlink ref="D9" location="'Solution-P3'!A1" display="Solution" xr:uid="{14E33702-AA1E-4B63-9FBC-98CB4A4148B5}"/>
    <hyperlink ref="D10" location="'Sensitivity Report-P3'!A1" display="Sensitivity Report" xr:uid="{CF678FA4-D65F-4AAE-8C62-FAC2D96DA9A6}"/>
    <hyperlink ref="D11" location="'P4'!A1" display="Problem statement" xr:uid="{32AD6642-7FEE-4D3B-BC63-6315291334A4}"/>
    <hyperlink ref="D12" location="'Solution Given-P4'!A1" display="Solution" xr:uid="{FB561EE1-E173-439B-A464-05385BB09047}"/>
    <hyperlink ref="D13" location="'Solution Matrix-P4'!A1" display="Sensitivity Report" xr:uid="{E473CD44-C915-4AB1-88B1-641483235E18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530A-E0B4-4121-8F5D-8B8C02507DE3}">
  <sheetPr>
    <tabColor rgb="FF002060"/>
  </sheetPr>
  <dimension ref="S1"/>
  <sheetViews>
    <sheetView showGridLines="0" workbookViewId="0">
      <selection activeCell="S1" sqref="S1"/>
    </sheetView>
  </sheetViews>
  <sheetFormatPr defaultRowHeight="14.6" x14ac:dyDescent="0.4"/>
  <cols>
    <col min="14" max="14" width="12.53515625" bestFit="1" customWidth="1"/>
    <col min="19" max="19" width="10.3046875" bestFit="1" customWidth="1"/>
  </cols>
  <sheetData>
    <row r="1" spans="19:19" ht="22.3" customHeight="1" x14ac:dyDescent="0.4">
      <c r="S1" s="27" t="s">
        <v>34</v>
      </c>
    </row>
  </sheetData>
  <hyperlinks>
    <hyperlink ref="S1" location="Index!A1" display="Back to Index" xr:uid="{F68764FF-D9DC-4ED3-9847-5CB52382743A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DD2F-8D0B-454F-B3D0-28BB7FF445A0}">
  <sheetPr>
    <tabColor rgb="FF00B050"/>
  </sheetPr>
  <dimension ref="A1:W23"/>
  <sheetViews>
    <sheetView showGridLines="0" topLeftCell="B1" zoomScaleNormal="100" workbookViewId="0">
      <selection activeCell="T15" sqref="T15"/>
    </sheetView>
  </sheetViews>
  <sheetFormatPr defaultRowHeight="14.6" x14ac:dyDescent="0.4"/>
  <cols>
    <col min="1" max="1" width="2" style="5" customWidth="1"/>
    <col min="2" max="2" width="1.84375" style="5" bestFit="1" customWidth="1"/>
    <col min="3" max="3" width="4.15234375" style="5" customWidth="1"/>
    <col min="4" max="4" width="16.84375" style="5" bestFit="1" customWidth="1"/>
    <col min="5" max="6" width="8.23046875" style="5" customWidth="1"/>
    <col min="7" max="7" width="9.07421875" style="5" bestFit="1" customWidth="1"/>
    <col min="8" max="8" width="9.53515625" style="5" customWidth="1"/>
    <col min="9" max="9" width="9.765625" style="5" customWidth="1"/>
    <col min="10" max="10" width="9.921875" style="5" customWidth="1"/>
    <col min="11" max="11" width="8.3046875" style="5" customWidth="1"/>
    <col min="12" max="12" width="2.3828125" style="5" customWidth="1"/>
    <col min="13" max="13" width="2.15234375" style="5" customWidth="1"/>
    <col min="14" max="14" width="1.765625" style="5" customWidth="1"/>
    <col min="15" max="16" width="1.84375" style="5" bestFit="1" customWidth="1"/>
    <col min="17" max="17" width="17.53515625" style="5" bestFit="1" customWidth="1"/>
    <col min="18" max="18" width="9.3828125" style="5" bestFit="1" customWidth="1"/>
    <col min="19" max="19" width="1.61328125" style="5" customWidth="1"/>
    <col min="20" max="20" width="2.15234375" style="5" customWidth="1"/>
    <col min="21" max="21" width="9.921875" style="5" customWidth="1"/>
    <col min="22" max="22" width="2.15234375" style="5" customWidth="1"/>
    <col min="23" max="23" width="10.3046875" style="5" customWidth="1"/>
    <col min="24" max="16384" width="9.23046875" style="5"/>
  </cols>
  <sheetData>
    <row r="1" spans="2:23" x14ac:dyDescent="0.4">
      <c r="W1" s="27" t="s">
        <v>34</v>
      </c>
    </row>
    <row r="2" spans="2:23" x14ac:dyDescent="0.4">
      <c r="B2" s="6">
        <v>1</v>
      </c>
      <c r="C2" s="73" t="s">
        <v>15</v>
      </c>
      <c r="D2" s="74"/>
      <c r="E2" s="74"/>
      <c r="F2" s="74"/>
      <c r="G2" s="74"/>
      <c r="H2" s="74"/>
      <c r="I2" s="74"/>
      <c r="J2" s="74"/>
      <c r="K2" s="74"/>
      <c r="L2" s="75"/>
      <c r="M2" s="6"/>
      <c r="O2" s="6">
        <v>2</v>
      </c>
      <c r="P2" s="73" t="s">
        <v>16</v>
      </c>
      <c r="Q2" s="74"/>
      <c r="R2" s="74"/>
      <c r="S2" s="74"/>
      <c r="T2" s="6"/>
    </row>
    <row r="3" spans="2:23" ht="6" customHeight="1" x14ac:dyDescent="0.4">
      <c r="B3" s="7"/>
      <c r="C3" s="9"/>
      <c r="D3" s="9"/>
      <c r="E3" s="9"/>
      <c r="F3" s="9"/>
      <c r="G3" s="9"/>
      <c r="H3" s="9"/>
      <c r="I3" s="9"/>
      <c r="J3" s="9"/>
      <c r="K3" s="9"/>
      <c r="L3" s="9"/>
      <c r="M3" s="7"/>
      <c r="O3" s="7"/>
      <c r="P3" s="9"/>
      <c r="Q3" s="9"/>
      <c r="R3" s="9"/>
      <c r="S3" s="9"/>
      <c r="T3" s="7"/>
    </row>
    <row r="4" spans="2:23" x14ac:dyDescent="0.4">
      <c r="B4" s="7"/>
      <c r="C4" s="9"/>
      <c r="D4" s="9"/>
      <c r="E4" s="112" t="s">
        <v>165</v>
      </c>
      <c r="F4" s="112" t="s">
        <v>166</v>
      </c>
      <c r="G4" s="112" t="s">
        <v>167</v>
      </c>
      <c r="H4" s="112" t="s">
        <v>168</v>
      </c>
      <c r="I4" s="112" t="s">
        <v>169</v>
      </c>
      <c r="J4" s="112" t="s">
        <v>170</v>
      </c>
      <c r="K4" s="112" t="s">
        <v>171</v>
      </c>
      <c r="L4" s="9"/>
      <c r="M4" s="7"/>
      <c r="O4" s="7"/>
      <c r="P4" s="57"/>
      <c r="Q4" s="57"/>
      <c r="R4" s="58"/>
      <c r="S4" s="58"/>
      <c r="T4" s="7"/>
    </row>
    <row r="5" spans="2:23" ht="25.75" customHeight="1" x14ac:dyDescent="0.4">
      <c r="B5" s="7"/>
      <c r="C5" s="9"/>
      <c r="D5" s="9"/>
      <c r="E5" s="112" t="s">
        <v>172</v>
      </c>
      <c r="F5" s="112" t="s">
        <v>173</v>
      </c>
      <c r="G5" s="112" t="s">
        <v>174</v>
      </c>
      <c r="H5" s="112" t="s">
        <v>175</v>
      </c>
      <c r="I5" s="112" t="s">
        <v>176</v>
      </c>
      <c r="J5" s="112" t="s">
        <v>177</v>
      </c>
      <c r="K5" s="112" t="s">
        <v>178</v>
      </c>
      <c r="L5" s="9"/>
      <c r="M5" s="7"/>
      <c r="O5" s="7"/>
      <c r="P5" s="57"/>
      <c r="Q5" s="121" t="s">
        <v>179</v>
      </c>
      <c r="R5" s="122">
        <f>SUM(E6:K6)</f>
        <v>22</v>
      </c>
      <c r="S5" s="107"/>
      <c r="T5" s="7"/>
    </row>
    <row r="6" spans="2:23" x14ac:dyDescent="0.4">
      <c r="B6" s="7"/>
      <c r="C6" s="13"/>
      <c r="D6" s="66" t="s">
        <v>190</v>
      </c>
      <c r="E6" s="106">
        <v>8</v>
      </c>
      <c r="F6" s="106">
        <v>3</v>
      </c>
      <c r="G6" s="106">
        <v>0</v>
      </c>
      <c r="H6" s="106">
        <v>6</v>
      </c>
      <c r="I6" s="106">
        <v>2</v>
      </c>
      <c r="J6" s="106">
        <v>3</v>
      </c>
      <c r="K6" s="106">
        <v>0</v>
      </c>
      <c r="L6" s="9"/>
      <c r="M6" s="7"/>
      <c r="O6" s="7"/>
      <c r="P6" s="9"/>
      <c r="Q6" s="121"/>
      <c r="R6" s="122"/>
      <c r="S6" s="9"/>
      <c r="T6" s="7"/>
    </row>
    <row r="7" spans="2:23" x14ac:dyDescent="0.4"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7"/>
      <c r="O7" s="7"/>
      <c r="P7" s="9"/>
      <c r="Q7" s="9"/>
      <c r="R7" s="10"/>
      <c r="S7" s="9"/>
      <c r="T7" s="7"/>
    </row>
    <row r="8" spans="2:23" ht="9.9" customHeight="1" x14ac:dyDescent="0.4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O8" s="6"/>
      <c r="P8" s="8"/>
      <c r="Q8" s="8"/>
      <c r="R8" s="8"/>
      <c r="S8" s="8"/>
      <c r="T8" s="6"/>
    </row>
    <row r="9" spans="2:23" ht="6.9" customHeight="1" x14ac:dyDescent="0.4">
      <c r="E9" s="51"/>
      <c r="F9" s="51"/>
      <c r="G9" s="51"/>
      <c r="H9" s="51"/>
      <c r="I9" s="51"/>
      <c r="J9" s="51"/>
      <c r="K9" s="51"/>
    </row>
    <row r="10" spans="2:23" x14ac:dyDescent="0.4">
      <c r="B10" s="6">
        <v>3</v>
      </c>
      <c r="C10" s="73" t="s">
        <v>17</v>
      </c>
      <c r="D10" s="74"/>
      <c r="E10" s="74"/>
      <c r="F10" s="74"/>
      <c r="G10" s="74"/>
      <c r="H10" s="74"/>
      <c r="I10" s="74"/>
      <c r="J10" s="74"/>
      <c r="K10" s="74"/>
      <c r="L10" s="75"/>
      <c r="M10" s="6"/>
    </row>
    <row r="11" spans="2:23" ht="5.15" customHeight="1" x14ac:dyDescent="0.4"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7"/>
    </row>
    <row r="12" spans="2:23" x14ac:dyDescent="0.4">
      <c r="B12" s="7"/>
      <c r="C12" s="9"/>
      <c r="D12" s="132" t="s">
        <v>191</v>
      </c>
      <c r="E12" s="123" t="s">
        <v>165</v>
      </c>
      <c r="F12" s="123" t="s">
        <v>166</v>
      </c>
      <c r="G12" s="14" t="s">
        <v>167</v>
      </c>
      <c r="H12" s="14" t="s">
        <v>168</v>
      </c>
      <c r="I12" s="14" t="s">
        <v>169</v>
      </c>
      <c r="J12" s="14" t="s">
        <v>170</v>
      </c>
      <c r="K12" s="14" t="s">
        <v>171</v>
      </c>
      <c r="L12" s="9"/>
      <c r="M12" s="7"/>
    </row>
    <row r="13" spans="2:23" x14ac:dyDescent="0.4">
      <c r="B13" s="7"/>
      <c r="C13" s="9"/>
      <c r="D13" s="14" t="s">
        <v>188</v>
      </c>
      <c r="E13" s="70">
        <f>SUM(E6:I6)</f>
        <v>19</v>
      </c>
      <c r="F13" s="70">
        <f>SUM(F6:J6)</f>
        <v>14</v>
      </c>
      <c r="G13" s="70">
        <f>SUM(G6:K6)</f>
        <v>11</v>
      </c>
      <c r="H13" s="70">
        <f>SUM(H6:K6,E6)</f>
        <v>19</v>
      </c>
      <c r="I13" s="70">
        <f>SUM(I6:K6,E6:F6)</f>
        <v>16</v>
      </c>
      <c r="J13" s="70">
        <f>SUM(J6:K6,E6:G6)</f>
        <v>14</v>
      </c>
      <c r="K13" s="70">
        <f>SUM(K6,E6:H6)</f>
        <v>17</v>
      </c>
      <c r="L13" s="9"/>
      <c r="M13" s="7"/>
    </row>
    <row r="14" spans="2:23" ht="18" x14ac:dyDescent="0.4">
      <c r="B14" s="7"/>
      <c r="C14" s="9"/>
      <c r="D14" s="130" t="s">
        <v>187</v>
      </c>
      <c r="E14" s="131" t="s">
        <v>180</v>
      </c>
      <c r="F14" s="131" t="s">
        <v>181</v>
      </c>
      <c r="G14" s="131" t="s">
        <v>182</v>
      </c>
      <c r="H14" s="131" t="s">
        <v>183</v>
      </c>
      <c r="I14" s="131" t="s">
        <v>184</v>
      </c>
      <c r="J14" s="131" t="s">
        <v>185</v>
      </c>
      <c r="K14" s="131" t="s">
        <v>186</v>
      </c>
      <c r="L14" s="9"/>
      <c r="M14" s="7"/>
    </row>
    <row r="15" spans="2:23" x14ac:dyDescent="0.4">
      <c r="B15" s="7"/>
      <c r="C15" s="9"/>
      <c r="D15" s="14" t="s">
        <v>21</v>
      </c>
      <c r="E15" s="70" t="s">
        <v>33</v>
      </c>
      <c r="F15" s="70" t="s">
        <v>33</v>
      </c>
      <c r="G15" s="70" t="s">
        <v>33</v>
      </c>
      <c r="H15" s="70" t="s">
        <v>33</v>
      </c>
      <c r="I15" s="70" t="s">
        <v>33</v>
      </c>
      <c r="J15" s="70" t="s">
        <v>33</v>
      </c>
      <c r="K15" s="70" t="s">
        <v>33</v>
      </c>
      <c r="L15" s="9"/>
      <c r="M15" s="7"/>
    </row>
    <row r="16" spans="2:23" x14ac:dyDescent="0.4">
      <c r="B16" s="7"/>
      <c r="C16" s="9"/>
      <c r="D16" s="14" t="s">
        <v>189</v>
      </c>
      <c r="E16" s="70">
        <v>19</v>
      </c>
      <c r="F16" s="70">
        <v>14</v>
      </c>
      <c r="G16" s="70">
        <v>10</v>
      </c>
      <c r="H16" s="70">
        <v>19</v>
      </c>
      <c r="I16" s="70">
        <v>16</v>
      </c>
      <c r="J16" s="70">
        <v>14</v>
      </c>
      <c r="K16" s="70">
        <v>16</v>
      </c>
      <c r="L16" s="9"/>
      <c r="M16" s="7"/>
    </row>
    <row r="17" spans="2:13" x14ac:dyDescent="0.4"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7"/>
    </row>
    <row r="18" spans="2:13" x14ac:dyDescent="0.4">
      <c r="B18" s="7"/>
      <c r="C18" s="9"/>
      <c r="D18" s="9"/>
      <c r="E18" s="112" t="s">
        <v>165</v>
      </c>
      <c r="F18" s="112" t="s">
        <v>166</v>
      </c>
      <c r="G18" s="112" t="s">
        <v>167</v>
      </c>
      <c r="H18" s="112" t="s">
        <v>168</v>
      </c>
      <c r="I18" s="112" t="s">
        <v>169</v>
      </c>
      <c r="J18" s="112" t="s">
        <v>170</v>
      </c>
      <c r="K18" s="112" t="s">
        <v>171</v>
      </c>
      <c r="L18" s="9"/>
      <c r="M18" s="7"/>
    </row>
    <row r="19" spans="2:13" x14ac:dyDescent="0.4">
      <c r="B19" s="7"/>
      <c r="C19" s="9"/>
      <c r="D19" s="9"/>
      <c r="E19" s="112" t="s">
        <v>172</v>
      </c>
      <c r="F19" s="112" t="s">
        <v>173</v>
      </c>
      <c r="G19" s="112" t="s">
        <v>174</v>
      </c>
      <c r="H19" s="112" t="s">
        <v>175</v>
      </c>
      <c r="I19" s="112" t="s">
        <v>176</v>
      </c>
      <c r="J19" s="112" t="s">
        <v>177</v>
      </c>
      <c r="K19" s="112" t="s">
        <v>178</v>
      </c>
      <c r="L19" s="9"/>
      <c r="M19" s="7"/>
    </row>
    <row r="20" spans="2:13" ht="14.6" customHeight="1" x14ac:dyDescent="0.4">
      <c r="B20" s="7"/>
      <c r="C20" s="9"/>
      <c r="D20" s="133" t="s">
        <v>192</v>
      </c>
      <c r="E20" s="124" t="s">
        <v>41</v>
      </c>
      <c r="F20" s="125"/>
      <c r="G20" s="125"/>
      <c r="H20" s="125"/>
      <c r="I20" s="125"/>
      <c r="J20" s="125"/>
      <c r="K20" s="126"/>
      <c r="L20" s="9"/>
      <c r="M20" s="7"/>
    </row>
    <row r="21" spans="2:13" x14ac:dyDescent="0.4">
      <c r="B21" s="7"/>
      <c r="C21" s="9"/>
      <c r="D21" s="134"/>
      <c r="E21" s="127"/>
      <c r="F21" s="128"/>
      <c r="G21" s="128"/>
      <c r="H21" s="128"/>
      <c r="I21" s="128"/>
      <c r="J21" s="128"/>
      <c r="K21" s="129"/>
      <c r="L21" s="9"/>
      <c r="M21" s="7"/>
    </row>
    <row r="22" spans="2:13" ht="8.15" customHeight="1" x14ac:dyDescent="0.4"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7"/>
    </row>
    <row r="23" spans="2:13" ht="9.4499999999999993" customHeight="1" x14ac:dyDescent="0.4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</row>
  </sheetData>
  <mergeCells count="7">
    <mergeCell ref="E20:K21"/>
    <mergeCell ref="P2:S2"/>
    <mergeCell ref="Q5:Q6"/>
    <mergeCell ref="R5:R6"/>
    <mergeCell ref="C10:L10"/>
    <mergeCell ref="D20:D21"/>
    <mergeCell ref="C2:L2"/>
  </mergeCells>
  <phoneticPr fontId="19" type="noConversion"/>
  <hyperlinks>
    <hyperlink ref="W1" location="Index!A1" display="Back to Index" xr:uid="{52920418-9A5F-4F32-98BF-8D894FF50F9A}"/>
  </hyperlink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63B3-253B-47D7-9D75-2F861DA8BC8F}">
  <sheetPr>
    <tabColor theme="0" tint="-0.14999847407452621"/>
  </sheetPr>
  <dimension ref="A1:AI30"/>
  <sheetViews>
    <sheetView showGridLines="0" topLeftCell="A16" zoomScaleNormal="100" zoomScaleSheetLayoutView="70" workbookViewId="0">
      <selection activeCell="X20" sqref="X20"/>
    </sheetView>
  </sheetViews>
  <sheetFormatPr defaultRowHeight="14.6" x14ac:dyDescent="0.4"/>
  <cols>
    <col min="1" max="1" width="2" style="5" customWidth="1"/>
    <col min="2" max="2" width="1.84375" style="5" bestFit="1" customWidth="1"/>
    <col min="3" max="3" width="2.07421875" style="5" customWidth="1"/>
    <col min="4" max="4" width="16.84375" style="5" bestFit="1" customWidth="1"/>
    <col min="5" max="6" width="8.23046875" style="5" customWidth="1"/>
    <col min="7" max="7" width="9.07421875" style="5" bestFit="1" customWidth="1"/>
    <col min="8" max="8" width="9.53515625" style="5" customWidth="1"/>
    <col min="9" max="9" width="9.765625" style="5" customWidth="1"/>
    <col min="10" max="10" width="9.921875" style="5" customWidth="1"/>
    <col min="11" max="13" width="8.3046875" style="5" customWidth="1"/>
    <col min="14" max="14" width="2.3828125" style="5" customWidth="1"/>
    <col min="15" max="15" width="2.15234375" style="5" customWidth="1"/>
    <col min="16" max="16" width="1.765625" style="5" customWidth="1"/>
    <col min="17" max="18" width="1.84375" style="5" bestFit="1" customWidth="1"/>
    <col min="19" max="19" width="17.53515625" style="5" bestFit="1" customWidth="1"/>
    <col min="20" max="20" width="9.3828125" style="5" bestFit="1" customWidth="1"/>
    <col min="21" max="21" width="1.61328125" style="5" customWidth="1"/>
    <col min="22" max="22" width="2.15234375" style="5" customWidth="1"/>
    <col min="23" max="23" width="1.84375" style="5" customWidth="1"/>
    <col min="24" max="24" width="2.15234375" style="5" customWidth="1"/>
    <col min="25" max="25" width="2.61328125" style="5" customWidth="1"/>
    <col min="26" max="26" width="13.765625" style="5" customWidth="1"/>
    <col min="27" max="16384" width="9.23046875" style="5"/>
  </cols>
  <sheetData>
    <row r="1" spans="2:35" x14ac:dyDescent="0.4">
      <c r="Z1" s="27" t="s">
        <v>34</v>
      </c>
    </row>
    <row r="2" spans="2:35" x14ac:dyDescent="0.4">
      <c r="B2" s="6">
        <v>1</v>
      </c>
      <c r="C2" s="73" t="s">
        <v>193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  <c r="O2" s="6"/>
      <c r="Q2" s="6">
        <v>2</v>
      </c>
      <c r="R2" s="73" t="s">
        <v>16</v>
      </c>
      <c r="S2" s="74"/>
      <c r="T2" s="74"/>
      <c r="U2" s="74"/>
      <c r="V2" s="6"/>
      <c r="X2" s="6">
        <v>3</v>
      </c>
      <c r="Y2" s="73" t="s">
        <v>17</v>
      </c>
      <c r="Z2" s="74"/>
      <c r="AA2" s="74"/>
      <c r="AB2" s="74"/>
      <c r="AC2" s="74"/>
      <c r="AD2" s="74"/>
      <c r="AE2" s="74"/>
      <c r="AF2" s="74"/>
      <c r="AG2" s="74"/>
      <c r="AH2" s="75"/>
      <c r="AI2" s="6"/>
    </row>
    <row r="3" spans="2:35" ht="6" customHeight="1" x14ac:dyDescent="0.4">
      <c r="B3" s="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7"/>
      <c r="Q3" s="7"/>
      <c r="R3" s="9"/>
      <c r="S3" s="9"/>
      <c r="T3" s="9"/>
      <c r="U3" s="9"/>
      <c r="V3" s="7"/>
      <c r="X3" s="7"/>
      <c r="Y3" s="9"/>
      <c r="Z3" s="9"/>
      <c r="AA3" s="9"/>
      <c r="AB3" s="9"/>
      <c r="AC3" s="9"/>
      <c r="AD3" s="9"/>
      <c r="AE3" s="9"/>
      <c r="AF3" s="9"/>
      <c r="AG3" s="9"/>
      <c r="AH3" s="9"/>
      <c r="AI3" s="7"/>
    </row>
    <row r="4" spans="2:35" x14ac:dyDescent="0.4">
      <c r="B4" s="7"/>
      <c r="C4" s="9"/>
      <c r="D4" s="9"/>
      <c r="E4" s="112" t="s">
        <v>165</v>
      </c>
      <c r="F4" s="112" t="s">
        <v>166</v>
      </c>
      <c r="G4" s="112" t="s">
        <v>167</v>
      </c>
      <c r="H4" s="112" t="s">
        <v>168</v>
      </c>
      <c r="I4" s="112" t="s">
        <v>169</v>
      </c>
      <c r="J4" s="112" t="s">
        <v>170</v>
      </c>
      <c r="K4" s="112" t="s">
        <v>171</v>
      </c>
      <c r="L4" s="141"/>
      <c r="M4" s="141"/>
      <c r="N4" s="9"/>
      <c r="O4" s="7"/>
      <c r="Q4" s="7"/>
      <c r="R4" s="57"/>
      <c r="S4" s="57"/>
      <c r="T4" s="58"/>
      <c r="U4" s="58"/>
      <c r="V4" s="7"/>
      <c r="X4" s="7"/>
      <c r="Y4" s="9"/>
      <c r="Z4" s="132" t="s">
        <v>191</v>
      </c>
      <c r="AA4" s="123" t="s">
        <v>165</v>
      </c>
      <c r="AB4" s="123" t="s">
        <v>166</v>
      </c>
      <c r="AC4" s="14" t="s">
        <v>167</v>
      </c>
      <c r="AD4" s="14" t="s">
        <v>168</v>
      </c>
      <c r="AE4" s="14" t="s">
        <v>169</v>
      </c>
      <c r="AF4" s="14" t="s">
        <v>170</v>
      </c>
      <c r="AG4" s="14" t="s">
        <v>171</v>
      </c>
      <c r="AH4" s="9"/>
      <c r="AI4" s="7"/>
    </row>
    <row r="5" spans="2:35" ht="25.75" customHeight="1" x14ac:dyDescent="0.4">
      <c r="B5" s="7"/>
      <c r="C5" s="9"/>
      <c r="D5" s="9"/>
      <c r="E5" s="112" t="s">
        <v>172</v>
      </c>
      <c r="F5" s="112" t="s">
        <v>173</v>
      </c>
      <c r="G5" s="112" t="s">
        <v>174</v>
      </c>
      <c r="H5" s="112" t="s">
        <v>175</v>
      </c>
      <c r="I5" s="112" t="s">
        <v>176</v>
      </c>
      <c r="J5" s="112" t="s">
        <v>177</v>
      </c>
      <c r="K5" s="112" t="s">
        <v>178</v>
      </c>
      <c r="L5" s="141"/>
      <c r="M5" s="141"/>
      <c r="N5" s="9"/>
      <c r="O5" s="7"/>
      <c r="Q5" s="7"/>
      <c r="R5" s="57"/>
      <c r="S5" s="121" t="s">
        <v>179</v>
      </c>
      <c r="T5" s="122">
        <f>SUM(E6:K6)</f>
        <v>22</v>
      </c>
      <c r="U5" s="107"/>
      <c r="V5" s="7"/>
      <c r="X5" s="7"/>
      <c r="Y5" s="9"/>
      <c r="Z5" s="14" t="s">
        <v>188</v>
      </c>
      <c r="AA5" s="70">
        <f>SUM(E6:I6)</f>
        <v>19</v>
      </c>
      <c r="AB5" s="70">
        <f>SUM(F6:J6)</f>
        <v>14</v>
      </c>
      <c r="AC5" s="70">
        <f>SUM(G6:K6)</f>
        <v>11</v>
      </c>
      <c r="AD5" s="70">
        <f>SUM(H6:K6,E6)</f>
        <v>19</v>
      </c>
      <c r="AE5" s="70">
        <f>SUM(I6:K6,E6:F6)</f>
        <v>17</v>
      </c>
      <c r="AF5" s="70">
        <f>SUM(J6:K6,E6:G6)</f>
        <v>14</v>
      </c>
      <c r="AG5" s="70">
        <f>SUM(K6,E6:H6)</f>
        <v>16</v>
      </c>
      <c r="AH5" s="9"/>
      <c r="AI5" s="7"/>
    </row>
    <row r="6" spans="2:35" ht="18" x14ac:dyDescent="0.4">
      <c r="B6" s="7"/>
      <c r="C6" s="13"/>
      <c r="D6" s="66" t="s">
        <v>190</v>
      </c>
      <c r="E6" s="106">
        <v>8</v>
      </c>
      <c r="F6" s="106">
        <v>3</v>
      </c>
      <c r="G6" s="106">
        <v>0</v>
      </c>
      <c r="H6" s="106">
        <v>5</v>
      </c>
      <c r="I6" s="106">
        <v>3</v>
      </c>
      <c r="J6" s="106">
        <v>3</v>
      </c>
      <c r="K6" s="106">
        <v>0</v>
      </c>
      <c r="L6" s="141"/>
      <c r="M6" s="141"/>
      <c r="N6" s="9"/>
      <c r="O6" s="7"/>
      <c r="Q6" s="7"/>
      <c r="R6" s="9"/>
      <c r="S6" s="121"/>
      <c r="T6" s="122"/>
      <c r="U6" s="9"/>
      <c r="V6" s="7"/>
      <c r="X6" s="7"/>
      <c r="Y6" s="9"/>
      <c r="Z6" s="130" t="s">
        <v>187</v>
      </c>
      <c r="AA6" s="131" t="s">
        <v>180</v>
      </c>
      <c r="AB6" s="131" t="s">
        <v>181</v>
      </c>
      <c r="AC6" s="131" t="s">
        <v>182</v>
      </c>
      <c r="AD6" s="131" t="s">
        <v>183</v>
      </c>
      <c r="AE6" s="131" t="s">
        <v>184</v>
      </c>
      <c r="AF6" s="131" t="s">
        <v>185</v>
      </c>
      <c r="AG6" s="131" t="s">
        <v>186</v>
      </c>
      <c r="AH6" s="9"/>
      <c r="AI6" s="7"/>
    </row>
    <row r="7" spans="2:35" x14ac:dyDescent="0.4"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7"/>
      <c r="Q7" s="7"/>
      <c r="R7" s="9"/>
      <c r="S7" s="9"/>
      <c r="T7" s="10"/>
      <c r="U7" s="9"/>
      <c r="V7" s="7"/>
      <c r="X7" s="7"/>
      <c r="Y7" s="9"/>
      <c r="Z7" s="14" t="s">
        <v>21</v>
      </c>
      <c r="AA7" s="70" t="s">
        <v>33</v>
      </c>
      <c r="AB7" s="70" t="s">
        <v>33</v>
      </c>
      <c r="AC7" s="70" t="s">
        <v>33</v>
      </c>
      <c r="AD7" s="70" t="s">
        <v>33</v>
      </c>
      <c r="AE7" s="70" t="s">
        <v>33</v>
      </c>
      <c r="AF7" s="70" t="s">
        <v>33</v>
      </c>
      <c r="AG7" s="70" t="s">
        <v>33</v>
      </c>
      <c r="AH7" s="9"/>
      <c r="AI7" s="7"/>
    </row>
    <row r="8" spans="2:35" ht="9.9" customHeight="1" x14ac:dyDescent="0.4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6"/>
      <c r="Q8" s="6"/>
      <c r="R8" s="8"/>
      <c r="S8" s="8"/>
      <c r="T8" s="8"/>
      <c r="U8" s="8"/>
      <c r="V8" s="6"/>
      <c r="X8" s="7"/>
      <c r="Y8" s="9"/>
      <c r="Z8" s="14" t="s">
        <v>189</v>
      </c>
      <c r="AA8" s="70">
        <v>19</v>
      </c>
      <c r="AB8" s="70">
        <v>14</v>
      </c>
      <c r="AC8" s="70">
        <v>10</v>
      </c>
      <c r="AD8" s="70">
        <v>19</v>
      </c>
      <c r="AE8" s="70">
        <v>16</v>
      </c>
      <c r="AF8" s="70">
        <v>14</v>
      </c>
      <c r="AG8" s="70">
        <v>16</v>
      </c>
      <c r="AH8" s="9"/>
      <c r="AI8" s="7"/>
    </row>
    <row r="9" spans="2:35" ht="6.9" customHeight="1" x14ac:dyDescent="0.4">
      <c r="E9" s="51"/>
      <c r="F9" s="51"/>
      <c r="G9" s="51"/>
      <c r="H9" s="51"/>
      <c r="I9" s="51"/>
      <c r="J9" s="51"/>
      <c r="K9" s="51"/>
      <c r="L9" s="51"/>
      <c r="M9" s="51"/>
      <c r="X9" s="7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2:35" x14ac:dyDescent="0.4">
      <c r="X10" s="7"/>
      <c r="Y10" s="9"/>
      <c r="Z10" s="9"/>
      <c r="AA10" s="112" t="s">
        <v>165</v>
      </c>
      <c r="AB10" s="112" t="s">
        <v>166</v>
      </c>
      <c r="AC10" s="112" t="s">
        <v>167</v>
      </c>
      <c r="AD10" s="112" t="s">
        <v>168</v>
      </c>
      <c r="AE10" s="112" t="s">
        <v>169</v>
      </c>
      <c r="AF10" s="112" t="s">
        <v>170</v>
      </c>
      <c r="AG10" s="112" t="s">
        <v>171</v>
      </c>
      <c r="AH10" s="9"/>
      <c r="AI10" s="7"/>
    </row>
    <row r="11" spans="2:35" x14ac:dyDescent="0.4">
      <c r="X11" s="7"/>
      <c r="Y11" s="9"/>
      <c r="Z11" s="9"/>
      <c r="AA11" s="112" t="s">
        <v>172</v>
      </c>
      <c r="AB11" s="112" t="s">
        <v>173</v>
      </c>
      <c r="AC11" s="112" t="s">
        <v>174</v>
      </c>
      <c r="AD11" s="112" t="s">
        <v>175</v>
      </c>
      <c r="AE11" s="112" t="s">
        <v>176</v>
      </c>
      <c r="AF11" s="112" t="s">
        <v>177</v>
      </c>
      <c r="AG11" s="112" t="s">
        <v>178</v>
      </c>
      <c r="AH11" s="9"/>
      <c r="AI11" s="7"/>
    </row>
    <row r="12" spans="2:35" x14ac:dyDescent="0.4">
      <c r="X12" s="7"/>
      <c r="Y12" s="9"/>
      <c r="Z12" s="133" t="s">
        <v>192</v>
      </c>
      <c r="AA12" s="124" t="s">
        <v>41</v>
      </c>
      <c r="AB12" s="125"/>
      <c r="AC12" s="125"/>
      <c r="AD12" s="125"/>
      <c r="AE12" s="125"/>
      <c r="AF12" s="125"/>
      <c r="AG12" s="126"/>
      <c r="AH12" s="9"/>
      <c r="AI12" s="7"/>
    </row>
    <row r="13" spans="2:35" x14ac:dyDescent="0.4">
      <c r="X13" s="7"/>
      <c r="Y13" s="9"/>
      <c r="Z13" s="134"/>
      <c r="AA13" s="127"/>
      <c r="AB13" s="128"/>
      <c r="AC13" s="128"/>
      <c r="AD13" s="128"/>
      <c r="AE13" s="128"/>
      <c r="AF13" s="128"/>
      <c r="AG13" s="129"/>
      <c r="AH13" s="9"/>
      <c r="AI13" s="7"/>
    </row>
    <row r="14" spans="2:35" x14ac:dyDescent="0.4">
      <c r="X14" s="7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7"/>
    </row>
    <row r="15" spans="2:35" x14ac:dyDescent="0.4">
      <c r="X15" s="6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"/>
    </row>
    <row r="17" spans="2:15" ht="20.6" x14ac:dyDescent="0.4">
      <c r="B17" s="135"/>
      <c r="C17" s="138" t="s">
        <v>197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40"/>
      <c r="O17" s="135"/>
    </row>
    <row r="18" spans="2:15" x14ac:dyDescent="0.4">
      <c r="B18" s="13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36"/>
    </row>
    <row r="19" spans="2:15" x14ac:dyDescent="0.4">
      <c r="B19" s="136"/>
      <c r="C19" s="9"/>
      <c r="D19" s="9"/>
      <c r="E19" s="112" t="s">
        <v>165</v>
      </c>
      <c r="F19" s="112" t="s">
        <v>166</v>
      </c>
      <c r="G19" s="112" t="s">
        <v>167</v>
      </c>
      <c r="H19" s="112" t="s">
        <v>168</v>
      </c>
      <c r="I19" s="112" t="s">
        <v>169</v>
      </c>
      <c r="J19" s="112" t="s">
        <v>170</v>
      </c>
      <c r="K19" s="112" t="s">
        <v>171</v>
      </c>
      <c r="L19" s="142" t="s">
        <v>195</v>
      </c>
      <c r="M19" s="143" t="s">
        <v>196</v>
      </c>
      <c r="N19" s="9"/>
      <c r="O19" s="136"/>
    </row>
    <row r="20" spans="2:15" ht="14.6" customHeight="1" x14ac:dyDescent="0.4">
      <c r="B20" s="136"/>
      <c r="C20" s="9"/>
      <c r="D20" s="9"/>
      <c r="E20" s="112" t="s">
        <v>172</v>
      </c>
      <c r="F20" s="112" t="s">
        <v>173</v>
      </c>
      <c r="G20" s="112" t="s">
        <v>174</v>
      </c>
      <c r="H20" s="112" t="s">
        <v>175</v>
      </c>
      <c r="I20" s="112" t="s">
        <v>176</v>
      </c>
      <c r="J20" s="112" t="s">
        <v>177</v>
      </c>
      <c r="K20" s="112" t="s">
        <v>178</v>
      </c>
      <c r="L20" s="144"/>
      <c r="M20" s="145"/>
      <c r="N20" s="9"/>
      <c r="O20" s="136"/>
    </row>
    <row r="21" spans="2:15" ht="14.6" customHeight="1" x14ac:dyDescent="0.4">
      <c r="B21" s="136"/>
      <c r="C21" s="9"/>
      <c r="D21" s="66" t="s">
        <v>165</v>
      </c>
      <c r="E21" s="112">
        <v>8</v>
      </c>
      <c r="F21" s="146"/>
      <c r="G21" s="146"/>
      <c r="H21" s="112">
        <v>5</v>
      </c>
      <c r="I21" s="112">
        <v>3</v>
      </c>
      <c r="J21" s="112">
        <v>3</v>
      </c>
      <c r="K21" s="112">
        <v>0</v>
      </c>
      <c r="L21" s="112">
        <f>SUM(E21:K21)</f>
        <v>19</v>
      </c>
      <c r="M21" s="147">
        <v>50</v>
      </c>
      <c r="N21" s="9"/>
      <c r="O21" s="136"/>
    </row>
    <row r="22" spans="2:15" ht="14.6" customHeight="1" x14ac:dyDescent="0.4">
      <c r="B22" s="136"/>
      <c r="C22" s="9"/>
      <c r="D22" s="66" t="s">
        <v>166</v>
      </c>
      <c r="E22" s="112">
        <v>8</v>
      </c>
      <c r="F22" s="112">
        <v>3</v>
      </c>
      <c r="G22" s="146"/>
      <c r="H22" s="146"/>
      <c r="I22" s="112">
        <v>3</v>
      </c>
      <c r="J22" s="112">
        <v>3</v>
      </c>
      <c r="K22" s="112">
        <v>0</v>
      </c>
      <c r="L22" s="112">
        <f t="shared" ref="L22:L27" si="0">SUM(E22:K22)</f>
        <v>17</v>
      </c>
      <c r="M22" s="147">
        <v>50</v>
      </c>
      <c r="N22" s="9"/>
      <c r="O22" s="136"/>
    </row>
    <row r="23" spans="2:15" ht="14.6" customHeight="1" x14ac:dyDescent="0.4">
      <c r="B23" s="136"/>
      <c r="C23" s="9"/>
      <c r="D23" s="66" t="s">
        <v>167</v>
      </c>
      <c r="E23" s="112">
        <v>8</v>
      </c>
      <c r="F23" s="112">
        <v>3</v>
      </c>
      <c r="G23" s="112">
        <v>0</v>
      </c>
      <c r="H23" s="146"/>
      <c r="I23" s="146"/>
      <c r="J23" s="112">
        <v>3</v>
      </c>
      <c r="K23" s="112">
        <v>0</v>
      </c>
      <c r="L23" s="112">
        <f t="shared" si="0"/>
        <v>14</v>
      </c>
      <c r="M23" s="147">
        <v>50</v>
      </c>
      <c r="N23" s="9"/>
      <c r="O23" s="136"/>
    </row>
    <row r="24" spans="2:15" ht="14.6" customHeight="1" x14ac:dyDescent="0.4">
      <c r="B24" s="136"/>
      <c r="C24" s="9"/>
      <c r="D24" s="66" t="s">
        <v>168</v>
      </c>
      <c r="E24" s="112">
        <v>8</v>
      </c>
      <c r="F24" s="112">
        <v>3</v>
      </c>
      <c r="G24" s="112">
        <v>0</v>
      </c>
      <c r="H24" s="112">
        <v>5</v>
      </c>
      <c r="I24" s="146"/>
      <c r="J24" s="146"/>
      <c r="K24" s="112">
        <v>0</v>
      </c>
      <c r="L24" s="112">
        <f t="shared" si="0"/>
        <v>16</v>
      </c>
      <c r="M24" s="147">
        <v>50</v>
      </c>
      <c r="N24" s="9"/>
      <c r="O24" s="136"/>
    </row>
    <row r="25" spans="2:15" ht="14.6" customHeight="1" x14ac:dyDescent="0.4">
      <c r="B25" s="136"/>
      <c r="C25" s="9"/>
      <c r="D25" s="66" t="s">
        <v>169</v>
      </c>
      <c r="E25" s="112">
        <v>8</v>
      </c>
      <c r="F25" s="112">
        <v>3</v>
      </c>
      <c r="G25" s="112">
        <v>0</v>
      </c>
      <c r="H25" s="112">
        <v>5</v>
      </c>
      <c r="I25" s="112">
        <v>3</v>
      </c>
      <c r="J25" s="146"/>
      <c r="K25" s="146"/>
      <c r="L25" s="112">
        <f t="shared" si="0"/>
        <v>19</v>
      </c>
      <c r="M25" s="147">
        <v>50</v>
      </c>
      <c r="N25" s="9"/>
      <c r="O25" s="136"/>
    </row>
    <row r="26" spans="2:15" ht="14.6" customHeight="1" x14ac:dyDescent="0.4">
      <c r="B26" s="136"/>
      <c r="C26" s="9"/>
      <c r="D26" s="66" t="s">
        <v>170</v>
      </c>
      <c r="E26" s="146"/>
      <c r="F26" s="112">
        <v>3</v>
      </c>
      <c r="G26" s="112">
        <v>0</v>
      </c>
      <c r="H26" s="112">
        <v>5</v>
      </c>
      <c r="I26" s="112">
        <v>3</v>
      </c>
      <c r="J26" s="112">
        <v>3</v>
      </c>
      <c r="K26" s="146"/>
      <c r="L26" s="112">
        <f t="shared" si="0"/>
        <v>14</v>
      </c>
      <c r="M26" s="147">
        <v>80</v>
      </c>
      <c r="N26" s="9"/>
      <c r="O26" s="136"/>
    </row>
    <row r="27" spans="2:15" ht="14.6" customHeight="1" x14ac:dyDescent="0.4">
      <c r="B27" s="136"/>
      <c r="C27" s="9"/>
      <c r="D27" s="66" t="s">
        <v>171</v>
      </c>
      <c r="E27" s="146"/>
      <c r="F27" s="146"/>
      <c r="G27" s="112">
        <v>0</v>
      </c>
      <c r="H27" s="112">
        <v>5</v>
      </c>
      <c r="I27" s="112">
        <v>3</v>
      </c>
      <c r="J27" s="112">
        <v>3</v>
      </c>
      <c r="K27" s="112">
        <v>0</v>
      </c>
      <c r="L27" s="112">
        <f t="shared" si="0"/>
        <v>11</v>
      </c>
      <c r="M27" s="147">
        <v>80</v>
      </c>
      <c r="N27" s="9"/>
      <c r="O27" s="136"/>
    </row>
    <row r="28" spans="2:15" ht="16.3" customHeight="1" x14ac:dyDescent="0.4">
      <c r="B28" s="136"/>
      <c r="C28" s="9"/>
      <c r="D28" s="113"/>
      <c r="E28" s="141"/>
      <c r="F28" s="141"/>
      <c r="G28" s="141"/>
      <c r="H28" s="141"/>
      <c r="I28" s="141"/>
      <c r="J28" s="141"/>
      <c r="K28" s="148" t="s">
        <v>198</v>
      </c>
      <c r="L28" s="149"/>
      <c r="M28" s="150">
        <f>SUMPRODUCT(L21:L27,M21:M27)</f>
        <v>6250</v>
      </c>
      <c r="N28" s="9"/>
      <c r="O28" s="136"/>
    </row>
    <row r="29" spans="2:15" ht="14.6" customHeight="1" x14ac:dyDescent="0.4">
      <c r="B29" s="136"/>
      <c r="C29" s="9"/>
      <c r="D29" s="113"/>
      <c r="E29" s="141"/>
      <c r="F29" s="141"/>
      <c r="G29" s="141"/>
      <c r="H29" s="141"/>
      <c r="I29" s="141"/>
      <c r="J29" s="141"/>
      <c r="K29" s="141"/>
      <c r="L29" s="141"/>
      <c r="M29" s="141"/>
      <c r="N29" s="9"/>
      <c r="O29" s="136"/>
    </row>
    <row r="30" spans="2:15" ht="9.4499999999999993" customHeight="1" x14ac:dyDescent="0.4">
      <c r="B30" s="135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5"/>
    </row>
  </sheetData>
  <mergeCells count="11">
    <mergeCell ref="C17:N17"/>
    <mergeCell ref="L19:L20"/>
    <mergeCell ref="M19:M20"/>
    <mergeCell ref="K28:L28"/>
    <mergeCell ref="C2:N2"/>
    <mergeCell ref="R2:U2"/>
    <mergeCell ref="S5:S6"/>
    <mergeCell ref="T5:T6"/>
    <mergeCell ref="Y2:AH2"/>
    <mergeCell ref="Z12:Z13"/>
    <mergeCell ref="AA12:AG13"/>
  </mergeCells>
  <phoneticPr fontId="19" type="noConversion"/>
  <hyperlinks>
    <hyperlink ref="Z1" location="Index!A1" display="Back to Index" xr:uid="{A73D9774-B8CB-4029-BB2D-4CFF7993A128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49E7-A1AF-4EF9-8F7A-ED51E1FF7BD0}">
  <sheetPr codeName="Sheet2">
    <tabColor rgb="FF002060"/>
  </sheetPr>
  <dimension ref="S1"/>
  <sheetViews>
    <sheetView showGridLines="0" workbookViewId="0">
      <selection activeCell="S1" sqref="S1"/>
    </sheetView>
  </sheetViews>
  <sheetFormatPr defaultRowHeight="14.6" x14ac:dyDescent="0.4"/>
  <cols>
    <col min="14" max="14" width="12.53515625" bestFit="1" customWidth="1"/>
    <col min="19" max="19" width="10.3046875" bestFit="1" customWidth="1"/>
  </cols>
  <sheetData>
    <row r="1" spans="19:19" ht="22.3" customHeight="1" x14ac:dyDescent="0.4">
      <c r="S1" s="27" t="s">
        <v>34</v>
      </c>
    </row>
  </sheetData>
  <hyperlinks>
    <hyperlink ref="S1" location="Index!A1" display="Back to Index" xr:uid="{A919CB56-0BBA-4952-9A7C-76D4FDE0B3C3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12AC-2348-496E-BD87-D8965C24E1EC}">
  <sheetPr codeName="Sheet3">
    <tabColor rgb="FF00B050"/>
  </sheetPr>
  <dimension ref="B1:S19"/>
  <sheetViews>
    <sheetView showGridLines="0" zoomScale="90" zoomScaleNormal="90" workbookViewId="0">
      <selection activeCell="T6" sqref="T6"/>
    </sheetView>
  </sheetViews>
  <sheetFormatPr defaultRowHeight="14.6" x14ac:dyDescent="0.4"/>
  <cols>
    <col min="1" max="1" width="3.07421875" style="5" customWidth="1"/>
    <col min="2" max="2" width="1.84375" style="5" bestFit="1" customWidth="1"/>
    <col min="3" max="3" width="15.921875" style="5" bestFit="1" customWidth="1"/>
    <col min="4" max="4" width="11.15234375" style="5" bestFit="1" customWidth="1"/>
    <col min="5" max="5" width="13.23046875" style="5" bestFit="1" customWidth="1"/>
    <col min="6" max="6" width="12.4609375" style="5" bestFit="1" customWidth="1"/>
    <col min="7" max="7" width="11.4609375" style="5" bestFit="1" customWidth="1"/>
    <col min="8" max="8" width="2.3828125" style="5" customWidth="1"/>
    <col min="9" max="9" width="2.15234375" style="5" customWidth="1"/>
    <col min="10" max="10" width="1.765625" style="5" customWidth="1"/>
    <col min="11" max="12" width="1.84375" style="5" bestFit="1" customWidth="1"/>
    <col min="13" max="13" width="17.53515625" style="5" bestFit="1" customWidth="1"/>
    <col min="14" max="14" width="9.3828125" style="5" bestFit="1" customWidth="1"/>
    <col min="15" max="15" width="7.84375" style="5" bestFit="1" customWidth="1"/>
    <col min="16" max="16" width="10.23046875" style="5" bestFit="1" customWidth="1"/>
    <col min="17" max="17" width="47.765625" style="5" bestFit="1" customWidth="1"/>
    <col min="18" max="18" width="2.15234375" style="5" customWidth="1"/>
    <col min="19" max="19" width="10.3046875" style="5" bestFit="1" customWidth="1"/>
    <col min="20" max="16384" width="9.23046875" style="5"/>
  </cols>
  <sheetData>
    <row r="1" spans="2:19" x14ac:dyDescent="0.4">
      <c r="S1" s="27" t="s">
        <v>34</v>
      </c>
    </row>
    <row r="2" spans="2:19" x14ac:dyDescent="0.4">
      <c r="B2" s="6">
        <v>1</v>
      </c>
      <c r="C2" s="73" t="s">
        <v>15</v>
      </c>
      <c r="D2" s="74"/>
      <c r="E2" s="74"/>
      <c r="F2" s="74"/>
      <c r="G2" s="74"/>
      <c r="H2" s="75"/>
      <c r="I2" s="6"/>
      <c r="K2" s="6">
        <v>3</v>
      </c>
      <c r="L2" s="73" t="s">
        <v>17</v>
      </c>
      <c r="M2" s="74"/>
      <c r="N2" s="74"/>
      <c r="O2" s="74"/>
      <c r="P2" s="74"/>
      <c r="Q2" s="75"/>
      <c r="R2" s="6"/>
    </row>
    <row r="3" spans="2:19" x14ac:dyDescent="0.4">
      <c r="B3" s="7"/>
      <c r="C3" s="9"/>
      <c r="D3" s="9"/>
      <c r="E3" s="9"/>
      <c r="F3" s="9"/>
      <c r="G3" s="9"/>
      <c r="H3" s="9"/>
      <c r="I3" s="7"/>
      <c r="K3" s="7"/>
      <c r="L3" s="9"/>
      <c r="M3" s="9"/>
      <c r="N3" s="9"/>
      <c r="O3" s="9"/>
      <c r="P3" s="9"/>
      <c r="Q3" s="9"/>
      <c r="R3" s="7"/>
    </row>
    <row r="4" spans="2:19" x14ac:dyDescent="0.4">
      <c r="B4" s="7"/>
      <c r="C4" s="9"/>
      <c r="D4" s="10" t="s">
        <v>3</v>
      </c>
      <c r="E4" s="10" t="s">
        <v>5</v>
      </c>
      <c r="F4" s="10" t="s">
        <v>7</v>
      </c>
      <c r="G4" s="10" t="s">
        <v>9</v>
      </c>
      <c r="H4" s="9"/>
      <c r="I4" s="7"/>
      <c r="K4" s="7"/>
      <c r="L4" s="9"/>
      <c r="M4" s="9"/>
      <c r="N4" s="14" t="s">
        <v>18</v>
      </c>
      <c r="O4" s="14" t="s">
        <v>21</v>
      </c>
      <c r="P4" s="14" t="s">
        <v>23</v>
      </c>
      <c r="Q4" s="9"/>
      <c r="R4" s="7"/>
    </row>
    <row r="5" spans="2:19" ht="17.149999999999999" x14ac:dyDescent="0.4">
      <c r="B5" s="7"/>
      <c r="C5" s="86" t="s">
        <v>11</v>
      </c>
      <c r="D5" s="15" t="s">
        <v>44</v>
      </c>
      <c r="E5" s="15" t="s">
        <v>45</v>
      </c>
      <c r="F5" s="15" t="s">
        <v>46</v>
      </c>
      <c r="G5" s="15" t="s">
        <v>47</v>
      </c>
      <c r="H5" s="9"/>
      <c r="I5" s="7"/>
      <c r="K5" s="7"/>
      <c r="L5" s="20" t="s">
        <v>0</v>
      </c>
      <c r="M5" s="15" t="s">
        <v>17</v>
      </c>
      <c r="N5" s="15" t="s">
        <v>19</v>
      </c>
      <c r="O5" s="15" t="s">
        <v>20</v>
      </c>
      <c r="P5" s="15" t="s">
        <v>22</v>
      </c>
      <c r="Q5" s="26" t="s">
        <v>24</v>
      </c>
      <c r="R5" s="7"/>
    </row>
    <row r="6" spans="2:19" x14ac:dyDescent="0.4">
      <c r="B6" s="7"/>
      <c r="C6" s="86"/>
      <c r="D6" s="19">
        <v>0.22499999999999998</v>
      </c>
      <c r="E6" s="19">
        <v>0</v>
      </c>
      <c r="F6" s="19">
        <v>0.45</v>
      </c>
      <c r="G6" s="19">
        <v>7.4999999999999858E-2</v>
      </c>
      <c r="H6" s="9"/>
      <c r="I6" s="7"/>
      <c r="K6" s="7"/>
      <c r="L6" s="21">
        <v>1</v>
      </c>
      <c r="M6" s="22" t="s">
        <v>25</v>
      </c>
      <c r="N6" s="41">
        <f>SUMPRODUCT(D6:G6,D14:G14)</f>
        <v>4.4999999999999991E-2</v>
      </c>
      <c r="O6" s="24" t="s">
        <v>26</v>
      </c>
      <c r="P6" s="41">
        <f>6%*SUM(D6:G6)</f>
        <v>4.4999999999999991E-2</v>
      </c>
      <c r="Q6" s="25" t="s">
        <v>110</v>
      </c>
      <c r="R6" s="7"/>
    </row>
    <row r="7" spans="2:19" ht="18" x14ac:dyDescent="0.4">
      <c r="B7" s="7"/>
      <c r="C7" s="44" t="s">
        <v>48</v>
      </c>
      <c r="D7" s="45">
        <f>D6*1000000</f>
        <v>224999.99999999997</v>
      </c>
      <c r="E7" s="45">
        <f t="shared" ref="E7:G7" si="0">E6*1000000</f>
        <v>0</v>
      </c>
      <c r="F7" s="45">
        <f t="shared" si="0"/>
        <v>450000</v>
      </c>
      <c r="G7" s="45">
        <f t="shared" si="0"/>
        <v>74999.999999999854</v>
      </c>
      <c r="H7" s="9"/>
      <c r="I7" s="7"/>
      <c r="K7" s="7"/>
      <c r="L7" s="21">
        <v>2</v>
      </c>
      <c r="M7" s="22" t="s">
        <v>38</v>
      </c>
      <c r="N7" s="41">
        <f>(F6*F15)</f>
        <v>4.0500000000000001E-2</v>
      </c>
      <c r="O7" s="24" t="s">
        <v>33</v>
      </c>
      <c r="P7" s="41">
        <f>1.2*((D6*D15)+(E6*E15))</f>
        <v>4.0499999999999994E-2</v>
      </c>
      <c r="Q7" s="29" t="s">
        <v>42</v>
      </c>
      <c r="R7" s="7"/>
    </row>
    <row r="8" spans="2:19" x14ac:dyDescent="0.35">
      <c r="B8" s="6"/>
      <c r="C8" s="8"/>
      <c r="D8" s="8"/>
      <c r="E8" s="8"/>
      <c r="F8" s="8"/>
      <c r="G8" s="8"/>
      <c r="H8" s="8"/>
      <c r="I8" s="6"/>
      <c r="K8" s="7"/>
      <c r="L8" s="35">
        <v>3</v>
      </c>
      <c r="M8" s="36" t="s">
        <v>32</v>
      </c>
      <c r="N8" s="42">
        <f>SUM(D6:G6)</f>
        <v>0.74999999999999989</v>
      </c>
      <c r="O8" s="37" t="s">
        <v>26</v>
      </c>
      <c r="P8" s="38">
        <v>1</v>
      </c>
      <c r="Q8" s="39" t="s">
        <v>43</v>
      </c>
      <c r="R8" s="7"/>
    </row>
    <row r="9" spans="2:19" x14ac:dyDescent="0.4">
      <c r="D9" s="51"/>
      <c r="E9" s="51"/>
      <c r="F9" s="51"/>
      <c r="G9" s="51"/>
      <c r="K9" s="7"/>
      <c r="L9" s="30"/>
      <c r="M9" s="32"/>
      <c r="N9" s="31"/>
      <c r="O9" s="33"/>
      <c r="P9" s="33"/>
      <c r="Q9" s="34"/>
      <c r="R9" s="7"/>
    </row>
    <row r="10" spans="2:19" x14ac:dyDescent="0.4">
      <c r="B10" s="6">
        <v>2</v>
      </c>
      <c r="C10" s="74" t="s">
        <v>16</v>
      </c>
      <c r="D10" s="74"/>
      <c r="E10" s="74"/>
      <c r="F10" s="74"/>
      <c r="G10" s="74"/>
      <c r="H10" s="75"/>
      <c r="I10" s="6"/>
      <c r="K10" s="7"/>
      <c r="L10" s="79">
        <v>4</v>
      </c>
      <c r="M10" s="22" t="s">
        <v>28</v>
      </c>
      <c r="N10" s="23">
        <f>D6</f>
        <v>0.22499999999999998</v>
      </c>
      <c r="O10" s="24" t="s">
        <v>26</v>
      </c>
      <c r="P10" s="23">
        <v>0.45</v>
      </c>
      <c r="Q10" s="76" t="s">
        <v>27</v>
      </c>
      <c r="R10" s="7"/>
    </row>
    <row r="11" spans="2:19" x14ac:dyDescent="0.4">
      <c r="B11" s="7"/>
      <c r="C11" s="9"/>
      <c r="D11" s="9"/>
      <c r="E11" s="9"/>
      <c r="F11" s="9"/>
      <c r="G11" s="9"/>
      <c r="H11" s="9"/>
      <c r="I11" s="7"/>
      <c r="K11" s="7"/>
      <c r="L11" s="85"/>
      <c r="M11" s="22" t="s">
        <v>29</v>
      </c>
      <c r="N11" s="23">
        <f>E6</f>
        <v>0</v>
      </c>
      <c r="O11" s="24" t="s">
        <v>26</v>
      </c>
      <c r="P11" s="23">
        <v>0.45</v>
      </c>
      <c r="Q11" s="77"/>
      <c r="R11" s="7"/>
    </row>
    <row r="12" spans="2:19" x14ac:dyDescent="0.4">
      <c r="B12" s="7"/>
      <c r="C12" s="9"/>
      <c r="D12" s="14" t="s">
        <v>3</v>
      </c>
      <c r="E12" s="14" t="s">
        <v>5</v>
      </c>
      <c r="F12" s="14" t="s">
        <v>7</v>
      </c>
      <c r="G12" s="14" t="s">
        <v>9</v>
      </c>
      <c r="H12" s="9"/>
      <c r="I12" s="7"/>
      <c r="K12" s="7"/>
      <c r="L12" s="85"/>
      <c r="M12" s="22" t="s">
        <v>30</v>
      </c>
      <c r="N12" s="23">
        <f>F6</f>
        <v>0.45</v>
      </c>
      <c r="O12" s="24" t="s">
        <v>26</v>
      </c>
      <c r="P12" s="23">
        <v>0.45</v>
      </c>
      <c r="Q12" s="77"/>
      <c r="R12" s="7"/>
    </row>
    <row r="13" spans="2:19" x14ac:dyDescent="0.4">
      <c r="B13" s="7"/>
      <c r="C13" s="9"/>
      <c r="D13" s="15" t="s">
        <v>4</v>
      </c>
      <c r="E13" s="15" t="s">
        <v>6</v>
      </c>
      <c r="F13" s="15" t="s">
        <v>8</v>
      </c>
      <c r="G13" s="15" t="s">
        <v>10</v>
      </c>
      <c r="H13" s="9"/>
      <c r="I13" s="7"/>
      <c r="K13" s="7"/>
      <c r="L13" s="80"/>
      <c r="M13" s="22" t="s">
        <v>31</v>
      </c>
      <c r="N13" s="23">
        <f>G6</f>
        <v>7.4999999999999858E-2</v>
      </c>
      <c r="O13" s="24" t="s">
        <v>26</v>
      </c>
      <c r="P13" s="23">
        <v>0.45</v>
      </c>
      <c r="Q13" s="78"/>
      <c r="R13" s="7"/>
    </row>
    <row r="14" spans="2:19" x14ac:dyDescent="0.4">
      <c r="B14" s="7"/>
      <c r="C14" s="17" t="s">
        <v>12</v>
      </c>
      <c r="D14" s="16">
        <v>0.03</v>
      </c>
      <c r="E14" s="16">
        <v>0.04</v>
      </c>
      <c r="F14" s="16">
        <v>7.0000000000000007E-2</v>
      </c>
      <c r="G14" s="16">
        <v>0.09</v>
      </c>
      <c r="H14" s="9"/>
      <c r="I14" s="7"/>
      <c r="K14" s="7"/>
      <c r="L14" s="79">
        <v>5</v>
      </c>
      <c r="M14" s="81" t="s">
        <v>39</v>
      </c>
      <c r="N14" s="83" t="s">
        <v>41</v>
      </c>
      <c r="O14" s="83"/>
      <c r="P14" s="83"/>
      <c r="Q14" s="76" t="s">
        <v>40</v>
      </c>
      <c r="R14" s="7"/>
    </row>
    <row r="15" spans="2:19" x14ac:dyDescent="0.4">
      <c r="B15" s="7"/>
      <c r="C15" s="17" t="s">
        <v>13</v>
      </c>
      <c r="D15" s="16">
        <v>0.15</v>
      </c>
      <c r="E15" s="16">
        <v>0.12</v>
      </c>
      <c r="F15" s="16">
        <v>0.09</v>
      </c>
      <c r="G15" s="16">
        <v>0.1</v>
      </c>
      <c r="H15" s="9"/>
      <c r="I15" s="7"/>
      <c r="K15" s="7"/>
      <c r="L15" s="80"/>
      <c r="M15" s="82"/>
      <c r="N15" s="84"/>
      <c r="O15" s="84"/>
      <c r="P15" s="84"/>
      <c r="Q15" s="78"/>
      <c r="R15" s="7"/>
    </row>
    <row r="16" spans="2:19" x14ac:dyDescent="0.4">
      <c r="B16" s="7"/>
      <c r="C16" s="11"/>
      <c r="D16" s="12"/>
      <c r="E16" s="12"/>
      <c r="F16" s="12"/>
      <c r="G16" s="12"/>
      <c r="H16" s="9"/>
      <c r="I16" s="7"/>
      <c r="K16" s="7"/>
      <c r="L16" s="9"/>
      <c r="M16" s="9"/>
      <c r="N16" s="9"/>
      <c r="O16" s="9"/>
      <c r="P16" s="9"/>
      <c r="Q16" s="9"/>
      <c r="R16" s="7"/>
    </row>
    <row r="17" spans="2:18" ht="25.75" x14ac:dyDescent="0.4">
      <c r="B17" s="7"/>
      <c r="C17" s="18" t="s">
        <v>14</v>
      </c>
      <c r="D17" s="49">
        <f>SUMPRODUCT(D6:G6,D15:G15)</f>
        <v>8.1749999999999989E-2</v>
      </c>
      <c r="E17" s="50">
        <f>SUMPRODUCT(D7:G7,D15:G15)</f>
        <v>81749.999999999985</v>
      </c>
      <c r="F17" s="13"/>
      <c r="G17" s="13"/>
      <c r="H17" s="9"/>
      <c r="I17" s="7"/>
      <c r="K17" s="7"/>
      <c r="L17" s="9"/>
      <c r="M17" s="9"/>
      <c r="N17" s="9"/>
      <c r="O17" s="9"/>
      <c r="P17" s="9"/>
      <c r="Q17" s="9"/>
      <c r="R17" s="7"/>
    </row>
    <row r="18" spans="2:18" x14ac:dyDescent="0.4">
      <c r="B18" s="7"/>
      <c r="C18" s="9"/>
      <c r="D18" s="9"/>
      <c r="E18" s="9"/>
      <c r="F18" s="9"/>
      <c r="G18" s="9"/>
      <c r="H18" s="9"/>
      <c r="I18" s="7"/>
      <c r="K18" s="7"/>
      <c r="L18" s="9"/>
      <c r="M18" s="9"/>
      <c r="N18" s="9"/>
      <c r="O18" s="9"/>
      <c r="P18" s="9"/>
      <c r="Q18" s="9"/>
      <c r="R18" s="7"/>
    </row>
    <row r="19" spans="2:18" x14ac:dyDescent="0.4">
      <c r="B19" s="6"/>
      <c r="C19" s="8"/>
      <c r="D19" s="8"/>
      <c r="E19" s="8"/>
      <c r="F19" s="8"/>
      <c r="G19" s="8"/>
      <c r="H19" s="8"/>
      <c r="I19" s="6"/>
      <c r="K19" s="6"/>
      <c r="L19" s="73"/>
      <c r="M19" s="74"/>
      <c r="N19" s="74"/>
      <c r="O19" s="74"/>
      <c r="P19" s="74"/>
      <c r="Q19" s="75"/>
      <c r="R19" s="6"/>
    </row>
  </sheetData>
  <mergeCells count="11">
    <mergeCell ref="C2:H2"/>
    <mergeCell ref="C10:H10"/>
    <mergeCell ref="L2:Q2"/>
    <mergeCell ref="L19:Q19"/>
    <mergeCell ref="Q10:Q13"/>
    <mergeCell ref="L14:L15"/>
    <mergeCell ref="M14:M15"/>
    <mergeCell ref="N14:P15"/>
    <mergeCell ref="Q14:Q15"/>
    <mergeCell ref="L10:L13"/>
    <mergeCell ref="C5:C6"/>
  </mergeCells>
  <hyperlinks>
    <hyperlink ref="S1" location="Index!A1" display="Back to Index" xr:uid="{BF0C96C3-E6CE-4C76-AB58-47019FD14924}"/>
  </hyperlink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4C6F-7997-4FE4-B3B6-B56026EEA011}">
  <sheetPr>
    <tabColor theme="0" tint="-0.14999847407452621"/>
  </sheetPr>
  <dimension ref="A1:L23"/>
  <sheetViews>
    <sheetView showGridLines="0" topLeftCell="A7" workbookViewId="0">
      <selection activeCell="J7" sqref="J7:L12"/>
    </sheetView>
  </sheetViews>
  <sheetFormatPr defaultRowHeight="14.6" x14ac:dyDescent="0.4"/>
  <cols>
    <col min="1" max="1" width="2.23046875" customWidth="1"/>
    <col min="2" max="2" width="6.15234375" bestFit="1" customWidth="1"/>
    <col min="3" max="3" width="23.3828125" bestFit="1" customWidth="1"/>
    <col min="4" max="4" width="6.84375" bestFit="1" customWidth="1"/>
    <col min="5" max="5" width="12.4609375" bestFit="1" customWidth="1"/>
    <col min="6" max="6" width="9.765625" bestFit="1" customWidth="1"/>
    <col min="7" max="8" width="11.84375" bestFit="1" customWidth="1"/>
    <col min="10" max="10" width="11.84375" bestFit="1" customWidth="1"/>
    <col min="11" max="11" width="3.4609375" customWidth="1"/>
    <col min="12" max="12" width="12.4609375" bestFit="1" customWidth="1"/>
  </cols>
  <sheetData>
    <row r="1" spans="1:12" x14ac:dyDescent="0.4">
      <c r="A1" s="46" t="s">
        <v>49</v>
      </c>
    </row>
    <row r="2" spans="1:12" x14ac:dyDescent="0.4">
      <c r="A2" s="46" t="s">
        <v>108</v>
      </c>
    </row>
    <row r="3" spans="1:12" x14ac:dyDescent="0.4">
      <c r="A3" s="46" t="s">
        <v>109</v>
      </c>
    </row>
    <row r="6" spans="1:12" ht="15" thickBot="1" x14ac:dyDescent="0.45">
      <c r="A6" t="s">
        <v>50</v>
      </c>
    </row>
    <row r="7" spans="1:12" ht="31.3" customHeight="1" x14ac:dyDescent="0.4">
      <c r="B7" s="101"/>
      <c r="C7" s="101"/>
      <c r="D7" s="101" t="s">
        <v>53</v>
      </c>
      <c r="E7" s="101" t="s">
        <v>55</v>
      </c>
      <c r="F7" s="101" t="s">
        <v>57</v>
      </c>
      <c r="G7" s="101" t="s">
        <v>59</v>
      </c>
      <c r="H7" s="101" t="s">
        <v>59</v>
      </c>
      <c r="J7" s="87" t="s">
        <v>88</v>
      </c>
      <c r="K7" s="87"/>
      <c r="L7" s="87"/>
    </row>
    <row r="8" spans="1:12" ht="15" thickBot="1" x14ac:dyDescent="0.45">
      <c r="B8" s="102" t="s">
        <v>51</v>
      </c>
      <c r="C8" s="102" t="s">
        <v>52</v>
      </c>
      <c r="D8" s="102" t="s">
        <v>54</v>
      </c>
      <c r="E8" s="102" t="s">
        <v>56</v>
      </c>
      <c r="F8" s="102" t="s">
        <v>58</v>
      </c>
      <c r="G8" s="102" t="s">
        <v>60</v>
      </c>
      <c r="H8" s="102" t="s">
        <v>61</v>
      </c>
      <c r="J8" s="53" t="s">
        <v>89</v>
      </c>
      <c r="K8" s="54"/>
      <c r="L8" s="53" t="s">
        <v>90</v>
      </c>
    </row>
    <row r="9" spans="1:12" x14ac:dyDescent="0.4">
      <c r="B9" s="47" t="s">
        <v>66</v>
      </c>
      <c r="C9" s="47" t="s">
        <v>67</v>
      </c>
      <c r="D9" s="47">
        <v>0.22499999999999998</v>
      </c>
      <c r="E9" s="47">
        <v>0</v>
      </c>
      <c r="F9" s="47">
        <v>0.15</v>
      </c>
      <c r="G9" s="47">
        <v>1E+30</v>
      </c>
      <c r="H9" s="47">
        <v>1.6666666666666781E-2</v>
      </c>
      <c r="J9" s="52">
        <f>F9+G9</f>
        <v>1E+30</v>
      </c>
      <c r="K9" s="52"/>
      <c r="L9" s="52">
        <f>F9-H9</f>
        <v>0.13333333333333322</v>
      </c>
    </row>
    <row r="10" spans="1:12" x14ac:dyDescent="0.4">
      <c r="B10" s="47" t="s">
        <v>68</v>
      </c>
      <c r="C10" s="47" t="s">
        <v>69</v>
      </c>
      <c r="D10" s="47">
        <v>0</v>
      </c>
      <c r="E10" s="47">
        <v>-1.3333333333333426E-2</v>
      </c>
      <c r="F10" s="47">
        <v>0.12000000000000002</v>
      </c>
      <c r="G10" s="47">
        <v>1.3333333333333426E-2</v>
      </c>
      <c r="H10" s="47">
        <v>1E+30</v>
      </c>
      <c r="J10" s="52">
        <f t="shared" ref="J10:J12" si="0">F10+G10</f>
        <v>0.13333333333333344</v>
      </c>
      <c r="K10" s="52"/>
      <c r="L10" s="52">
        <f t="shared" ref="L10:L12" si="1">F10-H10</f>
        <v>-1E+30</v>
      </c>
    </row>
    <row r="11" spans="1:12" x14ac:dyDescent="0.4">
      <c r="B11" s="47" t="s">
        <v>70</v>
      </c>
      <c r="C11" s="47" t="s">
        <v>71</v>
      </c>
      <c r="D11" s="47">
        <v>0.45</v>
      </c>
      <c r="E11" s="47">
        <v>0</v>
      </c>
      <c r="F11" s="47">
        <v>8.9999999999999969E-2</v>
      </c>
      <c r="G11" s="47">
        <v>1E+30</v>
      </c>
      <c r="H11" s="47">
        <v>0.18166666666666662</v>
      </c>
      <c r="J11" s="52">
        <f t="shared" si="0"/>
        <v>1E+30</v>
      </c>
      <c r="K11" s="52"/>
      <c r="L11" s="52">
        <f t="shared" si="1"/>
        <v>-9.1666666666666646E-2</v>
      </c>
    </row>
    <row r="12" spans="1:12" ht="15" thickBot="1" x14ac:dyDescent="0.45">
      <c r="B12" s="48" t="s">
        <v>72</v>
      </c>
      <c r="C12" s="48" t="s">
        <v>73</v>
      </c>
      <c r="D12" s="48">
        <v>7.4999999999999858E-2</v>
      </c>
      <c r="E12" s="48">
        <v>0</v>
      </c>
      <c r="F12" s="48">
        <v>9.9999999999999978E-2</v>
      </c>
      <c r="G12" s="48">
        <v>1E+30</v>
      </c>
      <c r="H12" s="48">
        <v>0.10000000000000009</v>
      </c>
      <c r="J12" s="52">
        <f t="shared" si="0"/>
        <v>1E+30</v>
      </c>
      <c r="K12" s="52"/>
      <c r="L12" s="52">
        <f t="shared" si="1"/>
        <v>-1.1102230246251565E-16</v>
      </c>
    </row>
    <row r="14" spans="1:12" ht="15" thickBot="1" x14ac:dyDescent="0.45">
      <c r="A14" t="s">
        <v>17</v>
      </c>
    </row>
    <row r="15" spans="1:12" x14ac:dyDescent="0.4">
      <c r="B15" s="101"/>
      <c r="C15" s="101"/>
      <c r="D15" s="101" t="s">
        <v>53</v>
      </c>
      <c r="E15" s="101" t="s">
        <v>62</v>
      </c>
      <c r="F15" s="101" t="s">
        <v>64</v>
      </c>
      <c r="G15" s="101" t="s">
        <v>59</v>
      </c>
      <c r="H15" s="101" t="s">
        <v>59</v>
      </c>
    </row>
    <row r="16" spans="1:12" ht="15" thickBot="1" x14ac:dyDescent="0.45">
      <c r="B16" s="102" t="s">
        <v>51</v>
      </c>
      <c r="C16" s="102" t="s">
        <v>52</v>
      </c>
      <c r="D16" s="102" t="s">
        <v>54</v>
      </c>
      <c r="E16" s="102" t="s">
        <v>63</v>
      </c>
      <c r="F16" s="102" t="s">
        <v>65</v>
      </c>
      <c r="G16" s="102" t="s">
        <v>60</v>
      </c>
      <c r="H16" s="102" t="s">
        <v>61</v>
      </c>
    </row>
    <row r="17" spans="2:8" x14ac:dyDescent="0.4">
      <c r="B17" s="47" t="s">
        <v>74</v>
      </c>
      <c r="C17" s="47" t="s">
        <v>75</v>
      </c>
      <c r="D17" s="47">
        <v>0.22499999999999998</v>
      </c>
      <c r="E17" s="47">
        <v>0</v>
      </c>
      <c r="F17" s="47">
        <v>0.45</v>
      </c>
      <c r="G17" s="47">
        <v>1E+30</v>
      </c>
      <c r="H17" s="47">
        <v>0.22500000000000003</v>
      </c>
    </row>
    <row r="18" spans="2:8" x14ac:dyDescent="0.4">
      <c r="B18" s="47" t="s">
        <v>76</v>
      </c>
      <c r="C18" s="47" t="s">
        <v>77</v>
      </c>
      <c r="D18" s="47">
        <v>0</v>
      </c>
      <c r="E18" s="47">
        <v>0</v>
      </c>
      <c r="F18" s="47">
        <v>0.45</v>
      </c>
      <c r="G18" s="47">
        <v>1E+30</v>
      </c>
      <c r="H18" s="47">
        <v>0.45</v>
      </c>
    </row>
    <row r="19" spans="2:8" x14ac:dyDescent="0.4">
      <c r="B19" s="47" t="s">
        <v>78</v>
      </c>
      <c r="C19" s="47" t="s">
        <v>79</v>
      </c>
      <c r="D19" s="47">
        <v>0.45</v>
      </c>
      <c r="E19" s="47">
        <v>0.18166666666666662</v>
      </c>
      <c r="F19" s="47">
        <v>0.45</v>
      </c>
      <c r="G19" s="47">
        <v>0.15000000000000011</v>
      </c>
      <c r="H19" s="47">
        <v>0.45</v>
      </c>
    </row>
    <row r="20" spans="2:8" x14ac:dyDescent="0.4">
      <c r="B20" s="47" t="s">
        <v>80</v>
      </c>
      <c r="C20" s="47" t="s">
        <v>81</v>
      </c>
      <c r="D20" s="47">
        <v>7.4999999999999858E-2</v>
      </c>
      <c r="E20" s="47">
        <v>0</v>
      </c>
      <c r="F20" s="47">
        <v>0.45</v>
      </c>
      <c r="G20" s="47">
        <v>1E+30</v>
      </c>
      <c r="H20" s="47">
        <v>0.37500000000000017</v>
      </c>
    </row>
    <row r="21" spans="2:8" x14ac:dyDescent="0.4">
      <c r="B21" s="47" t="s">
        <v>82</v>
      </c>
      <c r="C21" s="47" t="s">
        <v>83</v>
      </c>
      <c r="D21" s="47">
        <v>4.4999999999999991E-2</v>
      </c>
      <c r="E21" s="47">
        <v>3.3333333333333357</v>
      </c>
      <c r="F21" s="47">
        <v>0</v>
      </c>
      <c r="G21" s="47">
        <v>7.5000000000000136E-3</v>
      </c>
      <c r="H21" s="47">
        <v>2.2499999999999959E-3</v>
      </c>
    </row>
    <row r="22" spans="2:8" x14ac:dyDescent="0.4">
      <c r="B22" s="47" t="s">
        <v>84</v>
      </c>
      <c r="C22" s="47" t="s">
        <v>85</v>
      </c>
      <c r="D22" s="47">
        <v>4.0500000000000001E-2</v>
      </c>
      <c r="E22" s="47">
        <v>-1.3888888888888895</v>
      </c>
      <c r="F22" s="47">
        <v>0</v>
      </c>
      <c r="G22" s="47">
        <v>1.3499999999999976E-2</v>
      </c>
      <c r="H22" s="47">
        <v>2.250000000000001E-2</v>
      </c>
    </row>
    <row r="23" spans="2:8" ht="15" thickBot="1" x14ac:dyDescent="0.45">
      <c r="B23" s="48" t="s">
        <v>86</v>
      </c>
      <c r="C23" s="48" t="s">
        <v>87</v>
      </c>
      <c r="D23" s="48">
        <v>0.74999999999999989</v>
      </c>
      <c r="E23" s="48">
        <v>0</v>
      </c>
      <c r="F23" s="48">
        <v>1</v>
      </c>
      <c r="G23" s="48">
        <v>1E+30</v>
      </c>
      <c r="H23" s="48">
        <v>0.25000000000000011</v>
      </c>
    </row>
  </sheetData>
  <mergeCells count="1">
    <mergeCell ref="J7:L7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619F-E839-440E-B4C5-9939D47A2472}">
  <sheetPr codeName="Sheet5">
    <tabColor rgb="FF002060"/>
  </sheetPr>
  <dimension ref="S1"/>
  <sheetViews>
    <sheetView showGridLines="0" workbookViewId="0">
      <selection activeCell="F19" sqref="F19"/>
    </sheetView>
  </sheetViews>
  <sheetFormatPr defaultRowHeight="14.6" x14ac:dyDescent="0.4"/>
  <cols>
    <col min="14" max="14" width="12.53515625" bestFit="1" customWidth="1"/>
    <col min="19" max="19" width="10.3046875" bestFit="1" customWidth="1"/>
  </cols>
  <sheetData>
    <row r="1" spans="19:19" ht="22.3" customHeight="1" x14ac:dyDescent="0.4">
      <c r="S1" s="27" t="s">
        <v>34</v>
      </c>
    </row>
  </sheetData>
  <hyperlinks>
    <hyperlink ref="S1" location="Index!A1" display="Back to Index" xr:uid="{2BCB6734-014B-42BC-A31F-B3CCE6E3AC31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EA79-B197-4FF3-8E10-F1BDB95BDF95}">
  <sheetPr codeName="Sheet6">
    <tabColor rgb="FF00B050"/>
  </sheetPr>
  <dimension ref="A1:R25"/>
  <sheetViews>
    <sheetView showGridLines="0" topLeftCell="A7" zoomScaleNormal="100" workbookViewId="0">
      <selection activeCell="Z9" sqref="Z9"/>
    </sheetView>
  </sheetViews>
  <sheetFormatPr defaultRowHeight="14.6" x14ac:dyDescent="0.4"/>
  <cols>
    <col min="1" max="1" width="2" style="5" customWidth="1"/>
    <col min="2" max="2" width="1.84375" style="5" bestFit="1" customWidth="1"/>
    <col min="3" max="3" width="10.3046875" style="5" customWidth="1"/>
    <col min="4" max="4" width="15.921875" style="5" customWidth="1"/>
    <col min="5" max="5" width="11.15234375" style="5" bestFit="1" customWidth="1"/>
    <col min="6" max="6" width="13.23046875" style="5" bestFit="1" customWidth="1"/>
    <col min="7" max="7" width="2.3828125" style="5" customWidth="1"/>
    <col min="8" max="8" width="2.15234375" style="5" customWidth="1"/>
    <col min="9" max="9" width="1.765625" style="5" customWidth="1"/>
    <col min="10" max="11" width="1.84375" style="5" bestFit="1" customWidth="1"/>
    <col min="12" max="12" width="17.53515625" style="5" bestFit="1" customWidth="1"/>
    <col min="13" max="13" width="9.3828125" style="5" bestFit="1" customWidth="1"/>
    <col min="14" max="14" width="7.84375" style="5" customWidth="1"/>
    <col min="15" max="15" width="10.23046875" style="5" bestFit="1" customWidth="1"/>
    <col min="16" max="16" width="33.765625" style="5" customWidth="1"/>
    <col min="17" max="17" width="2.15234375" style="5" customWidth="1"/>
    <col min="18" max="18" width="10.3046875" style="5" customWidth="1"/>
    <col min="19" max="16384" width="9.23046875" style="5"/>
  </cols>
  <sheetData>
    <row r="1" spans="2:18" x14ac:dyDescent="0.4">
      <c r="R1" s="27" t="s">
        <v>34</v>
      </c>
    </row>
    <row r="2" spans="2:18" x14ac:dyDescent="0.4">
      <c r="B2" s="6">
        <v>1</v>
      </c>
      <c r="C2" s="73" t="s">
        <v>15</v>
      </c>
      <c r="D2" s="74"/>
      <c r="E2" s="74"/>
      <c r="F2" s="74"/>
      <c r="G2" s="75"/>
      <c r="H2" s="6"/>
      <c r="J2" s="6">
        <v>3</v>
      </c>
      <c r="K2" s="73" t="s">
        <v>17</v>
      </c>
      <c r="L2" s="74"/>
      <c r="M2" s="74"/>
      <c r="N2" s="74"/>
      <c r="O2" s="74"/>
      <c r="P2" s="75"/>
      <c r="Q2" s="6"/>
    </row>
    <row r="3" spans="2:18" ht="6" customHeight="1" x14ac:dyDescent="0.4">
      <c r="B3" s="7"/>
      <c r="C3" s="9"/>
      <c r="D3" s="9"/>
      <c r="E3" s="9"/>
      <c r="F3" s="9"/>
      <c r="G3" s="9"/>
      <c r="H3" s="7"/>
      <c r="J3" s="7"/>
      <c r="K3" s="9"/>
      <c r="L3" s="9"/>
      <c r="M3" s="9"/>
      <c r="N3" s="9"/>
      <c r="O3" s="9"/>
      <c r="P3" s="9"/>
      <c r="Q3" s="7"/>
    </row>
    <row r="4" spans="2:18" x14ac:dyDescent="0.4">
      <c r="B4" s="7"/>
      <c r="C4" s="9"/>
      <c r="D4" s="9"/>
      <c r="E4" s="10" t="s">
        <v>92</v>
      </c>
      <c r="F4" s="10" t="s">
        <v>94</v>
      </c>
      <c r="G4" s="9"/>
      <c r="H4" s="7"/>
      <c r="J4" s="7"/>
      <c r="K4" s="9"/>
      <c r="L4" s="9"/>
      <c r="M4" s="14" t="s">
        <v>18</v>
      </c>
      <c r="N4" s="14" t="s">
        <v>21</v>
      </c>
      <c r="O4" s="14" t="s">
        <v>23</v>
      </c>
      <c r="P4" s="9"/>
      <c r="Q4" s="7"/>
    </row>
    <row r="5" spans="2:18" ht="17.149999999999999" x14ac:dyDescent="0.4">
      <c r="B5" s="7"/>
      <c r="C5" s="99"/>
      <c r="D5" s="94" t="s">
        <v>11</v>
      </c>
      <c r="E5" s="15" t="s">
        <v>93</v>
      </c>
      <c r="F5" s="15" t="s">
        <v>95</v>
      </c>
      <c r="G5" s="9"/>
      <c r="H5" s="7"/>
      <c r="J5" s="7"/>
      <c r="K5" s="40" t="s">
        <v>0</v>
      </c>
      <c r="L5" s="15" t="s">
        <v>17</v>
      </c>
      <c r="M5" s="15" t="s">
        <v>19</v>
      </c>
      <c r="N5" s="15" t="s">
        <v>20</v>
      </c>
      <c r="O5" s="15" t="s">
        <v>22</v>
      </c>
      <c r="P5" s="26" t="s">
        <v>24</v>
      </c>
      <c r="Q5" s="7"/>
    </row>
    <row r="6" spans="2:18" x14ac:dyDescent="0.4">
      <c r="B6" s="7"/>
      <c r="C6" s="100"/>
      <c r="D6" s="95"/>
      <c r="E6" s="106">
        <v>0</v>
      </c>
      <c r="F6" s="106">
        <v>48000</v>
      </c>
      <c r="G6" s="9"/>
      <c r="H6" s="7"/>
      <c r="J6" s="7"/>
      <c r="K6" s="21">
        <v>1</v>
      </c>
      <c r="L6" s="22" t="s">
        <v>100</v>
      </c>
      <c r="M6" s="70">
        <f>SUMPRODUCT(E17:F17,E6:F6)</f>
        <v>28800</v>
      </c>
      <c r="N6" s="24" t="s">
        <v>26</v>
      </c>
      <c r="O6" s="70">
        <v>30000</v>
      </c>
      <c r="P6" s="25" t="s">
        <v>103</v>
      </c>
      <c r="Q6" s="7"/>
    </row>
    <row r="7" spans="2:18" x14ac:dyDescent="0.4">
      <c r="B7" s="7"/>
      <c r="C7" s="9"/>
      <c r="D7" s="9"/>
      <c r="E7" s="9"/>
      <c r="F7" s="9"/>
      <c r="G7" s="9"/>
      <c r="H7" s="7"/>
      <c r="J7" s="7"/>
      <c r="K7" s="21">
        <v>2</v>
      </c>
      <c r="L7" s="22" t="s">
        <v>101</v>
      </c>
      <c r="M7" s="70">
        <f>SUMPRODUCT(E18:F18,E6:F6)</f>
        <v>12000</v>
      </c>
      <c r="N7" s="24" t="s">
        <v>26</v>
      </c>
      <c r="O7" s="70">
        <v>12000</v>
      </c>
      <c r="P7" s="25" t="s">
        <v>102</v>
      </c>
      <c r="Q7" s="7"/>
    </row>
    <row r="8" spans="2:18" x14ac:dyDescent="0.4">
      <c r="B8" s="6"/>
      <c r="C8" s="8"/>
      <c r="D8" s="8"/>
      <c r="E8" s="8"/>
      <c r="F8" s="8"/>
      <c r="G8" s="8"/>
      <c r="H8" s="6"/>
      <c r="J8" s="7"/>
      <c r="K8" s="21">
        <v>3</v>
      </c>
      <c r="L8" s="22" t="s">
        <v>104</v>
      </c>
      <c r="M8" s="70">
        <f>SUMPRODUCT(E19:F19,E6:F6)</f>
        <v>7200</v>
      </c>
      <c r="N8" s="24" t="s">
        <v>26</v>
      </c>
      <c r="O8" s="70">
        <v>9000</v>
      </c>
      <c r="P8" s="25" t="s">
        <v>107</v>
      </c>
      <c r="Q8" s="7"/>
    </row>
    <row r="9" spans="2:18" ht="6.9" customHeight="1" x14ac:dyDescent="0.4">
      <c r="E9" s="51"/>
      <c r="F9" s="51"/>
      <c r="J9" s="7"/>
      <c r="K9" s="60"/>
      <c r="L9" s="61"/>
      <c r="M9" s="61"/>
      <c r="N9" s="61"/>
      <c r="O9" s="62"/>
      <c r="P9" s="61"/>
      <c r="Q9" s="7"/>
    </row>
    <row r="10" spans="2:18" x14ac:dyDescent="0.4">
      <c r="B10" s="6">
        <v>2</v>
      </c>
      <c r="C10" s="74" t="s">
        <v>16</v>
      </c>
      <c r="D10" s="74"/>
      <c r="E10" s="74"/>
      <c r="F10" s="74"/>
      <c r="G10" s="75"/>
      <c r="H10" s="6"/>
      <c r="J10" s="7"/>
      <c r="K10" s="79">
        <v>4</v>
      </c>
      <c r="L10" s="81" t="s">
        <v>39</v>
      </c>
      <c r="M10" s="88" t="s">
        <v>41</v>
      </c>
      <c r="N10" s="89"/>
      <c r="O10" s="90"/>
      <c r="P10" s="76" t="s">
        <v>105</v>
      </c>
      <c r="Q10" s="7"/>
    </row>
    <row r="11" spans="2:18" x14ac:dyDescent="0.4">
      <c r="B11" s="7"/>
      <c r="C11" s="9"/>
      <c r="D11" s="9"/>
      <c r="E11" s="9"/>
      <c r="F11" s="9"/>
      <c r="G11" s="9"/>
      <c r="H11" s="7"/>
      <c r="J11" s="7"/>
      <c r="K11" s="80"/>
      <c r="L11" s="82"/>
      <c r="M11" s="91"/>
      <c r="N11" s="92"/>
      <c r="O11" s="93"/>
      <c r="P11" s="78"/>
      <c r="Q11" s="7"/>
    </row>
    <row r="12" spans="2:18" ht="21.45" x14ac:dyDescent="0.4">
      <c r="B12" s="7"/>
      <c r="C12" s="9"/>
      <c r="D12" s="9"/>
      <c r="E12" s="14" t="s">
        <v>92</v>
      </c>
      <c r="F12" s="14" t="s">
        <v>94</v>
      </c>
      <c r="G12" s="9"/>
      <c r="H12" s="7"/>
      <c r="J12" s="7"/>
      <c r="K12" s="21">
        <v>5</v>
      </c>
      <c r="L12" s="22" t="s">
        <v>111</v>
      </c>
      <c r="M12" s="103"/>
      <c r="N12" s="104"/>
      <c r="O12" s="105"/>
      <c r="P12" s="25" t="s">
        <v>115</v>
      </c>
      <c r="Q12" s="7"/>
    </row>
    <row r="13" spans="2:18" ht="17.149999999999999" x14ac:dyDescent="0.4">
      <c r="B13" s="7"/>
      <c r="C13" s="9"/>
      <c r="D13" s="9"/>
      <c r="E13" s="15" t="s">
        <v>93</v>
      </c>
      <c r="F13" s="15" t="s">
        <v>95</v>
      </c>
      <c r="G13" s="9"/>
      <c r="H13" s="7"/>
      <c r="J13" s="7"/>
      <c r="K13" s="59"/>
      <c r="L13" s="60"/>
      <c r="M13" s="61"/>
      <c r="N13" s="61"/>
      <c r="O13" s="61"/>
      <c r="P13" s="62"/>
      <c r="Q13" s="7"/>
    </row>
    <row r="14" spans="2:18" x14ac:dyDescent="0.4">
      <c r="B14" s="7"/>
      <c r="C14" s="9"/>
      <c r="D14" s="63" t="s">
        <v>96</v>
      </c>
      <c r="E14" s="56">
        <v>1.49</v>
      </c>
      <c r="F14" s="56">
        <v>1.69</v>
      </c>
      <c r="G14" s="9"/>
      <c r="H14" s="7"/>
      <c r="J14" s="6"/>
      <c r="K14" s="73"/>
      <c r="L14" s="74"/>
      <c r="M14" s="74"/>
      <c r="N14" s="74"/>
      <c r="O14" s="74"/>
      <c r="P14" s="75"/>
      <c r="Q14" s="6"/>
    </row>
    <row r="15" spans="2:18" ht="5.15" customHeight="1" x14ac:dyDescent="0.4">
      <c r="B15" s="7"/>
      <c r="C15" s="9"/>
      <c r="D15" s="9"/>
      <c r="E15" s="67"/>
      <c r="F15" s="9"/>
      <c r="G15" s="9"/>
      <c r="H15" s="7"/>
    </row>
    <row r="16" spans="2:18" x14ac:dyDescent="0.4">
      <c r="B16" s="7"/>
      <c r="C16" s="65" t="s">
        <v>106</v>
      </c>
      <c r="D16" s="96" t="s">
        <v>114</v>
      </c>
      <c r="E16" s="97"/>
      <c r="F16" s="98"/>
      <c r="G16" s="9"/>
      <c r="H16" s="7"/>
    </row>
    <row r="17" spans="2:8" x14ac:dyDescent="0.4">
      <c r="B17" s="7"/>
      <c r="C17" s="64">
        <v>0.35</v>
      </c>
      <c r="D17" s="66" t="s">
        <v>97</v>
      </c>
      <c r="E17" s="55">
        <v>0.5</v>
      </c>
      <c r="F17" s="55">
        <v>0.6</v>
      </c>
      <c r="G17" s="9"/>
      <c r="H17" s="7"/>
    </row>
    <row r="18" spans="2:8" x14ac:dyDescent="0.4">
      <c r="B18" s="7"/>
      <c r="C18" s="64">
        <v>0.5</v>
      </c>
      <c r="D18" s="66" t="s">
        <v>98</v>
      </c>
      <c r="E18" s="55">
        <v>0.5</v>
      </c>
      <c r="F18" s="55">
        <v>0.25</v>
      </c>
      <c r="G18" s="9"/>
      <c r="H18" s="7"/>
    </row>
    <row r="19" spans="2:8" x14ac:dyDescent="0.4">
      <c r="B19" s="7"/>
      <c r="C19" s="64">
        <v>0.6</v>
      </c>
      <c r="D19" s="66" t="s">
        <v>99</v>
      </c>
      <c r="E19" s="55"/>
      <c r="F19" s="55">
        <v>0.15</v>
      </c>
      <c r="G19" s="9"/>
      <c r="H19" s="7"/>
    </row>
    <row r="20" spans="2:8" x14ac:dyDescent="0.4">
      <c r="B20" s="7"/>
      <c r="C20" s="57"/>
      <c r="D20" s="63" t="s">
        <v>112</v>
      </c>
      <c r="E20" s="56">
        <f>SUMPRODUCT(E17:E19,C17:C19)</f>
        <v>0.42499999999999999</v>
      </c>
      <c r="F20" s="56">
        <f>SUMPRODUCT(F17:F19,C17:C19)</f>
        <v>0.42499999999999993</v>
      </c>
      <c r="G20" s="9"/>
      <c r="H20" s="7"/>
    </row>
    <row r="21" spans="2:8" ht="36" x14ac:dyDescent="0.4">
      <c r="B21" s="7"/>
      <c r="C21" s="57"/>
      <c r="D21" s="68" t="s">
        <v>113</v>
      </c>
      <c r="E21" s="56">
        <f>E14-E20</f>
        <v>1.0649999999999999</v>
      </c>
      <c r="F21" s="56">
        <f>F14-F20</f>
        <v>1.2650000000000001</v>
      </c>
      <c r="G21" s="9"/>
      <c r="H21" s="7"/>
    </row>
    <row r="22" spans="2:8" x14ac:dyDescent="0.4">
      <c r="B22" s="7"/>
      <c r="C22" s="57"/>
      <c r="D22" s="57"/>
      <c r="E22" s="58"/>
      <c r="F22" s="58"/>
      <c r="G22" s="9"/>
      <c r="H22" s="7"/>
    </row>
    <row r="23" spans="2:8" ht="25.75" x14ac:dyDescent="0.4">
      <c r="B23" s="7"/>
      <c r="C23" s="57"/>
      <c r="D23" s="18" t="s">
        <v>14</v>
      </c>
      <c r="E23" s="69">
        <f>SUMPRODUCT(E6:F6,E21:F21)</f>
        <v>60720.000000000007</v>
      </c>
      <c r="F23" s="107"/>
      <c r="G23" s="9"/>
      <c r="H23" s="7"/>
    </row>
    <row r="24" spans="2:8" x14ac:dyDescent="0.4">
      <c r="B24" s="7"/>
      <c r="C24" s="9"/>
      <c r="D24" s="9"/>
      <c r="E24" s="9"/>
      <c r="F24" s="9"/>
      <c r="G24" s="9"/>
      <c r="H24" s="7"/>
    </row>
    <row r="25" spans="2:8" x14ac:dyDescent="0.4">
      <c r="B25" s="6"/>
      <c r="C25" s="8"/>
      <c r="D25" s="8"/>
      <c r="E25" s="8"/>
      <c r="F25" s="8"/>
      <c r="G25" s="8"/>
      <c r="H25" s="6"/>
    </row>
  </sheetData>
  <mergeCells count="12">
    <mergeCell ref="C2:G2"/>
    <mergeCell ref="K2:P2"/>
    <mergeCell ref="C5:C6"/>
    <mergeCell ref="C10:G10"/>
    <mergeCell ref="L10:L11"/>
    <mergeCell ref="K10:K11"/>
    <mergeCell ref="M10:O11"/>
    <mergeCell ref="P10:P11"/>
    <mergeCell ref="D5:D6"/>
    <mergeCell ref="D16:F16"/>
    <mergeCell ref="K14:P14"/>
    <mergeCell ref="M12:O12"/>
  </mergeCells>
  <hyperlinks>
    <hyperlink ref="R1" location="Index!A1" display="Back to Index" xr:uid="{E6DDF0CD-F18C-4BA7-A749-2B7D22EE9BA8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7A58-C7CC-4660-9506-14C7B3B5F786}">
  <sheetPr>
    <tabColor rgb="FF002060"/>
  </sheetPr>
  <dimension ref="S1"/>
  <sheetViews>
    <sheetView showGridLines="0" workbookViewId="0">
      <selection activeCell="S1" sqref="S1"/>
    </sheetView>
  </sheetViews>
  <sheetFormatPr defaultRowHeight="14.6" x14ac:dyDescent="0.4"/>
  <cols>
    <col min="14" max="14" width="12.53515625" bestFit="1" customWidth="1"/>
    <col min="19" max="19" width="10.3046875" bestFit="1" customWidth="1"/>
  </cols>
  <sheetData>
    <row r="1" spans="19:19" ht="22.3" customHeight="1" x14ac:dyDescent="0.4">
      <c r="S1" s="27" t="s">
        <v>34</v>
      </c>
    </row>
  </sheetData>
  <hyperlinks>
    <hyperlink ref="S1" location="Index!A1" display="Back to Index" xr:uid="{38FE710D-5138-45EB-AAA6-41720A813F63}"/>
  </hyperlink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2AF7-E99C-4660-AB70-E882F0E9ED02}">
  <sheetPr>
    <tabColor rgb="FF00B050"/>
  </sheetPr>
  <dimension ref="A1:R20"/>
  <sheetViews>
    <sheetView showGridLines="0" zoomScale="90" zoomScaleNormal="90" workbookViewId="0">
      <selection activeCell="M15" sqref="M15"/>
    </sheetView>
  </sheetViews>
  <sheetFormatPr defaultRowHeight="14.6" x14ac:dyDescent="0.4"/>
  <cols>
    <col min="1" max="1" width="2" style="5" customWidth="1"/>
    <col min="2" max="2" width="1.84375" style="5" bestFit="1" customWidth="1"/>
    <col min="3" max="3" width="10.3046875" style="5" customWidth="1"/>
    <col min="4" max="4" width="15.921875" style="5" customWidth="1"/>
    <col min="5" max="5" width="14.07421875" style="5" bestFit="1" customWidth="1"/>
    <col min="6" max="6" width="15.07421875" style="5" bestFit="1" customWidth="1"/>
    <col min="7" max="7" width="2.3828125" style="5" customWidth="1"/>
    <col min="8" max="8" width="2.15234375" style="5" customWidth="1"/>
    <col min="9" max="9" width="1.765625" style="5" customWidth="1"/>
    <col min="10" max="11" width="1.84375" style="5" bestFit="1" customWidth="1"/>
    <col min="12" max="12" width="17.53515625" style="5" bestFit="1" customWidth="1"/>
    <col min="13" max="13" width="9.3828125" style="5" bestFit="1" customWidth="1"/>
    <col min="14" max="14" width="7.84375" style="5" customWidth="1"/>
    <col min="15" max="15" width="10.23046875" style="5" bestFit="1" customWidth="1"/>
    <col min="16" max="16" width="33.765625" style="5" customWidth="1"/>
    <col min="17" max="17" width="2.15234375" style="5" customWidth="1"/>
    <col min="18" max="18" width="10.3046875" style="5" customWidth="1"/>
    <col min="19" max="16384" width="9.23046875" style="5"/>
  </cols>
  <sheetData>
    <row r="1" spans="2:18" x14ac:dyDescent="0.4">
      <c r="R1" s="27" t="s">
        <v>34</v>
      </c>
    </row>
    <row r="2" spans="2:18" x14ac:dyDescent="0.4">
      <c r="B2" s="6">
        <v>1</v>
      </c>
      <c r="C2" s="73" t="s">
        <v>15</v>
      </c>
      <c r="D2" s="74"/>
      <c r="E2" s="74"/>
      <c r="F2" s="74"/>
      <c r="G2" s="75"/>
      <c r="H2" s="6"/>
      <c r="J2" s="6">
        <v>3</v>
      </c>
      <c r="K2" s="73" t="s">
        <v>17</v>
      </c>
      <c r="L2" s="74"/>
      <c r="M2" s="74"/>
      <c r="N2" s="74"/>
      <c r="O2" s="74"/>
      <c r="P2" s="75"/>
      <c r="Q2" s="6"/>
    </row>
    <row r="3" spans="2:18" ht="6" customHeight="1" x14ac:dyDescent="0.4">
      <c r="B3" s="7"/>
      <c r="C3" s="9"/>
      <c r="D3" s="9"/>
      <c r="E3" s="9"/>
      <c r="F3" s="9"/>
      <c r="G3" s="9"/>
      <c r="H3" s="7"/>
      <c r="J3" s="7"/>
      <c r="K3" s="9"/>
      <c r="L3" s="9"/>
      <c r="M3" s="9"/>
      <c r="N3" s="9"/>
      <c r="O3" s="9"/>
      <c r="P3" s="9"/>
      <c r="Q3" s="7"/>
    </row>
    <row r="4" spans="2:18" x14ac:dyDescent="0.4">
      <c r="B4" s="7"/>
      <c r="C4" s="9"/>
      <c r="D4" s="117" t="s">
        <v>125</v>
      </c>
      <c r="E4" s="118"/>
      <c r="F4" s="119"/>
      <c r="G4" s="9"/>
      <c r="H4" s="7"/>
      <c r="J4" s="7"/>
      <c r="K4" s="9"/>
      <c r="L4" s="9"/>
      <c r="M4" s="14" t="s">
        <v>18</v>
      </c>
      <c r="N4" s="14" t="s">
        <v>21</v>
      </c>
      <c r="O4" s="14" t="s">
        <v>23</v>
      </c>
      <c r="P4" s="9"/>
      <c r="Q4" s="7"/>
    </row>
    <row r="5" spans="2:18" x14ac:dyDescent="0.4">
      <c r="B5" s="7"/>
      <c r="C5" s="9"/>
      <c r="D5" s="114"/>
      <c r="E5" s="112" t="s">
        <v>119</v>
      </c>
      <c r="F5" s="112" t="s">
        <v>120</v>
      </c>
      <c r="G5" s="9"/>
      <c r="H5" s="7"/>
      <c r="J5" s="7"/>
      <c r="K5" s="43" t="s">
        <v>0</v>
      </c>
      <c r="L5" s="15" t="s">
        <v>17</v>
      </c>
      <c r="M5" s="15" t="s">
        <v>19</v>
      </c>
      <c r="N5" s="15" t="s">
        <v>20</v>
      </c>
      <c r="O5" s="15" t="s">
        <v>22</v>
      </c>
      <c r="P5" s="26" t="s">
        <v>24</v>
      </c>
      <c r="Q5" s="7"/>
    </row>
    <row r="6" spans="2:18" x14ac:dyDescent="0.4">
      <c r="B6" s="7"/>
      <c r="C6" s="13"/>
      <c r="D6" s="66" t="s">
        <v>121</v>
      </c>
      <c r="E6" s="106">
        <v>80.000000000000028</v>
      </c>
      <c r="F6" s="106">
        <v>19.999999999999968</v>
      </c>
      <c r="G6" s="9"/>
      <c r="H6" s="7"/>
      <c r="J6" s="7"/>
      <c r="K6" s="21">
        <v>1</v>
      </c>
      <c r="L6" s="22" t="s">
        <v>126</v>
      </c>
      <c r="M6" s="70">
        <f>SUM(E6:F6)</f>
        <v>100</v>
      </c>
      <c r="N6" s="24" t="s">
        <v>26</v>
      </c>
      <c r="O6" s="70">
        <v>100</v>
      </c>
      <c r="P6" s="25" t="s">
        <v>127</v>
      </c>
      <c r="Q6" s="7"/>
    </row>
    <row r="7" spans="2:18" x14ac:dyDescent="0.4">
      <c r="B7" s="7"/>
      <c r="C7" s="13"/>
      <c r="D7" s="66" t="s">
        <v>122</v>
      </c>
      <c r="E7" s="106">
        <v>10.000000000000007</v>
      </c>
      <c r="F7" s="106">
        <v>9.9999999999999929</v>
      </c>
      <c r="G7" s="9"/>
      <c r="H7" s="7"/>
      <c r="J7" s="7"/>
      <c r="K7" s="21">
        <v>2</v>
      </c>
      <c r="L7" s="22" t="s">
        <v>128</v>
      </c>
      <c r="M7" s="70">
        <f t="shared" ref="M7:M10" si="0">SUM(E7:F7)</f>
        <v>20</v>
      </c>
      <c r="N7" s="24" t="s">
        <v>26</v>
      </c>
      <c r="O7" s="70">
        <v>20</v>
      </c>
      <c r="P7" s="25" t="s">
        <v>131</v>
      </c>
      <c r="Q7" s="7"/>
    </row>
    <row r="8" spans="2:18" x14ac:dyDescent="0.4">
      <c r="B8" s="7"/>
      <c r="C8" s="13"/>
      <c r="D8" s="66" t="s">
        <v>123</v>
      </c>
      <c r="E8" s="106">
        <v>10.000000000000004</v>
      </c>
      <c r="F8" s="106">
        <v>19.999999999999996</v>
      </c>
      <c r="G8" s="9"/>
      <c r="H8" s="7"/>
      <c r="J8" s="7"/>
      <c r="K8" s="21">
        <v>3</v>
      </c>
      <c r="L8" s="22" t="s">
        <v>129</v>
      </c>
      <c r="M8" s="70">
        <f t="shared" si="0"/>
        <v>30</v>
      </c>
      <c r="N8" s="24" t="s">
        <v>26</v>
      </c>
      <c r="O8" s="70">
        <v>30</v>
      </c>
      <c r="P8" s="25" t="s">
        <v>130</v>
      </c>
      <c r="Q8" s="7"/>
    </row>
    <row r="9" spans="2:18" x14ac:dyDescent="0.4">
      <c r="B9" s="7"/>
      <c r="C9" s="13"/>
      <c r="D9" s="115" t="s">
        <v>136</v>
      </c>
      <c r="E9" s="116">
        <f>SUM(E6:E8)</f>
        <v>100.00000000000003</v>
      </c>
      <c r="F9" s="116">
        <f>SUM(F6:F8)</f>
        <v>49.999999999999957</v>
      </c>
      <c r="G9" s="9"/>
      <c r="H9" s="7"/>
      <c r="J9" s="7"/>
      <c r="K9" s="21">
        <v>4</v>
      </c>
      <c r="L9" s="22" t="s">
        <v>132</v>
      </c>
      <c r="M9" s="70">
        <f>F7</f>
        <v>9.9999999999999929</v>
      </c>
      <c r="N9" s="24" t="s">
        <v>33</v>
      </c>
      <c r="O9" s="70">
        <f>F9*20%</f>
        <v>9.9999999999999929</v>
      </c>
      <c r="P9" s="25" t="s">
        <v>137</v>
      </c>
      <c r="Q9" s="7"/>
    </row>
    <row r="10" spans="2:18" x14ac:dyDescent="0.4">
      <c r="B10" s="7"/>
      <c r="C10" s="9"/>
      <c r="D10" s="9"/>
      <c r="E10" s="9"/>
      <c r="F10" s="9"/>
      <c r="G10" s="9"/>
      <c r="H10" s="7"/>
      <c r="J10" s="7"/>
      <c r="K10" s="21">
        <v>5</v>
      </c>
      <c r="L10" s="22" t="s">
        <v>133</v>
      </c>
      <c r="M10" s="70">
        <f>E7</f>
        <v>10.000000000000007</v>
      </c>
      <c r="N10" s="24" t="s">
        <v>33</v>
      </c>
      <c r="O10" s="70">
        <f>E9*10%</f>
        <v>10.000000000000004</v>
      </c>
      <c r="P10" s="25" t="s">
        <v>138</v>
      </c>
      <c r="Q10" s="7"/>
    </row>
    <row r="11" spans="2:18" x14ac:dyDescent="0.4">
      <c r="B11" s="6"/>
      <c r="C11" s="8"/>
      <c r="D11" s="8"/>
      <c r="E11" s="8"/>
      <c r="F11" s="8"/>
      <c r="G11" s="8"/>
      <c r="H11" s="6"/>
      <c r="J11" s="7"/>
      <c r="K11" s="21">
        <v>6</v>
      </c>
      <c r="L11" s="22" t="s">
        <v>134</v>
      </c>
      <c r="M11" s="70">
        <f>E8</f>
        <v>10.000000000000004</v>
      </c>
      <c r="N11" s="24" t="s">
        <v>33</v>
      </c>
      <c r="O11" s="70">
        <f>E9*10%</f>
        <v>10.000000000000004</v>
      </c>
      <c r="P11" s="25" t="s">
        <v>139</v>
      </c>
      <c r="Q11" s="7"/>
    </row>
    <row r="12" spans="2:18" ht="6.9" customHeight="1" x14ac:dyDescent="0.4">
      <c r="E12" s="51"/>
      <c r="F12" s="51"/>
      <c r="J12" s="7"/>
      <c r="K12" s="60"/>
      <c r="L12" s="61"/>
      <c r="M12" s="61"/>
      <c r="N12" s="61"/>
      <c r="O12" s="62"/>
      <c r="P12" s="61"/>
      <c r="Q12" s="7"/>
    </row>
    <row r="13" spans="2:18" x14ac:dyDescent="0.4">
      <c r="B13" s="6">
        <v>2</v>
      </c>
      <c r="C13" s="74" t="s">
        <v>16</v>
      </c>
      <c r="D13" s="74"/>
      <c r="E13" s="74"/>
      <c r="F13" s="74"/>
      <c r="G13" s="75"/>
      <c r="H13" s="6"/>
      <c r="J13" s="7"/>
      <c r="K13" s="79">
        <v>7</v>
      </c>
      <c r="L13" s="81" t="s">
        <v>39</v>
      </c>
      <c r="M13" s="88" t="s">
        <v>41</v>
      </c>
      <c r="N13" s="89"/>
      <c r="O13" s="90"/>
      <c r="P13" s="76" t="s">
        <v>135</v>
      </c>
      <c r="Q13" s="7"/>
    </row>
    <row r="14" spans="2:18" x14ac:dyDescent="0.4">
      <c r="B14" s="7"/>
      <c r="C14" s="9"/>
      <c r="D14" s="9"/>
      <c r="E14" s="9"/>
      <c r="F14" s="9"/>
      <c r="G14" s="9"/>
      <c r="H14" s="7"/>
      <c r="J14" s="7"/>
      <c r="K14" s="80"/>
      <c r="L14" s="82"/>
      <c r="M14" s="91"/>
      <c r="N14" s="92"/>
      <c r="O14" s="93"/>
      <c r="P14" s="78"/>
      <c r="Q14" s="7"/>
    </row>
    <row r="15" spans="2:18" x14ac:dyDescent="0.4">
      <c r="B15" s="7"/>
      <c r="C15" s="9"/>
      <c r="D15" s="9"/>
      <c r="E15" s="112" t="s">
        <v>119</v>
      </c>
      <c r="F15" s="112" t="s">
        <v>120</v>
      </c>
      <c r="G15" s="9"/>
      <c r="H15" s="7"/>
      <c r="J15" s="7"/>
      <c r="K15" s="59"/>
      <c r="L15" s="60"/>
      <c r="M15" s="61"/>
      <c r="N15" s="61"/>
      <c r="O15" s="61"/>
      <c r="P15" s="62"/>
      <c r="Q15" s="7"/>
    </row>
    <row r="16" spans="2:18" x14ac:dyDescent="0.4">
      <c r="B16" s="7"/>
      <c r="C16" s="9"/>
      <c r="D16" s="63" t="s">
        <v>124</v>
      </c>
      <c r="E16" s="56">
        <v>0.2</v>
      </c>
      <c r="F16" s="56">
        <v>0.25</v>
      </c>
      <c r="G16" s="9"/>
      <c r="H16" s="7"/>
      <c r="J16" s="6"/>
      <c r="K16" s="73"/>
      <c r="L16" s="74"/>
      <c r="M16" s="74"/>
      <c r="N16" s="74"/>
      <c r="O16" s="74"/>
      <c r="P16" s="75"/>
      <c r="Q16" s="6"/>
    </row>
    <row r="17" spans="2:8" ht="4.75" customHeight="1" x14ac:dyDescent="0.4">
      <c r="B17" s="7"/>
      <c r="C17" s="57"/>
      <c r="D17" s="57"/>
      <c r="E17" s="58"/>
      <c r="F17" s="58"/>
      <c r="G17" s="9"/>
      <c r="H17" s="7"/>
    </row>
    <row r="18" spans="2:8" ht="25.75" x14ac:dyDescent="0.4">
      <c r="B18" s="7"/>
      <c r="C18" s="57"/>
      <c r="D18" s="18" t="s">
        <v>14</v>
      </c>
      <c r="E18" s="120">
        <f>SUMPRODUCT(E9:F9,E16:F16)</f>
        <v>32.5</v>
      </c>
      <c r="F18" s="107"/>
      <c r="G18" s="9"/>
      <c r="H18" s="7"/>
    </row>
    <row r="19" spans="2:8" x14ac:dyDescent="0.4">
      <c r="B19" s="7"/>
      <c r="C19" s="9"/>
      <c r="D19" s="9"/>
      <c r="E19" s="9"/>
      <c r="F19" s="9"/>
      <c r="G19" s="9"/>
      <c r="H19" s="7"/>
    </row>
    <row r="20" spans="2:8" x14ac:dyDescent="0.4">
      <c r="B20" s="6"/>
      <c r="C20" s="8"/>
      <c r="D20" s="8"/>
      <c r="E20" s="8"/>
      <c r="F20" s="8"/>
      <c r="G20" s="8"/>
      <c r="H20" s="6"/>
    </row>
  </sheetData>
  <mergeCells count="9">
    <mergeCell ref="K16:P16"/>
    <mergeCell ref="D4:F4"/>
    <mergeCell ref="C2:G2"/>
    <mergeCell ref="K2:P2"/>
    <mergeCell ref="C13:G13"/>
    <mergeCell ref="K13:K14"/>
    <mergeCell ref="L13:L14"/>
    <mergeCell ref="M13:O14"/>
    <mergeCell ref="P13:P14"/>
  </mergeCells>
  <hyperlinks>
    <hyperlink ref="R1" location="Index!A1" display="Back to Index" xr:uid="{8524E6C9-DBF4-4999-B057-AEA37D5C1B17}"/>
  </hyperlink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1962-822B-4747-9FA6-40B7B45537F3}">
  <sheetPr>
    <tabColor theme="0" tint="-0.14999847407452621"/>
  </sheetPr>
  <dimension ref="A1:H24"/>
  <sheetViews>
    <sheetView showGridLines="0" topLeftCell="A10" workbookViewId="0">
      <selection activeCell="J1" sqref="J1:L1048576"/>
    </sheetView>
  </sheetViews>
  <sheetFormatPr defaultRowHeight="14.6" x14ac:dyDescent="0.4"/>
  <cols>
    <col min="1" max="1" width="2.23046875" customWidth="1"/>
    <col min="2" max="2" width="6.53515625" bestFit="1" customWidth="1"/>
    <col min="3" max="3" width="22.23046875" bestFit="1" customWidth="1"/>
    <col min="4" max="4" width="5.53515625" bestFit="1" customWidth="1"/>
    <col min="5" max="5" width="8.07421875" bestFit="1" customWidth="1"/>
    <col min="6" max="6" width="9.765625" bestFit="1" customWidth="1"/>
    <col min="7" max="7" width="11.84375" bestFit="1" customWidth="1"/>
    <col min="8" max="8" width="9.07421875" bestFit="1" customWidth="1"/>
  </cols>
  <sheetData>
    <row r="1" spans="1:8" x14ac:dyDescent="0.4">
      <c r="A1" s="46" t="s">
        <v>49</v>
      </c>
    </row>
    <row r="2" spans="1:8" x14ac:dyDescent="0.4">
      <c r="A2" s="46" t="s">
        <v>140</v>
      </c>
    </row>
    <row r="3" spans="1:8" x14ac:dyDescent="0.4">
      <c r="A3" s="46" t="s">
        <v>141</v>
      </c>
    </row>
    <row r="6" spans="1:8" ht="15" thickBot="1" x14ac:dyDescent="0.45">
      <c r="A6" t="s">
        <v>50</v>
      </c>
    </row>
    <row r="7" spans="1:8" ht="26.15" customHeight="1" x14ac:dyDescent="0.4">
      <c r="B7" s="101"/>
      <c r="C7" s="101"/>
      <c r="D7" s="101" t="s">
        <v>53</v>
      </c>
      <c r="E7" s="101" t="s">
        <v>55</v>
      </c>
      <c r="F7" s="101" t="s">
        <v>57</v>
      </c>
      <c r="G7" s="101" t="s">
        <v>59</v>
      </c>
      <c r="H7" s="101" t="s">
        <v>59</v>
      </c>
    </row>
    <row r="8" spans="1:8" ht="15" thickBot="1" x14ac:dyDescent="0.45">
      <c r="B8" s="102" t="s">
        <v>51</v>
      </c>
      <c r="C8" s="102" t="s">
        <v>52</v>
      </c>
      <c r="D8" s="102" t="s">
        <v>54</v>
      </c>
      <c r="E8" s="102" t="s">
        <v>56</v>
      </c>
      <c r="F8" s="102" t="s">
        <v>58</v>
      </c>
      <c r="G8" s="102" t="s">
        <v>60</v>
      </c>
      <c r="H8" s="102" t="s">
        <v>61</v>
      </c>
    </row>
    <row r="9" spans="1:8" x14ac:dyDescent="0.4">
      <c r="B9" s="47" t="s">
        <v>68</v>
      </c>
      <c r="C9" s="47" t="s">
        <v>142</v>
      </c>
      <c r="D9" s="47">
        <v>80.000000000000028</v>
      </c>
      <c r="E9" s="47">
        <v>0</v>
      </c>
      <c r="F9" s="47">
        <v>0.2</v>
      </c>
      <c r="G9" s="47">
        <v>6.25E-2</v>
      </c>
      <c r="H9" s="47">
        <v>0</v>
      </c>
    </row>
    <row r="10" spans="1:8" x14ac:dyDescent="0.4">
      <c r="B10" s="47" t="s">
        <v>70</v>
      </c>
      <c r="C10" s="47" t="s">
        <v>143</v>
      </c>
      <c r="D10" s="47">
        <v>19.999999999999968</v>
      </c>
      <c r="E10" s="47">
        <v>0</v>
      </c>
      <c r="F10" s="47">
        <v>0.25</v>
      </c>
      <c r="G10" s="47">
        <v>0</v>
      </c>
      <c r="H10" s="47">
        <v>6.25E-2</v>
      </c>
    </row>
    <row r="11" spans="1:8" x14ac:dyDescent="0.4">
      <c r="B11" s="47" t="s">
        <v>144</v>
      </c>
      <c r="C11" s="47" t="s">
        <v>145</v>
      </c>
      <c r="D11" s="47">
        <v>10.000000000000007</v>
      </c>
      <c r="E11" s="47">
        <v>0</v>
      </c>
      <c r="F11" s="47">
        <v>0.2</v>
      </c>
      <c r="G11" s="47">
        <v>0.25</v>
      </c>
      <c r="H11" s="47">
        <v>0.749999999999999</v>
      </c>
    </row>
    <row r="12" spans="1:8" x14ac:dyDescent="0.4">
      <c r="B12" s="47" t="s">
        <v>146</v>
      </c>
      <c r="C12" s="47" t="s">
        <v>147</v>
      </c>
      <c r="D12" s="47">
        <v>9.9999999999999929</v>
      </c>
      <c r="E12" s="47">
        <v>0</v>
      </c>
      <c r="F12" s="47">
        <v>0.25</v>
      </c>
      <c r="G12" s="47">
        <v>0.74999999999999922</v>
      </c>
      <c r="H12" s="47">
        <v>0.25</v>
      </c>
    </row>
    <row r="13" spans="1:8" x14ac:dyDescent="0.4">
      <c r="B13" s="47" t="s">
        <v>148</v>
      </c>
      <c r="C13" s="47" t="s">
        <v>149</v>
      </c>
      <c r="D13" s="47">
        <v>10.000000000000004</v>
      </c>
      <c r="E13" s="47">
        <v>0</v>
      </c>
      <c r="F13" s="47">
        <v>0.20000000000000007</v>
      </c>
      <c r="G13" s="47">
        <v>0</v>
      </c>
      <c r="H13" s="47">
        <v>0.74999999999999922</v>
      </c>
    </row>
    <row r="14" spans="1:8" ht="15" thickBot="1" x14ac:dyDescent="0.45">
      <c r="B14" s="48" t="s">
        <v>150</v>
      </c>
      <c r="C14" s="48" t="s">
        <v>151</v>
      </c>
      <c r="D14" s="48">
        <v>19.999999999999996</v>
      </c>
      <c r="E14" s="48">
        <v>0</v>
      </c>
      <c r="F14" s="48">
        <v>0.25</v>
      </c>
      <c r="G14" s="48">
        <v>0.74999999999999989</v>
      </c>
      <c r="H14" s="48">
        <v>0</v>
      </c>
    </row>
    <row r="16" spans="1:8" ht="15" thickBot="1" x14ac:dyDescent="0.45">
      <c r="A16" t="s">
        <v>17</v>
      </c>
    </row>
    <row r="17" spans="2:8" x14ac:dyDescent="0.4">
      <c r="B17" s="101"/>
      <c r="C17" s="101"/>
      <c r="D17" s="101" t="s">
        <v>53</v>
      </c>
      <c r="E17" s="101" t="s">
        <v>62</v>
      </c>
      <c r="F17" s="101" t="s">
        <v>64</v>
      </c>
      <c r="G17" s="101" t="s">
        <v>59</v>
      </c>
      <c r="H17" s="101" t="s">
        <v>59</v>
      </c>
    </row>
    <row r="18" spans="2:8" ht="15" thickBot="1" x14ac:dyDescent="0.45">
      <c r="B18" s="102" t="s">
        <v>51</v>
      </c>
      <c r="C18" s="102" t="s">
        <v>52</v>
      </c>
      <c r="D18" s="102" t="s">
        <v>54</v>
      </c>
      <c r="E18" s="102" t="s">
        <v>63</v>
      </c>
      <c r="F18" s="102" t="s">
        <v>65</v>
      </c>
      <c r="G18" s="102" t="s">
        <v>60</v>
      </c>
      <c r="H18" s="102" t="s">
        <v>61</v>
      </c>
    </row>
    <row r="19" spans="2:8" x14ac:dyDescent="0.4">
      <c r="B19" s="47" t="s">
        <v>152</v>
      </c>
      <c r="C19" s="47" t="s">
        <v>153</v>
      </c>
      <c r="D19" s="47">
        <v>100</v>
      </c>
      <c r="E19" s="47">
        <v>0.15</v>
      </c>
      <c r="F19" s="47">
        <v>100</v>
      </c>
      <c r="G19" s="47">
        <v>33.333333333333272</v>
      </c>
      <c r="H19" s="47">
        <v>50.000000000000014</v>
      </c>
    </row>
    <row r="20" spans="2:8" x14ac:dyDescent="0.4">
      <c r="B20" s="47" t="s">
        <v>154</v>
      </c>
      <c r="C20" s="47" t="s">
        <v>155</v>
      </c>
      <c r="D20" s="47">
        <v>20</v>
      </c>
      <c r="E20" s="47">
        <v>0.65</v>
      </c>
      <c r="F20" s="47">
        <v>20</v>
      </c>
      <c r="G20" s="47">
        <v>12.500000000000004</v>
      </c>
      <c r="H20" s="47">
        <v>3.1249999999999947</v>
      </c>
    </row>
    <row r="21" spans="2:8" x14ac:dyDescent="0.4">
      <c r="B21" s="47" t="s">
        <v>156</v>
      </c>
      <c r="C21" s="47" t="s">
        <v>157</v>
      </c>
      <c r="D21" s="47">
        <v>30</v>
      </c>
      <c r="E21" s="47">
        <v>0.14999999999999991</v>
      </c>
      <c r="F21" s="47">
        <v>30</v>
      </c>
      <c r="G21" s="47">
        <v>12.499999999999973</v>
      </c>
      <c r="H21" s="47">
        <v>24.999999999999996</v>
      </c>
    </row>
    <row r="22" spans="2:8" x14ac:dyDescent="0.4">
      <c r="B22" s="47" t="s">
        <v>158</v>
      </c>
      <c r="C22" s="47" t="s">
        <v>159</v>
      </c>
      <c r="D22" s="47">
        <v>9.9999999999999929</v>
      </c>
      <c r="E22" s="47">
        <v>-0.5</v>
      </c>
      <c r="F22" s="47">
        <v>0</v>
      </c>
      <c r="G22" s="47">
        <v>2.499999999999996</v>
      </c>
      <c r="H22" s="47">
        <v>10.000000000000004</v>
      </c>
    </row>
    <row r="23" spans="2:8" x14ac:dyDescent="0.4">
      <c r="B23" s="47" t="s">
        <v>160</v>
      </c>
      <c r="C23" s="47" t="s">
        <v>161</v>
      </c>
      <c r="D23" s="47">
        <v>10.000000000000007</v>
      </c>
      <c r="E23" s="47">
        <v>-0.5</v>
      </c>
      <c r="F23" s="47">
        <v>0</v>
      </c>
      <c r="G23" s="47">
        <v>2.8571428571428528</v>
      </c>
      <c r="H23" s="47">
        <v>5.0000000000000036</v>
      </c>
    </row>
    <row r="24" spans="2:8" ht="15" thickBot="1" x14ac:dyDescent="0.45">
      <c r="B24" s="48" t="s">
        <v>162</v>
      </c>
      <c r="C24" s="48" t="s">
        <v>163</v>
      </c>
      <c r="D24" s="48">
        <v>10.000000000000004</v>
      </c>
      <c r="E24" s="48">
        <v>0</v>
      </c>
      <c r="F24" s="48">
        <v>0</v>
      </c>
      <c r="G24" s="48">
        <v>19.999999999999996</v>
      </c>
      <c r="H24" s="48">
        <v>10.000000000000004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P1</vt:lpstr>
      <vt:lpstr>Solution-P1</vt:lpstr>
      <vt:lpstr>Sensitivity Report-P1</vt:lpstr>
      <vt:lpstr>P2</vt:lpstr>
      <vt:lpstr>Solution-P2</vt:lpstr>
      <vt:lpstr>P3</vt:lpstr>
      <vt:lpstr>Solution-P3</vt:lpstr>
      <vt:lpstr>Sensitivity Report-P3</vt:lpstr>
      <vt:lpstr>P4</vt:lpstr>
      <vt:lpstr>Solution-P4</vt:lpstr>
      <vt:lpstr>Solution Matrix-P4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Panchal, Nikhil</dc:creator>
  <cp:lastModifiedBy>Panchal, Nikhil</cp:lastModifiedBy>
  <dcterms:created xsi:type="dcterms:W3CDTF">2021-09-01T01:52:26Z</dcterms:created>
  <dcterms:modified xsi:type="dcterms:W3CDTF">2021-09-11T13:51:00Z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2021-09-01T01:53:46Z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0844cf6c-ea87-4be1-8d14-a92bef1efb51</vt:lpwstr>
  </property>
  <property fmtid="{D5CDD505-2E9C-101B-9397-08002B2CF9AE}" pid="8" name="MSIP_Label_a7c77bae-9cad-4b1a-aac3-2a4ad557d70b_ContentBits">
    <vt:lpwstr>0</vt:lpwstr>
  </property>
</Properties>
</file>