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RU\Analytics\"/>
    </mc:Choice>
  </mc:AlternateContent>
  <bookViews>
    <workbookView xWindow="-96" yWindow="-96" windowWidth="19092" windowHeight="12072" firstSheet="1" activeTab="2"/>
  </bookViews>
  <sheets>
    <sheet name="Анализ" sheetId="2" state="hidden" r:id="rId1"/>
    <sheet name="Список стартапов" sheetId="1" r:id="rId2"/>
    <sheet name="Лист2" sheetId="4" r:id="rId3"/>
    <sheet name="Лист1" sheetId="3" state="hidden" r:id="rId4"/>
  </sheets>
  <definedNames>
    <definedName name="_xlnm._FilterDatabase" localSheetId="2" hidden="1">Лист2!$E$1:$E$202</definedName>
    <definedName name="_xlnm._FilterDatabase" localSheetId="1" hidden="1">'Список стартапов'!$B$2:$K$202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3" i="4" l="1"/>
  <c r="I102" i="4"/>
  <c r="I99" i="4"/>
  <c r="I96" i="4"/>
  <c r="I93" i="4"/>
  <c r="I90" i="4"/>
  <c r="I83" i="4"/>
  <c r="I139" i="4"/>
  <c r="I2" i="4"/>
  <c r="E200" i="4" l="1"/>
  <c r="E199" i="4"/>
  <c r="E185" i="4"/>
  <c r="E184" i="4"/>
  <c r="E182" i="4"/>
  <c r="E180" i="4"/>
  <c r="E178" i="4"/>
  <c r="E177" i="4"/>
  <c r="E176" i="4"/>
  <c r="E175" i="4"/>
  <c r="E173" i="4"/>
  <c r="E169" i="4"/>
  <c r="E168" i="4"/>
  <c r="E167" i="4"/>
  <c r="E165" i="4"/>
  <c r="E163" i="4"/>
  <c r="E161" i="4"/>
  <c r="E160" i="4"/>
  <c r="E158" i="4"/>
  <c r="E157" i="4"/>
  <c r="E156" i="4"/>
  <c r="E155" i="4"/>
  <c r="E153" i="4"/>
  <c r="E152" i="4"/>
  <c r="E150" i="4"/>
  <c r="E149" i="4"/>
  <c r="E148" i="4"/>
  <c r="E147" i="4"/>
  <c r="E146" i="4"/>
  <c r="E145" i="4"/>
  <c r="E144" i="4"/>
  <c r="E143" i="4"/>
  <c r="E142" i="4"/>
  <c r="E141" i="4"/>
  <c r="E140" i="4"/>
  <c r="E139" i="4"/>
  <c r="E138" i="4"/>
  <c r="E135" i="4"/>
  <c r="E133" i="4"/>
  <c r="E132" i="4"/>
  <c r="E131" i="4"/>
  <c r="E129" i="4"/>
  <c r="E128" i="4"/>
  <c r="E127" i="4"/>
  <c r="E125" i="4"/>
  <c r="E123" i="4"/>
  <c r="E121" i="4"/>
  <c r="E120" i="4"/>
  <c r="E118" i="4"/>
  <c r="E117" i="4"/>
  <c r="E116" i="4"/>
  <c r="E112" i="4"/>
  <c r="E111" i="4"/>
  <c r="E108" i="4"/>
  <c r="E107" i="4"/>
  <c r="E106" i="4"/>
  <c r="E104" i="4"/>
  <c r="E103" i="4"/>
  <c r="E102" i="4"/>
  <c r="E101" i="4"/>
  <c r="E100" i="4"/>
  <c r="E99" i="4"/>
  <c r="E97" i="4"/>
  <c r="E96" i="4"/>
  <c r="E95" i="4"/>
  <c r="E92" i="4"/>
  <c r="E91" i="4"/>
  <c r="E90" i="4"/>
  <c r="E89" i="4"/>
  <c r="E88" i="4"/>
  <c r="E87" i="4"/>
  <c r="E86" i="4"/>
  <c r="E78" i="4"/>
  <c r="E73" i="4"/>
  <c r="E72" i="4"/>
  <c r="E71" i="4"/>
  <c r="E69" i="4"/>
  <c r="E67" i="4"/>
  <c r="E66" i="4"/>
  <c r="E65" i="4"/>
  <c r="E63" i="4"/>
  <c r="E62" i="4"/>
  <c r="E58" i="4"/>
  <c r="E56" i="4"/>
  <c r="E55" i="4"/>
  <c r="E54" i="4"/>
  <c r="E137" i="4"/>
  <c r="E53" i="4"/>
  <c r="E51" i="4"/>
  <c r="E50" i="4"/>
  <c r="E48" i="4"/>
  <c r="E47" i="4"/>
  <c r="E44" i="4"/>
  <c r="E40" i="4"/>
  <c r="E43" i="4"/>
  <c r="E41" i="4"/>
  <c r="E37" i="4"/>
  <c r="E35" i="4"/>
  <c r="E34" i="4"/>
  <c r="E33" i="4"/>
  <c r="E29" i="4"/>
  <c r="E28" i="4"/>
  <c r="E25" i="4"/>
  <c r="E21" i="4"/>
  <c r="E20" i="4"/>
  <c r="E14" i="4"/>
  <c r="E8" i="4"/>
  <c r="E7" i="4"/>
  <c r="E5" i="4"/>
  <c r="I5"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1" i="4"/>
  <c r="I100" i="4"/>
  <c r="I98" i="4"/>
  <c r="I97" i="4"/>
  <c r="I95" i="4"/>
  <c r="I94" i="4"/>
  <c r="I92" i="4"/>
  <c r="I91" i="4"/>
  <c r="I89" i="4"/>
  <c r="I88" i="4"/>
  <c r="I87" i="4"/>
  <c r="I86" i="4"/>
  <c r="I85"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4" i="4"/>
  <c r="I3" i="4"/>
  <c r="J25" i="3" l="1"/>
  <c r="T20" i="3"/>
  <c r="R21" i="3"/>
  <c r="R20" i="3"/>
  <c r="P21" i="3"/>
  <c r="P20" i="3"/>
  <c r="N22" i="3"/>
  <c r="N21" i="3"/>
  <c r="N20" i="3"/>
  <c r="L21" i="3"/>
  <c r="L20" i="3"/>
  <c r="J21" i="3"/>
  <c r="J20" i="3"/>
  <c r="J17" i="1"/>
  <c r="F15" i="1"/>
  <c r="F21" i="1"/>
  <c r="F22" i="1"/>
  <c r="F9" i="1"/>
  <c r="F8" i="1"/>
  <c r="F6" i="1"/>
  <c r="J5" i="1"/>
  <c r="J6" i="1"/>
  <c r="J7" i="1"/>
  <c r="J8" i="1"/>
  <c r="J9" i="1"/>
  <c r="J10" i="1"/>
  <c r="J11" i="1"/>
  <c r="J12" i="1"/>
  <c r="J13" i="1"/>
  <c r="J14" i="1"/>
  <c r="J15" i="1"/>
  <c r="J16" i="1"/>
  <c r="J18" i="1"/>
  <c r="J19" i="1"/>
  <c r="J20" i="1"/>
  <c r="J21" i="1"/>
  <c r="J22" i="1"/>
  <c r="J23" i="1"/>
  <c r="J4" i="1"/>
  <c r="J3" i="1"/>
  <c r="J31" i="1" l="1"/>
  <c r="J32" i="1"/>
  <c r="J30" i="1"/>
  <c r="F30" i="1"/>
  <c r="J27" i="1"/>
  <c r="J28" i="1"/>
  <c r="J29" i="1"/>
  <c r="F29" i="1"/>
  <c r="J33" i="1"/>
  <c r="J34" i="1"/>
  <c r="F34" i="1"/>
  <c r="J26" i="1"/>
  <c r="F26" i="1"/>
  <c r="J25" i="1"/>
  <c r="J24" i="1"/>
  <c r="J109" i="1"/>
  <c r="J35" i="1"/>
  <c r="F35" i="1"/>
  <c r="J36" i="1"/>
  <c r="F36" i="1"/>
  <c r="J37" i="1"/>
  <c r="J38" i="1"/>
  <c r="F38" i="1"/>
  <c r="J39" i="1"/>
  <c r="J40" i="1"/>
  <c r="J41" i="1"/>
  <c r="J42" i="1"/>
  <c r="F42" i="1"/>
  <c r="J43" i="1"/>
  <c r="J44" i="1"/>
  <c r="E17" i="2" l="1"/>
  <c r="G17" i="2"/>
  <c r="F17" i="2"/>
  <c r="D17" i="2"/>
  <c r="C17" i="2"/>
  <c r="J45"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8" i="1"/>
  <c r="J107" i="1"/>
  <c r="J106" i="1"/>
  <c r="J105" i="1"/>
  <c r="J102" i="1"/>
  <c r="J101" i="1"/>
  <c r="J99" i="1"/>
  <c r="J98" i="1"/>
  <c r="J96" i="1"/>
  <c r="J95" i="1"/>
  <c r="J93" i="1"/>
  <c r="J92" i="1"/>
  <c r="J90" i="1"/>
  <c r="J89" i="1"/>
  <c r="J88" i="1"/>
  <c r="J87" i="1"/>
  <c r="J86"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202" i="1"/>
  <c r="F132" i="1"/>
  <c r="F138" i="1"/>
  <c r="F176" i="1"/>
  <c r="C2" i="2" l="1"/>
  <c r="C3" i="2" s="1"/>
  <c r="C4" i="2" s="1"/>
  <c r="C5" i="2"/>
  <c r="C9" i="2" l="1"/>
  <c r="C10" i="2"/>
  <c r="C6" i="2"/>
  <c r="C11" i="2" l="1"/>
  <c r="D9" i="2" s="1"/>
  <c r="D5" i="2" l="1"/>
  <c r="D2" i="2"/>
  <c r="D10" i="2"/>
  <c r="D11" i="2" s="1"/>
  <c r="D7" i="2"/>
  <c r="D4" i="2"/>
  <c r="D3" i="2"/>
  <c r="D6" i="2" l="1"/>
</calcChain>
</file>

<file path=xl/sharedStrings.xml><?xml version="1.0" encoding="utf-8"?>
<sst xmlns="http://schemas.openxmlformats.org/spreadsheetml/2006/main" count="1277" uniqueCount="619">
  <si>
    <t>№</t>
  </si>
  <si>
    <t>Название</t>
  </si>
  <si>
    <t>За</t>
  </si>
  <si>
    <t>Против</t>
  </si>
  <si>
    <t>-</t>
  </si>
  <si>
    <t>https://metascan.ru/</t>
  </si>
  <si>
    <t>Инвестиции</t>
  </si>
  <si>
    <t>Housecook</t>
  </si>
  <si>
    <t>http://bit.ly/2ms6Nrg</t>
  </si>
  <si>
    <t>Всего</t>
  </si>
  <si>
    <t>БелаяТрость.рф</t>
  </si>
  <si>
    <t>http://xn--80abmyqlifd4h1a.xn--p1ai/</t>
  </si>
  <si>
    <t>YouTravel.me</t>
  </si>
  <si>
    <t>http://YouTravel.me</t>
  </si>
  <si>
    <t>YouTravel.me - это маркетплейс авторских путешествий, который объединяет небольших организаторов туров и путешественников,  предоставляя возможность путешественникам исполнить мечту и отправиться в необычное путешествие без хлопот, тревел-экспертам (организаторам туров) – получить новых клиентов. При этом тревел-эксперты проверяются на предмет наличия достаточного опыта, есть система рейтингов, чтобы выбрать надежного эксперта. Кроме этого, сервис упрощает и делает безопасными платежи для обеих сторон.</t>
  </si>
  <si>
    <t>Парни сделали улучшенную версию не взлетевшего сервиса Uber Chief. Там повар приезжал лично, в Housecook с поваром вы общаетесь по видео и аудиосвязи. Схема такая: покупаете продукты по списку, звоните шеф-повару, и он помогает вам готовить. 
Пользователь получает крутое блюдо и новые знания, повара — деньги за консультацию и возможность раскрутить свой личный бренд, сервис зарабатывает на комиссии. Сейчас в базе сервиса уже 300 поваров.</t>
  </si>
  <si>
    <t>Парни разрабатывают SaaS-сервис, который автоматически взламывает сайты. Ничего криминального, это аудит безопасности, который нужен очень многим компаниям. Фактически, «Метаскан» ищет бреши и уязвимости, через которые хакеры могу украсть деньги или данные.
Сейчас «Метаскан» выходит на рынок США. К кибербезопасным стартапам особый интерес, только с утра писали про нового единорога в этой сфере.</t>
  </si>
  <si>
    <t>Azura AI разрабатывает сервис для поддержания и профилактики здоровья, который:
— хранит и автоматически собирает медицинские данные пользователя, в том числе и с фитнес-трекеров,
— предоставляет персональные рекомендации по улучшению здоровья,
— предсказывает вероятности возникновения заболеваний.
Работа сервиса основана на применении искусственного интеллекта. В команде Azure AI есть и специалисты по ИИ, и врачи.</t>
  </si>
  <si>
    <t>Доступ к аудио-версиям печатных и онлайн СМИ для слабовидящих и маломобильных, а также вечно занятых и спешащих любителей аудио-контента. Работаем с издательствами, получаем от них контент, сами создаём аудио-версии. Аудио версии доступны: в облачной АТС (дозвон, навигация по IVR-меню кнопками, тестируем голосовое управление), в личном кабинете в браузере (интернет-радио свежего выпуска каждого издания, архив предыдущих как подкаст). Монетизация по подписке и B2B-услуги для издательств, перспектива - партнерство с сотовыми операторами.</t>
  </si>
  <si>
    <t>DataFuel</t>
  </si>
  <si>
    <t>https://clc.to/0asVJA</t>
  </si>
  <si>
    <t>DataFuel — платформа для персонализации коммуникаций на основе психографики и BigData. Мы помогаем повышать продажи CRM-маркетинга и колл-центров с помощью персонализации контента под тип личности клиента.</t>
  </si>
  <si>
    <t>VINchain - это децентрализованный маркетплейс данных о транспортных средствах, созданный на блокчейне, что позволяет информации об автомобиле оставаться полностью достоверной, прозрачной и неизменяемой. Например, решили купить подержанную тачку, запросили отчет, получили все сведения о штрафах, авариях, вмятинах и так далее.</t>
  </si>
  <si>
    <t>VINchain</t>
  </si>
  <si>
    <t>https://clc.to/SZ9H-A</t>
  </si>
  <si>
    <t>Hudway</t>
  </si>
  <si>
    <t>http://hudway.co/</t>
  </si>
  <si>
    <t>HUDWAY — производство программного обеспечения и портативных проекционных дисплеев (HUD) для отображения навигации и работы с основными функциями телефона на лобовом стекле авто или шлеме. 
Проект по локализации разработчика и производителя систем повышения безопасности водителя за рулём для внедрения на популярные марки машин через автомобилестроительные компании на российском и зарубежных рынках.</t>
  </si>
  <si>
    <t>ЯндексОфф</t>
  </si>
  <si>
    <t>http://yandexoff.ru/</t>
  </si>
  <si>
    <t>Мы придумали простую и гениальную идею - вот уже полгода мы блокируем Яндекс.Советник у посетителей интернет-магазинов. Мы продаем наш скрипт владельцам магазинов, чтобы они не теряли клиентов. Так как «Яндекс.Браузер», которым пользуются около 20-25 процентов посетителей, автоматически показывает магазины, где товар можно купить дешевле. И люди уходят.</t>
  </si>
  <si>
    <t>ip3 XRM (RoboSale)</t>
  </si>
  <si>
    <t>http://ip3.ru/</t>
  </si>
  <si>
    <t>Мы делаем сервис по роботизации операций менеджеров по продажам и закупкам в компаниях оптовой торговли и дистрибуции, который помогает собственникам компаний сокращать издержки на менеджеров (ФОТ) и/или увеличивать оборот компании (выручку) за счет многократного ускорения процесса обработки заявок нашим роботом.</t>
  </si>
  <si>
    <t>КРК (Компания раскладных конструкций)</t>
  </si>
  <si>
    <t>https://krkavtodom.ru/</t>
  </si>
  <si>
    <t>Ребята делают раскладные модули-прицепы, которые можно использовать для туризма, для торговли, в качестве строительных бытовок, постов охраны, для МЧС, МО и так далее. В них удобно жить, а поставить такой модуль-прицеп можно за 15 минут — фактически, просто запарковать. Инвестиции нужны на модернизацию производства.</t>
  </si>
  <si>
    <t>Robot Albert</t>
  </si>
  <si>
    <t>https://clc.to/-ISuMQ</t>
  </si>
  <si>
    <t>Проект разрабатывает технологию мобильного обучения менеджеров по продажам с использованием искусственного интеллекта. Робот тренирует навыки ученика до автоматизма, фактически, изменяет поведение, а не просто доставляет учебный контент.</t>
  </si>
  <si>
    <t>Робомилкинг</t>
  </si>
  <si>
    <t>Стартап строит роботизированные фермы для коров, используют оборудование компании Lely. Это не только доильные аппараты, но еще и уход за коровами, и куча всего. В Краснодарском крае запустились в 2018-м году, но у них 150 роботов на обслуживании в Белоруссии и 500 000 € оборот по сервисным услугам и продаже запчастей. В общем, делают коров счастливыми, а фермерам облегчают жизнь и позволяют больше зарабатывать.</t>
  </si>
  <si>
    <t>SlideLab</t>
  </si>
  <si>
    <t>https://slidelab.io/</t>
  </si>
  <si>
    <t xml:space="preserve">Сервис для разработки презентаций и работы с ними. Совмещает в себе эффективный редактор с фокусом на производительность рабочего процесса, облачную платформу для хранения данных и маркетплейс с профессиональными шаблонами презентаций. Сервис позволяет работать с презентациями как в приложении, так и в браузере. Данные синхронизируются в реальном времени, что позволяет, в том числе, вести коллективную разработку проектов. </t>
  </si>
  <si>
    <t>Dr. Ekman</t>
  </si>
  <si>
    <t>http://project1637526.tilda.ws/psybot</t>
  </si>
  <si>
    <t>Карманный бот-психолог, помогающий при эмоциональных проблемах. Сервис с помощью искусственного интеллекта может помочь разобрать ваше состояние, дать советы и подобрать психотерапевта.</t>
  </si>
  <si>
    <t>Hotmaps</t>
  </si>
  <si>
    <t>https://hotmaps.me/</t>
  </si>
  <si>
    <t>Hotmaps помогает компаниям решить проблему привлечения клиентов из онлайн карт и локального поиска, управления сведениями о компании и репутацией в интернете с помощью единого интерфейса платформы. Судя по презентации, парни собираются уже в следующем году выходить на рынок Европы.</t>
  </si>
  <si>
    <t>Pharmedu</t>
  </si>
  <si>
    <t>https://pharmedu.ru/</t>
  </si>
  <si>
    <t>Информационно-образовательное сообщество фармацевтов и абсолютно женский стартап. Мы создали обучающую онлайн-платформу для фармацевтов, ядром которой является многокомпонентная методология обучения с помощью интерактивного тестирования фармацевта и системы валидации этих знаний. Еще есть «Киоск фармацевта» — консультационная помощь пациентам от квалифицированных фармацевтов.
Мы сотрудничаем с фармацевтическими компаниями с целью повышения квалификации и вовлечённости работников отрасли.</t>
  </si>
  <si>
    <t>ChillMeal</t>
  </si>
  <si>
    <t>Приложение, которое позволяет клиентам делать заказ внутри ресторана со своего смартфона, а официантам принимать эти заказы со своего смартфона. Как результат — удобство и экономия времени!</t>
  </si>
  <si>
    <t>HELI Technology</t>
  </si>
  <si>
    <t>https://vk.com/helitechnology</t>
  </si>
  <si>
    <t>Эта российская компания со штаб-квартирой в Курске разрабатывает умные устройства для отслеживания состояния здоровья. В частности, HELI делает браслет, который передает данные о здоровье врачу, и умные стельки, помогающие улучшить процесс тренировок в фитнес-залах</t>
  </si>
  <si>
    <t>System ERP</t>
  </si>
  <si>
    <t>https://system-erp.com/</t>
  </si>
  <si>
    <t xml:space="preserve">Облачная ERP-система для автоматизации процессов компании по доставке рационов сбалансированного питания. В общем, с помощью этой системы можно и меню для клиента составить, и производством управлять, и для курьеров маршруты строить. </t>
  </si>
  <si>
    <t>The World Community</t>
  </si>
  <si>
    <t>https://www.vip.tm/isp</t>
  </si>
  <si>
    <t>По сути, этот сервис — удалённый отдел продаж/партнерская сеть. Он помогает малому, среднему и крупному бизнесу привлекать клиентов с помощью партнёрской сети и удалённой работы менеджеров по продажам. Также сервис помогает привлекать рекламных партнеров, которые за вознаграждение (оплата за результат) готовы осуществлять интернет-маркетинг. Компании платят не за “клики”, а за состоявшиеся продажи товаров и услуг.</t>
  </si>
  <si>
    <t>ACYD App</t>
  </si>
  <si>
    <t>https://apps.apple.com/ru/app/acyd-video-filters/id1477331092</t>
  </si>
  <si>
    <t>Нейросетевой видеоредактор ACYD. Если кратко, то парни сделали приложение, которое с помощью нейросетей обрабатывает ваше видео под разные художественные стили, а вы потом красивенькое видео постите себе в сторис в Instagram. Совсем грубо — это Prisma для видео.</t>
  </si>
  <si>
    <t>Deepeevent</t>
  </si>
  <si>
    <t>https://t.me/DeepEevent_bot</t>
  </si>
  <si>
    <t>Deepeevent — это Telegram-бот для быстрого поиска событий (например, конференций) и покупки билетов. Сервис помогает выбирать подходящие события и регистрироваться на них в один клик. Всегда актуальная база событий и самообучающаяся рекомендательная система, которая подбирает пользователю именно то событие, которе ему интересно. По сути, это маркетплейс с событий с каналом продаж через Telegram.</t>
  </si>
  <si>
    <t>BagsPorter</t>
  </si>
  <si>
    <t>Fitnow</t>
  </si>
  <si>
    <t>https://fitnow.io/</t>
  </si>
  <si>
    <t>Убер в сфере фитнеса. Единый фитнес абонемент во все фитнес студии, клубы, бассейны, йога-центры, скалодромы, кроссфит площадки. Человек может забронировать и оплатить разовую тренировку в любом фитнес клубе или студии Украины. Никакой абонентки, только плата за конкретную тренировку.</t>
  </si>
  <si>
    <t>SaaS SPHERA (Бишкек)</t>
  </si>
  <si>
    <t>Приложение для производства отчетов по оценке воздействия на окружающую среду. У промышленных компаний, госведомств и других есть потребность в составлении экологических отчетов. Сейчас этим занимаются консультанты, а этот проект хочет автоматизировать процесс.</t>
  </si>
  <si>
    <t>Eskulabs</t>
  </si>
  <si>
    <t xml:space="preserve">AI-платформа для хранения и анализа УЗИ-снимков и видео. На данном этапе смотрят в сторону диагностики по различным патологиям. </t>
  </si>
  <si>
    <t>DigEd</t>
  </si>
  <si>
    <t>http://diged.tech/</t>
  </si>
  <si>
    <t>DigEd помогает образовательным организациям запускать новые курсы для детей, решая такие проблемы, как сложность найма новых преподавателей, разработка обучающих материалов и набор групп детей для нового направления. DigEd – автоматизированная платформа обучения, не требующая лектора. Все что необходимо для обучения это компьютер с доступом в интернет и куратор без специфических знаний, который контролирует процесс и следит за порядком. На базе платформы разрабатываются отдельные продукты в разных направлениях обучения: программирование для детей, робототехника, ментальная арифметика и другие.</t>
  </si>
  <si>
    <t>Stones - Healthy Habits</t>
  </si>
  <si>
    <t>https://apps.apple.com/ru/app/stones-healthy-habits/id1501521038</t>
  </si>
  <si>
    <t>Парни делают iOS-приложение — трекер привычек. Проект уже запущен, монетизируется через подписки. Приложение попало в топ-3 проектов дня на Product Hunt. 10% конверсия в free trial.</t>
  </si>
  <si>
    <t>Еленавет</t>
  </si>
  <si>
    <t>http://www.elenavet.com/</t>
  </si>
  <si>
    <t xml:space="preserve">Еленавет - противоопухолевый препарат для иммунотерапии рака у собак и кошек. Планируется применение для животных с различными онкологическими заболеваниями - как с неоперабельными опухолями на поздних стадиях, так и с опухолями на ранних стадиях, как часть комплексной терапии или как самостоятельный стимулятор иммунного ответа. Препарат находится на стадии клинических исследований. </t>
  </si>
  <si>
    <t>realtycloud</t>
  </si>
  <si>
    <t>http://realtycloud.ru/</t>
  </si>
  <si>
    <t>realtycloud — сервис в сфере недвижимости. b2c: online-оценка рисков перед покупкой, сопровождение сделки и помощь в продаже. b2b: пакетное предложение оценки рисков по квартирам, попадающим в базу АН. Оценка рыночной стоимости объекта (на основе алгоритма ИИ). Идем к автоматизации работы риэлтора и уменьшению чека за услуги.</t>
  </si>
  <si>
    <t>ClimateGuard</t>
  </si>
  <si>
    <t>http://climateguard.ru/</t>
  </si>
  <si>
    <t>Cервис мониторинга микроклимата помещений, позволяющий создавать эффективные и безопасные условия работы и отдыха. Основа сервиса — программно-аппаратная платформа в составе модульных IoT климатических датчиков собственной разработки, конфигурируемых под потребности клиента, и облачного сервера, поддерживающего работу веб-интерфейса, мобильного приложения, API и чат-ботов.
В общем виде проект решает проблему высоких затрат пользователя: на оперативное обнаружение климатических угроз и текущий мониторинг качества климата по произвольному комплексу параметров; проведение климатических исследований по произвольному комплексу параметров; интеграцию систем мониторинга климата в существующую инфраструктуру. В отраслевом разрезе проект решает несколько задач для рынков потребительской электроники, недвижимости, грузовых и пассажирских перевозок, промышленности.</t>
  </si>
  <si>
    <t>Trillions</t>
  </si>
  <si>
    <t>Высокотехнологичная платформа для трейдеров и инвесторов. Дает доступ из единого окна ко всем крупнейшим биржам, включая криптовалютные. Торговые сервера размещены в соседних стойках с серверами бирж, есть FIX API для профессионалов.
Также проект предлагает цифровую альтернативу классического банкинга, только с обменом активов по биржевому курсу и без какой-либо наценки. Крипто-френдли. P2P-переводы по номеру телефона и моментальное пополнение любой карты в два клика.
У основателей уже есть опыт создания и продажи успешного финтех-стартапа.</t>
  </si>
  <si>
    <t>Landly.ai</t>
  </si>
  <si>
    <t>http://Landly.ai</t>
  </si>
  <si>
    <t>ИИ для инвестиций в недвижимости США. Находят локации с потенциалом роста цен на недвижимости и объясняют почему. В общем виде проект решает проблему сложности аналитики больших данных. Сокращает кол-во доступных объектов на продажу до &lt;1% самых перспективных. Сервисом пользуются агенты, брокеры и инвест-компании. Последним сервис сокращает затраты на аналитику и помогает с интеграцией и обработкой больших данных.</t>
  </si>
  <si>
    <t>Breathio</t>
  </si>
  <si>
    <t>https://www.facebook.com/breathio/</t>
  </si>
  <si>
    <t>Проект разрабатывает маску для лица. Он может защищать человека от различных угроз в воздухе, включая бактерии и вирусы, вроде Covid-19. Маска основана на комбинации разных UV-фильтров, многослойных угольных фильтров и N95-фильтров. Сейчас есть работающий прототип и индустриальный концепт. От себя добавлю: маска выглядит симпатично.</t>
  </si>
  <si>
    <t>Бизнес-среда «Наработе»</t>
  </si>
  <si>
    <t>https://www.na-rabote.biz/</t>
  </si>
  <si>
    <t>Бизнес-среда «Наработе» это портал, который включает 6-8 основных сервисов, необходимых для организации офисной, удалённой и распределенной работы: от поиска и управления контактами и взаимоотношениями с партнёрами, клиентами и коллегами, до ведения переписки и решения вопросов автоматизации процессного и проектного управления.</t>
  </si>
  <si>
    <t>LabMap</t>
  </si>
  <si>
    <t>https://labmap.me/</t>
  </si>
  <si>
    <t xml:space="preserve">Делаем расшифровки лабораторных анализов с предоставлением полного клинико-диагностического заключения. Внедряем ИИ на основе машинного обучения. Составляем персональные комплексы анализов. Оцифровываем и храним анализы. Сотрудничаем с лабораториями. Наш сервис советует что именно сдать, где сдать, а потом рассказывает, что делать с результатами. </t>
  </si>
  <si>
    <t>Agro</t>
  </si>
  <si>
    <t>http://xn--80aajf9apje3a.xn--p1ai/</t>
  </si>
  <si>
    <t>Автоматизированные вертикальные фермы для выращивания свежих овощей и ягод. У проекта есть три вида ферм: домашние, промышленные и для магазинов. Вертикальные фермы позволяют сэкономить место для посевов, к тому же выращивать овощи и ягоды можно круглый год.</t>
  </si>
  <si>
    <t>Surprise Me</t>
  </si>
  <si>
    <t>https://srprsm.com/</t>
  </si>
  <si>
    <t>Surprise Me — маркетплейс самостоятельных экскурсий с билетами в достопримечательности. В Surprise Me путешественники покупают самостоятельные экскурсии, составленные гидами и местными жителями, и проходят их с помощью мобильного приложения без участия гида. Турист не зависит от группы или гида, получает контент на родном языке, и экскурсия под его контролем. В 2019 году мы начали продажи экскурсий на международном рынке. Выручка от продажи самостоятельных экскурсий на международном рынке в 2019 году составила 229 000 евро. Основные клиенты — американцы, которые покупают экскурсии в городах Европы, их у нас 72%.</t>
  </si>
  <si>
    <t xml:space="preserve">Еадеск </t>
  </si>
  <si>
    <t>https://yeahdesk.ru/</t>
  </si>
  <si>
    <t>Еадеск помогает компаниям лучше обслуживать клиентов, чтобы удерживать платящих и увеличивать LTV. В отличие от классических хелпдесков, Еадеск заточен под чаты и поддерживает WhatsApp и Инстаграм. А вместо тикетов — диалоги и привычные задачи из CRM. Сервис омниканальный, поддерживает 10 каналов, в том числе возможность встроить в ваше приложение или подключить свой канал. Встроенная CRM для ведения клиентов и полноценная история по ним. Задачи, совместная работа, аналитика, автоматизация базовых вещей, и конечно, полноценное API.</t>
  </si>
  <si>
    <t>Signum.ai</t>
  </si>
  <si>
    <t>https://signum.ai/ru/</t>
  </si>
  <si>
    <t>Сервис помогает отслеживать зарождение новых трендов и хайпов на самых ранних этапах. Наш инструмент в режиме реального времени анализирует более миллиона источников (форумы, блоги, аккаунты в соцсетях) и определяет, какие товары, стили, рынки и компании будут востребованы завтра. Мы пошли дальше и воплотили в жизнь Искусственный Интеллект для автоматизации маркетинга, продаж и исследований рынков. Анализировать конкурентов, мониторить сотни площадок, документов и изменений - это классическая задача для машинного обучения.</t>
  </si>
  <si>
    <t>Amai</t>
  </si>
  <si>
    <t>https://amai.io/</t>
  </si>
  <si>
    <t>AI-generated actor’s voice for movies &amp; audiobooks. We reduce the cost of voiceovers for films/audiobooks/games by a factor of 3-20 and increase the speed 100x by synthesizing high-quality voice with deep tuning of emotionality.
А если по-русски, то чуваки научились синтезировать голос с помощью AI. И теперь их сервис позволяет заменять актеров при озвучивании аудиокниг, фильмов, игр, а еще можно заменять людей в колл-центрах. AI у них может даже с разными эмоциями говорить.</t>
  </si>
  <si>
    <t>GameValues</t>
  </si>
  <si>
    <t>http://gamevalues.ru/</t>
  </si>
  <si>
    <t xml:space="preserve">Маркетплейс для предметов из игр, аккаунты, игровая валюта, игровые услуги. Одни игроки могут безопасно продать другим игрокам разные игровые ценности — золото, адену, кинары, монеты, серебро, кредиты и другие игровые деньги, а также можно предоставить или купить игровые услуги. </t>
  </si>
  <si>
    <t>«LifeViewer - Ежедневник»</t>
  </si>
  <si>
    <t>https://apps.apple.com/ru/app/lifeviewer-organize-your-day/id1482922018</t>
  </si>
  <si>
    <t>iOS-приложение для повышения продуктивности и управления личным временем. С его помощью можно вести список дел и задач, формировать новые привычки, отслеживать прогресс, вести личный дневник, подводя итоги дня, записывать важные идеи и мысли.</t>
  </si>
  <si>
    <t>Moni</t>
  </si>
  <si>
    <t>https://getmoni.io/</t>
  </si>
  <si>
    <t>Moni — самый простой способ для отслеживания твоих крипто портфелей и анализа рынка. Легко интегрируй все свои биржи, кошельки и отслеживай свой прогресс.</t>
  </si>
  <si>
    <t>MetaSсan</t>
  </si>
  <si>
    <t>Xqr</t>
  </si>
  <si>
    <t>https://xqr.one/</t>
  </si>
  <si>
    <t>Платформа, объединяющая все соцсети человека в одну ссылку. Пример — 1.xqr.one. Можно быстро обменяться такими визитками и узнать все о собеседнике</t>
  </si>
  <si>
    <t>Clean Traffic</t>
  </si>
  <si>
    <t>Комплексное решение по оптимизации рекламных расходов в web-среде. Сервис детектирует ботов и нецелевой трафик, имеет возможность блокировки такого трафика, предоставляет отчеты о качестве трафика с разделением по источникам, даёт рекомендации по борьбе с ботами.
Кроме этого Clean Traffic - информационно-аналитическая система, которая производит анализ рекламных каналов трафика: видео, SMM, СМИ, - включающий: классификацию каналов и отдельных источников по тематике публикаций, определяющий тональность публикаций, агрессивность комментирующей аудитории.</t>
  </si>
  <si>
    <t>Billy</t>
  </si>
  <si>
    <t>https://iambilly.app/</t>
  </si>
  <si>
    <t>Бот для корпоративных мессенджеров Slack и Microsoft Teams для повышения мотивации персонала и аналитики поведения сотрудников. Бот позволяет выпустить командную валюту, которая может использоваться для p2p благодарностей в мессенджере, системах отслеживания задач (Jira, Trello) и на Github. На основе взаимодействий бот строит аналитику по активности сотрудников, подсказывает менеджерам о возможных проблемах с выгоранием и выявляет собирающихся увольняться.</t>
  </si>
  <si>
    <t>Дать деньги</t>
  </si>
  <si>
    <t xml:space="preserve">Не дать деньги </t>
  </si>
  <si>
    <t>Postoplan</t>
  </si>
  <si>
    <t>https://postoplan.ru/</t>
  </si>
  <si>
    <t>Глобальная система маркетинга в соцсетях и мессенджерах, с помощью которой вы можете регулярно и массово делать размещение контента и общаться с клиентами. Первые на этом рынке и вообще в мире сделали постинг в WhatsApp и темы оформления, сервис работает на 10 языках, клиенты из 140 стран мира. Входит в ТОП 5 самых перспективных стартапов в Эстонии.</t>
  </si>
  <si>
    <t>Activechat</t>
  </si>
  <si>
    <t>https://activechat.ai/</t>
  </si>
  <si>
    <t xml:space="preserve">Activechat помогает виртуальным разговорным ассистентам работать рука об руку с живыми командами поддержки и продаж, чтобы повысить качество обслуживания клиентов, увеличить конверсии и сэкономить на стоимости поддержки. Виртуальные ассистенты слушают диалоги с клиентами, запоминают лучшие слова для каждой ситуации, понимают что именно ведет к продажам и могут поделиться этими знаниями со всеми участниками команды. Комбинация live chat, платформы для создания AI-ботов и предсказательной аналитики диалогов делает Activechat оптимальным инструментом общения с клиентами для больших компаний. </t>
  </si>
  <si>
    <t>Автономный гардероб</t>
  </si>
  <si>
    <t>https://trizprom.com/</t>
  </si>
  <si>
    <t xml:space="preserve">Автономный гардероб  - это запатентованный механизм, с помощью которого любой гардероб в театре, концертном зале, спортивном комплексе, легко модернизируется в гардероб самообслуживания. Основной его плюс - что для его использования не нужны гардеробщики. Таким образом организации могут сэкономить свыше 800 000 рублей на автоматизации труда. Автономный гардероб не содержит громоздких конструкций, а безопасность вещей посетителей обеспечивает простой инновационный замок. </t>
  </si>
  <si>
    <t>Verifly</t>
  </si>
  <si>
    <t>http://myverifly.ru/</t>
  </si>
  <si>
    <t>Создание персональных планов путешествий</t>
  </si>
  <si>
    <t>Sapien Wallet</t>
  </si>
  <si>
    <t>https://sapienwallet.com/</t>
  </si>
  <si>
    <t>Мы разработали рейтинговую систему (рейтинг человека), основанную на весе транзакций. Например, Мария рассчиталась с Иваном, и они могут поставить друг другу рейтинг о сотрудничестве. Чтобы показать, как все работает, зашили в приложение легкого криптовалютного кошелька, ну и допилили классный интерфейс. Мы выложим приложение в течении месяца в магазины (UPD: уже есть для Android) и нам нужны деньги для доработки и привлечения скачек. Свои деньги - 212к$ - успешно потратили в течении года на разрабов, дизайн и маркетинг</t>
  </si>
  <si>
    <t>Локали</t>
  </si>
  <si>
    <t>https://localie.co/ru</t>
  </si>
  <si>
    <t>Платформа для поиска интересных и проверенных местных жителей, которые говорят на вашем языке и будут рады встретить вас и показать свой город так, будто вы приехали в гости к другу.
Мы движемся в сторону создания travel super app для миллениалов по всему миру, их друзей и близких, чтобы планировать и организовать целиком все путешествие: от выбора направления, куда поехать в следующий раз, бронирования авиабилетов и проживания до организации досуга на месте. Все, основываясь на рекомендациях проверенных локали.</t>
  </si>
  <si>
    <t>LQD Vape app</t>
  </si>
  <si>
    <t>https://vapeapp.net/</t>
  </si>
  <si>
    <t>Маркетплейс жидкостей для электронных сигарет. Полный аналог Vivino. ТАМ $10,2B. Решаемая проблема - жидкости стоят как вино, и пока не перепробуешь десяток-другой не поймешь, какие хорошие, а какие нет. Сейчас в базе более 10к жидкостей и каждый день пользователи заносят десятки новых.
LQD, в отличие от интернет-магазинов, дает объективную средневзвешанную оценку жидкости, отзывы, пропорцию вкусов, ощущения от парения - все это благодаря тому, что всю информацию в приложение заносят пользователи. В июне запускаем функционал поиска продуктов и шопов на местности. В августе - распознаватель продукта по картинке.</t>
  </si>
  <si>
    <t>Flyka</t>
  </si>
  <si>
    <t>http://flyka.aero/</t>
  </si>
  <si>
    <t>Мы производим беспилотные летающие машины на электродвигателях P.S. От себя добавлю, что чуваки делают большого дрона для перевозки человека. Загляните в презентацию, там интересно.</t>
  </si>
  <si>
    <t>Mepidemics</t>
  </si>
  <si>
    <t>https://mepidemics.com/</t>
  </si>
  <si>
    <t>Mepidemics — система поведенческой аналитики для комплексного управления здоровьем сотрудников. Обеспечивает мониторинг и минимизацию риска распространения инфекционных заболеваний на рабочих местах. Предоставляет объективную метрику соблюдения эпидемиологических протоколов.</t>
  </si>
  <si>
    <t>Summator.me</t>
  </si>
  <si>
    <t>http://Summator.me</t>
  </si>
  <si>
    <t xml:space="preserve">Устройство-модем суммирует 4G трафик сразу с нескольких сим-карт и на выходе выдает быстрый и стабильный интернет. На четырех сим-картах достигается скорость 100-200 Мб/с. Интернет получается стабильным - если один оператор внезапно отваливается, то трафик распределяется между остальными. 
Сумматор решает проблему интернета в небольших офисах. В Москве интернет для юрлиц дорогой, 15-30 тыс рублей в месяц за канал в 100 Мб/с. Сумматор позволяет значительно снизить расходы на интернет в таких местах. Можно использовать любые сим-карты. Также устройство можно брать с собой в поездки. </t>
  </si>
  <si>
    <t>HintEd</t>
  </si>
  <si>
    <t>https://hinted.me/</t>
  </si>
  <si>
    <t>HintEd помогает проводить эффективный онбординга (от англ. onboarding — адаптация) сотрудников и клиентов средних и крупных компаний для работы с ПО с помощью интерактивных инструкций и подсказок, которые способствуют быстрому освоению программных продуктов. Причем такие инструкции можно создавать без программирования и сложных интеграций. Помимо подсказок, HintEd позволяет создавать обучающие сценарии под уникальные бизнес-процессы, характерные для каждой компании и для конкретного ПО. HintEd вдвое сокращает затраты на обучение при работе с ПО и экономит до 80% времени и денег на создание обучающих материалов.</t>
  </si>
  <si>
    <t>Equite</t>
  </si>
  <si>
    <t>https://www.equite.io/ru/</t>
  </si>
  <si>
    <t>Основным препятствием в передаче активов под управление является низкий уровень подтверждения действительных результатов управляющих (трейдеров). Сервис Equite берется решить эту проблему с помощью аналитики и мониторинга результатов трейдеров. Трейдер получает инструмент для мониторинга своих результатов с нескольких аккаунтов в одном месте и сторонний источник, валидирующий его результаты. Владелец средств снижает риски инвестирования и получает выбор из большего количества профессиональных управляющих, основанный на аналитике. На данный момент Equite сфокусирован на криптотрейдинге, но позже планирует выйти также на фондовый и другие рынки. Сервис запущен менее года назад, им уже пользуются более 1 тысячи пользователей и идут первые продажи.</t>
  </si>
  <si>
    <t>Bank of Мemories</t>
  </si>
  <si>
    <t>https://bmdapp.app/</t>
  </si>
  <si>
    <t>Команда Bank of Memories строит блокчейн с душой. Мы надежно сохраняем Ваши личные данные в умном хранилище, с функциями семейного древа, сообщений в будущее, унаследования информации через поколения с помощью цифрового завещания. Нет доступа третьих лиц к данным. Нет рекламы.</t>
  </si>
  <si>
    <t>Allzap</t>
  </si>
  <si>
    <t>https://allzap.pro/</t>
  </si>
  <si>
    <t>Allzap - это Saas платформа для создания интернет-магазинов автозапчастей, это маркетплейс и мобильное приложение для продажи и покупки автозапчастей. Продавцам нужно выгодно продать, покупателям - быстро, удобно, понятно и выгодно подобрать и купить автозапчасти на свои авто. Для решения этих задач покупатели находят и взаимодействуют с продавцами, используя наши сервисы. Продавцы быстро открывают интернет-магазин и начинают продавать, а покупатели буквально за 1 минуту подбирают и заказывают запчасти на свои авто. На сегодняшний день у нас сотни постоянных клиентов, тысячи довольных покупателей и продажи автозапчастей на сотни тысяч долларов, на рынке Украины размером более $3 млрд. Зарабатываем мы на подписке и комиссии с заказов маркетплейса.</t>
  </si>
  <si>
    <t>FitMind.ai</t>
  </si>
  <si>
    <t>http://FitMind.ai</t>
  </si>
  <si>
    <t>AI-ассистент для онлайн тренеров по фитнесу и велнесу, который помогает им качественнее отвечать на вопросы клиентов и экономить время</t>
  </si>
  <si>
    <t>Suppi</t>
  </si>
  <si>
    <t>https://suppi.ru/</t>
  </si>
  <si>
    <t>Виртуальный ассистент-аналитик продаж на маркетплейсах. Может управлять вашими ценами, планировать поставки и считать финансы</t>
  </si>
  <si>
    <t>Waggy.pro</t>
  </si>
  <si>
    <t>https://waggy.pro/</t>
  </si>
  <si>
    <t>Сервис консультаций для владельцев собак. Кинологи помогут выбрать щенка, сделать первые месяцы комфортными и счастливыми, исправить поведенческие проблемы. Сейчас сервис работает как агрегатор, но начал тестировать подписку</t>
  </si>
  <si>
    <t>Phygital+</t>
  </si>
  <si>
    <t>https://phygital.plus/</t>
  </si>
  <si>
    <t>Phygital+ — ноу-код редактор, который позволяет игровым компаниям использовать возможности искусственного интеллекта для ускорения процесса производства контента</t>
  </si>
  <si>
    <t>Yourtunes</t>
  </si>
  <si>
    <t>https://yourtunes.net/</t>
  </si>
  <si>
    <t>Yourtunes — сервис цифровой дистрибуции музыки, который позволяет артистам оставлять себе 100% дохода без потерь на комиссиях</t>
  </si>
  <si>
    <t>Rebel</t>
  </si>
  <si>
    <t>http://rebel-ex.ru/</t>
  </si>
  <si>
    <t xml:space="preserve">Приложение для покупки, продажи и хранения ценных бумаг малого, среднего и крупного бизнеса. Основной плюс — нет никаких посредников, вроде брокеров, андеррайтеров. </t>
  </si>
  <si>
    <t>BitOK</t>
  </si>
  <si>
    <t>https://bitok.org/ru/</t>
  </si>
  <si>
    <t xml:space="preserve">Сервис учета криптоактивов для трейдеров, компаний, банков и всех, кому не все равно, что у них на самом деле происходит с криптой </t>
  </si>
  <si>
    <t>MPGATE</t>
  </si>
  <si>
    <t>http://mpgate.ru/</t>
  </si>
  <si>
    <t>Платформа автоматизированной интеграции с маркетплейсами и управлением товарооборотами позволяет:
1) Подключиться к пулу маркетплейсов в один клик.
2) Получать не только исчерпывающую аналитику по динамике продаж, валовой прибыли, движению товара и остаткам, но и использовать уникальную рекомендательную систему, основывающуюся на конкурентном и ABC-анализе, географии клиента, проценте выкупа и маржинальности, позволяя оптимизировать ценовую политику, повышая процент успешных продаж и прибыльность бизнеса.
3) Оптимизировать расходы на административный ресурс за счет автоматизации процессов по контролю складской логистики, исключая возможный дефицит товара, приводящий к потере прибыли.</t>
  </si>
  <si>
    <t>Timeat</t>
  </si>
  <si>
    <t>https://timeatapp.com/</t>
  </si>
  <si>
    <t>SensoryLAB</t>
  </si>
  <si>
    <t>https://sensorylab.ru/</t>
  </si>
  <si>
    <t>Интегратор нейротехнологий для бизнеса и науки. Компания разрабатывает технологии для усиления рыночных позиций брендов и отдельных SKU за счет комплексного нейро-аналитического подхода.</t>
  </si>
  <si>
    <t xml:space="preserve">Timeat - сервис предварительного заказа блюд в ресторанах на растущих рынках. Пользователю нужно только выбрать заведение, блюда, указать время прихода в ресторан и оплатить заказ. </t>
  </si>
  <si>
    <t>MoneyForFun</t>
  </si>
  <si>
    <t>http://www.moneyforfun.co/</t>
  </si>
  <si>
    <t>Мы хотим создать новый канал сбыта объединив интернет-магазины и блогеров (с любым количеством подписчиков) и помочь им решить следующие проблемы - чтобы блогер мог коммерциализировать своих подписчиков за счет рекомендаций товаров и получения кэшбэка за их покупки, а магазин платил только за реально привлеченных покупателей а не за рекламные компании без гарантий эффективности. Все что вам нужно сделать - зарегистрироваться, выбрать магазин и товар, сгенерить ссылку используя нашу платформу и опубликовать ее в своих соц. сетях. Всё! наслаждайтесь кэшбэком от всех покупок по этой ссылке!</t>
  </si>
  <si>
    <t>Spiro Health</t>
  </si>
  <si>
    <t>https://spiro.health/</t>
  </si>
  <si>
    <t>Spiro Health - это персонализированная платформа холистического подхода к здоровью, где пользователь каждый день обучается умным решениям по оптимизации своего здоровья, взаимодействует с сертифицированными экспертами и эволюционирует, раскрывая свой потенциал на пути к долгой и здоровой жизни.</t>
  </si>
  <si>
    <t>ScAInet</t>
  </si>
  <si>
    <t>Система поиска утечек в сетях водоснабжения с помощью искусственного интеллекта и датчиков собственной разработки. На текущий момент до 40% воды являются безвозвратными потерями из-за износа сетей. На примере Мосводоканала в год потери составляют 20-30 млрд руб. Объём рынка подобного оборудования в России 6-7 млрд руб. Нами проведён успешный пилот в Уфаводоканал, сейчас договорились о пилоте с Мосводоканалом. Инвестиции нужны для запуска производства датчиков.</t>
  </si>
  <si>
    <t>ManyFlats</t>
  </si>
  <si>
    <t>https://manyflats.com/</t>
  </si>
  <si>
    <t>Поисковая система выгодной недвижимости в Европе (самое короткое описание ever, но все подробности в презентации — The Edinorog)</t>
  </si>
  <si>
    <t>Binam</t>
  </si>
  <si>
    <t>http://binam.io/</t>
  </si>
  <si>
    <t>Binam — это платформа социального трейдинга, которая позволяет инвесторам копировать сделки успешных трейдеров на популярных криптобиржах. Вот видео (https://youtu.be/wgMO-aYBKpc) про то, как это работает.</t>
  </si>
  <si>
    <t>Raison.ai</t>
  </si>
  <si>
    <t>https://raison.ai/</t>
  </si>
  <si>
    <t>RAISON позволяет инвестировать в крупные частные компании — такие как SpaceX, Robinhood — от 100 евро, а также покупать и продавать криптовалюту. Это единая платформа для управления личными финансами, инвестициями и криптоактивами. Мы разработали первую юридическую структуру для оцифровки акций частных компаний, отвечающую всем требованиям законодательства. Наша миссия — демократизировать инвестиции, сделав их доступными для клиентов с разным капиталом.</t>
  </si>
  <si>
    <t>Exode</t>
  </si>
  <si>
    <t>https://exode.ru/</t>
  </si>
  <si>
    <t>Открытая онлайн-платформа для интересной подготовки к ЕГЭ, сдачи экзаменов и поступлению в вуз. Строим экосистему с чатами, видеокурсами, турнирами, рейтингом, конспектами и многим другим, чтобы упростить подготовку к экзаменам и создать дружелюбную среду для поступления в вузы</t>
  </si>
  <si>
    <t>theperformer</t>
  </si>
  <si>
    <t>http://theperformer.ru/</t>
  </si>
  <si>
    <t>Виртуальный рекрутер, который помогает мэтчить соискателей и работодателей на основе их ценностей</t>
  </si>
  <si>
    <t>Numpass</t>
  </si>
  <si>
    <t>http://numpass.com/</t>
  </si>
  <si>
    <t>Уведомления для автовладельцев при помехе без звонков, переписок и номера телефона. Платежи на парковках без паркоматов, платные трассы без очередей и заправки без касс.</t>
  </si>
  <si>
    <t>ArtiFit - AI Personal Trainer</t>
  </si>
  <si>
    <t>https://artifit.app/</t>
  </si>
  <si>
    <t xml:space="preserve">We are developing a product that provides exclusive personal fitness training experience to a mass audience, using novel AI technologies on high-volume devices.  The mobile app evaluates user’s fitness level, by tracking with computer vision a simple set of exercises. Then, it creates a fitness programme following by targets and fitness level of the user. During the execution of the workouts, the app monitors the accuracy and pace, using a mobile camera, and general state of the user, using a warble device data. Speech and visual prompts guide how to improve technique and efficiency. The exercise logging is automatic, communication is interactive. Finally, the app tunes the programme following the user’s performance and general state. </t>
  </si>
  <si>
    <t>https://gamevalues.ru/</t>
  </si>
  <si>
    <t>Единая платформа, объединяющая большое количество игр, с безопасной возможностью купли-продажи игровых ценностей</t>
  </si>
  <si>
    <t>Pick</t>
  </si>
  <si>
    <t>https://thepick.app/</t>
  </si>
  <si>
    <t>Сервис бесконтактного заказа еды навынос из ресторанов/кафе/кофеен. Ключевая особенность — забираете заказ из автоматического термобокса, который установлен внутри заведения. Короткое видео (https://www.youtube.com/watch?v=O2fkZGOdJ00) как работает сервис</t>
  </si>
  <si>
    <t>EngineeringART</t>
  </si>
  <si>
    <t>Платформа для разработчиков и идейных вдохновителей собранных с одной целью — с помощью современных технологий сделать окружающее пространство лучше. Проект хочет предоставить доступ к классифицированным данным исследователям и научным группам. Можно будет делать продукты для своевременного прогнозирования и предупреждения транспортных коллапсов, эпидемий, стихийных бедствий. Еще одно направление — разработка стандартизации и платформы, что позволит реализовать модульное построение приложений и персональных решений ориентированных на пользовательские особенности разных регионов ( персональные рекомендации на основе геопозиционирования и других данных пользователей).</t>
  </si>
  <si>
    <t>WishBot</t>
  </si>
  <si>
    <t>Бот-желаний в Telegram - сервис помощи дарителям и получателям подарков. С помощью анализа данных о желаниях пользователей и выдачи предложений об интернет-магазине, где можно совершить покупку подарка  - позволяет значительно повысить эффективность таргетированной рекламы и конверсию в реальных покупателей.</t>
  </si>
  <si>
    <t>Masters &amp; Mentors</t>
  </si>
  <si>
    <t>https://masters-and-mentors.com/</t>
  </si>
  <si>
    <t>Платформа с онлайн курсами выдающихся мастеров планеты в разных областях - от искусства до спорта, от науки до бизнеса. Аналог нашумевшего MasterClass с фокусом на Европу. Цифровое наследие для миллионов людей, говорящих на 9 языках и доступное по подписке.</t>
  </si>
  <si>
    <t>https://t.me/Wishgift_bot</t>
  </si>
  <si>
    <t>Neesa</t>
  </si>
  <si>
    <t>http://neesa.gg/</t>
  </si>
  <si>
    <t>Neesa - это игровая ИИ-платформа, которая автоматически связывает игроков и формирует команды на основе их игровых данных. Это удобное место, где игроки могут встречаться и общаться друг с другом, участвовать в турнирах и улучшать свои игровые навыки. Сейчас сервис доступен для игры Лига Легенд.</t>
  </si>
  <si>
    <t>B2B-Export</t>
  </si>
  <si>
    <t>http://b2b-export.com/</t>
  </si>
  <si>
    <t>B2B-Export.com - cloud-платформа для управления кросс-граничной торговлей с Россией для МСБ. Наша команда занимается инновациями в области международной торговли между Россией и развивающимися рынками Азии, Африки, Латинской Америки с 2017 года, мы развиваем 4 программы по экспорту из России и импорту в Россию в b2b-формате (выручка в 2020 году - $700000).
В 2019 году мы привлекли первый раунд инвестиций, расширили географию и количество программ в экспорте, запустили FoodTech-платформу по оптовой торговле продовольствием между Россией и МСП из развивающихся стран. Подошли к стадии А и ожидаем рост выручки до $3,2 млн в 4 программах в 2022 году. Для масштабирования успешных программ и расширения географии мы привлекаем инвестиции в размере $950000, уже получили первый транш от частного инвестора на $200000.</t>
  </si>
  <si>
    <t xml:space="preserve">i-coffee </t>
  </si>
  <si>
    <t>http://i-coffee.me/</t>
  </si>
  <si>
    <t xml:space="preserve">Проект представляет из себя развитие сети точек с автономными корнерами в формате «кофе с собой» по модели франшизы, в основе которого лежит высокотехнологичная платформа по управлению операционной деятельностью сети и маркетингом. 
Покупатель франшизы приобретает только кофе-корнер, а далее оплачивает ежемесячную подписку на пользование платформой и доставку ингредиентов. i-coffee зарабатывает на разнице с продажи корнеров и подписке на платформу и продаже ингредиентов. </t>
  </si>
  <si>
    <t>Saorsa</t>
  </si>
  <si>
    <t>http://saorsa.online/</t>
  </si>
  <si>
    <t xml:space="preserve">Курс евро </t>
  </si>
  <si>
    <t xml:space="preserve">Курс доллара </t>
  </si>
  <si>
    <t>Курс фунта</t>
  </si>
  <si>
    <t>Кол-во проектов с инвестициями</t>
  </si>
  <si>
    <t>Объем инвестиций</t>
  </si>
  <si>
    <t>Ср. объем инвестиций</t>
  </si>
  <si>
    <t>Без</t>
  </si>
  <si>
    <t>Дата</t>
  </si>
  <si>
    <t>GTMBE</t>
  </si>
  <si>
    <t>Первые в мире полноценно автоматизировали конкурентный анализ. Алгоритм позволяет находить компании-конкуренты, потенциальных партнеров и инвесторов по всему миру намного быстрее, чем через поиск, GPT-модели или аналогичные сервисы и структурировать эту информацию для последующего анализа.</t>
  </si>
  <si>
    <t>https://t.me/+4FRzSKQG-RtkODAy</t>
  </si>
  <si>
    <t>Жар-пончик</t>
  </si>
  <si>
    <t>Сеть вендинговых аппаратов для жарки пончиков</t>
  </si>
  <si>
    <t>Pinsteps</t>
  </si>
  <si>
    <t>https://pinsteps.com/</t>
  </si>
  <si>
    <t>Пересаживаем рынок экскурсий и гидов на цифровые маршруты, в которые с AI интегрированы локальные бизнесы. Создаем экосистемы для городов, объединяющие всех участников. Умудрились сделать успешный пилот в разгар пандемии в Израиле.</t>
  </si>
  <si>
    <t>SpawnX</t>
  </si>
  <si>
    <t>https://spawnx.at/</t>
  </si>
  <si>
    <t>Мы первые в мире, кто разрабатывает и продает бизнес под ключ по грибным сити-фермам. Благодаря нашей технологии мы сможем растить рынок производства грибов в ЕС и США на 20% в год. Сейчас собираем деньги, чтобы стартовать свое первое производство в Австрии.</t>
  </si>
  <si>
    <t>Govar</t>
  </si>
  <si>
    <t>https://govar.online/?utm_source=tg&amp;utm_medium=theedinorog</t>
  </si>
  <si>
    <t>Govar – приложение для бесплатной разговорной практики английского языка с другими пользователями из разных стран. С его помощью можно ежедневно разговаривать на английском в видеокомнатах на 3-4 человека.</t>
  </si>
  <si>
    <t>AI Disraeli</t>
  </si>
  <si>
    <t>https://www.aidisraeli.co.uk/</t>
  </si>
  <si>
    <t>И пишет 100 видов текстов на 30 языках на основе собственной технологии proGPT. С его помощью можно создавать посты для блогов, SEO-тексты, новости, пресс-релизы и другое за секунды.</t>
  </si>
  <si>
    <t>Я бы съел</t>
  </si>
  <si>
    <t>https://www.yabisiel.ru/</t>
  </si>
  <si>
    <t>Производство и доставка готовой еды по подписке</t>
  </si>
  <si>
    <t>Kolhero</t>
  </si>
  <si>
    <t>https://kolhero.com/</t>
  </si>
  <si>
    <t>Kolhero соединяет social media инфлюенсеров и благотворительные проекты. С помощью этой платформы любой инфлюенсер может выбрать и промоутировать один из проверенных благотворительных проектов, помогая привлечь ему деньги в криптовалюте или фиатных деньгах.</t>
  </si>
  <si>
    <t xml:space="preserve">Interior Moodboards </t>
  </si>
  <si>
    <t xml:space="preserve">Interior moodboards являются неотъемлемой частью процесса дизайна интерьера. Они позволяют дизайнерам визуализировать свои идеи и оценить, как элементы взаимодействуют друг с другом. Мой проект упрощает процесс создания interior moodboard. Сейчас дизайнеры должны выполнять множество действий, таких как скачивание, открытие, удаление фона и перенос на доску. Мое решение исключает 4 лишних действия и предлагает адаптированный интерфейс специально под эту задачу. </t>
  </si>
  <si>
    <t>Voxqube</t>
  </si>
  <si>
    <t>https://www.voxqube.com/</t>
  </si>
  <si>
    <t xml:space="preserve">Voxqube - мультиязычный сервис озвучивания контента посредством синтеза речи, вышедший из крупной студии локализации Cyrillica. Voxqube предоставляет компаниям сервис одного окна: транскрибирует, переводит, озвучивает и сводит видео или аудио, которое будет представлять компанию на международных рынках. И делает это на 40% дешевле, чем традиционные агентства локализации и озвучивания. </t>
  </si>
  <si>
    <t>FeelQueen</t>
  </si>
  <si>
    <t>https://feelqueen.co.uk/</t>
  </si>
  <si>
    <t>FeelQueen - онлайн бьюти платформа, включающая в себя маркетплейс для поиска и записи на бьюти-услуги и B2B SaaS для салонов красоты и частных бьюти-мастеров.</t>
  </si>
  <si>
    <t>Смарт Маркет</t>
  </si>
  <si>
    <t>https://smarket.hk/</t>
  </si>
  <si>
    <t xml:space="preserve">Смарт Маркет — это ИТ-инструмент для китайских поставщиков, который помогает им решить проблему выгрузки своих товаров и обработку заказов на локальных маркетплейсах по всему миру, а также проблему логистики до конечного покупателя. Наша миссия — это сделать процесс продажи товаров за границу таким же простым, как продажа на локальном рынке. </t>
  </si>
  <si>
    <t>Hotelstore</t>
  </si>
  <si>
    <t>https://hotelstore.ae/</t>
  </si>
  <si>
    <t>Мультикатегорийный маркетплейс премиальных брендов с концепцией экспресс-доставки за 2 часа. Проект развивается в Дубае. Целевая аудитория — местные жители и туристы. В 2023-м году хотят сотрудничать с 30% отелей в Дубае.</t>
  </si>
  <si>
    <t>GT Logistics</t>
  </si>
  <si>
    <t>https://gt-logistics.ru/</t>
  </si>
  <si>
    <t>GT Logistics занимается автоматизацией транспортной и складской логистики. У компании есть несколько продуктов, которые помогают управлять складами и транспортом, контролировать перевозки, занимаются автопостроением маршрутов. Компания уже занимает 7 место по выручке в своем сегменте, в 2022 году выручка выросла в 2,2 раза.</t>
  </si>
  <si>
    <t>Nakit Yok</t>
  </si>
  <si>
    <t>Электронные чаевые, платежи и система повышения лояльности для сферы обслуживания, красоты и быта в Турции. Сервис помогает принимать чаевые с банковской карты, настраивать параметры распределения чаевых, получать обратную связь от посетителей, настраивать программы лояльности.</t>
  </si>
  <si>
    <t>Medime</t>
  </si>
  <si>
    <t>https://medime.pw/</t>
  </si>
  <si>
    <t>Мы создаем маркетплейс для медицинских и бьюти услуг в Азии</t>
  </si>
  <si>
    <t>Realiste</t>
  </si>
  <si>
    <t>https://realiste.io/</t>
  </si>
  <si>
    <t>Realiste - онлайн-брокер для инвестиций в недвижимость в 20 городах мира. Компания создала Искусственный Интеллект, который за секунды анализирует рынок недвижимости, и помогает забронировать недвижимость для инвестиций.</t>
  </si>
  <si>
    <t>MUST — Movement for Ultra Safe Transport</t>
  </si>
  <si>
    <t>https://osago.mustins.ru/</t>
  </si>
  <si>
    <t>MUST разрабатывает экосистему цифровых сервисов для эксплуатации грузовиков, которая закрывает 100% потребностей автопарков и позволяет сократить их расходы. На FinTech-платформе MUST будут доступны все необходимые виды страхования, найм проверенных водителей, возможность продать или приобрести грузовик, в том числе в лизинг, а также сервис снижения аварийности и многое другое.</t>
  </si>
  <si>
    <t>Jiny</t>
  </si>
  <si>
    <t xml:space="preserve">Личный ассистент в знакомствах, который сам подбирает кандидатов, отсеивает фейки, знакомит и помогает договориться о свидании. </t>
  </si>
  <si>
    <t>Trackme</t>
  </si>
  <si>
    <t>Мы помогаем уменьшить тревогу и развлечь людей, близкие или родные люди которых находятся в полете без связи, благодаря трекингу самолета с информационно-развлекательным контентом о территории, над которой пролетает самолет.</t>
  </si>
  <si>
    <t>Bodiac</t>
  </si>
  <si>
    <t>Приложение, которое помогает подросткам налаживать отношения с телом в мире social media. До 90% девочек до 18 лет недовольны своим телом из-за влияния соцсетей, при этом до 20% подростков страдают ожирением. Картинка и реальность максимально не сходятся. Сейчас еще прорабатывают методологию для девушек после беременности. Месяц назад проект прошел в акселератор Antler в Амстердаме.</t>
  </si>
  <si>
    <t>Meteoagent</t>
  </si>
  <si>
    <t>https://meteoagent.com/</t>
  </si>
  <si>
    <t xml:space="preserve">Мобильное приложение для метеозависимых людей. Приложение бережет здоровье, заранее предупреждая о резких изменениях погоды и позволяя вести дневник самочувствия для людей с метеозавиcимостью. </t>
  </si>
  <si>
    <t>not8</t>
  </si>
  <si>
    <t>https://www.not8.co/</t>
  </si>
  <si>
    <t>not8 is a software that turns any IT product (website/app) into an advanced pin board, making the product review 10X quicker, easier, and accessible to anyone, be it a team member or a client.</t>
  </si>
  <si>
    <t>Event Link</t>
  </si>
  <si>
    <t>https://evli.online/</t>
  </si>
  <si>
    <t>Event Link — cамый простой способ делать напоминания клиентам прямо на экран любого смартфона без установки приложений, без sms и раздражающих звонков. Напоминания приходят через через приложении «Календарь», которое уже установлено на всех смартфонах. Это почти как SMS, только от 3 раз дешевле и в 5 раз эффективнее.</t>
  </si>
  <si>
    <t>MemoX</t>
  </si>
  <si>
    <t>МемоХ - социальная сеть. Ее инновационностью является смещение фокуса от продвижения персональных аккаунтов к расширению социального взаимодействия в реальной жизни. Это достигается в том числе прямым объединением функционала приложения с интерфейсом карт, что позволяет видеть в первую очередь текущее настроение и планы пользователя. Основной функционал включает в себя создание собственных точек притяжения у себя в регионе или на отдыхе, просмотр популярных мест и создание пользовательских событий, объединение и общение пользователей в группах по интересам, прямое взаимодействие с культурно-развлекательной, гостиничной и туристической индустриями.</t>
  </si>
  <si>
    <t>МодаПогода</t>
  </si>
  <si>
    <t>https://modapogoda.ru/ и бот @ModaPogodaBot</t>
  </si>
  <si>
    <t>МодаПогода - это сервис, который присылает раз в день набор из 2-3 образов, которые наилучшим образом подходят под сегодняшнюю погоду. Образы (это фотография, состоящая из нескольких подобранных вещей) подобраны под разные случаи жизни (на работу, свидание, прогулку, шопинг). Образ можно повторить из своих вещей, можно сохранить в закладки и использовать при случае.</t>
  </si>
  <si>
    <t>Докт24</t>
  </si>
  <si>
    <t>https://vk.com/doct24</t>
  </si>
  <si>
    <t>Проект Докт24 — развивающийся стартап в сфере телемедицины, который позволяет проводить онлайн-консультации, помогает пациентам найти нужного врача, а также развивает нейросети для более эффективной диагностики заболеваний.</t>
  </si>
  <si>
    <t>Waka</t>
  </si>
  <si>
    <t>https://waka.cool/</t>
  </si>
  <si>
    <t>Waka - это геймифицированные знакомства для поколения Z. Стоит понимать, что waka - это мини-приложение внутри мессенджера Telegram. Оно работает в связке: веб-приложение (в котором и происходит вся геймификация) + бот в мессенджере (для авторизации и пуш-нотификаций). 
Waka ― для зумеров, которые ищут не только любовную переписку, а простое дружеское общение, компанию для походов в кино, для тех, кто хочет найти члена для своей геймерской тимы или просто человека со схожим чувством юмора.</t>
  </si>
  <si>
    <t>BANTgo</t>
  </si>
  <si>
    <t>https://bantgo.ae/</t>
  </si>
  <si>
    <t xml:space="preserve">Цифровые рекламные щиты на курьерах доставки еды в регионе MENA, полноценный медиа канал для сервисов доставки еды. Геотаргетинг в оффлайне через светодиодные экраны, размещаемые на сумках курьеров и их транспортных средствах. </t>
  </si>
  <si>
    <t>Goodini</t>
  </si>
  <si>
    <t>https://goodini.tech/</t>
  </si>
  <si>
    <t xml:space="preserve">Goodini делает архитетурные голограммы. Интерактивное оборудование для визуализации новостроек в формате голограммы (без VR-очков) с аналитикой эффективности отдела продаж. </t>
  </si>
  <si>
    <t>Kwikwins</t>
  </si>
  <si>
    <t>https://kwikwins.io/</t>
  </si>
  <si>
    <t>Платформа формирования компетенций по запросу и управления циклом создания цифрового продукта. Если нужно быстро собрать проверенную продуктовую команду с опытным тимлидом, то Kwikwins закроет эту проблему для фаундеров</t>
  </si>
  <si>
    <t>TPS Gate</t>
  </si>
  <si>
    <t>https://www.tpsgate.com/home</t>
  </si>
  <si>
    <t>Проект разрабатывает систему, которая ускоряет и упрощает проезд курьера на территории, закрытые шлагбаумами или воротами. Система позволяет курьеру открыть шлагбаум без взаимодействия с жителями. В итоге, жители вовремя получают заказы, водители не теряют время на шлагбаумах и могут развозить больше заказов. Среди клиентов TPS Gate — X5 Retail Group, «Яндекс.Доставка» и другие.</t>
  </si>
  <si>
    <t>Amazy</t>
  </si>
  <si>
    <t>https://amazy.world/</t>
  </si>
  <si>
    <t xml:space="preserve">Amazy помогает преподавателям иностранных языков создавать и продавать учебные материалы онлайн </t>
  </si>
  <si>
    <t>SimulatteBot - Ваш компас в путешествии</t>
  </si>
  <si>
    <t>https://t.me/SimulatteBot</t>
  </si>
  <si>
    <t>Бот в Telegram, который помогает туристам найти ответы на свои вопросы в совершенно разных локациях — аренда жилья и транспорта, развлечения, бытовые вопросы и так далее.</t>
  </si>
  <si>
    <t>Cargolink</t>
  </si>
  <si>
    <t>https://cargolink.ru/</t>
  </si>
  <si>
    <t>Cargolink — грузовой планировщик. Система эффективного планирования безопасных маршрутов грузовых автомобилей. Система учитывает придорожную инфраструктуру, данные о которой поступают от тысяч водителей ежедневно.</t>
  </si>
  <si>
    <t>Fastep — платформа для инструктирования, оптимизации труда и послепродажного обслуживания пользователей техники. Мы интегрируемся в мобильные приложения брендов, предоставляя им функции пошаговых инструкций к технике на фото и в дополненной реальности, а также видеосвязи с дополненной реальностью для дистанционной экспертной поддержки. Fastep экономит 4–5% бюджета на содержание парка оборудования на предприятиях, в несколько раз ускоряет рабочие процессы, улучшает лояльность покупателей через предоставление быстрой и понятной помощи по эксплуатации.</t>
  </si>
  <si>
    <t>Fastep</t>
  </si>
  <si>
    <t>https://fastep.io/</t>
  </si>
  <si>
    <t>Banxe</t>
  </si>
  <si>
    <t>https://banxe.com/</t>
  </si>
  <si>
    <t>Необанк — криптовалюты и фиат в одном месте. Это единственное место, где вы можете использовать криптовалюту так же просто, как и кэш. Мы хотим быть лидером в использовании криптовалюты, предоставляя самые надежные, удобные и прибыльные решения для обмена, инвестиций и платежей по всему миру.</t>
  </si>
  <si>
    <t>Finpanda</t>
  </si>
  <si>
    <t>https://finpanda.co/</t>
  </si>
  <si>
    <t>Платформа для проведения IPO инфлюенсеров и инвестиций в Telegram-каналы, где базовым активом является цифровой рекламный контракт, цена которого привязана к количеству аудитории медиа-канала. Контракт можно хранить на балансе или перепродавать на бирже и передавать право на рекламную публикацию.</t>
  </si>
  <si>
    <t>Parrot</t>
  </si>
  <si>
    <t>https://www.parrotsay.com/</t>
  </si>
  <si>
    <t xml:space="preserve">Parrot - онлайн-платформа для практики английского языка в Speaking Clubs с носителями языка и людьми со всего мира. </t>
  </si>
  <si>
    <t>Digi Doe</t>
  </si>
  <si>
    <t>https://www.digidoe.com/</t>
  </si>
  <si>
    <t>DigiDoe — финтех-стартап в Англии, который создает новую платежную инфраструктуру, используя современные достижения в биометрии, ИИ и вычислениях, которая делает платежи быстрее, безопаснее и дешевле для B2B2C.</t>
  </si>
  <si>
    <t>AI Eye</t>
  </si>
  <si>
    <t>http://www.ai-eye.app/</t>
  </si>
  <si>
    <t>AI Eye - B2B SaaS приложение для контроля действий водителей и предотвращения ДТП. С помощью недорогого смартфона и обычной wi-fi камеры мы распознаём отвлечённое вождение и усталость, предупреждаем водителя и передаём видеозапись события на сервер</t>
  </si>
  <si>
    <t>Red Hood</t>
  </si>
  <si>
    <t>https://red-hood.webflow.io/</t>
  </si>
  <si>
    <t>Red Hood - аудионавигатор для жителей городов. Постройте маршрут и доберитесь до цели пешком или на транспорте с помощью аудиокоманд, ни разу не доставая телефон. Также есть возможность оставлять геометки с локальными сообщениями для других пользователей.</t>
  </si>
  <si>
    <t>Acrolab Technology</t>
  </si>
  <si>
    <t>https://acrolab.eco/</t>
  </si>
  <si>
    <t>Монетизация отходов пластика. Acrolab Technology — первая компания, которая производит первичный мономер из пластиковых отходов. Мы создаем чистый продукт — метилметакрилат (ММА) — из пластиковых отходов полиметилметакрилата (ПММА), который позволяет нам монетизировать отходы производства в различных областях. С помощью нашего решения мы помогаем компаниям снизить уровень выбросов токсичных газов, а также решить проблемы промышленных отходов. Снижение затрат на переработку по сравнению с первичным производством на 20%. Мы создаем фундаментальные шаги на пути к сознательному производству и утилизации отходов.</t>
  </si>
  <si>
    <t>Sober One</t>
  </si>
  <si>
    <t>https://www.getsober.one/</t>
  </si>
  <si>
    <t>Sober One — мобильное приложение с AI, предлагающее людям планы помощи для осознания и решения проблем, связанных с алкоголем и злоупотреблением психоактивными веществами (substance abuse problems). Такие проблемы есть у 1,5 млрд человек, но помощь получают менее 5%. Существующие решения предлагают лечение, но люди не хотят лечиться. Наше приложение предоставляет знания, научно обоснованные инструменты и поддержку, помогая решить проблему без посещения врача или программы лечения.</t>
  </si>
  <si>
    <t>OMNIC</t>
  </si>
  <si>
    <t>https://omnic.net/</t>
  </si>
  <si>
    <t>OMNIC — IT-продуктовая компания, специализирующаяся на разработке и производстве программно-аппаратных комплексов в сфере самообслуживания для ритейла, логистики и HoReCa. Мы создаем продукты, которые позволяют компаниям автоматизировать процесс взаимодействия с клиентами и решить вопрос «последней мили», а клиентам экономить время на рутине, получая качественный и удобный сервис в наиболее удобном месте.</t>
  </si>
  <si>
    <t>Rukki.pro</t>
  </si>
  <si>
    <t>http://Rukki.pro</t>
  </si>
  <si>
    <t>Сервис для поиска любой спецтехники. Иногда неделями нужно искать адекватного исполнителя, потратив бюджет на ремонт на телефонные переговоры. Но то было раньше, а теперь появился сервис — Rukki.pro. У нас в команде не просто классные пацаны, а конкретно заточенные на превосходный клиентский сервис профессионалы из бизнеса, маркетинга, строительства и логистики.
Сегодня у нас 829 заказчиков, 566 исполнителей, 926 заказов, 894 единиц спецтехники и вполне адекватное приложение для Андроид (потому что их больше). Наши продажи показывают, что на одном заказе мы зарабатываем от 7% до 15% комиссии. А еще есть рефералка для партнеров и юридическая помощь для "кинутых". Сейчас мы привлекаем посевной раунд $300k по оценке $2м. А через 18 месяцев, если все пойдет как планируем — будем поднимать Раунд-A по оценке $10м.</t>
  </si>
  <si>
    <t>BabyCourse</t>
  </si>
  <si>
    <t>https://babycourse.app/</t>
  </si>
  <si>
    <t>Мобильное приложение с программой развития ребёнка от 0 до 3 лет (1000+ видео упражнений, ежедневное расписание, интерактивный дневник развития, уроки от экспертов, медиатека и список пособий).</t>
  </si>
  <si>
    <t>Nutson</t>
  </si>
  <si>
    <t>https://play.google.com/store/apps/details?id=us.nutson&amp;hl=ru&amp;gl=RU</t>
  </si>
  <si>
    <t>Nutson - платформа коротких видео, позволяющая монетизировать свою активность через платные челленджи, сборы и прямые эфиры.</t>
  </si>
  <si>
    <t>https://deepvoice.ru/</t>
  </si>
  <si>
    <t>Маша — телеграм-бот, цифровой секретарь, ответит и отфильтрует ваши телефонные звонки, когда вы заняты. Если вы не уверены, кто вам звонит и зачем, вы можете отклонить входящий звонок, и Маша его обработает. Маша работает с любыми операторами связи. Поговорит вместо вас, спросит кто звонит, и зачем. Вы получите расшифровку звонка и аудиофайл о том, кто вам звонил и что хотел. На основании этой информации вы поймете контекст обращения, сможете отметить звонок как спам или поставить себе напоминание о том, что необходимо связаться с тем, кто вас беспокоил.</t>
  </si>
  <si>
    <t>Противоопухолевое средство КМ-1 («Убийца рака»)</t>
  </si>
  <si>
    <t>Средство КМ-1 для борьбы с раком основано на самом инновационном методе - иммуномодуляция. Наше средство многократно увеличивает шанс на полное выздоровление, многократно дешевле аналогов, не токсично и совместимо с антибиотиками в отличие от аналогов. Проведены успешные испытания in vivo и апробировано на обреченных больных.</t>
  </si>
  <si>
    <t>Beyond.GG</t>
  </si>
  <si>
    <t>https://beyond.pro/</t>
  </si>
  <si>
    <t>Сервис игрового развлекательного контента с монетизацией игрового времени и умений. Это Netflix в мире онлайн-игр.</t>
  </si>
  <si>
    <t>Legal DD</t>
  </si>
  <si>
    <t>https://legaldd.tech/</t>
  </si>
  <si>
    <t>Анализ юридических документов для выявления рисков на основе искусственного интеллект</t>
  </si>
  <si>
    <t>Кружок</t>
  </si>
  <si>
    <t>Кружок — сервис по заказу продуктовых наборов к рецептам фуд блогеров в один клик. Мы объединяем фуд блогеров и супермаркеты на одной платформе. Магазины устанавливают KPI, а блогеры достигают показателей, за счёт чего увеличивают свою скидку и выигрывают денежные призы.</t>
  </si>
  <si>
    <t>PizzaBOT</t>
  </si>
  <si>
    <t>Роботизированный киоск-пиццерия. FoodTech-стартап в самом популярном сегменте рынка общепита. Затраты на открытие одной точки меньше в 7 раз, прибыль — больше в 2 раза. Робот-манипулятор готовит пиццу, используя заранее выпеченное тесто и свежие продукты. Полный цикл от заказа до выдачи пиццы клиенту составляет 3 минуты. 4 вида теста, 4 вида соуса. 144 рецепта. Срок автономной работы 3 дня. Прямоугольная пицца, средний вес — 150 грамм</t>
  </si>
  <si>
    <t>Boomerangme</t>
  </si>
  <si>
    <t>https://boomerangme.cards/</t>
  </si>
  <si>
    <t>Конструктор электронных карт лояльности для Apple Wallet и Google Pay. Не требуется интеграция с учетной системой. Более 111 готовых шаблонов карт лояльности. Запуск акции за 5 минут.</t>
  </si>
  <si>
    <t>Сказки единорога</t>
  </si>
  <si>
    <t>https://unicornstales.ru/</t>
  </si>
  <si>
    <t>Мобильный каталог авторских сказок для прочтения родителями детям по модели «читай вслух». Каждая сказка — помощник для родителей, которые обнаружили у своего ребенка трудности поведения, страхи.</t>
  </si>
  <si>
    <t>EcoBox</t>
  </si>
  <si>
    <t>https://ecoboxplanet.com/</t>
  </si>
  <si>
    <t>EcoBox - технологическая компания, которая занимается разработкой и производством персональных и промышленных девайсов для защиты здоровья от вирусов и бактерий.  Наши продукты и девайсы предназначены для дезинфекции, стерилизации вещей, поверхностей, воздуха, обеспечения безопасности в повседневной жизни людей, безопасности сотрудников и клиентов, поддержания healthcare в компании и повышения лояльности клиентов.</t>
  </si>
  <si>
    <t>Taxibus</t>
  </si>
  <si>
    <t>http://taxibus.spb.ru/</t>
  </si>
  <si>
    <t>Taxibus генерирует новый формат дешевой для пассажира и выгодной для перевозчика поездки. Используя ИИ, сервис формирует групповые поездки из отдельных трансферов. Остановки и маршруты автобусов задают сами пассажиры.</t>
  </si>
  <si>
    <t>Remory</t>
  </si>
  <si>
    <t>https://remory.ru/</t>
  </si>
  <si>
    <t>Rays Render</t>
  </si>
  <si>
    <t>https://www.raysrender.com/</t>
  </si>
  <si>
    <t>Ivitech</t>
  </si>
  <si>
    <t>http://ivitech-finance.com/</t>
  </si>
  <si>
    <t>Финтех-платформа, созданная для финансирования отраслей экономики, которые недофинансированы консервативной действующей финансовой системой (банки и другие классические финансовые инструменты). В основе платформы лежит уникальная скоринговая модель, основанная на анализе количественных и качественных показателей, свойственных конкретной отрасли, а не на классическом финансовом анализе, применяемом в банках. Текущая отрасль - таксопарки, также сейчас проходят тестовые сделки в отраслях логистики и поставщиков под маркетплейсы.</t>
  </si>
  <si>
    <t>Most Technology</t>
  </si>
  <si>
    <t>https://most.technology/</t>
  </si>
  <si>
    <t>Learning management system for vocational schools. We assess people by hard and soft skills and automatically create the best portfolio for them.</t>
  </si>
  <si>
    <t>Free Energy</t>
  </si>
  <si>
    <t>Qummy</t>
  </si>
  <si>
    <t>Liqvid</t>
  </si>
  <si>
    <t>Altairika VR Encyclopedia</t>
  </si>
  <si>
    <t>https://freeenergy.su/</t>
  </si>
  <si>
    <t>Мы разработали новый двигатель для электротранспорта и создали на его основе Электроприводные модули, при использовании которых не только автоконцерны, но и молодые стартапы способны создавать новые виды электрических транспортных средств, сосредоточившись на разработке новых решений и форм, не углубляясь в высокозатратные разработки электродвигательных систем требующих специальных знаний.</t>
  </si>
  <si>
    <t xml:space="preserve">Роботизация приготовления еды для HoReCa (без поваров и кухни на 2 кв.м). Наши клиенты - РЖД, Газпром, Кухня на районе. 140 клиентов, 31% рост месяц к месяцу по выручке. Участники Alchemist  </t>
  </si>
  <si>
    <t>https://qummy-group.com/</t>
  </si>
  <si>
    <t>http://liqvid.io/</t>
  </si>
  <si>
    <t>Liqvid создает SaaS решение по управлению контентом на ТВ экранах, установленных в малом бизнесе. Помогаем владельцам и менеджерам развлекать посетителей и продавать больше.</t>
  </si>
  <si>
    <t>https://altairika.com/</t>
  </si>
  <si>
    <t>Образование для детей в VR в 18 странах. Шикарный каталог контента, собственная франчайзинговая сеть и другие модели дистрибуции образовательного VR контента.</t>
  </si>
  <si>
    <t>Не дать денег ("за" до 24,9%)</t>
  </si>
  <si>
    <t>Не дать денег ("за" от 25% до 49,9%)</t>
  </si>
  <si>
    <t>Дать денег ("за" от 50% до 74,9%)</t>
  </si>
  <si>
    <t>Дать денег ("за" от 75%)</t>
  </si>
  <si>
    <t>Azura AI</t>
  </si>
  <si>
    <t xml:space="preserve">Saorsa - это платформа для покупки жилья в кредит онлайн по всему миру! </t>
  </si>
  <si>
    <t>Rays Render — сервис для рендеринга компьютерной графики (blender, cycles, GPU grid). Инновационная децентрализованная платформа класса Infrastructure-as-a-Service, ориентированная на тяжелые вычислительные задачи, которые решаются на GPU.</t>
  </si>
  <si>
    <t>Сервис хранения и шифрования приватных данных для владельцев крипто-активов — как банковская ячейка, только децентрализовано, анонимно и онлайн.</t>
  </si>
  <si>
    <t>Сайт</t>
  </si>
  <si>
    <t>https://drsvat.com/</t>
  </si>
  <si>
    <t xml:space="preserve">Directual </t>
  </si>
  <si>
    <t>https://www.directual.com/</t>
  </si>
  <si>
    <t>No-code для сложных web и web3 приложений</t>
  </si>
  <si>
    <t>Вручалка</t>
  </si>
  <si>
    <t>https://vruchalka.com/</t>
  </si>
  <si>
    <t>Вручалка — сервис заказа подарков и услуг торжественного вручения. Через него можно выбрать, а затем вручить подарок друзьям, родственникам или знакомым в другом городе или стране. Сервис запустили в 2021-м, а сейчас развивают франшизу и собираются выходить на международный рынок.</t>
  </si>
  <si>
    <t>Raiser</t>
  </si>
  <si>
    <t>Raiser — платформа для венчурных инвестиций с рекламными технологиями. Эти технологии позволяют стартапам собирать раунды очень быстро, привлекая на платформу инвесторов вне платформы, а также увеличивать узнаваемость самих стартапов и получать тёплых клиентов, а партнёрам, соответственно, монетизировать их контент.</t>
  </si>
  <si>
    <t>SmartBot</t>
  </si>
  <si>
    <t>http://itsmartbot.com/</t>
  </si>
  <si>
    <t>Cистема управления парковками  на базе смарт-технологий и искусственного интеллекта. Цель – оптимизация распределения парковочных мест, снижение заторов и повышения удобства для водителей.</t>
  </si>
  <si>
    <t>Lendorse</t>
  </si>
  <si>
    <t>https://lendorse.com/</t>
  </si>
  <si>
    <t>Lendorse помогает студентам из развивающихся стран с учёбой в Европе, предоставляя фандинг и помощь с карьерой в обмен на % от зарплаты при нахождении работы. Стартап прошел через FinTech акселератор Techstars в Амстердаме, получил pre-seed funding, сейчас активно развивается и привлекает деньги от инвесторов для спонсирования студентов.</t>
  </si>
  <si>
    <t xml:space="preserve">АбсолютКарта </t>
  </si>
  <si>
    <t>https://absolutkarta.ru/</t>
  </si>
  <si>
    <t xml:space="preserve">АбсолютКарта - это SAAS-IT-платформа на базе универсальной программы лояльности, которая объединяет на маркетплейсе как онлайн, так и оффлайн продавцов, причем не только товаров, но и услуг. Можете также посмотреть небольшой видеоролик для бизнеса (https://youtu.be/MGwEgxvnbW0) с описанием работы системы </t>
  </si>
  <si>
    <t>Everysong</t>
  </si>
  <si>
    <t>https://max-song.ru/</t>
  </si>
  <si>
    <t>Это маркетплейс по продаже песен. Как Amazon, Ozon или Wildberries, но только с песнями. Проект соединяет авторов с артистами, забирая на себя составление и обслуживание каталога песен, а также организацию финансового и юридического сопровождения. Наша цель адаптировать и развить этот проект под мировой рынок, чтобы соединять сонграйтеров и исполнителей во всех странах.</t>
  </si>
  <si>
    <t xml:space="preserve">Liberty Card </t>
  </si>
  <si>
    <t>https://libertycard.ru/</t>
  </si>
  <si>
    <t>Сервис дистанционного оформления зарубежных карт Visa и Mastercard</t>
  </si>
  <si>
    <t xml:space="preserve">NBCgate </t>
  </si>
  <si>
    <t>https://nbcgate.com/</t>
  </si>
  <si>
    <t>Платформа современных платежных решений. Создаем устойчивую и надежную платформу, которая помогает компаниям расширять географию своего бизнеса, а также обеспечивает безопасные и удобные платежи для клиентов</t>
  </si>
  <si>
    <t xml:space="preserve">Paraliq </t>
  </si>
  <si>
    <t>http://paraliq.com/</t>
  </si>
  <si>
    <t>Инфраструктура и White Label решения для создания децентрализованных казино в один клик</t>
  </si>
  <si>
    <t>Реалитика</t>
  </si>
  <si>
    <t>https://realytics.ru/</t>
  </si>
  <si>
    <t xml:space="preserve">В Реалитике мы собираем жалобы, анализируем их и создаем интуитивно понятные отчеты, которые позволяют нашим клиентам увеличивать выручку и время жизни клиентов. </t>
  </si>
  <si>
    <t>МАША (DeepVoice)</t>
  </si>
  <si>
    <t>Eleven</t>
  </si>
  <si>
    <t>https://elevenapp.ru/</t>
  </si>
  <si>
    <t>Eleven — помощник по коммуникациям в паре. Молодым парам помогают создать коммуникацию в паре без обид, скандалов и манипуляций. Парам «со стажем» помогают победить ощущение одиночества в паре.</t>
  </si>
  <si>
    <t xml:space="preserve">Skillsy </t>
  </si>
  <si>
    <t>https://www.skillsy.ai/ru</t>
  </si>
  <si>
    <t>Skillsy — это сервис предиктивного найма на основе ценностей. Он позволяет вам познакомиться с вашими кандидатами еще до того, как они придут на интервью, и создать условия для их успешной адаптации в команде</t>
  </si>
  <si>
    <t>JOJO</t>
  </si>
  <si>
    <t xml:space="preserve">JOJO — is your personal matchmaker. Сам подбирает кандидатов, учитывая 17 параметров, проверяет на безопасность, знакомит и помогает договориться о свидании. </t>
  </si>
  <si>
    <t>Advengene</t>
  </si>
  <si>
    <t>https://advengene.com/</t>
  </si>
  <si>
    <t>Advengene - поиск подтверждения национальности предков для получения гражданства Израиля, Германии, Польши, Латвии, Эстонии, Литвы, Финляндии по репатриации</t>
  </si>
  <si>
    <t>Домаптека</t>
  </si>
  <si>
    <t>https://taptable.ru/</t>
  </si>
  <si>
    <t>https://viduchi.ru/</t>
  </si>
  <si>
    <t>https://doki.online/</t>
  </si>
  <si>
    <t>https://greatleveler.com/</t>
  </si>
  <si>
    <t>http://ieye.io/</t>
  </si>
  <si>
    <t>https://brainbox.vc/</t>
  </si>
  <si>
    <t>TapTable</t>
  </si>
  <si>
    <t>Viduchi</t>
  </si>
  <si>
    <t>OkiDoki</t>
  </si>
  <si>
    <t>Great Leveler</t>
  </si>
  <si>
    <t>ieye</t>
  </si>
  <si>
    <t>Brainbox.vc</t>
  </si>
  <si>
    <t>Tap Table — это легкое и быстрое приложение для онлайн-бронирования столиков в кафе, ресторанах и барах, а также удобная админ-панель для ресторана. Сейчас мы запустились в трех городах Краснодарского края ( Краснодар, Сочи, Геленджик). Только в Краснодаре с июня к сервису подключились 50 ресторанов. Мы бур</t>
  </si>
  <si>
    <t>Мобильное приложение “Домаптека” для сортировки лекарств по показанию к применению, которое помогает управлять домашней аптечкой эффективнее, за счет отражения остатка и срока годности лекарств, группировки препаратов по разным аптечкам, и функции автоматического заказа медицинских препаратов из аптек.</t>
  </si>
  <si>
    <t>ieye — приложение, которое позволяет быстро и точно находить нужные заведения (бары, рестораны, ночные клубы и так далее). При этом можно узнать, сколько там посетителей, есть ли там друзья и знакомые, какие скидки и предложения действуют</t>
  </si>
  <si>
    <t>Brainbox.VC – краудинвестинговая платформа в РФ (лицензия Банка России №77). Строим площадку, на которой IT-стартапы на ранней стадии смогут найти (1) инвесторов, (2) специалистов. Саму платформу развивает сообщество brainbox.team и сейчас мы ищем новых участников сообщества, которые готовы финансировать проект, купив его акции.</t>
  </si>
  <si>
    <t>Great Leveler - агенты с искусственным интеллектом, которые помогают предпринимателям и топ-менеджерам получать гиперперсонализированную поддержку на всех этапах строительства бизнеса.</t>
  </si>
  <si>
    <t>OkiDoki - цифровой договор между бизнесом и конечным клиентом. Без бумаги. Сканируешь QR код или открываешь ссылку. Заполняешь данные. Вводишь код из смс. Готово! Администратор тратит 30 секунд вместо 4 минут на 1 подписание. Клиент тратит 2 минуты. Договор имеет юридическую значимость. Точно такую же как и бумажный договор.</t>
  </si>
  <si>
    <t>В 1,5 раза увеличиваем скорость обучения индустриальных рабочих с помощью видео-инструкций и ИИ. Как это происходит? Опытный сотрудник записывает на видео последовательность своих действий, подробно озвучивает и объясняет каждый шаг, видео загружается на платформу, а она создает короткие инструкции для учеников, управление с помощью голоса.</t>
  </si>
  <si>
    <t>Описание</t>
  </si>
  <si>
    <t>Barter Go</t>
  </si>
  <si>
    <t>http://t.me/Barter_gobot</t>
  </si>
  <si>
    <t xml:space="preserve">Barter Go — платформа эффективного сотрудничества брендов и микроблогеров для рекламы по бартеру. Средняя стоимость 1000 показов у микроблогеров оказывается в 2-2,5 раза дешевле таргетированной и контекстной рекламы. Сейчас сервис нацелен на поставщиков маркетплейсов, потому что этот рынок удваивается ежегодно. Barter Go находится на стадии MVP. Выручка за первые полтора месяца составила более 700 000 рублей от 33 клиентов. </t>
  </si>
  <si>
    <t>LUUK</t>
  </si>
  <si>
    <t>https://luuk.media/beauty-box/luukapp</t>
  </si>
  <si>
    <t xml:space="preserve">LUUK – платформа, объединяющая в себе три компонента. 1️⃣ — обновляемый эксклюзивный контент, созданный силами более 40 постоянных экспертов из профильных областей — от косметологов и дерматологов до стилистов по волосам и визажистов. 2️⃣ — система типизации лиц FRATA собственной разработки, которая позволяет пользователям подбирать макияж по типу лица, распознавать проблемы кожи и формировать корректирующие рекомендации. 3️⃣ — трекер ухода с персонализированным ежедневным планом уходовых процедур, помогающий отслеживать прогресс и получать призы от партнеров проекта за активное участие в программах ухода. </t>
  </si>
  <si>
    <t>Freedom.bi</t>
  </si>
  <si>
    <t>Datalook.biz</t>
  </si>
  <si>
    <t>SmartAim</t>
  </si>
  <si>
    <t>https://thx-loyalty.com/</t>
  </si>
  <si>
    <t>https://winest.store/en</t>
  </si>
  <si>
    <t>https://trekker.pro/pro</t>
  </si>
  <si>
    <t>https://jojo-dating.com/en</t>
  </si>
  <si>
    <t>https://smartofood.ru/</t>
  </si>
  <si>
    <t>https://playmetammo.com/</t>
  </si>
  <si>
    <t>https://recplace.ru/</t>
  </si>
  <si>
    <t>https://grepdrop.com/</t>
  </si>
  <si>
    <t>https://www.uniton.ai/</t>
  </si>
  <si>
    <t>https://dombezzabot.info/</t>
  </si>
  <si>
    <t>https://dialext.com/</t>
  </si>
  <si>
    <t>https://careapp.ru/</t>
  </si>
  <si>
    <t>http://voxfordogs.ru/</t>
  </si>
  <si>
    <t>https://asilisc.com/</t>
  </si>
  <si>
    <t>https://evers.life/</t>
  </si>
  <si>
    <t>Thx loyalty</t>
  </si>
  <si>
    <t>WINEST</t>
  </si>
  <si>
    <t>Trekker</t>
  </si>
  <si>
    <t>Smartofood</t>
  </si>
  <si>
    <t>Metacraft</t>
  </si>
  <si>
    <t>RecPlace</t>
  </si>
  <si>
    <t>Grepdrop</t>
  </si>
  <si>
    <t>Uniton.ai</t>
  </si>
  <si>
    <t>Дом без забот</t>
  </si>
  <si>
    <t>Dialext</t>
  </si>
  <si>
    <t>LifeCare</t>
  </si>
  <si>
    <t>Voxfordogs</t>
  </si>
  <si>
    <t>AsiliscMed AI</t>
  </si>
  <si>
    <t>EVERS.LIFE</t>
  </si>
  <si>
    <t xml:space="preserve"> SmartAim — система визуального поиска,
адресной регистрации и навигации объектов для складов. Она помогает кладовщику с быстрым поиском необходимого адреса. Сотрудник склада безошибочно, по подсказке - световому лучу, двигается к нужному месту на складе, не смотря в монитор ТСД или визуально сверяясь с множеством меток адресного хранения.</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</si>
  <si>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</si>
  <si>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</si>
  <si>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</si>
  <si>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</si>
  <si>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</si>
  <si>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</si>
  <si>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</si>
  <si>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</si>
  <si>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</si>
  <si>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</si>
  <si>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</si>
  <si>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</si>
  <si>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</si>
  <si>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</si>
  <si>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</si>
  <si>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</si>
  <si>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</si>
  <si>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</si>
  <si>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</si>
  <si>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</si>
  <si>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</si>
  <si>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</si>
  <si>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Thx loyalty — конструктор Telegram-приложений. Сервис позволяет создать свое приложение для бизнеса в сферах HoReCa, e-commerce, услуг. Выстроить коммуникацию и автоматизировать работу с клиентами</t>
  </si>
  <si>
    <t xml:space="preserve"> Winest — cервис по доставке вина с технологией AI-сомелье. Технология диджитал-сомелье показала кратно больший средний чек по сравнению с конкурентами. Сервис гарантирует, что клиенту понравится вино, а если не понравится — вернут деньги. Уже продали 2000+ бутылок, получили 0 возвратов. Сейчас Winest продает вино онлайн с доставкой за 60 минут в Израиле, а после привлечения раунда хотят выйти на рынок Германии. Фаундер — Игорь Подстрешный, (http://t.me/ipodster) основатель московской сети Burger Heroes, ресторана Дом Культур и Рюмочной мечты</t>
  </si>
  <si>
    <t>«Треккер» помогает улучшить качество вождения, точное управление спецтехникой и снизить аварийности. Автопарки и заказчики могут сосредоточиться на бизнесе и развитии, а не на рисках и безопасности. Треккер гарантировано снижает расходы на топливо, резину и ремонт. А значит — экономит и повышает прибыль. Сервис создаёт "цифровой двойник" оператора спецтехники и хранит его профессиональную историю, как электронная трудовая книжка.</t>
  </si>
  <si>
    <t>Winest — cервис по доставке вина с технологией AI-сомелье. Технология диджитал-сомелье показала кратно больший средний чек по сравнению с конкурентами. Сервис гарантирует, что клиенту понравится вино, а если не понравится — вернут деньги. Уже продали 2000+ бутылок, получили 0 возвратов. Сейчас Winest продает вино онлайн с доставкой за 60 минут в Израиле, а после привлечения раунда хотят выйти на рынок Германии. Фаундер — Игорь Подстрешный (http://t.me/ipodster), основатель московской сети Burger Heroes, ресторана Дом Культур и Рюмочной мечты.</t>
  </si>
  <si>
    <t>рубли</t>
  </si>
  <si>
    <t xml:space="preserve">доллары </t>
  </si>
  <si>
    <t>евро</t>
  </si>
  <si>
    <t>фунты</t>
  </si>
  <si>
    <t>Jojo — приложение для знакомств с индивидуальным подходом. Сам ищет лучших кандидатов, проверяет на безопасность, знакомит и помогает договориться о встрече. За счет индивидуального подхода Jojo обходит Tinder по доли платящих пользователей — 25% vs 10,3%</t>
  </si>
  <si>
    <t>Smartofood — это сервис по подписке для ресторанов. Это виртуальный официант, который помогает закрыть боли по онлайн-коммуникации с клиентами. Он может принять заказ за столиком, с собой или на доставку, принять оплату или чаевые, помочь забронировать столик. К сервису подключены уже более 450 клиентов, через него сделали более 2,5 млн заказов</t>
  </si>
  <si>
    <t>Metacraft — Многопользовательская онлайн-игра в жанре научной фантастики. Игра запущена в раннем доступе: можно зарегистрироваться и поиграть (ОС Windows). После привлечения первого раунда запланирован выход на платформы VKplay и Steam, а также выход на международный рынок. Есть подтвержденный спрос. В первый месяц после запуска проекта, на очень ранней стадии, нам удалось заработать более 200 тыс. рублей и привлечь большое количество игроков без затрат на рекламу</t>
  </si>
  <si>
    <t>Платформа комплексного развития бизнеса, силами ИИ, обученного на опыте экспертов в вашей нише. С помощью ИИ RecPlace помогает настраивать эффективное управление, привлечение клиентов и увеличение операционной эффективности. Проект ориентирован на малый и микробизнес. По оценке компании, в этом сегменте более 6,1 млн микробизнесов. И у них нет маркетологов и доступа к эффективным инструментам для роста, что приводит к закрытию 95% новых предприятий в течение первых трех лет</t>
  </si>
  <si>
    <t>Evers — персональный цифровой менеджер по оптbмизации здоровья и увеличения продолжительности жизни.  Проект, который объединяет все доступные знания человечества в технологию, которая на основе комплексного обследования, анамнеза и трекеров привычек, оценивает состояние здоровья и предлагает стратегию с персонально подобранными рекомендациями по моделированию образа жизни, лечению заболеваний, диагностике, БАД и иным инновационным омолаживающим интервенциям, доказавшим свою эффективность в научных исследованиях</t>
  </si>
  <si>
    <t>Система анализа конкурентов Datalook, с помощью которого можно получить все цифры по вашему конкуренту: маркетинг, продажи, клиенты. Откуда идут клиенты, как им продают и чем их заманивают – можно узнать всё. Реальные кейсы - доступны на сайте Datalook.biz</t>
  </si>
  <si>
    <t xml:space="preserve"> Первый медицинский ИИ для 100% контроля заболеваний, ментального благополучия и здорового старения</t>
  </si>
  <si>
    <t>Grepdrop позволяет автоматически мониторить чаты и каналы в Telegram и искать в них сообщения с определенными ключевыми словами, от определенных пользователей и так далее. Вот здесь (https://t.me/Read_more_do_less) можно почитать больше технических подробностей</t>
  </si>
  <si>
    <t>Freedom.bi предлагает единую облачную платформу для комплексной автоматизации бизнес-процессов, включая ERP, CRM, производство, управление задачами, склад, финансы и бизнес-аналитику</t>
  </si>
  <si>
    <t>Приложение внутри Telegram, которое агрегирует все каналы, с помощью ИИ выбирает самые подходящие посты под каждого пользователя и выдает их в персональную умную ленту. Схоже с Твитером и запрещенном в России Инстаграмом</t>
  </si>
  <si>
    <t>«Дом без забот» - это сервис, который связывает специалистов (сантехников, электриков, сборщиков мебели и так далее) с их клиентами. Проект за 4 года работы уже показал высокий спрос со стороны потребителей. Сейчас на сервисе 275 000 специалистов по всей России</t>
  </si>
  <si>
    <t>Dialext — сервис, который позволяет увеличивать конверсию в продажи за счет автоматического аудита телефонных переговоров. Он позволяет выявить и исправить ошибки ваших продажников</t>
  </si>
  <si>
    <t>LifeCare (@careapp) разрабатывает умную таблетницу, которая помогает не забыть принять лекарства вовремя. С ее помощью можно проследить, принял ли лекарства пожилой родственник, даже если вас разделяют тысячи километров</t>
  </si>
  <si>
    <t>Сервис для выгула и передержки питомцев по модели убера. Стартап помогает владельцам домашних животных делигировать свои ежедневные обязанности, подбирая выгульщиков и ситтеров в режиме on demand.  Работает уже 3 года в Питере и Москве, прошел долину смерти и собирает инвестиции для масштабирования. Следить за проектом можно в тг-канале @voxdogslife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</si>
</sst>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 _₽_-;\-* #,##0.00\ _₽_-;_-* &quot;-&quot;??\ _₽_-;_-@_-"/>
    <numFmt numFmtId="164" formatCode="#,##0\ &quot;₽&quot;"/>
    <numFmt numFmtId="165" formatCode="[$$-409]#,##0"/>
    <numFmt numFmtId="166" formatCode="#,##0\ [$€-1]"/>
    <numFmt numFmtId="167" formatCode="0.0%"/>
    <numFmt numFmtId="168" formatCode="[$£-809]#,##0"/>
    <numFmt numFmtId="169" formatCode="0.0"/>
  </numFmts>
  <fonts count="8"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
      <b/>
      <sz val="12"/>
      <color theme="1"/>
      <name val="Calibri"/>
      <family val="2"/>
      <charset val="204"/>
      <scheme val="minor"/>
    </font>
    <font>
      <sz val="11"/>
      <color rgb="FF000000"/>
      <name val="Arial"/>
      <family val="2"/>
      <charset val="204"/>
    </font>
    <font>
      <b/>
      <sz val="11"/>
      <color theme="0"/>
      <name val="Calibri"/>
      <family val="2"/>
      <charset val="204"/>
      <scheme val="minor"/>
    </font>
    <font>
      <sz val="8"/>
      <name val="Calibri"/>
      <family val="2"/>
      <charset val="204"/>
      <scheme val="minor"/>
    </font>
  </fonts>
  <fills count="5">
    <fill>
      <patternFill patternType="none"/>
    </fill>
    <fill>
      <patternFill patternType="gray125"/>
    </fill>
    <fill>
      <patternFill patternType="solid">
        <fgColor rgb="FFFFCCCC"/>
        <bgColor indexed="64"/>
      </patternFill>
    </fill>
    <fill>
      <patternFill patternType="solid">
        <fgColor theme="9" tint="0.79998168889431442"/>
        <bgColor indexed="64"/>
      </patternFill>
    </fill>
    <fill>
      <patternFill patternType="solid">
        <fgColor theme="4" tint="-0.49998474074526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1">
    <xf numFmtId="0" fontId="0" fillId="0" borderId="0" xfId="0"/>
    <xf numFmtId="0" fontId="3" fillId="0" borderId="0" xfId="3" applyAlignment="1"/>
    <xf numFmtId="0" fontId="3" fillId="0" borderId="0" xfId="3"/>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right"/>
    </xf>
    <xf numFmtId="1" fontId="0" fillId="0" borderId="0" xfId="0" applyNumberFormat="1" applyAlignment="1">
      <alignment horizontal="right"/>
    </xf>
    <xf numFmtId="167" fontId="0" fillId="0" borderId="0" xfId="2" applyNumberFormat="1" applyFont="1" applyAlignment="1">
      <alignment horizontal="right"/>
    </xf>
    <xf numFmtId="167" fontId="4" fillId="0" borderId="0" xfId="2" applyNumberFormat="1" applyFont="1" applyAlignment="1">
      <alignment horizontal="right"/>
    </xf>
    <xf numFmtId="14" fontId="0" fillId="0" borderId="0" xfId="0" applyNumberFormat="1"/>
    <xf numFmtId="165" fontId="0" fillId="0" borderId="0" xfId="0" applyNumberFormat="1" applyAlignment="1">
      <alignment horizontal="left"/>
    </xf>
    <xf numFmtId="0" fontId="0" fillId="0" borderId="0" xfId="0" applyAlignment="1">
      <alignment horizontal="left"/>
    </xf>
    <xf numFmtId="2" fontId="0" fillId="0" borderId="0" xfId="0" applyNumberFormat="1" applyAlignment="1">
      <alignment horizontal="right"/>
    </xf>
    <xf numFmtId="0" fontId="2" fillId="0" borderId="0" xfId="0" applyFont="1" applyAlignment="1">
      <alignment horizontal="right"/>
    </xf>
    <xf numFmtId="0" fontId="5" fillId="0" borderId="0" xfId="0" applyFont="1" applyAlignment="1">
      <alignment horizontal="right"/>
    </xf>
    <xf numFmtId="1" fontId="0" fillId="0" borderId="0" xfId="1" applyNumberFormat="1" applyFont="1" applyAlignment="1">
      <alignment horizontal="right"/>
    </xf>
    <xf numFmtId="14" fontId="0" fillId="0" borderId="0" xfId="0" applyNumberFormat="1" applyAlignment="1">
      <alignment horizontal="center"/>
    </xf>
    <xf numFmtId="0" fontId="0" fillId="2" borderId="0" xfId="0" applyFill="1"/>
    <xf numFmtId="0" fontId="0" fillId="3" borderId="0" xfId="0" applyFill="1"/>
    <xf numFmtId="0" fontId="2" fillId="0" borderId="0" xfId="0" applyFont="1" applyAlignment="1">
      <alignment horizontal="left"/>
    </xf>
    <xf numFmtId="164" fontId="0" fillId="0" borderId="0" xfId="0" applyNumberFormat="1" applyAlignment="1">
      <alignment horizontal="left"/>
    </xf>
    <xf numFmtId="166" fontId="0" fillId="0" borderId="0" xfId="0" applyNumberFormat="1" applyAlignment="1">
      <alignment horizontal="left"/>
    </xf>
    <xf numFmtId="168" fontId="0" fillId="0" borderId="0" xfId="0" applyNumberFormat="1" applyAlignment="1">
      <alignment horizontal="left"/>
    </xf>
    <xf numFmtId="0" fontId="6" fillId="4" borderId="0" xfId="0" applyFont="1" applyFill="1" applyAlignment="1">
      <alignment vertical="center"/>
    </xf>
    <xf numFmtId="0" fontId="6" fillId="4" borderId="0" xfId="0" applyFont="1" applyFill="1" applyAlignment="1">
      <alignment horizontal="center" vertical="center"/>
    </xf>
    <xf numFmtId="0" fontId="6" fillId="4" borderId="0" xfId="0" applyFont="1" applyFill="1" applyAlignment="1">
      <alignment horizontal="left" vertical="center"/>
    </xf>
    <xf numFmtId="167" fontId="4" fillId="0" borderId="0" xfId="2" applyNumberFormat="1" applyFont="1" applyAlignment="1">
      <alignment horizontal="center"/>
    </xf>
    <xf numFmtId="0" fontId="0" fillId="0" borderId="0" xfId="0" applyAlignment="1">
      <alignment horizontal="center" vertical="center"/>
    </xf>
    <xf numFmtId="169" fontId="0" fillId="0" borderId="0" xfId="0" applyNumberFormat="1" applyAlignment="1">
      <alignment horizontal="center" vertical="center"/>
    </xf>
    <xf numFmtId="2" fontId="0" fillId="0" borderId="0" xfId="0" applyNumberFormat="1" applyAlignment="1">
      <alignment horizontal="left"/>
    </xf>
    <xf numFmtId="0" fontId="0" fillId="0" borderId="0" xfId="0" applyAlignment="1">
      <alignment wrapText="1"/>
    </xf>
  </cellXfs>
  <cellStyles count="4">
    <cellStyle name="Гиперссылка" xfId="3" builtinId="8"/>
    <cellStyle name="Обычный" xfId="0" builtinId="0"/>
    <cellStyle name="Процентный" xfId="2" builtinId="5"/>
    <cellStyle name="Финансовый" xfId="1" builtinId="3"/>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Ср. объем инвестиций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val>
            <c:numRef>
              <c:f>'Список стартапов'!#REF!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'Список стартапов'!$E$1:$F$1</c15:sqref>
                        </c15:formulaRef>
                      </c:ext>
                    </c:extLst>
                    <c:numCache>
                      <c:formatCode>General</c:formatCode>
                      <c:ptCount val="2"/>
                    </c:numCache>
                  </c:numRef>
                </c15:cat>
              </c15:filteredCategoryTitle>
            </c:ext>
            <c:ext xmlns:c16="http://schemas.microsoft.com/office/drawing/2014/chart" uri="{C3380CC4-5D6E-409C-BE32-E72D297353CC}">
              <c16:uniqueId val="{00000000-6B41-4F68-AF68-28B694B4E5CF}"/>
            </c:ext>
          </c:extLst>
        </c:ser>
        <c:dLbls>
          <c:showLegendKey val="0"/>
          <c:showVal val="0"/>
          <c:showCatName val="0"/>
          <c:showSerName val="0"/>
          <c:showPercent val="0"/>
          <c:showBubbleSize val="0"/>
        </c:dLbls>
        <c:gapWidth val="219"/>
        <c:overlap val="-27"/>
        <c:axId val="726397904"/>
        <c:axId val="1628543120"/>
      </c:barChart>
      <c:catAx>
        <c:axId val="72639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8543120"/>
        <c:crosses val="autoZero"/>
        <c:auto val="1"/>
        <c:lblAlgn val="ctr"/>
        <c:lblOffset val="100"/>
        <c:noMultiLvlLbl val="0"/>
      </c:catAx>
      <c:valAx>
        <c:axId val="162854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2639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6"/>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F1F9-45BC-9D45-FD2EE7A26DBD}"/>
              </c:ext>
            </c:extLst>
          </c:dPt>
          <c:dPt>
            <c:idx val="1"/>
            <c:invertIfNegative val="0"/>
            <c:bubble3D val="0"/>
            <c:spPr>
              <a:solidFill>
                <a:srgbClr val="FF0000"/>
              </a:solidFill>
              <a:ln>
                <a:noFill/>
              </a:ln>
              <a:effectLst/>
            </c:spPr>
            <c:extLst>
              <c:ext xmlns:c16="http://schemas.microsoft.com/office/drawing/2014/chart" uri="{C3380CC4-5D6E-409C-BE32-E72D297353CC}">
                <c16:uniqueId val="{00000001-F1F9-45BC-9D45-FD2EE7A26DBD}"/>
              </c:ext>
            </c:extLst>
          </c:dPt>
          <c:cat>
            <c:strRef>
              <c:f>Анализ!$B$2:$B$5</c:f>
              <c:strCache>
                <c:ptCount val="4"/>
                <c:pt idx="0">
                  <c:v>Не дать денег ("за" до 24,9%)</c:v>
                </c:pt>
                <c:pt idx="1">
                  <c:v>Не дать денег ("за" от 25% до 49,9%)</c:v>
                </c:pt>
                <c:pt idx="2">
                  <c:v>Дать денег ("за" от 50% до 74,9%)</c:v>
                </c:pt>
                <c:pt idx="3">
                  <c:v>Дать денег ("за" от 75%)</c:v>
                </c:pt>
              </c:strCache>
            </c:strRef>
          </c:cat>
          <c:val>
            <c:numRef>
              <c:f>Анализ!$C$2:$C$5</c:f>
              <c:numCache>
                <c:formatCode>0</c:formatCode>
                <c:ptCount val="4"/>
                <c:pt idx="0">
                  <c:v>0</c:v>
                </c:pt>
                <c:pt idx="1">
                  <c:v>0</c:v>
                </c:pt>
                <c:pt idx="2">
                  <c:v>0</c:v>
                </c:pt>
                <c:pt idx="3">
                  <c:v>0</c:v>
                </c:pt>
              </c:numCache>
            </c:numRef>
          </c:val>
          <c:extLst>
            <c:ext xmlns:c16="http://schemas.microsoft.com/office/drawing/2014/chart" uri="{C3380CC4-5D6E-409C-BE32-E72D297353CC}">
              <c16:uniqueId val="{00000000-F1F9-45BC-9D45-FD2EE7A26DBD}"/>
            </c:ext>
          </c:extLst>
        </c:ser>
        <c:dLbls>
          <c:showLegendKey val="0"/>
          <c:showVal val="0"/>
          <c:showCatName val="0"/>
          <c:showSerName val="0"/>
          <c:showPercent val="0"/>
          <c:showBubbleSize val="0"/>
        </c:dLbls>
        <c:gapWidth val="182"/>
        <c:axId val="713213952"/>
        <c:axId val="459889808"/>
      </c:barChart>
      <c:catAx>
        <c:axId val="71321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59889808"/>
        <c:crosses val="autoZero"/>
        <c:auto val="1"/>
        <c:lblAlgn val="ctr"/>
        <c:lblOffset val="100"/>
        <c:noMultiLvlLbl val="0"/>
      </c:catAx>
      <c:valAx>
        <c:axId val="459889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1321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dLbls>
            <c:dLbl>
              <c:idx val="0"/>
              <c:layout>
                <c:manualLayout>
                  <c:x val="-2.5462668816039986E-17"/>
                  <c:y val="0.129629629629629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11-4028-B19F-A0886F90079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Анализ!$C$17:$G$17</c:f>
              <c:numCache>
                <c:formatCode>#\ ##0\ "₽"</c:formatCode>
                <c:ptCount val="5"/>
                <c:pt idx="0">
                  <c:v>23318838.166666668</c:v>
                </c:pt>
                <c:pt idx="1">
                  <c:v>21551454.199999999</c:v>
                </c:pt>
                <c:pt idx="2">
                  <c:v>61274065.853658535</c:v>
                </c:pt>
                <c:pt idx="3">
                  <c:v>95811125</c:v>
                </c:pt>
                <c:pt idx="4">
                  <c:v>37504710.526315786</c:v>
                </c:pt>
              </c:numCache>
            </c:numRef>
          </c:val>
          <c:extLst>
            <c:ext xmlns:c16="http://schemas.microsoft.com/office/drawing/2014/chart" uri="{C3380CC4-5D6E-409C-BE32-E72D297353CC}">
              <c16:uniqueId val="{00000003-6411-4028-B19F-A0886F90079F}"/>
            </c:ext>
          </c:extLst>
        </c:ser>
        <c:dLbls>
          <c:showLegendKey val="0"/>
          <c:showVal val="0"/>
          <c:showCatName val="0"/>
          <c:showSerName val="0"/>
          <c:showPercent val="0"/>
          <c:showBubbleSize val="0"/>
        </c:dLbls>
        <c:gapWidth val="219"/>
        <c:axId val="734706896"/>
        <c:axId val="192067424"/>
      </c:barChart>
      <c:lineChart>
        <c:grouping val="stacked"/>
        <c:varyColors val="0"/>
        <c:ser>
          <c:idx val="1"/>
          <c:order val="1"/>
          <c:tx>
            <c:strRef>
              <c:f>Анализ!$C$17:$G$17</c:f>
              <c:strCache>
                <c:ptCount val="5"/>
                <c:pt idx="0">
                  <c:v>23 318 838 ₽</c:v>
                </c:pt>
                <c:pt idx="1">
                  <c:v>21 551 454 ₽</c:v>
                </c:pt>
                <c:pt idx="2">
                  <c:v>61 274 066 ₽</c:v>
                </c:pt>
                <c:pt idx="3">
                  <c:v>95 811 125 ₽</c:v>
                </c:pt>
                <c:pt idx="4">
                  <c:v>37 504 711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Анализ!$C$14:$G$14</c:f>
              <c:numCache>
                <c:formatCode>General</c:formatCode>
                <c:ptCount val="5"/>
                <c:pt idx="0">
                  <c:v>12</c:v>
                </c:pt>
                <c:pt idx="1">
                  <c:v>50</c:v>
                </c:pt>
                <c:pt idx="2">
                  <c:v>41</c:v>
                </c:pt>
                <c:pt idx="3">
                  <c:v>16</c:v>
                </c:pt>
                <c:pt idx="4">
                  <c:v>19</c:v>
                </c:pt>
              </c:numCache>
            </c:numRef>
          </c:val>
          <c:smooth val="0"/>
          <c:extLst>
            <c:ext xmlns:c16="http://schemas.microsoft.com/office/drawing/2014/chart" uri="{C3380CC4-5D6E-409C-BE32-E72D297353CC}">
              <c16:uniqueId val="{00000004-6411-4028-B19F-A0886F90079F}"/>
            </c:ext>
          </c:extLst>
        </c:ser>
        <c:dLbls>
          <c:showLegendKey val="0"/>
          <c:showVal val="0"/>
          <c:showCatName val="0"/>
          <c:showSerName val="0"/>
          <c:showPercent val="0"/>
          <c:showBubbleSize val="0"/>
        </c:dLbls>
        <c:marker val="1"/>
        <c:smooth val="0"/>
        <c:axId val="734726896"/>
        <c:axId val="192067840"/>
      </c:lineChart>
      <c:valAx>
        <c:axId val="192067424"/>
        <c:scaling>
          <c:orientation val="minMax"/>
        </c:scaling>
        <c:delete val="0"/>
        <c:axPos val="l"/>
        <c:numFmt formatCode="#\ ##0\ &quot;₽&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4706896"/>
        <c:crosses val="autoZero"/>
        <c:crossBetween val="between"/>
      </c:valAx>
      <c:catAx>
        <c:axId val="734706896"/>
        <c:scaling>
          <c:orientation val="minMax"/>
        </c:scaling>
        <c:delete val="1"/>
        <c:axPos val="b"/>
        <c:majorTickMark val="out"/>
        <c:minorTickMark val="none"/>
        <c:tickLblPos val="nextTo"/>
        <c:crossAx val="192067424"/>
        <c:crosses val="autoZero"/>
        <c:auto val="1"/>
        <c:lblAlgn val="ctr"/>
        <c:lblOffset val="100"/>
        <c:noMultiLvlLbl val="0"/>
      </c:catAx>
      <c:valAx>
        <c:axId val="1920678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34726896"/>
        <c:crosses val="max"/>
        <c:crossBetween val="between"/>
      </c:valAx>
      <c:catAx>
        <c:axId val="734726896"/>
        <c:scaling>
          <c:orientation val="minMax"/>
        </c:scaling>
        <c:delete val="1"/>
        <c:axPos val="b"/>
        <c:majorTickMark val="out"/>
        <c:minorTickMark val="none"/>
        <c:tickLblPos val="nextTo"/>
        <c:crossAx val="192067840"/>
        <c:crosses val="autoZero"/>
        <c:auto val="1"/>
        <c:lblAlgn val="ctr"/>
        <c:lblOffset val="100"/>
        <c:noMultiLvlLbl val="0"/>
      </c:cat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72858</xdr:colOff>
      <xdr:row>29</xdr:row>
      <xdr:rowOff>68053</xdr:rowOff>
    </xdr:from>
    <xdr:to>
      <xdr:col>13</xdr:col>
      <xdr:colOff>319233</xdr:colOff>
      <xdr:row>39</xdr:row>
      <xdr:rowOff>58303</xdr:rowOff>
    </xdr:to>
    <xdr:graphicFrame macro="">
      <xdr:nvGraphicFramePr>
        <xdr:cNvPr id="5" name="Диаграмма 4">
          <a:extLst>
            <a:ext uri="{FF2B5EF4-FFF2-40B4-BE49-F238E27FC236}">
              <a16:creationId xmlns:a16="http://schemas.microsoft.com/office/drawing/2014/main" id="{6A0CCC8D-F8A9-4B9F-8B25-2CE4A633A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105453</xdr:colOff>
      <xdr:row>1</xdr:row>
      <xdr:rowOff>26533</xdr:rowOff>
    </xdr:from>
    <xdr:to>
      <xdr:col>8</xdr:col>
      <xdr:colOff>330573</xdr:colOff>
      <xdr:row>11</xdr:row>
      <xdr:rowOff>0</xdr:rowOff>
    </xdr:to>
    <xdr:graphicFrame macro="">
      <xdr:nvGraphicFramePr>
        <xdr:cNvPr id="6" name="Диаграмма 5">
          <a:extLst>
            <a:ext uri="{FF2B5EF4-FFF2-40B4-BE49-F238E27FC236}">
              <a16:creationId xmlns:a16="http://schemas.microsoft.com/office/drawing/2014/main" id="{D139F6C1-E140-4DB0-B95B-9115B56C3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75639</xdr:colOff>
      <xdr:row>11</xdr:row>
      <xdr:rowOff>180414</xdr:rowOff>
    </xdr:from>
    <xdr:to>
      <xdr:col>14</xdr:col>
      <xdr:colOff>98051</xdr:colOff>
      <xdr:row>25</xdr:row>
      <xdr:rowOff>99732</xdr:rowOff>
    </xdr:to>
    <xdr:graphicFrame macro="">
      <xdr:nvGraphicFramePr>
        <xdr:cNvPr id="8" name="Диаграмма 7">
          <a:extLst>
            <a:ext uri="{FF2B5EF4-FFF2-40B4-BE49-F238E27FC236}">
              <a16:creationId xmlns:a16="http://schemas.microsoft.com/office/drawing/2014/main" id="{B36E51E3-9081-4634-973C-7AA493155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crolab.eco/" TargetMode="External"/><Relationship Id="rId21" Type="http://schemas.openxmlformats.org/officeDocument/2006/relationships/hyperlink" Target="https://fitnow.io/" TargetMode="External"/><Relationship Id="rId42" Type="http://schemas.openxmlformats.org/officeDocument/2006/relationships/hyperlink" Target="https://activechat.ai/" TargetMode="External"/><Relationship Id="rId63" Type="http://schemas.openxmlformats.org/officeDocument/2006/relationships/hyperlink" Target="https://timeatapp.com/" TargetMode="External"/><Relationship Id="rId84" Type="http://schemas.openxmlformats.org/officeDocument/2006/relationships/hyperlink" Target="https://spawnx.at/" TargetMode="External"/><Relationship Id="rId138" Type="http://schemas.openxmlformats.org/officeDocument/2006/relationships/hyperlink" Target="https://drsvat.com/" TargetMode="External"/><Relationship Id="rId159" Type="http://schemas.openxmlformats.org/officeDocument/2006/relationships/hyperlink" Target="https://luuk.media/beauty-box/luukapp" TargetMode="External"/><Relationship Id="rId170" Type="http://schemas.openxmlformats.org/officeDocument/2006/relationships/hyperlink" Target="https://dombezzabot.info/" TargetMode="External"/><Relationship Id="rId107" Type="http://schemas.openxmlformats.org/officeDocument/2006/relationships/hyperlink" Target="https://amazy.world/" TargetMode="External"/><Relationship Id="rId11" Type="http://schemas.openxmlformats.org/officeDocument/2006/relationships/hyperlink" Target="https://clc.to/-ISuMQ" TargetMode="External"/><Relationship Id="rId32" Type="http://schemas.openxmlformats.org/officeDocument/2006/relationships/hyperlink" Target="https://srprsm.com/" TargetMode="External"/><Relationship Id="rId53" Type="http://schemas.openxmlformats.org/officeDocument/2006/relationships/hyperlink" Target="https://bmdapp.app/" TargetMode="External"/><Relationship Id="rId74" Type="http://schemas.openxmlformats.org/officeDocument/2006/relationships/hyperlink" Target="https://gamevalues.ru/" TargetMode="External"/><Relationship Id="rId128" Type="http://schemas.openxmlformats.org/officeDocument/2006/relationships/hyperlink" Target="https://ecoboxplanet.com/" TargetMode="External"/><Relationship Id="rId149" Type="http://schemas.openxmlformats.org/officeDocument/2006/relationships/hyperlink" Target="https://elevenapp.ru/" TargetMode="External"/><Relationship Id="rId5" Type="http://schemas.openxmlformats.org/officeDocument/2006/relationships/hyperlink" Target="https://clc.to/0asVJA" TargetMode="External"/><Relationship Id="rId95" Type="http://schemas.openxmlformats.org/officeDocument/2006/relationships/hyperlink" Target="https://realiste.io/" TargetMode="External"/><Relationship Id="rId160" Type="http://schemas.openxmlformats.org/officeDocument/2006/relationships/hyperlink" Target="https://thx-loyalty.com/" TargetMode="External"/><Relationship Id="rId22" Type="http://schemas.openxmlformats.org/officeDocument/2006/relationships/hyperlink" Target="http://diged.tech/" TargetMode="External"/><Relationship Id="rId43" Type="http://schemas.openxmlformats.org/officeDocument/2006/relationships/hyperlink" Target="https://trizprom.com/" TargetMode="External"/><Relationship Id="rId64" Type="http://schemas.openxmlformats.org/officeDocument/2006/relationships/hyperlink" Target="https://sensorylab.ru/" TargetMode="External"/><Relationship Id="rId118" Type="http://schemas.openxmlformats.org/officeDocument/2006/relationships/hyperlink" Target="https://www.getsober.one/" TargetMode="External"/><Relationship Id="rId139" Type="http://schemas.openxmlformats.org/officeDocument/2006/relationships/hyperlink" Target="https://www.directual.com/" TargetMode="External"/><Relationship Id="rId85" Type="http://schemas.openxmlformats.org/officeDocument/2006/relationships/hyperlink" Target="https://govar.online/?utm_source=tg&amp;utm_medium=theedinorog" TargetMode="External"/><Relationship Id="rId150" Type="http://schemas.openxmlformats.org/officeDocument/2006/relationships/hyperlink" Target="https://www.skillsy.ai/ru" TargetMode="External"/><Relationship Id="rId171" Type="http://schemas.openxmlformats.org/officeDocument/2006/relationships/hyperlink" Target="https://dialext.com/" TargetMode="External"/><Relationship Id="rId12" Type="http://schemas.openxmlformats.org/officeDocument/2006/relationships/hyperlink" Target="https://slidelab.io/" TargetMode="External"/><Relationship Id="rId33" Type="http://schemas.openxmlformats.org/officeDocument/2006/relationships/hyperlink" Target="https://yeahdesk.ru/" TargetMode="External"/><Relationship Id="rId108" Type="http://schemas.openxmlformats.org/officeDocument/2006/relationships/hyperlink" Target="https://t.me/SimulatteBot" TargetMode="External"/><Relationship Id="rId129" Type="http://schemas.openxmlformats.org/officeDocument/2006/relationships/hyperlink" Target="http://taxibus.spb.ru/" TargetMode="External"/><Relationship Id="rId54" Type="http://schemas.openxmlformats.org/officeDocument/2006/relationships/hyperlink" Target="https://allzap.pro/" TargetMode="External"/><Relationship Id="rId75" Type="http://schemas.openxmlformats.org/officeDocument/2006/relationships/hyperlink" Target="https://thepick.app/" TargetMode="External"/><Relationship Id="rId96" Type="http://schemas.openxmlformats.org/officeDocument/2006/relationships/hyperlink" Target="https://osago.mustins.ru/" TargetMode="External"/><Relationship Id="rId140" Type="http://schemas.openxmlformats.org/officeDocument/2006/relationships/hyperlink" Target="https://vruchalka.com/" TargetMode="External"/><Relationship Id="rId161" Type="http://schemas.openxmlformats.org/officeDocument/2006/relationships/hyperlink" Target="https://winest.store/en" TargetMode="External"/><Relationship Id="rId1" Type="http://schemas.openxmlformats.org/officeDocument/2006/relationships/hyperlink" Target="http://bit.ly/2ms6Nrg" TargetMode="External"/><Relationship Id="rId6" Type="http://schemas.openxmlformats.org/officeDocument/2006/relationships/hyperlink" Target="https://clc.to/SZ9H-A" TargetMode="External"/><Relationship Id="rId23" Type="http://schemas.openxmlformats.org/officeDocument/2006/relationships/hyperlink" Target="https://apps.apple.com/ru/app/stones-healthy-habits/id1501521038" TargetMode="External"/><Relationship Id="rId28" Type="http://schemas.openxmlformats.org/officeDocument/2006/relationships/hyperlink" Target="https://www.facebook.com/breathio/" TargetMode="External"/><Relationship Id="rId49" Type="http://schemas.openxmlformats.org/officeDocument/2006/relationships/hyperlink" Target="https://mepidemics.com/" TargetMode="External"/><Relationship Id="rId114" Type="http://schemas.openxmlformats.org/officeDocument/2006/relationships/hyperlink" Target="https://www.digidoe.com/" TargetMode="External"/><Relationship Id="rId119" Type="http://schemas.openxmlformats.org/officeDocument/2006/relationships/hyperlink" Target="https://omnic.net/" TargetMode="External"/><Relationship Id="rId44" Type="http://schemas.openxmlformats.org/officeDocument/2006/relationships/hyperlink" Target="http://myverifly.ru/" TargetMode="External"/><Relationship Id="rId60" Type="http://schemas.openxmlformats.org/officeDocument/2006/relationships/hyperlink" Target="http://rebel-ex.ru/" TargetMode="External"/><Relationship Id="rId65" Type="http://schemas.openxmlformats.org/officeDocument/2006/relationships/hyperlink" Target="http://www.moneyforfun.co/" TargetMode="External"/><Relationship Id="rId81" Type="http://schemas.openxmlformats.org/officeDocument/2006/relationships/hyperlink" Target="http://saorsa.online/" TargetMode="External"/><Relationship Id="rId86" Type="http://schemas.openxmlformats.org/officeDocument/2006/relationships/hyperlink" Target="https://www.aidisraeli.co.uk/" TargetMode="External"/><Relationship Id="rId130" Type="http://schemas.openxmlformats.org/officeDocument/2006/relationships/hyperlink" Target="https://remory.ru/" TargetMode="External"/><Relationship Id="rId135" Type="http://schemas.openxmlformats.org/officeDocument/2006/relationships/hyperlink" Target="https://qummy-group.com/" TargetMode="External"/><Relationship Id="rId151" Type="http://schemas.openxmlformats.org/officeDocument/2006/relationships/hyperlink" Target="https://advengene.com/" TargetMode="External"/><Relationship Id="rId156" Type="http://schemas.openxmlformats.org/officeDocument/2006/relationships/hyperlink" Target="http://ieye.io/" TargetMode="External"/><Relationship Id="rId172" Type="http://schemas.openxmlformats.org/officeDocument/2006/relationships/hyperlink" Target="https://careapp.ru/" TargetMode="External"/><Relationship Id="rId13" Type="http://schemas.openxmlformats.org/officeDocument/2006/relationships/hyperlink" Target="http://project1637526.tilda.ws/psybot" TargetMode="External"/><Relationship Id="rId18" Type="http://schemas.openxmlformats.org/officeDocument/2006/relationships/hyperlink" Target="https://www.vip.tm/isp" TargetMode="External"/><Relationship Id="rId39" Type="http://schemas.openxmlformats.org/officeDocument/2006/relationships/hyperlink" Target="https://xqr.one/" TargetMode="External"/><Relationship Id="rId109" Type="http://schemas.openxmlformats.org/officeDocument/2006/relationships/hyperlink" Target="https://cargolink.ru/" TargetMode="External"/><Relationship Id="rId34" Type="http://schemas.openxmlformats.org/officeDocument/2006/relationships/hyperlink" Target="https://signum.ai/ru/" TargetMode="External"/><Relationship Id="rId50" Type="http://schemas.openxmlformats.org/officeDocument/2006/relationships/hyperlink" Target="http://summator.me/" TargetMode="External"/><Relationship Id="rId55" Type="http://schemas.openxmlformats.org/officeDocument/2006/relationships/hyperlink" Target="http://fitmind.ai/" TargetMode="External"/><Relationship Id="rId76" Type="http://schemas.openxmlformats.org/officeDocument/2006/relationships/hyperlink" Target="https://masters-and-mentors.com/" TargetMode="External"/><Relationship Id="rId97" Type="http://schemas.openxmlformats.org/officeDocument/2006/relationships/hyperlink" Target="https://meteoagent.com/" TargetMode="External"/><Relationship Id="rId104" Type="http://schemas.openxmlformats.org/officeDocument/2006/relationships/hyperlink" Target="https://goodini.tech/" TargetMode="External"/><Relationship Id="rId120" Type="http://schemas.openxmlformats.org/officeDocument/2006/relationships/hyperlink" Target="http://rukki.pro/" TargetMode="External"/><Relationship Id="rId125" Type="http://schemas.openxmlformats.org/officeDocument/2006/relationships/hyperlink" Target="https://legaldd.tech/" TargetMode="External"/><Relationship Id="rId141" Type="http://schemas.openxmlformats.org/officeDocument/2006/relationships/hyperlink" Target="http://itsmartbot.com/" TargetMode="External"/><Relationship Id="rId146" Type="http://schemas.openxmlformats.org/officeDocument/2006/relationships/hyperlink" Target="https://absolutkarta.ru/" TargetMode="External"/><Relationship Id="rId167" Type="http://schemas.openxmlformats.org/officeDocument/2006/relationships/hyperlink" Target="https://recplace.ru/" TargetMode="External"/><Relationship Id="rId7" Type="http://schemas.openxmlformats.org/officeDocument/2006/relationships/hyperlink" Target="http://hudway.co/" TargetMode="External"/><Relationship Id="rId71" Type="http://schemas.openxmlformats.org/officeDocument/2006/relationships/hyperlink" Target="http://theperformer.ru/" TargetMode="External"/><Relationship Id="rId92" Type="http://schemas.openxmlformats.org/officeDocument/2006/relationships/hyperlink" Target="https://hotelstore.ae/" TargetMode="External"/><Relationship Id="rId162" Type="http://schemas.openxmlformats.org/officeDocument/2006/relationships/hyperlink" Target="https://trekker.pro/pro" TargetMode="External"/><Relationship Id="rId2" Type="http://schemas.openxmlformats.org/officeDocument/2006/relationships/hyperlink" Target="http://&#1073;&#1077;&#1083;&#1072;&#1103;&#1090;&#1088;&#1086;&#1089;&#1090;&#1100;.&#1088;&#1092;/" TargetMode="External"/><Relationship Id="rId29" Type="http://schemas.openxmlformats.org/officeDocument/2006/relationships/hyperlink" Target="https://www.na-rabote.biz/" TargetMode="External"/><Relationship Id="rId24" Type="http://schemas.openxmlformats.org/officeDocument/2006/relationships/hyperlink" Target="http://www.elenavet.com/" TargetMode="External"/><Relationship Id="rId40" Type="http://schemas.openxmlformats.org/officeDocument/2006/relationships/hyperlink" Target="https://iambilly.app/" TargetMode="External"/><Relationship Id="rId45" Type="http://schemas.openxmlformats.org/officeDocument/2006/relationships/hyperlink" Target="https://sapienwallet.com/" TargetMode="External"/><Relationship Id="rId66" Type="http://schemas.openxmlformats.org/officeDocument/2006/relationships/hyperlink" Target="https://spiro.health/" TargetMode="External"/><Relationship Id="rId87" Type="http://schemas.openxmlformats.org/officeDocument/2006/relationships/hyperlink" Target="https://www.yabisiel.ru/" TargetMode="External"/><Relationship Id="rId110" Type="http://schemas.openxmlformats.org/officeDocument/2006/relationships/hyperlink" Target="https://fastep.io/" TargetMode="External"/><Relationship Id="rId115" Type="http://schemas.openxmlformats.org/officeDocument/2006/relationships/hyperlink" Target="http://www.ai-eye.app/" TargetMode="External"/><Relationship Id="rId131" Type="http://schemas.openxmlformats.org/officeDocument/2006/relationships/hyperlink" Target="https://www.raysrender.com/" TargetMode="External"/><Relationship Id="rId136" Type="http://schemas.openxmlformats.org/officeDocument/2006/relationships/hyperlink" Target="http://liqvid.io/" TargetMode="External"/><Relationship Id="rId157" Type="http://schemas.openxmlformats.org/officeDocument/2006/relationships/hyperlink" Target="https://brainbox.vc/" TargetMode="External"/><Relationship Id="rId61" Type="http://schemas.openxmlformats.org/officeDocument/2006/relationships/hyperlink" Target="https://bitok.org/ru/" TargetMode="External"/><Relationship Id="rId82" Type="http://schemas.openxmlformats.org/officeDocument/2006/relationships/hyperlink" Target="https://t.me/+4FRzSKQG-RtkODAy" TargetMode="External"/><Relationship Id="rId152" Type="http://schemas.openxmlformats.org/officeDocument/2006/relationships/hyperlink" Target="https://taptable.ru/" TargetMode="External"/><Relationship Id="rId173" Type="http://schemas.openxmlformats.org/officeDocument/2006/relationships/hyperlink" Target="http://voxfordogs.ru/" TargetMode="External"/><Relationship Id="rId19" Type="http://schemas.openxmlformats.org/officeDocument/2006/relationships/hyperlink" Target="https://apps.apple.com/ru/app/acyd-video-filters/id1477331092" TargetMode="External"/><Relationship Id="rId14" Type="http://schemas.openxmlformats.org/officeDocument/2006/relationships/hyperlink" Target="https://hotmaps.me/" TargetMode="External"/><Relationship Id="rId30" Type="http://schemas.openxmlformats.org/officeDocument/2006/relationships/hyperlink" Target="https://labmap.me/" TargetMode="External"/><Relationship Id="rId35" Type="http://schemas.openxmlformats.org/officeDocument/2006/relationships/hyperlink" Target="https://amai.io/" TargetMode="External"/><Relationship Id="rId56" Type="http://schemas.openxmlformats.org/officeDocument/2006/relationships/hyperlink" Target="https://suppi.ru/" TargetMode="External"/><Relationship Id="rId77" Type="http://schemas.openxmlformats.org/officeDocument/2006/relationships/hyperlink" Target="https://t.me/Wishgift_bot" TargetMode="External"/><Relationship Id="rId100" Type="http://schemas.openxmlformats.org/officeDocument/2006/relationships/hyperlink" Target="https://modapogoda.ru/%20&#1080;%20&#1073;&#1086;&#1090;%20@ModaPogodaBot" TargetMode="External"/><Relationship Id="rId105" Type="http://schemas.openxmlformats.org/officeDocument/2006/relationships/hyperlink" Target="https://kwikwins.io/" TargetMode="External"/><Relationship Id="rId126" Type="http://schemas.openxmlformats.org/officeDocument/2006/relationships/hyperlink" Target="https://boomerangme.cards/" TargetMode="External"/><Relationship Id="rId147" Type="http://schemas.openxmlformats.org/officeDocument/2006/relationships/hyperlink" Target="https://lendorse.com/" TargetMode="External"/><Relationship Id="rId168" Type="http://schemas.openxmlformats.org/officeDocument/2006/relationships/hyperlink" Target="https://grepdrop.com/" TargetMode="External"/><Relationship Id="rId8" Type="http://schemas.openxmlformats.org/officeDocument/2006/relationships/hyperlink" Target="http://yandexoff.ru/" TargetMode="External"/><Relationship Id="rId51" Type="http://schemas.openxmlformats.org/officeDocument/2006/relationships/hyperlink" Target="https://hinted.me/" TargetMode="External"/><Relationship Id="rId72" Type="http://schemas.openxmlformats.org/officeDocument/2006/relationships/hyperlink" Target="http://numpass.com/" TargetMode="External"/><Relationship Id="rId93" Type="http://schemas.openxmlformats.org/officeDocument/2006/relationships/hyperlink" Target="https://gt-logistics.ru/" TargetMode="External"/><Relationship Id="rId98" Type="http://schemas.openxmlformats.org/officeDocument/2006/relationships/hyperlink" Target="https://www.not8.co/" TargetMode="External"/><Relationship Id="rId121" Type="http://schemas.openxmlformats.org/officeDocument/2006/relationships/hyperlink" Target="https://babycourse.app/" TargetMode="External"/><Relationship Id="rId142" Type="http://schemas.openxmlformats.org/officeDocument/2006/relationships/hyperlink" Target="http://paraliq.com/" TargetMode="External"/><Relationship Id="rId163" Type="http://schemas.openxmlformats.org/officeDocument/2006/relationships/hyperlink" Target="https://winest.store/en" TargetMode="External"/><Relationship Id="rId3" Type="http://schemas.openxmlformats.org/officeDocument/2006/relationships/hyperlink" Target="http://youtravel.me/" TargetMode="External"/><Relationship Id="rId25" Type="http://schemas.openxmlformats.org/officeDocument/2006/relationships/hyperlink" Target="http://realtycloud.ru/" TargetMode="External"/><Relationship Id="rId46" Type="http://schemas.openxmlformats.org/officeDocument/2006/relationships/hyperlink" Target="https://localie.co/ru" TargetMode="External"/><Relationship Id="rId67" Type="http://schemas.openxmlformats.org/officeDocument/2006/relationships/hyperlink" Target="https://manyflats.com/" TargetMode="External"/><Relationship Id="rId116" Type="http://schemas.openxmlformats.org/officeDocument/2006/relationships/hyperlink" Target="https://red-hood.webflow.io/" TargetMode="External"/><Relationship Id="rId137" Type="http://schemas.openxmlformats.org/officeDocument/2006/relationships/hyperlink" Target="https://altairika.com/" TargetMode="External"/><Relationship Id="rId158" Type="http://schemas.openxmlformats.org/officeDocument/2006/relationships/hyperlink" Target="http://t.me/Barter_gobot" TargetMode="External"/><Relationship Id="rId20" Type="http://schemas.openxmlformats.org/officeDocument/2006/relationships/hyperlink" Target="https://t.me/DeepEevent_bot" TargetMode="External"/><Relationship Id="rId41" Type="http://schemas.openxmlformats.org/officeDocument/2006/relationships/hyperlink" Target="https://postoplan.ru/" TargetMode="External"/><Relationship Id="rId62" Type="http://schemas.openxmlformats.org/officeDocument/2006/relationships/hyperlink" Target="http://mpgate.ru/" TargetMode="External"/><Relationship Id="rId83" Type="http://schemas.openxmlformats.org/officeDocument/2006/relationships/hyperlink" Target="https://pinsteps.com/" TargetMode="External"/><Relationship Id="rId88" Type="http://schemas.openxmlformats.org/officeDocument/2006/relationships/hyperlink" Target="https://kolhero.com/" TargetMode="External"/><Relationship Id="rId111" Type="http://schemas.openxmlformats.org/officeDocument/2006/relationships/hyperlink" Target="https://banxe.com/" TargetMode="External"/><Relationship Id="rId132" Type="http://schemas.openxmlformats.org/officeDocument/2006/relationships/hyperlink" Target="http://ivitech-finance.com/" TargetMode="External"/><Relationship Id="rId153" Type="http://schemas.openxmlformats.org/officeDocument/2006/relationships/hyperlink" Target="https://viduchi.ru/" TargetMode="External"/><Relationship Id="rId174" Type="http://schemas.openxmlformats.org/officeDocument/2006/relationships/hyperlink" Target="https://asilisc.com/" TargetMode="External"/><Relationship Id="rId15" Type="http://schemas.openxmlformats.org/officeDocument/2006/relationships/hyperlink" Target="https://pharmedu.ru/" TargetMode="External"/><Relationship Id="rId36" Type="http://schemas.openxmlformats.org/officeDocument/2006/relationships/hyperlink" Target="http://gamevalues.ru/" TargetMode="External"/><Relationship Id="rId57" Type="http://schemas.openxmlformats.org/officeDocument/2006/relationships/hyperlink" Target="https://waggy.pro/" TargetMode="External"/><Relationship Id="rId106" Type="http://schemas.openxmlformats.org/officeDocument/2006/relationships/hyperlink" Target="https://www.tpsgate.com/home" TargetMode="External"/><Relationship Id="rId127" Type="http://schemas.openxmlformats.org/officeDocument/2006/relationships/hyperlink" Target="https://unicornstales.ru/" TargetMode="External"/><Relationship Id="rId10" Type="http://schemas.openxmlformats.org/officeDocument/2006/relationships/hyperlink" Target="https://krkavtodom.ru/" TargetMode="External"/><Relationship Id="rId31" Type="http://schemas.openxmlformats.org/officeDocument/2006/relationships/hyperlink" Target="http://&#1092;&#1077;&#1088;&#1084;&#1072;&#1072;&#1075;&#1088;&#1086;.&#1088;&#1092;/" TargetMode="External"/><Relationship Id="rId52" Type="http://schemas.openxmlformats.org/officeDocument/2006/relationships/hyperlink" Target="https://www.equite.io/ru/" TargetMode="External"/><Relationship Id="rId73" Type="http://schemas.openxmlformats.org/officeDocument/2006/relationships/hyperlink" Target="https://artifit.app/" TargetMode="External"/><Relationship Id="rId78" Type="http://schemas.openxmlformats.org/officeDocument/2006/relationships/hyperlink" Target="http://neesa.gg/" TargetMode="External"/><Relationship Id="rId94" Type="http://schemas.openxmlformats.org/officeDocument/2006/relationships/hyperlink" Target="https://medime.pw/" TargetMode="External"/><Relationship Id="rId99" Type="http://schemas.openxmlformats.org/officeDocument/2006/relationships/hyperlink" Target="https://evli.online/" TargetMode="External"/><Relationship Id="rId101" Type="http://schemas.openxmlformats.org/officeDocument/2006/relationships/hyperlink" Target="https://vk.com/doct24" TargetMode="External"/><Relationship Id="rId122" Type="http://schemas.openxmlformats.org/officeDocument/2006/relationships/hyperlink" Target="https://play.google.com/store/apps/details?id=us.nutson&amp;hl=ru&amp;gl=RU" TargetMode="External"/><Relationship Id="rId143" Type="http://schemas.openxmlformats.org/officeDocument/2006/relationships/hyperlink" Target="https://nbcgate.com/" TargetMode="External"/><Relationship Id="rId148" Type="http://schemas.openxmlformats.org/officeDocument/2006/relationships/hyperlink" Target="https://realytics.ru/" TargetMode="External"/><Relationship Id="rId164" Type="http://schemas.openxmlformats.org/officeDocument/2006/relationships/hyperlink" Target="https://jojo-dating.com/en" TargetMode="External"/><Relationship Id="rId169" Type="http://schemas.openxmlformats.org/officeDocument/2006/relationships/hyperlink" Target="https://www.uniton.ai/" TargetMode="External"/><Relationship Id="rId4" Type="http://schemas.openxmlformats.org/officeDocument/2006/relationships/hyperlink" Target="https://metascan.ru/" TargetMode="External"/><Relationship Id="rId9" Type="http://schemas.openxmlformats.org/officeDocument/2006/relationships/hyperlink" Target="http://ip3.ru/" TargetMode="External"/><Relationship Id="rId26" Type="http://schemas.openxmlformats.org/officeDocument/2006/relationships/hyperlink" Target="http://climateguard.ru/" TargetMode="External"/><Relationship Id="rId47" Type="http://schemas.openxmlformats.org/officeDocument/2006/relationships/hyperlink" Target="https://vapeapp.net/" TargetMode="External"/><Relationship Id="rId68" Type="http://schemas.openxmlformats.org/officeDocument/2006/relationships/hyperlink" Target="http://binam.io/" TargetMode="External"/><Relationship Id="rId89" Type="http://schemas.openxmlformats.org/officeDocument/2006/relationships/hyperlink" Target="https://www.voxqube.com/" TargetMode="External"/><Relationship Id="rId112" Type="http://schemas.openxmlformats.org/officeDocument/2006/relationships/hyperlink" Target="https://finpanda.co/" TargetMode="External"/><Relationship Id="rId133" Type="http://schemas.openxmlformats.org/officeDocument/2006/relationships/hyperlink" Target="https://most.technology/" TargetMode="External"/><Relationship Id="rId154" Type="http://schemas.openxmlformats.org/officeDocument/2006/relationships/hyperlink" Target="https://doki.online/" TargetMode="External"/><Relationship Id="rId175" Type="http://schemas.openxmlformats.org/officeDocument/2006/relationships/hyperlink" Target="https://evers.life/" TargetMode="External"/><Relationship Id="rId16" Type="http://schemas.openxmlformats.org/officeDocument/2006/relationships/hyperlink" Target="https://vk.com/helitechnology" TargetMode="External"/><Relationship Id="rId37" Type="http://schemas.openxmlformats.org/officeDocument/2006/relationships/hyperlink" Target="https://apps.apple.com/ru/app/lifeviewer-organize-your-day/id1482922018" TargetMode="External"/><Relationship Id="rId58" Type="http://schemas.openxmlformats.org/officeDocument/2006/relationships/hyperlink" Target="https://phygital.plus/" TargetMode="External"/><Relationship Id="rId79" Type="http://schemas.openxmlformats.org/officeDocument/2006/relationships/hyperlink" Target="http://b2b-export.com/" TargetMode="External"/><Relationship Id="rId102" Type="http://schemas.openxmlformats.org/officeDocument/2006/relationships/hyperlink" Target="https://waka.cool/" TargetMode="External"/><Relationship Id="rId123" Type="http://schemas.openxmlformats.org/officeDocument/2006/relationships/hyperlink" Target="https://deepvoice.ru/" TargetMode="External"/><Relationship Id="rId144" Type="http://schemas.openxmlformats.org/officeDocument/2006/relationships/hyperlink" Target="https://libertycard.ru/" TargetMode="External"/><Relationship Id="rId90" Type="http://schemas.openxmlformats.org/officeDocument/2006/relationships/hyperlink" Target="https://feelqueen.co.uk/" TargetMode="External"/><Relationship Id="rId165" Type="http://schemas.openxmlformats.org/officeDocument/2006/relationships/hyperlink" Target="https://smartofood.ru/" TargetMode="External"/><Relationship Id="rId27" Type="http://schemas.openxmlformats.org/officeDocument/2006/relationships/hyperlink" Target="http://landly.ai/" TargetMode="External"/><Relationship Id="rId48" Type="http://schemas.openxmlformats.org/officeDocument/2006/relationships/hyperlink" Target="http://flyka.aero/" TargetMode="External"/><Relationship Id="rId69" Type="http://schemas.openxmlformats.org/officeDocument/2006/relationships/hyperlink" Target="https://raison.ai/" TargetMode="External"/><Relationship Id="rId113" Type="http://schemas.openxmlformats.org/officeDocument/2006/relationships/hyperlink" Target="https://www.parrotsay.com/" TargetMode="External"/><Relationship Id="rId134" Type="http://schemas.openxmlformats.org/officeDocument/2006/relationships/hyperlink" Target="https://freeenergy.su/" TargetMode="External"/><Relationship Id="rId80" Type="http://schemas.openxmlformats.org/officeDocument/2006/relationships/hyperlink" Target="http://i-coffee.me/" TargetMode="External"/><Relationship Id="rId155" Type="http://schemas.openxmlformats.org/officeDocument/2006/relationships/hyperlink" Target="https://greatleveler.com/" TargetMode="External"/><Relationship Id="rId176" Type="http://schemas.openxmlformats.org/officeDocument/2006/relationships/printerSettings" Target="../printerSettings/printerSettings1.bin"/><Relationship Id="rId17" Type="http://schemas.openxmlformats.org/officeDocument/2006/relationships/hyperlink" Target="https://system-erp.com/" TargetMode="External"/><Relationship Id="rId38" Type="http://schemas.openxmlformats.org/officeDocument/2006/relationships/hyperlink" Target="https://getmoni.io/" TargetMode="External"/><Relationship Id="rId59" Type="http://schemas.openxmlformats.org/officeDocument/2006/relationships/hyperlink" Target="https://yourtunes.net/" TargetMode="External"/><Relationship Id="rId103" Type="http://schemas.openxmlformats.org/officeDocument/2006/relationships/hyperlink" Target="https://bantgo.ae/" TargetMode="External"/><Relationship Id="rId124" Type="http://schemas.openxmlformats.org/officeDocument/2006/relationships/hyperlink" Target="https://beyond.pro/" TargetMode="External"/><Relationship Id="rId70" Type="http://schemas.openxmlformats.org/officeDocument/2006/relationships/hyperlink" Target="https://exode.ru/" TargetMode="External"/><Relationship Id="rId91" Type="http://schemas.openxmlformats.org/officeDocument/2006/relationships/hyperlink" Target="https://smarket.hk/" TargetMode="External"/><Relationship Id="rId145" Type="http://schemas.openxmlformats.org/officeDocument/2006/relationships/hyperlink" Target="https://max-song.ru/" TargetMode="External"/><Relationship Id="rId166" Type="http://schemas.openxmlformats.org/officeDocument/2006/relationships/hyperlink" Target="https://playmetammo.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crolab.eco/" TargetMode="External"/><Relationship Id="rId21" Type="http://schemas.openxmlformats.org/officeDocument/2006/relationships/hyperlink" Target="https://fitnow.io/" TargetMode="External"/><Relationship Id="rId42" Type="http://schemas.openxmlformats.org/officeDocument/2006/relationships/hyperlink" Target="https://activechat.ai/" TargetMode="External"/><Relationship Id="rId63" Type="http://schemas.openxmlformats.org/officeDocument/2006/relationships/hyperlink" Target="https://timeatapp.com/" TargetMode="External"/><Relationship Id="rId84" Type="http://schemas.openxmlformats.org/officeDocument/2006/relationships/hyperlink" Target="https://spawnx.at/" TargetMode="External"/><Relationship Id="rId138" Type="http://schemas.openxmlformats.org/officeDocument/2006/relationships/hyperlink" Target="https://drsvat.com/" TargetMode="External"/><Relationship Id="rId159" Type="http://schemas.openxmlformats.org/officeDocument/2006/relationships/hyperlink" Target="https://luuk.media/beauty-box/luukapp" TargetMode="External"/><Relationship Id="rId170" Type="http://schemas.openxmlformats.org/officeDocument/2006/relationships/hyperlink" Target="https://dombezzabot.info/" TargetMode="External"/><Relationship Id="rId107" Type="http://schemas.openxmlformats.org/officeDocument/2006/relationships/hyperlink" Target="https://amazy.world/" TargetMode="External"/><Relationship Id="rId11" Type="http://schemas.openxmlformats.org/officeDocument/2006/relationships/hyperlink" Target="https://clc.to/-ISuMQ" TargetMode="External"/><Relationship Id="rId32" Type="http://schemas.openxmlformats.org/officeDocument/2006/relationships/hyperlink" Target="https://srprsm.com/" TargetMode="External"/><Relationship Id="rId53" Type="http://schemas.openxmlformats.org/officeDocument/2006/relationships/hyperlink" Target="https://bmdapp.app/" TargetMode="External"/><Relationship Id="rId74" Type="http://schemas.openxmlformats.org/officeDocument/2006/relationships/hyperlink" Target="https://gamevalues.ru/" TargetMode="External"/><Relationship Id="rId128" Type="http://schemas.openxmlformats.org/officeDocument/2006/relationships/hyperlink" Target="https://ecoboxplanet.com/" TargetMode="External"/><Relationship Id="rId149" Type="http://schemas.openxmlformats.org/officeDocument/2006/relationships/hyperlink" Target="https://elevenapp.ru/" TargetMode="External"/><Relationship Id="rId5" Type="http://schemas.openxmlformats.org/officeDocument/2006/relationships/hyperlink" Target="https://clc.to/0asVJA" TargetMode="External"/><Relationship Id="rId95" Type="http://schemas.openxmlformats.org/officeDocument/2006/relationships/hyperlink" Target="https://realiste.io/" TargetMode="External"/><Relationship Id="rId160" Type="http://schemas.openxmlformats.org/officeDocument/2006/relationships/hyperlink" Target="https://thx-loyalty.com/" TargetMode="External"/><Relationship Id="rId22" Type="http://schemas.openxmlformats.org/officeDocument/2006/relationships/hyperlink" Target="http://diged.tech/" TargetMode="External"/><Relationship Id="rId43" Type="http://schemas.openxmlformats.org/officeDocument/2006/relationships/hyperlink" Target="https://trizprom.com/" TargetMode="External"/><Relationship Id="rId64" Type="http://schemas.openxmlformats.org/officeDocument/2006/relationships/hyperlink" Target="https://sensorylab.ru/" TargetMode="External"/><Relationship Id="rId118" Type="http://schemas.openxmlformats.org/officeDocument/2006/relationships/hyperlink" Target="https://www.getsober.one/" TargetMode="External"/><Relationship Id="rId139" Type="http://schemas.openxmlformats.org/officeDocument/2006/relationships/hyperlink" Target="https://www.directual.com/" TargetMode="External"/><Relationship Id="rId85" Type="http://schemas.openxmlformats.org/officeDocument/2006/relationships/hyperlink" Target="https://govar.online/?utm_source=tg&amp;utm_medium=theedinorog" TargetMode="External"/><Relationship Id="rId150" Type="http://schemas.openxmlformats.org/officeDocument/2006/relationships/hyperlink" Target="https://www.skillsy.ai/ru" TargetMode="External"/><Relationship Id="rId171" Type="http://schemas.openxmlformats.org/officeDocument/2006/relationships/hyperlink" Target="https://dialext.com/" TargetMode="External"/><Relationship Id="rId12" Type="http://schemas.openxmlformats.org/officeDocument/2006/relationships/hyperlink" Target="https://slidelab.io/" TargetMode="External"/><Relationship Id="rId33" Type="http://schemas.openxmlformats.org/officeDocument/2006/relationships/hyperlink" Target="https://yeahdesk.ru/" TargetMode="External"/><Relationship Id="rId108" Type="http://schemas.openxmlformats.org/officeDocument/2006/relationships/hyperlink" Target="https://t.me/SimulatteBot" TargetMode="External"/><Relationship Id="rId129" Type="http://schemas.openxmlformats.org/officeDocument/2006/relationships/hyperlink" Target="http://taxibus.spb.ru/" TargetMode="External"/><Relationship Id="rId54" Type="http://schemas.openxmlformats.org/officeDocument/2006/relationships/hyperlink" Target="https://allzap.pro/" TargetMode="External"/><Relationship Id="rId75" Type="http://schemas.openxmlformats.org/officeDocument/2006/relationships/hyperlink" Target="https://thepick.app/" TargetMode="External"/><Relationship Id="rId96" Type="http://schemas.openxmlformats.org/officeDocument/2006/relationships/hyperlink" Target="https://osago.mustins.ru/" TargetMode="External"/><Relationship Id="rId140" Type="http://schemas.openxmlformats.org/officeDocument/2006/relationships/hyperlink" Target="https://vruchalka.com/" TargetMode="External"/><Relationship Id="rId161" Type="http://schemas.openxmlformats.org/officeDocument/2006/relationships/hyperlink" Target="https://winest.store/en" TargetMode="External"/><Relationship Id="rId1" Type="http://schemas.openxmlformats.org/officeDocument/2006/relationships/hyperlink" Target="http://bit.ly/2ms6Nrg" TargetMode="External"/><Relationship Id="rId6" Type="http://schemas.openxmlformats.org/officeDocument/2006/relationships/hyperlink" Target="https://clc.to/SZ9H-A" TargetMode="External"/><Relationship Id="rId23" Type="http://schemas.openxmlformats.org/officeDocument/2006/relationships/hyperlink" Target="https://apps.apple.com/ru/app/stones-healthy-habits/id1501521038" TargetMode="External"/><Relationship Id="rId28" Type="http://schemas.openxmlformats.org/officeDocument/2006/relationships/hyperlink" Target="https://www.facebook.com/breathio/" TargetMode="External"/><Relationship Id="rId49" Type="http://schemas.openxmlformats.org/officeDocument/2006/relationships/hyperlink" Target="https://mepidemics.com/" TargetMode="External"/><Relationship Id="rId114" Type="http://schemas.openxmlformats.org/officeDocument/2006/relationships/hyperlink" Target="https://www.digidoe.com/" TargetMode="External"/><Relationship Id="rId119" Type="http://schemas.openxmlformats.org/officeDocument/2006/relationships/hyperlink" Target="https://omnic.net/" TargetMode="External"/><Relationship Id="rId44" Type="http://schemas.openxmlformats.org/officeDocument/2006/relationships/hyperlink" Target="http://myverifly.ru/" TargetMode="External"/><Relationship Id="rId60" Type="http://schemas.openxmlformats.org/officeDocument/2006/relationships/hyperlink" Target="http://rebel-ex.ru/" TargetMode="External"/><Relationship Id="rId65" Type="http://schemas.openxmlformats.org/officeDocument/2006/relationships/hyperlink" Target="http://www.moneyforfun.co/" TargetMode="External"/><Relationship Id="rId81" Type="http://schemas.openxmlformats.org/officeDocument/2006/relationships/hyperlink" Target="http://saorsa.online/" TargetMode="External"/><Relationship Id="rId86" Type="http://schemas.openxmlformats.org/officeDocument/2006/relationships/hyperlink" Target="https://www.aidisraeli.co.uk/" TargetMode="External"/><Relationship Id="rId130" Type="http://schemas.openxmlformats.org/officeDocument/2006/relationships/hyperlink" Target="https://remory.ru/" TargetMode="External"/><Relationship Id="rId135" Type="http://schemas.openxmlformats.org/officeDocument/2006/relationships/hyperlink" Target="https://qummy-group.com/" TargetMode="External"/><Relationship Id="rId151" Type="http://schemas.openxmlformats.org/officeDocument/2006/relationships/hyperlink" Target="https://advengene.com/" TargetMode="External"/><Relationship Id="rId156" Type="http://schemas.openxmlformats.org/officeDocument/2006/relationships/hyperlink" Target="http://ieye.io/" TargetMode="External"/><Relationship Id="rId172" Type="http://schemas.openxmlformats.org/officeDocument/2006/relationships/hyperlink" Target="https://careapp.ru/" TargetMode="External"/><Relationship Id="rId13" Type="http://schemas.openxmlformats.org/officeDocument/2006/relationships/hyperlink" Target="http://project1637526.tilda.ws/psybot" TargetMode="External"/><Relationship Id="rId18" Type="http://schemas.openxmlformats.org/officeDocument/2006/relationships/hyperlink" Target="https://www.vip.tm/isp" TargetMode="External"/><Relationship Id="rId39" Type="http://schemas.openxmlformats.org/officeDocument/2006/relationships/hyperlink" Target="https://xqr.one/" TargetMode="External"/><Relationship Id="rId109" Type="http://schemas.openxmlformats.org/officeDocument/2006/relationships/hyperlink" Target="https://cargolink.ru/" TargetMode="External"/><Relationship Id="rId34" Type="http://schemas.openxmlformats.org/officeDocument/2006/relationships/hyperlink" Target="https://signum.ai/ru/" TargetMode="External"/><Relationship Id="rId50" Type="http://schemas.openxmlformats.org/officeDocument/2006/relationships/hyperlink" Target="http://summator.me/" TargetMode="External"/><Relationship Id="rId55" Type="http://schemas.openxmlformats.org/officeDocument/2006/relationships/hyperlink" Target="http://fitmind.ai/" TargetMode="External"/><Relationship Id="rId76" Type="http://schemas.openxmlformats.org/officeDocument/2006/relationships/hyperlink" Target="https://masters-and-mentors.com/" TargetMode="External"/><Relationship Id="rId97" Type="http://schemas.openxmlformats.org/officeDocument/2006/relationships/hyperlink" Target="https://meteoagent.com/" TargetMode="External"/><Relationship Id="rId104" Type="http://schemas.openxmlformats.org/officeDocument/2006/relationships/hyperlink" Target="https://goodini.tech/" TargetMode="External"/><Relationship Id="rId120" Type="http://schemas.openxmlformats.org/officeDocument/2006/relationships/hyperlink" Target="http://rukki.pro/" TargetMode="External"/><Relationship Id="rId125" Type="http://schemas.openxmlformats.org/officeDocument/2006/relationships/hyperlink" Target="https://legaldd.tech/" TargetMode="External"/><Relationship Id="rId141" Type="http://schemas.openxmlformats.org/officeDocument/2006/relationships/hyperlink" Target="http://itsmartbot.com/" TargetMode="External"/><Relationship Id="rId146" Type="http://schemas.openxmlformats.org/officeDocument/2006/relationships/hyperlink" Target="https://absolutkarta.ru/" TargetMode="External"/><Relationship Id="rId167" Type="http://schemas.openxmlformats.org/officeDocument/2006/relationships/hyperlink" Target="https://recplace.ru/" TargetMode="External"/><Relationship Id="rId7" Type="http://schemas.openxmlformats.org/officeDocument/2006/relationships/hyperlink" Target="http://hudway.co/" TargetMode="External"/><Relationship Id="rId71" Type="http://schemas.openxmlformats.org/officeDocument/2006/relationships/hyperlink" Target="http://theperformer.ru/" TargetMode="External"/><Relationship Id="rId92" Type="http://schemas.openxmlformats.org/officeDocument/2006/relationships/hyperlink" Target="https://hotelstore.ae/" TargetMode="External"/><Relationship Id="rId162" Type="http://schemas.openxmlformats.org/officeDocument/2006/relationships/hyperlink" Target="https://trekker.pro/pro" TargetMode="External"/><Relationship Id="rId2" Type="http://schemas.openxmlformats.org/officeDocument/2006/relationships/hyperlink" Target="http://&#1073;&#1077;&#1083;&#1072;&#1103;&#1090;&#1088;&#1086;&#1089;&#1090;&#1100;.&#1088;&#1092;/" TargetMode="External"/><Relationship Id="rId29" Type="http://schemas.openxmlformats.org/officeDocument/2006/relationships/hyperlink" Target="https://www.na-rabote.biz/" TargetMode="External"/><Relationship Id="rId24" Type="http://schemas.openxmlformats.org/officeDocument/2006/relationships/hyperlink" Target="http://www.elenavet.com/" TargetMode="External"/><Relationship Id="rId40" Type="http://schemas.openxmlformats.org/officeDocument/2006/relationships/hyperlink" Target="https://iambilly.app/" TargetMode="External"/><Relationship Id="rId45" Type="http://schemas.openxmlformats.org/officeDocument/2006/relationships/hyperlink" Target="https://sapienwallet.com/" TargetMode="External"/><Relationship Id="rId66" Type="http://schemas.openxmlformats.org/officeDocument/2006/relationships/hyperlink" Target="https://spiro.health/" TargetMode="External"/><Relationship Id="rId87" Type="http://schemas.openxmlformats.org/officeDocument/2006/relationships/hyperlink" Target="https://www.yabisiel.ru/" TargetMode="External"/><Relationship Id="rId110" Type="http://schemas.openxmlformats.org/officeDocument/2006/relationships/hyperlink" Target="https://fastep.io/" TargetMode="External"/><Relationship Id="rId115" Type="http://schemas.openxmlformats.org/officeDocument/2006/relationships/hyperlink" Target="http://www.ai-eye.app/" TargetMode="External"/><Relationship Id="rId131" Type="http://schemas.openxmlformats.org/officeDocument/2006/relationships/hyperlink" Target="https://www.raysrender.com/" TargetMode="External"/><Relationship Id="rId136" Type="http://schemas.openxmlformats.org/officeDocument/2006/relationships/hyperlink" Target="http://liqvid.io/" TargetMode="External"/><Relationship Id="rId157" Type="http://schemas.openxmlformats.org/officeDocument/2006/relationships/hyperlink" Target="https://brainbox.vc/" TargetMode="External"/><Relationship Id="rId61" Type="http://schemas.openxmlformats.org/officeDocument/2006/relationships/hyperlink" Target="https://bitok.org/ru/" TargetMode="External"/><Relationship Id="rId82" Type="http://schemas.openxmlformats.org/officeDocument/2006/relationships/hyperlink" Target="https://t.me/+4FRzSKQG-RtkODAy" TargetMode="External"/><Relationship Id="rId152" Type="http://schemas.openxmlformats.org/officeDocument/2006/relationships/hyperlink" Target="https://taptable.ru/" TargetMode="External"/><Relationship Id="rId173" Type="http://schemas.openxmlformats.org/officeDocument/2006/relationships/hyperlink" Target="http://voxfordogs.ru/" TargetMode="External"/><Relationship Id="rId19" Type="http://schemas.openxmlformats.org/officeDocument/2006/relationships/hyperlink" Target="https://apps.apple.com/ru/app/acyd-video-filters/id1477331092" TargetMode="External"/><Relationship Id="rId14" Type="http://schemas.openxmlformats.org/officeDocument/2006/relationships/hyperlink" Target="https://hotmaps.me/" TargetMode="External"/><Relationship Id="rId30" Type="http://schemas.openxmlformats.org/officeDocument/2006/relationships/hyperlink" Target="https://labmap.me/" TargetMode="External"/><Relationship Id="rId35" Type="http://schemas.openxmlformats.org/officeDocument/2006/relationships/hyperlink" Target="https://amai.io/" TargetMode="External"/><Relationship Id="rId56" Type="http://schemas.openxmlformats.org/officeDocument/2006/relationships/hyperlink" Target="https://suppi.ru/" TargetMode="External"/><Relationship Id="rId77" Type="http://schemas.openxmlformats.org/officeDocument/2006/relationships/hyperlink" Target="https://t.me/Wishgift_bot" TargetMode="External"/><Relationship Id="rId100" Type="http://schemas.openxmlformats.org/officeDocument/2006/relationships/hyperlink" Target="https://modapogoda.ru/%20&#1080;%20&#1073;&#1086;&#1090;%20@ModaPogodaBot" TargetMode="External"/><Relationship Id="rId105" Type="http://schemas.openxmlformats.org/officeDocument/2006/relationships/hyperlink" Target="https://kwikwins.io/" TargetMode="External"/><Relationship Id="rId126" Type="http://schemas.openxmlformats.org/officeDocument/2006/relationships/hyperlink" Target="https://boomerangme.cards/" TargetMode="External"/><Relationship Id="rId147" Type="http://schemas.openxmlformats.org/officeDocument/2006/relationships/hyperlink" Target="https://lendorse.com/" TargetMode="External"/><Relationship Id="rId168" Type="http://schemas.openxmlformats.org/officeDocument/2006/relationships/hyperlink" Target="https://grepdrop.com/" TargetMode="External"/><Relationship Id="rId8" Type="http://schemas.openxmlformats.org/officeDocument/2006/relationships/hyperlink" Target="http://yandexoff.ru/" TargetMode="External"/><Relationship Id="rId51" Type="http://schemas.openxmlformats.org/officeDocument/2006/relationships/hyperlink" Target="https://hinted.me/" TargetMode="External"/><Relationship Id="rId72" Type="http://schemas.openxmlformats.org/officeDocument/2006/relationships/hyperlink" Target="http://numpass.com/" TargetMode="External"/><Relationship Id="rId93" Type="http://schemas.openxmlformats.org/officeDocument/2006/relationships/hyperlink" Target="https://gt-logistics.ru/" TargetMode="External"/><Relationship Id="rId98" Type="http://schemas.openxmlformats.org/officeDocument/2006/relationships/hyperlink" Target="https://www.not8.co/" TargetMode="External"/><Relationship Id="rId121" Type="http://schemas.openxmlformats.org/officeDocument/2006/relationships/hyperlink" Target="https://babycourse.app/" TargetMode="External"/><Relationship Id="rId142" Type="http://schemas.openxmlformats.org/officeDocument/2006/relationships/hyperlink" Target="http://paraliq.com/" TargetMode="External"/><Relationship Id="rId163" Type="http://schemas.openxmlformats.org/officeDocument/2006/relationships/hyperlink" Target="https://winest.store/en" TargetMode="External"/><Relationship Id="rId3" Type="http://schemas.openxmlformats.org/officeDocument/2006/relationships/hyperlink" Target="http://youtravel.me/" TargetMode="External"/><Relationship Id="rId25" Type="http://schemas.openxmlformats.org/officeDocument/2006/relationships/hyperlink" Target="http://realtycloud.ru/" TargetMode="External"/><Relationship Id="rId46" Type="http://schemas.openxmlformats.org/officeDocument/2006/relationships/hyperlink" Target="https://localie.co/ru" TargetMode="External"/><Relationship Id="rId67" Type="http://schemas.openxmlformats.org/officeDocument/2006/relationships/hyperlink" Target="https://manyflats.com/" TargetMode="External"/><Relationship Id="rId116" Type="http://schemas.openxmlformats.org/officeDocument/2006/relationships/hyperlink" Target="https://red-hood.webflow.io/" TargetMode="External"/><Relationship Id="rId137" Type="http://schemas.openxmlformats.org/officeDocument/2006/relationships/hyperlink" Target="https://altairika.com/" TargetMode="External"/><Relationship Id="rId158" Type="http://schemas.openxmlformats.org/officeDocument/2006/relationships/hyperlink" Target="http://t.me/Barter_gobot" TargetMode="External"/><Relationship Id="rId20" Type="http://schemas.openxmlformats.org/officeDocument/2006/relationships/hyperlink" Target="https://t.me/DeepEevent_bot" TargetMode="External"/><Relationship Id="rId41" Type="http://schemas.openxmlformats.org/officeDocument/2006/relationships/hyperlink" Target="https://postoplan.ru/" TargetMode="External"/><Relationship Id="rId62" Type="http://schemas.openxmlformats.org/officeDocument/2006/relationships/hyperlink" Target="http://mpgate.ru/" TargetMode="External"/><Relationship Id="rId83" Type="http://schemas.openxmlformats.org/officeDocument/2006/relationships/hyperlink" Target="https://pinsteps.com/" TargetMode="External"/><Relationship Id="rId88" Type="http://schemas.openxmlformats.org/officeDocument/2006/relationships/hyperlink" Target="https://kolhero.com/" TargetMode="External"/><Relationship Id="rId111" Type="http://schemas.openxmlformats.org/officeDocument/2006/relationships/hyperlink" Target="https://banxe.com/" TargetMode="External"/><Relationship Id="rId132" Type="http://schemas.openxmlformats.org/officeDocument/2006/relationships/hyperlink" Target="http://ivitech-finance.com/" TargetMode="External"/><Relationship Id="rId153" Type="http://schemas.openxmlformats.org/officeDocument/2006/relationships/hyperlink" Target="https://viduchi.ru/" TargetMode="External"/><Relationship Id="rId174" Type="http://schemas.openxmlformats.org/officeDocument/2006/relationships/hyperlink" Target="https://asilisc.com/" TargetMode="External"/><Relationship Id="rId15" Type="http://schemas.openxmlformats.org/officeDocument/2006/relationships/hyperlink" Target="https://pharmedu.ru/" TargetMode="External"/><Relationship Id="rId36" Type="http://schemas.openxmlformats.org/officeDocument/2006/relationships/hyperlink" Target="http://gamevalues.ru/" TargetMode="External"/><Relationship Id="rId57" Type="http://schemas.openxmlformats.org/officeDocument/2006/relationships/hyperlink" Target="https://waggy.pro/" TargetMode="External"/><Relationship Id="rId106" Type="http://schemas.openxmlformats.org/officeDocument/2006/relationships/hyperlink" Target="https://www.tpsgate.com/home" TargetMode="External"/><Relationship Id="rId127" Type="http://schemas.openxmlformats.org/officeDocument/2006/relationships/hyperlink" Target="https://unicornstales.ru/" TargetMode="External"/><Relationship Id="rId10" Type="http://schemas.openxmlformats.org/officeDocument/2006/relationships/hyperlink" Target="https://krkavtodom.ru/" TargetMode="External"/><Relationship Id="rId31" Type="http://schemas.openxmlformats.org/officeDocument/2006/relationships/hyperlink" Target="http://&#1092;&#1077;&#1088;&#1084;&#1072;&#1072;&#1075;&#1088;&#1086;.&#1088;&#1092;/" TargetMode="External"/><Relationship Id="rId52" Type="http://schemas.openxmlformats.org/officeDocument/2006/relationships/hyperlink" Target="https://www.equite.io/ru/" TargetMode="External"/><Relationship Id="rId73" Type="http://schemas.openxmlformats.org/officeDocument/2006/relationships/hyperlink" Target="https://artifit.app/" TargetMode="External"/><Relationship Id="rId78" Type="http://schemas.openxmlformats.org/officeDocument/2006/relationships/hyperlink" Target="http://neesa.gg/" TargetMode="External"/><Relationship Id="rId94" Type="http://schemas.openxmlformats.org/officeDocument/2006/relationships/hyperlink" Target="https://medime.pw/" TargetMode="External"/><Relationship Id="rId99" Type="http://schemas.openxmlformats.org/officeDocument/2006/relationships/hyperlink" Target="https://evli.online/" TargetMode="External"/><Relationship Id="rId101" Type="http://schemas.openxmlformats.org/officeDocument/2006/relationships/hyperlink" Target="https://vk.com/doct24" TargetMode="External"/><Relationship Id="rId122" Type="http://schemas.openxmlformats.org/officeDocument/2006/relationships/hyperlink" Target="https://play.google.com/store/apps/details?id=us.nutson&amp;hl=ru&amp;gl=RU" TargetMode="External"/><Relationship Id="rId143" Type="http://schemas.openxmlformats.org/officeDocument/2006/relationships/hyperlink" Target="https://nbcgate.com/" TargetMode="External"/><Relationship Id="rId148" Type="http://schemas.openxmlformats.org/officeDocument/2006/relationships/hyperlink" Target="https://realytics.ru/" TargetMode="External"/><Relationship Id="rId164" Type="http://schemas.openxmlformats.org/officeDocument/2006/relationships/hyperlink" Target="https://jojo-dating.com/en" TargetMode="External"/><Relationship Id="rId169" Type="http://schemas.openxmlformats.org/officeDocument/2006/relationships/hyperlink" Target="https://www.uniton.ai/" TargetMode="External"/><Relationship Id="rId4" Type="http://schemas.openxmlformats.org/officeDocument/2006/relationships/hyperlink" Target="https://metascan.ru/" TargetMode="External"/><Relationship Id="rId9" Type="http://schemas.openxmlformats.org/officeDocument/2006/relationships/hyperlink" Target="http://ip3.ru/" TargetMode="External"/><Relationship Id="rId26" Type="http://schemas.openxmlformats.org/officeDocument/2006/relationships/hyperlink" Target="http://climateguard.ru/" TargetMode="External"/><Relationship Id="rId47" Type="http://schemas.openxmlformats.org/officeDocument/2006/relationships/hyperlink" Target="https://vapeapp.net/" TargetMode="External"/><Relationship Id="rId68" Type="http://schemas.openxmlformats.org/officeDocument/2006/relationships/hyperlink" Target="http://binam.io/" TargetMode="External"/><Relationship Id="rId89" Type="http://schemas.openxmlformats.org/officeDocument/2006/relationships/hyperlink" Target="https://www.voxqube.com/" TargetMode="External"/><Relationship Id="rId112" Type="http://schemas.openxmlformats.org/officeDocument/2006/relationships/hyperlink" Target="https://finpanda.co/" TargetMode="External"/><Relationship Id="rId133" Type="http://schemas.openxmlformats.org/officeDocument/2006/relationships/hyperlink" Target="https://most.technology/" TargetMode="External"/><Relationship Id="rId154" Type="http://schemas.openxmlformats.org/officeDocument/2006/relationships/hyperlink" Target="https://doki.online/" TargetMode="External"/><Relationship Id="rId175" Type="http://schemas.openxmlformats.org/officeDocument/2006/relationships/hyperlink" Target="https://evers.life/" TargetMode="External"/><Relationship Id="rId16" Type="http://schemas.openxmlformats.org/officeDocument/2006/relationships/hyperlink" Target="https://vk.com/helitechnology" TargetMode="External"/><Relationship Id="rId37" Type="http://schemas.openxmlformats.org/officeDocument/2006/relationships/hyperlink" Target="https://apps.apple.com/ru/app/lifeviewer-organize-your-day/id1482922018" TargetMode="External"/><Relationship Id="rId58" Type="http://schemas.openxmlformats.org/officeDocument/2006/relationships/hyperlink" Target="https://phygital.plus/" TargetMode="External"/><Relationship Id="rId79" Type="http://schemas.openxmlformats.org/officeDocument/2006/relationships/hyperlink" Target="http://b2b-export.com/" TargetMode="External"/><Relationship Id="rId102" Type="http://schemas.openxmlformats.org/officeDocument/2006/relationships/hyperlink" Target="https://waka.cool/" TargetMode="External"/><Relationship Id="rId123" Type="http://schemas.openxmlformats.org/officeDocument/2006/relationships/hyperlink" Target="https://deepvoice.ru/" TargetMode="External"/><Relationship Id="rId144" Type="http://schemas.openxmlformats.org/officeDocument/2006/relationships/hyperlink" Target="https://libertycard.ru/" TargetMode="External"/><Relationship Id="rId90" Type="http://schemas.openxmlformats.org/officeDocument/2006/relationships/hyperlink" Target="https://feelqueen.co.uk/" TargetMode="External"/><Relationship Id="rId165" Type="http://schemas.openxmlformats.org/officeDocument/2006/relationships/hyperlink" Target="https://smartofood.ru/" TargetMode="External"/><Relationship Id="rId27" Type="http://schemas.openxmlformats.org/officeDocument/2006/relationships/hyperlink" Target="http://landly.ai/" TargetMode="External"/><Relationship Id="rId48" Type="http://schemas.openxmlformats.org/officeDocument/2006/relationships/hyperlink" Target="http://flyka.aero/" TargetMode="External"/><Relationship Id="rId69" Type="http://schemas.openxmlformats.org/officeDocument/2006/relationships/hyperlink" Target="https://raison.ai/" TargetMode="External"/><Relationship Id="rId113" Type="http://schemas.openxmlformats.org/officeDocument/2006/relationships/hyperlink" Target="https://www.parrotsay.com/" TargetMode="External"/><Relationship Id="rId134" Type="http://schemas.openxmlformats.org/officeDocument/2006/relationships/hyperlink" Target="https://freeenergy.su/" TargetMode="External"/><Relationship Id="rId80" Type="http://schemas.openxmlformats.org/officeDocument/2006/relationships/hyperlink" Target="http://i-coffee.me/" TargetMode="External"/><Relationship Id="rId155" Type="http://schemas.openxmlformats.org/officeDocument/2006/relationships/hyperlink" Target="https://greatleveler.com/" TargetMode="External"/><Relationship Id="rId17" Type="http://schemas.openxmlformats.org/officeDocument/2006/relationships/hyperlink" Target="https://system-erp.com/" TargetMode="External"/><Relationship Id="rId38" Type="http://schemas.openxmlformats.org/officeDocument/2006/relationships/hyperlink" Target="https://getmoni.io/" TargetMode="External"/><Relationship Id="rId59" Type="http://schemas.openxmlformats.org/officeDocument/2006/relationships/hyperlink" Target="https://yourtunes.net/" TargetMode="External"/><Relationship Id="rId103" Type="http://schemas.openxmlformats.org/officeDocument/2006/relationships/hyperlink" Target="https://bantgo.ae/" TargetMode="External"/><Relationship Id="rId124" Type="http://schemas.openxmlformats.org/officeDocument/2006/relationships/hyperlink" Target="https://beyond.pro/" TargetMode="External"/><Relationship Id="rId70" Type="http://schemas.openxmlformats.org/officeDocument/2006/relationships/hyperlink" Target="https://exode.ru/" TargetMode="External"/><Relationship Id="rId91" Type="http://schemas.openxmlformats.org/officeDocument/2006/relationships/hyperlink" Target="https://smarket.hk/" TargetMode="External"/><Relationship Id="rId145" Type="http://schemas.openxmlformats.org/officeDocument/2006/relationships/hyperlink" Target="https://max-song.ru/" TargetMode="External"/><Relationship Id="rId166" Type="http://schemas.openxmlformats.org/officeDocument/2006/relationships/hyperlink" Target="https://playmetam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0"/>
  <sheetViews>
    <sheetView topLeftCell="B1" zoomScale="85" zoomScaleNormal="85" workbookViewId="0">
      <selection activeCell="D2" activeCellId="1" sqref="B2:B5 D2:D5"/>
    </sheetView>
  </sheetViews>
  <sheetFormatPr defaultRowHeight="14.4" x14ac:dyDescent="0.3"/>
  <cols>
    <col min="2" max="2" width="34.5546875" customWidth="1"/>
    <col min="3" max="7" width="15.21875" customWidth="1"/>
  </cols>
  <sheetData>
    <row r="1" spans="2:14" x14ac:dyDescent="0.3">
      <c r="I1" s="3"/>
      <c r="J1" s="3"/>
      <c r="K1" s="3"/>
      <c r="L1" s="3"/>
      <c r="M1" s="3"/>
      <c r="N1" s="3"/>
    </row>
    <row r="2" spans="2:14" x14ac:dyDescent="0.3">
      <c r="B2" t="s">
        <v>461</v>
      </c>
      <c r="C2" s="6" t="e">
        <f>SUMIF('Список стартапов'!#REF!,"&lt;=25%",'Список стартапов'!#REF!)</f>
        <v>#REF!</v>
      </c>
      <c r="D2" s="7" t="e">
        <f>C2/$C$11</f>
        <v>#REF!</v>
      </c>
      <c r="I2" s="3"/>
      <c r="J2" s="3"/>
      <c r="K2" s="3"/>
      <c r="L2" s="3"/>
      <c r="M2" s="3"/>
      <c r="N2" s="3"/>
    </row>
    <row r="3" spans="2:14" x14ac:dyDescent="0.3">
      <c r="B3" t="s">
        <v>462</v>
      </c>
      <c r="C3" s="6" t="e">
        <f>SUMIF('Список стартапов'!#REF!,"&lt;=50%",'Список стартапов'!#REF!)-C2</f>
        <v>#REF!</v>
      </c>
      <c r="D3" s="7" t="e">
        <f>C3/$C$11</f>
        <v>#REF!</v>
      </c>
      <c r="I3" s="3"/>
      <c r="J3" s="3"/>
      <c r="K3" s="3"/>
      <c r="L3" s="3"/>
      <c r="M3" s="3"/>
      <c r="N3" s="3"/>
    </row>
    <row r="4" spans="2:14" x14ac:dyDescent="0.3">
      <c r="B4" t="s">
        <v>463</v>
      </c>
      <c r="C4" s="15" t="e">
        <f>SUMIF('Список стартапов'!#REF!,"&lt;=75%",'Список стартапов'!#REF!)-C3-C2</f>
        <v>#REF!</v>
      </c>
      <c r="D4" s="7" t="e">
        <f>C4/$C$11</f>
        <v>#REF!</v>
      </c>
      <c r="I4" s="3"/>
      <c r="J4" s="3"/>
      <c r="K4" s="3"/>
      <c r="L4" s="3"/>
      <c r="M4" s="3"/>
      <c r="N4" s="3"/>
    </row>
    <row r="5" spans="2:14" x14ac:dyDescent="0.3">
      <c r="B5" t="s">
        <v>464</v>
      </c>
      <c r="C5" s="6" t="e">
        <f>SUMIF('Список стартапов'!#REF!,"&gt;=75%",'Список стартапов'!#REF!)</f>
        <v>#REF!</v>
      </c>
      <c r="D5" s="7" t="e">
        <f>C5/$C$11</f>
        <v>#REF!</v>
      </c>
      <c r="I5" s="3"/>
      <c r="J5" s="3"/>
      <c r="K5" s="3"/>
      <c r="L5" s="3"/>
      <c r="M5" s="3"/>
      <c r="N5" s="3"/>
    </row>
    <row r="6" spans="2:14" ht="15.6" x14ac:dyDescent="0.3">
      <c r="C6" s="6" t="e">
        <f>SUM(C2:C5)</f>
        <v>#REF!</v>
      </c>
      <c r="D6" s="7" t="e">
        <f>SUM(D2:D5)</f>
        <v>#REF!</v>
      </c>
      <c r="J6" s="8"/>
      <c r="K6" s="8"/>
      <c r="L6" s="8"/>
      <c r="M6" s="8"/>
      <c r="N6" s="3"/>
    </row>
    <row r="7" spans="2:14" ht="15.6" x14ac:dyDescent="0.3">
      <c r="C7">
        <v>157</v>
      </c>
      <c r="D7" s="8" t="e">
        <f>C11/C7</f>
        <v>#REF!</v>
      </c>
      <c r="J7" s="8"/>
      <c r="K7" s="8"/>
      <c r="L7" s="8"/>
      <c r="M7" s="8"/>
      <c r="N7" s="3"/>
    </row>
    <row r="8" spans="2:14" ht="15.6" x14ac:dyDescent="0.3">
      <c r="J8" s="8"/>
      <c r="K8" s="8"/>
      <c r="L8" s="8"/>
      <c r="M8" s="8"/>
      <c r="N8" s="3"/>
    </row>
    <row r="9" spans="2:14" ht="15.6" x14ac:dyDescent="0.3">
      <c r="B9" t="s">
        <v>141</v>
      </c>
      <c r="C9" s="4" t="e">
        <f>C4+C5</f>
        <v>#REF!</v>
      </c>
      <c r="D9" s="7" t="e">
        <f>C9/C11</f>
        <v>#REF!</v>
      </c>
      <c r="J9" s="8"/>
      <c r="K9" s="8"/>
      <c r="L9" s="8"/>
      <c r="M9" s="8"/>
      <c r="N9" s="3"/>
    </row>
    <row r="10" spans="2:14" ht="15.6" x14ac:dyDescent="0.3">
      <c r="B10" t="s">
        <v>142</v>
      </c>
      <c r="C10" s="4" t="e">
        <f>C2+C3</f>
        <v>#REF!</v>
      </c>
      <c r="D10" s="7" t="e">
        <f>C10/C11</f>
        <v>#REF!</v>
      </c>
      <c r="J10" s="8"/>
      <c r="K10" s="8"/>
      <c r="L10" s="8"/>
      <c r="M10" s="8"/>
      <c r="N10" s="3"/>
    </row>
    <row r="11" spans="2:14" ht="15.6" x14ac:dyDescent="0.3">
      <c r="C11" s="6" t="e">
        <f>C9+C10</f>
        <v>#REF!</v>
      </c>
      <c r="D11" s="7" t="e">
        <f>D9+D10</f>
        <v>#REF!</v>
      </c>
      <c r="J11" s="8"/>
      <c r="K11" s="8"/>
      <c r="L11" s="8"/>
      <c r="M11" s="8"/>
      <c r="N11" s="3"/>
    </row>
    <row r="12" spans="2:14" ht="15.6" x14ac:dyDescent="0.3">
      <c r="J12" s="8"/>
      <c r="K12" s="8"/>
      <c r="L12" s="8"/>
      <c r="M12" s="8"/>
      <c r="N12" s="3"/>
    </row>
    <row r="13" spans="2:14" ht="15.6" x14ac:dyDescent="0.3">
      <c r="C13" s="13">
        <v>2019</v>
      </c>
      <c r="D13" s="13">
        <v>2020</v>
      </c>
      <c r="E13" s="13">
        <v>2021</v>
      </c>
      <c r="F13" s="13">
        <v>2022</v>
      </c>
      <c r="G13" s="13">
        <v>2023</v>
      </c>
      <c r="J13" s="8"/>
      <c r="K13" s="8"/>
      <c r="L13" s="8"/>
      <c r="M13" s="8"/>
      <c r="N13" s="3"/>
    </row>
    <row r="14" spans="2:14" ht="15.6" x14ac:dyDescent="0.3">
      <c r="B14" t="s">
        <v>271</v>
      </c>
      <c r="C14" s="4">
        <v>12</v>
      </c>
      <c r="D14" s="4">
        <v>50</v>
      </c>
      <c r="E14" s="4">
        <v>41</v>
      </c>
      <c r="F14" s="4">
        <v>16</v>
      </c>
      <c r="G14" s="4">
        <v>19</v>
      </c>
      <c r="J14" s="8"/>
      <c r="K14" s="8"/>
      <c r="L14" s="8"/>
      <c r="M14" s="8"/>
      <c r="N14" s="3"/>
    </row>
    <row r="15" spans="2:14" ht="15.6" x14ac:dyDescent="0.3">
      <c r="C15">
        <v>5</v>
      </c>
      <c r="D15">
        <v>1</v>
      </c>
      <c r="E15">
        <v>1</v>
      </c>
      <c r="F15">
        <v>9</v>
      </c>
      <c r="G15">
        <v>3</v>
      </c>
      <c r="J15" s="8"/>
      <c r="K15" s="8"/>
      <c r="L15" s="8"/>
      <c r="M15" s="8"/>
      <c r="N15" s="3"/>
    </row>
    <row r="16" spans="2:14" ht="15.6" x14ac:dyDescent="0.3">
      <c r="B16" t="s">
        <v>272</v>
      </c>
      <c r="C16" s="5">
        <v>279826058</v>
      </c>
      <c r="D16" s="5">
        <v>1077572710</v>
      </c>
      <c r="E16" s="5">
        <v>2512236700</v>
      </c>
      <c r="F16" s="5">
        <v>1532978000</v>
      </c>
      <c r="G16" s="5">
        <v>712589500</v>
      </c>
      <c r="J16" s="8"/>
      <c r="K16" s="8"/>
      <c r="L16" s="8"/>
      <c r="M16" s="8"/>
      <c r="N16" s="3"/>
    </row>
    <row r="17" spans="2:14" ht="15.6" x14ac:dyDescent="0.3">
      <c r="B17" t="s">
        <v>273</v>
      </c>
      <c r="C17" s="5">
        <f>C16/C14</f>
        <v>23318838.166666668</v>
      </c>
      <c r="D17" s="5">
        <f>D16/D14</f>
        <v>21551454.199999999</v>
      </c>
      <c r="E17" s="5">
        <f>E16/E14</f>
        <v>61274065.853658535</v>
      </c>
      <c r="F17" s="5">
        <f>F16/F14</f>
        <v>95811125</v>
      </c>
      <c r="G17" s="5">
        <f>G16/G14</f>
        <v>37504710.526315786</v>
      </c>
      <c r="J17" s="8"/>
      <c r="K17" s="8"/>
      <c r="L17" s="8"/>
      <c r="M17" s="8"/>
      <c r="N17" s="3"/>
    </row>
    <row r="18" spans="2:14" ht="15.6" x14ac:dyDescent="0.3">
      <c r="C18" s="5"/>
      <c r="D18" s="5"/>
      <c r="E18" s="4"/>
      <c r="F18" s="5"/>
      <c r="G18" s="5"/>
      <c r="J18" s="8"/>
      <c r="K18" s="8"/>
      <c r="L18" s="8"/>
      <c r="M18" s="8"/>
      <c r="N18" s="3"/>
    </row>
    <row r="19" spans="2:14" ht="15.6" x14ac:dyDescent="0.3">
      <c r="B19" t="s">
        <v>269</v>
      </c>
      <c r="C19" s="12">
        <v>64.73</v>
      </c>
      <c r="D19" s="14">
        <v>71.94</v>
      </c>
      <c r="E19" s="4">
        <v>73.66</v>
      </c>
      <c r="F19" s="4">
        <v>68.349999999999994</v>
      </c>
      <c r="G19" s="4">
        <v>77.91</v>
      </c>
      <c r="J19" s="8"/>
      <c r="K19" s="8"/>
      <c r="L19" s="8"/>
      <c r="M19" s="8"/>
      <c r="N19" s="3"/>
    </row>
    <row r="20" spans="2:14" ht="15.6" x14ac:dyDescent="0.3">
      <c r="B20" t="s">
        <v>268</v>
      </c>
      <c r="C20" s="12">
        <v>72.318700000000007</v>
      </c>
      <c r="D20" s="4">
        <v>82.04</v>
      </c>
      <c r="E20" s="4">
        <v>87.08</v>
      </c>
      <c r="F20" s="4">
        <v>72.150000000000006</v>
      </c>
      <c r="G20" s="4">
        <v>84.36</v>
      </c>
      <c r="J20" s="8"/>
      <c r="K20" s="8"/>
      <c r="L20" s="8"/>
      <c r="M20" s="8"/>
      <c r="N20" s="3"/>
    </row>
    <row r="21" spans="2:14" ht="15.6" x14ac:dyDescent="0.3">
      <c r="B21" t="s">
        <v>270</v>
      </c>
      <c r="C21" s="4" t="s">
        <v>4</v>
      </c>
      <c r="D21" s="8" t="s">
        <v>4</v>
      </c>
      <c r="E21" s="4" t="s">
        <v>4</v>
      </c>
      <c r="F21" s="4" t="s">
        <v>4</v>
      </c>
      <c r="G21" s="4" t="s">
        <v>4</v>
      </c>
      <c r="J21" s="8"/>
      <c r="K21" s="8"/>
      <c r="L21" s="8"/>
      <c r="M21" s="8"/>
      <c r="N21" s="3"/>
    </row>
    <row r="22" spans="2:14" ht="15.6" x14ac:dyDescent="0.3">
      <c r="C22" s="4"/>
      <c r="D22" s="8"/>
      <c r="E22" s="4"/>
      <c r="F22" s="4"/>
      <c r="G22" s="4"/>
      <c r="J22" s="8"/>
      <c r="K22" s="8"/>
      <c r="L22" s="8"/>
      <c r="M22" s="8"/>
      <c r="N22" s="3"/>
    </row>
    <row r="23" spans="2:14" ht="15.6" x14ac:dyDescent="0.3">
      <c r="C23" s="4"/>
      <c r="D23" s="8"/>
      <c r="E23" s="4"/>
      <c r="F23" s="4"/>
      <c r="G23" s="4"/>
      <c r="J23" s="8"/>
      <c r="K23" s="8"/>
      <c r="L23" s="8"/>
      <c r="M23" s="8"/>
      <c r="N23" s="3"/>
    </row>
    <row r="24" spans="2:14" ht="15.6" x14ac:dyDescent="0.3">
      <c r="C24" s="4"/>
      <c r="D24" s="8"/>
      <c r="E24" s="4"/>
      <c r="F24" s="4"/>
      <c r="G24" s="4"/>
      <c r="J24" s="8"/>
      <c r="K24" s="8"/>
      <c r="L24" s="8"/>
      <c r="M24" s="8"/>
      <c r="N24" s="3"/>
    </row>
    <row r="25" spans="2:14" ht="15.6" x14ac:dyDescent="0.3">
      <c r="C25" s="4"/>
      <c r="D25" s="8"/>
      <c r="E25" s="4"/>
      <c r="F25" s="4"/>
      <c r="G25" s="4"/>
      <c r="J25" s="8"/>
      <c r="K25" s="8"/>
      <c r="L25" s="8"/>
      <c r="M25" s="8"/>
      <c r="N25" s="3"/>
    </row>
    <row r="26" spans="2:14" ht="15.6" x14ac:dyDescent="0.3">
      <c r="C26" s="4"/>
      <c r="D26" s="8"/>
      <c r="E26" s="4"/>
      <c r="F26" s="4"/>
      <c r="G26" s="4"/>
      <c r="J26" s="8"/>
      <c r="K26" s="8"/>
      <c r="L26" s="8"/>
      <c r="M26" s="8"/>
      <c r="N26" s="3"/>
    </row>
    <row r="27" spans="2:14" ht="15.6" x14ac:dyDescent="0.3">
      <c r="C27" s="4"/>
      <c r="D27" s="8"/>
      <c r="E27" s="4"/>
      <c r="F27" s="4"/>
      <c r="G27" s="4"/>
      <c r="J27" s="8"/>
      <c r="K27" s="8"/>
      <c r="L27" s="8"/>
      <c r="M27" s="8"/>
      <c r="N27" s="3"/>
    </row>
    <row r="28" spans="2:14" ht="15.6" x14ac:dyDescent="0.3">
      <c r="C28" s="4"/>
      <c r="D28" s="8"/>
      <c r="E28" s="4"/>
      <c r="F28" s="4"/>
      <c r="G28" s="4"/>
      <c r="J28" s="8"/>
      <c r="K28" s="8"/>
      <c r="L28" s="8"/>
      <c r="M28" s="8"/>
      <c r="N28" s="3"/>
    </row>
    <row r="29" spans="2:14" ht="15.6" x14ac:dyDescent="0.3">
      <c r="C29" s="4"/>
      <c r="D29" s="8"/>
      <c r="E29" s="4"/>
      <c r="F29" s="4"/>
      <c r="G29" s="4"/>
      <c r="J29" s="8"/>
      <c r="K29" s="8"/>
      <c r="L29" s="8"/>
      <c r="M29" s="8"/>
      <c r="N29" s="3"/>
    </row>
    <row r="30" spans="2:14" ht="15.6" x14ac:dyDescent="0.3">
      <c r="C30" s="4"/>
      <c r="D30" s="8"/>
      <c r="E30" s="4"/>
      <c r="F30" s="4"/>
      <c r="G30" s="4"/>
      <c r="J30" s="8"/>
      <c r="K30" s="8"/>
      <c r="L30" s="8"/>
      <c r="M30" s="8"/>
      <c r="N30" s="3"/>
    </row>
  </sheetData>
  <conditionalFormatting sqref="C2:C5">
    <cfRule type="colorScale" priority="3">
      <colorScale>
        <cfvo type="min"/>
        <cfvo type="percentile" val="50"/>
        <cfvo type="max"/>
        <color rgb="FFF8696B"/>
        <color rgb="FFFFEB84"/>
        <color rgb="FF63BE7B"/>
      </colorScale>
    </cfRule>
  </conditionalFormatting>
  <conditionalFormatting sqref="C9:C10">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02"/>
  <sheetViews>
    <sheetView showGridLines="0" topLeftCell="A163" zoomScale="70" zoomScaleNormal="70" workbookViewId="0">
      <selection activeCell="A2" sqref="A2:K203"/>
    </sheetView>
  </sheetViews>
  <sheetFormatPr defaultRowHeight="14.4" x14ac:dyDescent="0.3"/>
  <cols>
    <col min="2" max="2" width="5.21875" customWidth="1"/>
    <col min="3" max="3" width="22.33203125" customWidth="1"/>
    <col min="4" max="4" width="75.44140625" customWidth="1"/>
    <col min="5" max="5" width="30.77734375" customWidth="1"/>
    <col min="6" max="6" width="14.88671875" style="11" customWidth="1"/>
    <col min="7" max="9" width="13.44140625" style="3" customWidth="1"/>
    <col min="10" max="10" width="11.33203125" style="3" customWidth="1"/>
    <col min="11" max="11" width="13.109375" style="3" customWidth="1"/>
    <col min="12" max="12" width="16.109375" customWidth="1"/>
  </cols>
  <sheetData>
    <row r="1" spans="2:24" ht="18.45" customHeight="1" x14ac:dyDescent="0.3">
      <c r="F1"/>
      <c r="G1"/>
      <c r="H1" s="8"/>
      <c r="I1" s="8"/>
      <c r="K1" s="26"/>
    </row>
    <row r="2" spans="2:24" ht="18.899999999999999" customHeight="1" x14ac:dyDescent="0.3">
      <c r="B2" s="23" t="s">
        <v>0</v>
      </c>
      <c r="C2" s="23" t="s">
        <v>1</v>
      </c>
      <c r="D2" s="23" t="s">
        <v>535</v>
      </c>
      <c r="E2" s="23" t="s">
        <v>469</v>
      </c>
      <c r="F2" s="25" t="s">
        <v>6</v>
      </c>
      <c r="G2" s="24" t="s">
        <v>2</v>
      </c>
      <c r="H2" s="24" t="s">
        <v>3</v>
      </c>
      <c r="I2" s="24" t="s">
        <v>274</v>
      </c>
      <c r="J2" s="24" t="s">
        <v>9</v>
      </c>
      <c r="K2" s="24" t="s">
        <v>275</v>
      </c>
      <c r="R2" s="13"/>
      <c r="S2" s="13"/>
      <c r="T2" s="13"/>
      <c r="U2" s="13"/>
      <c r="V2" s="14"/>
      <c r="W2" s="4"/>
      <c r="X2" s="8"/>
    </row>
    <row r="3" spans="2:24" ht="15.6" x14ac:dyDescent="0.3">
      <c r="B3">
        <v>200</v>
      </c>
      <c r="C3" t="s">
        <v>536</v>
      </c>
      <c r="D3" t="s">
        <v>538</v>
      </c>
      <c r="E3" s="2" t="s">
        <v>537</v>
      </c>
      <c r="F3" s="20">
        <v>10000000</v>
      </c>
      <c r="G3" s="3">
        <v>91</v>
      </c>
      <c r="H3" s="3">
        <v>88</v>
      </c>
      <c r="I3" s="3">
        <v>77</v>
      </c>
      <c r="J3" s="3">
        <f t="shared" ref="J3:J34" si="0">G3+H3+I3</f>
        <v>256</v>
      </c>
      <c r="K3" s="16">
        <v>45456</v>
      </c>
      <c r="R3" s="13"/>
      <c r="S3" s="13"/>
      <c r="T3" s="13"/>
      <c r="U3" s="13"/>
      <c r="V3" s="14"/>
      <c r="W3" s="4"/>
      <c r="X3" s="8"/>
    </row>
    <row r="4" spans="2:24" ht="15.6" x14ac:dyDescent="0.3">
      <c r="B4">
        <v>199</v>
      </c>
      <c r="C4" t="s">
        <v>539</v>
      </c>
      <c r="D4" t="s">
        <v>541</v>
      </c>
      <c r="E4" s="2" t="s">
        <v>540</v>
      </c>
      <c r="F4" s="20">
        <v>200000000</v>
      </c>
      <c r="G4" s="3">
        <v>64</v>
      </c>
      <c r="H4" s="3">
        <v>193</v>
      </c>
      <c r="I4" s="3">
        <v>91</v>
      </c>
      <c r="J4" s="3">
        <f t="shared" si="0"/>
        <v>348</v>
      </c>
      <c r="K4" s="16">
        <v>45449</v>
      </c>
      <c r="R4" s="13"/>
      <c r="S4" s="13"/>
      <c r="T4" s="13"/>
      <c r="U4" s="13"/>
      <c r="V4" s="14"/>
      <c r="W4" s="4"/>
      <c r="X4" s="8"/>
    </row>
    <row r="5" spans="2:24" ht="15.6" x14ac:dyDescent="0.3">
      <c r="B5">
        <v>198</v>
      </c>
      <c r="C5" t="s">
        <v>560</v>
      </c>
      <c r="D5" t="s">
        <v>597</v>
      </c>
      <c r="E5" s="2" t="s">
        <v>545</v>
      </c>
      <c r="F5" s="20">
        <v>16000000</v>
      </c>
      <c r="G5" s="3">
        <v>114</v>
      </c>
      <c r="H5" s="3">
        <v>124</v>
      </c>
      <c r="I5" s="3">
        <v>143</v>
      </c>
      <c r="J5" s="3">
        <f t="shared" si="0"/>
        <v>381</v>
      </c>
      <c r="K5" s="16">
        <v>45442</v>
      </c>
      <c r="R5" s="13"/>
      <c r="S5" s="13"/>
      <c r="T5" s="13"/>
      <c r="U5" s="13"/>
      <c r="V5" s="14"/>
      <c r="W5" s="4"/>
      <c r="X5" s="8"/>
    </row>
    <row r="6" spans="2:24" ht="15.6" x14ac:dyDescent="0.3">
      <c r="B6">
        <v>197</v>
      </c>
      <c r="C6" t="s">
        <v>561</v>
      </c>
      <c r="D6" t="s">
        <v>598</v>
      </c>
      <c r="E6" s="2" t="s">
        <v>546</v>
      </c>
      <c r="F6" s="10">
        <f>1000000</f>
        <v>1000000</v>
      </c>
      <c r="G6" s="3">
        <v>131</v>
      </c>
      <c r="H6" s="3">
        <v>167</v>
      </c>
      <c r="I6" s="3">
        <v>123</v>
      </c>
      <c r="J6" s="3">
        <f t="shared" si="0"/>
        <v>421</v>
      </c>
      <c r="K6" s="16">
        <v>45435</v>
      </c>
      <c r="R6" s="13"/>
      <c r="S6" s="13"/>
      <c r="T6" s="13"/>
      <c r="U6" s="13"/>
      <c r="V6" s="14"/>
      <c r="W6" s="4"/>
      <c r="X6" s="8"/>
    </row>
    <row r="7" spans="2:24" ht="15.6" x14ac:dyDescent="0.3">
      <c r="B7">
        <v>196</v>
      </c>
      <c r="C7" t="s">
        <v>562</v>
      </c>
      <c r="D7" t="s">
        <v>599</v>
      </c>
      <c r="E7" s="2" t="s">
        <v>547</v>
      </c>
      <c r="F7" s="20">
        <v>300000000</v>
      </c>
      <c r="G7" s="3">
        <v>94</v>
      </c>
      <c r="H7" s="3">
        <v>142</v>
      </c>
      <c r="I7" s="3">
        <v>143</v>
      </c>
      <c r="J7" s="3">
        <f t="shared" si="0"/>
        <v>379</v>
      </c>
      <c r="K7" s="16">
        <v>45428</v>
      </c>
      <c r="R7" s="13"/>
      <c r="S7" s="13"/>
      <c r="T7" s="13"/>
      <c r="U7" s="13"/>
      <c r="V7" s="14"/>
      <c r="W7" s="4"/>
      <c r="X7" s="8"/>
    </row>
    <row r="8" spans="2:24" ht="15.6" x14ac:dyDescent="0.3">
      <c r="B8">
        <v>195</v>
      </c>
      <c r="C8" t="s">
        <v>561</v>
      </c>
      <c r="D8" t="s">
        <v>600</v>
      </c>
      <c r="E8" s="2" t="s">
        <v>546</v>
      </c>
      <c r="F8" s="10">
        <f>1000000</f>
        <v>1000000</v>
      </c>
      <c r="G8" s="3">
        <v>215</v>
      </c>
      <c r="H8" s="3">
        <v>222</v>
      </c>
      <c r="I8" s="3">
        <v>204</v>
      </c>
      <c r="J8" s="3">
        <f t="shared" si="0"/>
        <v>641</v>
      </c>
      <c r="K8" s="16">
        <v>45422</v>
      </c>
      <c r="R8" s="13"/>
      <c r="S8" s="13"/>
      <c r="T8" s="13"/>
      <c r="U8" s="13"/>
      <c r="V8" s="14"/>
      <c r="W8" s="4"/>
      <c r="X8" s="8"/>
    </row>
    <row r="9" spans="2:24" ht="15.6" x14ac:dyDescent="0.3">
      <c r="B9">
        <v>194</v>
      </c>
      <c r="C9" t="s">
        <v>510</v>
      </c>
      <c r="D9" t="s">
        <v>605</v>
      </c>
      <c r="E9" s="2" t="s">
        <v>548</v>
      </c>
      <c r="F9" s="10">
        <f>1000000</f>
        <v>1000000</v>
      </c>
      <c r="G9" s="3">
        <v>177</v>
      </c>
      <c r="H9" s="3">
        <v>228</v>
      </c>
      <c r="I9" s="3">
        <v>181</v>
      </c>
      <c r="J9" s="3">
        <f t="shared" si="0"/>
        <v>586</v>
      </c>
      <c r="K9" s="16">
        <v>45414</v>
      </c>
      <c r="R9" s="13"/>
      <c r="S9" s="13"/>
      <c r="T9" s="13"/>
      <c r="U9" s="13"/>
      <c r="V9" s="14"/>
      <c r="W9" s="4"/>
      <c r="X9" s="8"/>
    </row>
    <row r="10" spans="2:24" ht="15.6" x14ac:dyDescent="0.3">
      <c r="B10">
        <v>193</v>
      </c>
      <c r="C10" t="s">
        <v>563</v>
      </c>
      <c r="D10" t="s">
        <v>606</v>
      </c>
      <c r="E10" s="2" t="s">
        <v>549</v>
      </c>
      <c r="F10" s="20">
        <v>30000000</v>
      </c>
      <c r="G10" s="3">
        <v>143</v>
      </c>
      <c r="H10" s="3">
        <v>145</v>
      </c>
      <c r="I10" s="3">
        <v>174</v>
      </c>
      <c r="J10" s="3">
        <f t="shared" si="0"/>
        <v>462</v>
      </c>
      <c r="K10" s="16">
        <v>45407</v>
      </c>
      <c r="R10" s="13"/>
      <c r="S10" s="13"/>
      <c r="T10" s="13"/>
      <c r="U10" s="13"/>
      <c r="V10" s="14"/>
      <c r="W10" s="4"/>
      <c r="X10" s="8"/>
    </row>
    <row r="11" spans="2:24" ht="15.6" x14ac:dyDescent="0.3">
      <c r="B11">
        <v>192</v>
      </c>
      <c r="C11" t="s">
        <v>564</v>
      </c>
      <c r="D11" t="s">
        <v>607</v>
      </c>
      <c r="E11" s="2" t="s">
        <v>550</v>
      </c>
      <c r="F11" s="20">
        <v>15000000</v>
      </c>
      <c r="G11" s="3">
        <v>242</v>
      </c>
      <c r="H11" s="3">
        <v>172</v>
      </c>
      <c r="I11" s="3">
        <v>151</v>
      </c>
      <c r="J11" s="3">
        <f t="shared" si="0"/>
        <v>565</v>
      </c>
      <c r="K11" s="16">
        <v>45400</v>
      </c>
      <c r="R11" s="13"/>
      <c r="S11" s="13"/>
      <c r="T11" s="13"/>
      <c r="U11" s="13"/>
      <c r="V11" s="14"/>
      <c r="W11" s="4"/>
      <c r="X11" s="8"/>
    </row>
    <row r="12" spans="2:24" ht="15.6" x14ac:dyDescent="0.3">
      <c r="B12">
        <v>191</v>
      </c>
      <c r="C12" t="s">
        <v>565</v>
      </c>
      <c r="D12" t="s">
        <v>608</v>
      </c>
      <c r="E12" s="2" t="s">
        <v>551</v>
      </c>
      <c r="F12" s="20">
        <v>30000000</v>
      </c>
      <c r="G12" s="3">
        <v>78</v>
      </c>
      <c r="H12" s="3">
        <v>162</v>
      </c>
      <c r="I12" s="3">
        <v>160</v>
      </c>
      <c r="J12" s="3">
        <f t="shared" si="0"/>
        <v>400</v>
      </c>
      <c r="K12" s="16">
        <v>45393</v>
      </c>
      <c r="R12" s="13"/>
      <c r="S12" s="13"/>
      <c r="T12" s="13"/>
      <c r="U12" s="13"/>
      <c r="V12" s="14"/>
      <c r="W12" s="4"/>
      <c r="X12" s="8"/>
    </row>
    <row r="13" spans="2:24" ht="15.6" x14ac:dyDescent="0.3">
      <c r="B13">
        <v>190</v>
      </c>
      <c r="C13" t="s">
        <v>566</v>
      </c>
      <c r="D13" t="s">
        <v>612</v>
      </c>
      <c r="E13" s="2" t="s">
        <v>552</v>
      </c>
      <c r="F13" s="20">
        <v>0</v>
      </c>
      <c r="G13" s="3">
        <v>90</v>
      </c>
      <c r="H13" s="3">
        <v>151</v>
      </c>
      <c r="I13" s="3">
        <v>147</v>
      </c>
      <c r="J13" s="3">
        <f t="shared" si="0"/>
        <v>388</v>
      </c>
      <c r="K13" s="16">
        <v>45386</v>
      </c>
      <c r="R13" s="13"/>
      <c r="S13" s="13"/>
      <c r="T13" s="13"/>
      <c r="U13" s="13"/>
      <c r="V13" s="14"/>
      <c r="W13" s="4"/>
      <c r="X13" s="8"/>
    </row>
    <row r="14" spans="2:24" ht="15.6" x14ac:dyDescent="0.3">
      <c r="B14">
        <v>189</v>
      </c>
      <c r="C14" t="s">
        <v>542</v>
      </c>
      <c r="D14" t="s">
        <v>613</v>
      </c>
      <c r="E14" t="s">
        <v>542</v>
      </c>
      <c r="F14" s="20">
        <v>11000000</v>
      </c>
      <c r="G14" s="3">
        <v>84</v>
      </c>
      <c r="H14" s="3">
        <v>145</v>
      </c>
      <c r="I14" s="3">
        <v>154</v>
      </c>
      <c r="J14" s="3">
        <f t="shared" si="0"/>
        <v>383</v>
      </c>
      <c r="K14" s="16">
        <v>45379</v>
      </c>
      <c r="R14" s="13"/>
      <c r="S14" s="13"/>
      <c r="T14" s="13"/>
      <c r="U14" s="13"/>
      <c r="V14" s="14"/>
      <c r="W14" s="4"/>
      <c r="X14" s="8"/>
    </row>
    <row r="15" spans="2:24" ht="15.6" x14ac:dyDescent="0.3">
      <c r="B15">
        <v>188</v>
      </c>
      <c r="C15" t="s">
        <v>567</v>
      </c>
      <c r="D15" t="s">
        <v>614</v>
      </c>
      <c r="E15" s="2" t="s">
        <v>553</v>
      </c>
      <c r="F15" s="10">
        <f>1000000</f>
        <v>1000000</v>
      </c>
      <c r="G15" s="3">
        <v>129</v>
      </c>
      <c r="H15" s="3">
        <v>302</v>
      </c>
      <c r="I15" s="3">
        <v>214</v>
      </c>
      <c r="J15" s="3">
        <f t="shared" si="0"/>
        <v>645</v>
      </c>
      <c r="K15" s="16">
        <v>45372</v>
      </c>
      <c r="R15" s="13"/>
      <c r="S15" s="13"/>
      <c r="T15" s="13"/>
      <c r="U15" s="13"/>
      <c r="V15" s="14"/>
      <c r="W15" s="4"/>
      <c r="X15" s="8"/>
    </row>
    <row r="16" spans="2:24" ht="15.6" x14ac:dyDescent="0.3">
      <c r="B16">
        <v>187</v>
      </c>
      <c r="C16" t="s">
        <v>568</v>
      </c>
      <c r="D16" t="s">
        <v>615</v>
      </c>
      <c r="E16" s="2" t="s">
        <v>554</v>
      </c>
      <c r="F16" s="20">
        <v>50000000</v>
      </c>
      <c r="G16" s="3">
        <v>235</v>
      </c>
      <c r="H16" s="3">
        <v>146</v>
      </c>
      <c r="I16" s="3">
        <v>164</v>
      </c>
      <c r="J16" s="3">
        <f t="shared" si="0"/>
        <v>545</v>
      </c>
      <c r="K16" s="16">
        <v>45365</v>
      </c>
      <c r="R16" s="13"/>
      <c r="S16" s="13"/>
      <c r="T16" s="13"/>
      <c r="U16" s="13"/>
      <c r="V16" s="14"/>
      <c r="W16" s="4"/>
      <c r="X16" s="8"/>
    </row>
    <row r="17" spans="2:24" ht="15.6" x14ac:dyDescent="0.3">
      <c r="B17">
        <v>186</v>
      </c>
      <c r="C17" t="s">
        <v>569</v>
      </c>
      <c r="D17" t="s">
        <v>616</v>
      </c>
      <c r="E17" s="2" t="s">
        <v>555</v>
      </c>
      <c r="F17" s="20">
        <v>6000000</v>
      </c>
      <c r="G17" s="3">
        <v>106</v>
      </c>
      <c r="H17" s="3">
        <v>113</v>
      </c>
      <c r="I17" s="3">
        <v>125</v>
      </c>
      <c r="J17" s="3">
        <f t="shared" si="0"/>
        <v>344</v>
      </c>
      <c r="K17" s="16">
        <v>45344</v>
      </c>
      <c r="R17" s="13"/>
      <c r="S17" s="13"/>
      <c r="T17" s="13"/>
      <c r="U17" s="13"/>
      <c r="V17" s="14"/>
      <c r="W17" s="4"/>
      <c r="X17" s="8"/>
    </row>
    <row r="18" spans="2:24" ht="15.6" x14ac:dyDescent="0.3">
      <c r="B18">
        <v>185</v>
      </c>
      <c r="C18" t="s">
        <v>570</v>
      </c>
      <c r="D18" t="s">
        <v>617</v>
      </c>
      <c r="E18" s="2" t="s">
        <v>556</v>
      </c>
      <c r="F18" s="20">
        <v>500000</v>
      </c>
      <c r="G18" s="3">
        <v>115</v>
      </c>
      <c r="H18" s="3">
        <v>131</v>
      </c>
      <c r="I18" s="3">
        <v>103</v>
      </c>
      <c r="J18" s="3">
        <f t="shared" si="0"/>
        <v>349</v>
      </c>
      <c r="K18" s="16">
        <v>45337</v>
      </c>
      <c r="R18" s="13"/>
      <c r="S18" s="13"/>
      <c r="T18" s="13"/>
      <c r="U18" s="13"/>
      <c r="V18" s="14"/>
      <c r="W18" s="4"/>
      <c r="X18" s="8"/>
    </row>
    <row r="19" spans="2:24" ht="15.6" x14ac:dyDescent="0.3">
      <c r="B19">
        <v>184</v>
      </c>
      <c r="C19" t="s">
        <v>571</v>
      </c>
      <c r="D19" t="s">
        <v>618</v>
      </c>
      <c r="E19" s="2" t="s">
        <v>557</v>
      </c>
      <c r="F19" s="20">
        <v>10000000</v>
      </c>
      <c r="G19" s="3">
        <v>214</v>
      </c>
      <c r="H19" s="3">
        <v>139</v>
      </c>
      <c r="I19" s="3">
        <v>206</v>
      </c>
      <c r="J19" s="3">
        <f t="shared" si="0"/>
        <v>559</v>
      </c>
      <c r="K19" s="16">
        <v>45330</v>
      </c>
      <c r="R19" s="13"/>
      <c r="S19" s="13"/>
      <c r="T19" s="13"/>
      <c r="U19" s="13"/>
      <c r="V19" s="14"/>
      <c r="W19" s="4"/>
      <c r="X19" s="8"/>
    </row>
    <row r="20" spans="2:24" ht="15.6" x14ac:dyDescent="0.3">
      <c r="B20">
        <v>183</v>
      </c>
      <c r="C20" t="s">
        <v>572</v>
      </c>
      <c r="D20" t="s">
        <v>611</v>
      </c>
      <c r="E20" s="2" t="s">
        <v>558</v>
      </c>
      <c r="F20" s="20">
        <v>0</v>
      </c>
      <c r="G20" s="3">
        <v>100</v>
      </c>
      <c r="H20" s="3">
        <v>165</v>
      </c>
      <c r="I20" s="3">
        <v>155</v>
      </c>
      <c r="J20" s="3">
        <f t="shared" si="0"/>
        <v>420</v>
      </c>
      <c r="K20" s="16">
        <v>45323</v>
      </c>
      <c r="R20" s="13"/>
      <c r="S20" s="13"/>
      <c r="T20" s="13"/>
      <c r="U20" s="13"/>
      <c r="V20" s="14"/>
      <c r="W20" s="4"/>
      <c r="X20" s="8"/>
    </row>
    <row r="21" spans="2:24" ht="15.6" x14ac:dyDescent="0.3">
      <c r="B21">
        <v>182</v>
      </c>
      <c r="C21" t="s">
        <v>543</v>
      </c>
      <c r="D21" t="s">
        <v>610</v>
      </c>
      <c r="E21" t="s">
        <v>543</v>
      </c>
      <c r="F21" s="10">
        <f>120000</f>
        <v>120000</v>
      </c>
      <c r="G21" s="3">
        <v>187</v>
      </c>
      <c r="H21" s="3">
        <v>161</v>
      </c>
      <c r="I21" s="3">
        <v>200</v>
      </c>
      <c r="J21" s="3">
        <f t="shared" si="0"/>
        <v>548</v>
      </c>
      <c r="K21" s="16">
        <v>45316</v>
      </c>
      <c r="R21" s="13"/>
      <c r="S21" s="13"/>
      <c r="T21" s="13"/>
      <c r="U21" s="13"/>
      <c r="V21" s="14"/>
      <c r="W21" s="4"/>
      <c r="X21" s="8"/>
    </row>
    <row r="22" spans="2:24" ht="15.6" x14ac:dyDescent="0.3">
      <c r="B22">
        <v>181</v>
      </c>
      <c r="C22" t="s">
        <v>573</v>
      </c>
      <c r="D22" t="s">
        <v>609</v>
      </c>
      <c r="E22" s="2" t="s">
        <v>559</v>
      </c>
      <c r="F22" s="10">
        <f>250000</f>
        <v>250000</v>
      </c>
      <c r="G22" s="3">
        <v>102</v>
      </c>
      <c r="H22" s="3">
        <v>204</v>
      </c>
      <c r="I22" s="3">
        <v>215</v>
      </c>
      <c r="J22" s="3">
        <f t="shared" si="0"/>
        <v>521</v>
      </c>
      <c r="K22" s="16">
        <v>45302</v>
      </c>
      <c r="R22" s="13"/>
      <c r="S22" s="13"/>
      <c r="T22" s="13"/>
      <c r="U22" s="13"/>
      <c r="V22" s="14"/>
      <c r="W22" s="4"/>
      <c r="X22" s="8"/>
    </row>
    <row r="23" spans="2:24" ht="15.6" x14ac:dyDescent="0.3">
      <c r="B23">
        <v>180</v>
      </c>
      <c r="C23" t="s">
        <v>544</v>
      </c>
      <c r="D23" t="s">
        <v>574</v>
      </c>
      <c r="E23" t="s">
        <v>4</v>
      </c>
      <c r="F23" s="20">
        <v>20000000</v>
      </c>
      <c r="G23" s="3">
        <v>97</v>
      </c>
      <c r="H23" s="3">
        <v>98</v>
      </c>
      <c r="I23" s="3">
        <v>137</v>
      </c>
      <c r="J23" s="3">
        <f t="shared" si="0"/>
        <v>332</v>
      </c>
      <c r="K23" s="16">
        <v>45288</v>
      </c>
      <c r="R23" s="13"/>
      <c r="S23" s="13"/>
      <c r="T23" s="13"/>
      <c r="U23" s="13"/>
      <c r="V23" s="14"/>
      <c r="W23" s="4"/>
      <c r="X23" s="8"/>
    </row>
    <row r="24" spans="2:24" x14ac:dyDescent="0.3">
      <c r="B24">
        <v>179</v>
      </c>
      <c r="C24" t="s">
        <v>504</v>
      </c>
      <c r="D24" t="s">
        <v>506</v>
      </c>
      <c r="E24" s="2" t="s">
        <v>505</v>
      </c>
      <c r="F24" s="20">
        <v>10000000</v>
      </c>
      <c r="G24" s="3">
        <v>104</v>
      </c>
      <c r="H24" s="3">
        <v>193</v>
      </c>
      <c r="I24" s="3">
        <v>172</v>
      </c>
      <c r="J24" s="3">
        <f t="shared" si="0"/>
        <v>469</v>
      </c>
      <c r="K24" s="16">
        <v>45281</v>
      </c>
      <c r="R24" s="13"/>
      <c r="S24" s="13"/>
      <c r="T24" s="13"/>
      <c r="U24" s="13"/>
      <c r="V24" s="12"/>
      <c r="W24" s="12"/>
      <c r="X24" s="4"/>
    </row>
    <row r="25" spans="2:24" x14ac:dyDescent="0.3">
      <c r="B25">
        <v>178</v>
      </c>
      <c r="C25" t="s">
        <v>507</v>
      </c>
      <c r="D25" t="s">
        <v>509</v>
      </c>
      <c r="E25" s="2" t="s">
        <v>508</v>
      </c>
      <c r="F25" s="20">
        <v>0</v>
      </c>
      <c r="G25" s="3">
        <v>79</v>
      </c>
      <c r="H25" s="3">
        <v>178</v>
      </c>
      <c r="I25" s="3">
        <v>147</v>
      </c>
      <c r="J25" s="3">
        <f t="shared" si="0"/>
        <v>404</v>
      </c>
      <c r="K25" s="16">
        <v>45274</v>
      </c>
      <c r="R25" s="13"/>
      <c r="S25" s="13"/>
      <c r="T25" s="13"/>
      <c r="U25" s="13"/>
      <c r="V25" s="4"/>
      <c r="W25" s="4"/>
      <c r="X25" s="4"/>
    </row>
    <row r="26" spans="2:24" x14ac:dyDescent="0.3">
      <c r="B26">
        <v>177</v>
      </c>
      <c r="C26" t="s">
        <v>510</v>
      </c>
      <c r="D26" t="s">
        <v>511</v>
      </c>
      <c r="E26" t="s">
        <v>4</v>
      </c>
      <c r="F26" s="10">
        <f>1500000</f>
        <v>1500000</v>
      </c>
      <c r="G26" s="3">
        <v>144</v>
      </c>
      <c r="H26" s="3">
        <v>239</v>
      </c>
      <c r="I26" s="3">
        <v>210</v>
      </c>
      <c r="J26" s="3">
        <f t="shared" si="0"/>
        <v>593</v>
      </c>
      <c r="K26" s="16">
        <v>45267</v>
      </c>
      <c r="R26" s="13"/>
      <c r="S26" s="13"/>
      <c r="T26" s="13"/>
      <c r="U26" s="13"/>
      <c r="V26" s="4"/>
      <c r="W26" s="4"/>
      <c r="X26" s="4"/>
    </row>
    <row r="27" spans="2:24" ht="15.6" x14ac:dyDescent="0.3">
      <c r="B27">
        <v>176</v>
      </c>
      <c r="C27" t="s">
        <v>512</v>
      </c>
      <c r="D27" t="s">
        <v>514</v>
      </c>
      <c r="E27" s="2" t="s">
        <v>513</v>
      </c>
      <c r="F27" s="20">
        <v>0</v>
      </c>
      <c r="G27" s="3">
        <v>124</v>
      </c>
      <c r="H27" s="3">
        <v>182</v>
      </c>
      <c r="I27" s="3">
        <v>177</v>
      </c>
      <c r="J27" s="3">
        <f t="shared" si="0"/>
        <v>483</v>
      </c>
      <c r="K27" s="16">
        <v>45260</v>
      </c>
      <c r="R27" s="8"/>
      <c r="S27" s="8"/>
      <c r="T27" s="8"/>
      <c r="U27" s="8"/>
      <c r="V27" s="8"/>
      <c r="W27" s="8"/>
      <c r="X27" s="8"/>
    </row>
    <row r="28" spans="2:24" x14ac:dyDescent="0.3">
      <c r="B28">
        <v>175</v>
      </c>
      <c r="C28" t="s">
        <v>527</v>
      </c>
      <c r="D28" t="s">
        <v>531</v>
      </c>
      <c r="E28" s="2" t="s">
        <v>521</v>
      </c>
      <c r="F28" s="20">
        <v>50000000</v>
      </c>
      <c r="G28" s="3">
        <v>136</v>
      </c>
      <c r="H28" s="3">
        <v>246</v>
      </c>
      <c r="I28" s="3">
        <v>186</v>
      </c>
      <c r="J28" s="3">
        <f t="shared" si="0"/>
        <v>568</v>
      </c>
      <c r="K28" s="16">
        <v>45253</v>
      </c>
      <c r="R28" s="19"/>
      <c r="S28" s="19"/>
      <c r="T28" s="19"/>
      <c r="U28" s="19"/>
      <c r="V28" s="11"/>
      <c r="W28" s="11"/>
      <c r="X28" s="11"/>
    </row>
    <row r="29" spans="2:24" x14ac:dyDescent="0.3">
      <c r="B29">
        <v>174</v>
      </c>
      <c r="C29" s="18" t="s">
        <v>526</v>
      </c>
      <c r="D29" t="s">
        <v>530</v>
      </c>
      <c r="E29" s="2" t="s">
        <v>520</v>
      </c>
      <c r="F29" s="10">
        <f>2000000</f>
        <v>2000000</v>
      </c>
      <c r="G29" s="3">
        <v>95</v>
      </c>
      <c r="H29" s="3">
        <v>330</v>
      </c>
      <c r="I29" s="3">
        <v>176</v>
      </c>
      <c r="J29" s="3">
        <f t="shared" si="0"/>
        <v>601</v>
      </c>
      <c r="K29" s="16">
        <v>45246</v>
      </c>
    </row>
    <row r="30" spans="2:24" x14ac:dyDescent="0.3">
      <c r="B30">
        <v>173</v>
      </c>
      <c r="C30" t="s">
        <v>525</v>
      </c>
      <c r="D30" t="s">
        <v>532</v>
      </c>
      <c r="E30" s="2" t="s">
        <v>519</v>
      </c>
      <c r="F30" s="10">
        <f>375000</f>
        <v>375000</v>
      </c>
      <c r="G30" s="3">
        <v>59</v>
      </c>
      <c r="H30" s="3">
        <v>269</v>
      </c>
      <c r="I30" s="3">
        <v>181</v>
      </c>
      <c r="J30" s="3">
        <f t="shared" si="0"/>
        <v>509</v>
      </c>
      <c r="K30" s="16">
        <v>45239</v>
      </c>
    </row>
    <row r="31" spans="2:24" x14ac:dyDescent="0.3">
      <c r="B31">
        <v>172</v>
      </c>
      <c r="C31" t="s">
        <v>524</v>
      </c>
      <c r="D31" t="s">
        <v>533</v>
      </c>
      <c r="E31" s="2" t="s">
        <v>518</v>
      </c>
      <c r="F31" s="20">
        <v>12000000</v>
      </c>
      <c r="G31" s="3">
        <v>184</v>
      </c>
      <c r="H31" s="3">
        <v>107</v>
      </c>
      <c r="I31" s="3">
        <v>139</v>
      </c>
      <c r="J31" s="3">
        <f t="shared" si="0"/>
        <v>430</v>
      </c>
      <c r="K31" s="16">
        <v>45232</v>
      </c>
    </row>
    <row r="32" spans="2:24" x14ac:dyDescent="0.3">
      <c r="B32">
        <v>171</v>
      </c>
      <c r="C32" t="s">
        <v>523</v>
      </c>
      <c r="D32" t="s">
        <v>534</v>
      </c>
      <c r="E32" s="2" t="s">
        <v>517</v>
      </c>
      <c r="F32" s="20">
        <v>4500000</v>
      </c>
      <c r="G32" s="3">
        <v>138</v>
      </c>
      <c r="H32" s="3">
        <v>151</v>
      </c>
      <c r="I32" s="3">
        <v>133</v>
      </c>
      <c r="J32" s="3">
        <f t="shared" si="0"/>
        <v>422</v>
      </c>
      <c r="K32" s="16">
        <v>45225</v>
      </c>
    </row>
    <row r="33" spans="2:11" x14ac:dyDescent="0.3">
      <c r="B33">
        <v>170</v>
      </c>
      <c r="C33" t="s">
        <v>515</v>
      </c>
      <c r="D33" t="s">
        <v>529</v>
      </c>
      <c r="E33" t="s">
        <v>4</v>
      </c>
      <c r="F33" s="20">
        <v>12000000</v>
      </c>
      <c r="G33" s="3">
        <v>154</v>
      </c>
      <c r="H33" s="3">
        <v>255</v>
      </c>
      <c r="I33" s="3">
        <v>127</v>
      </c>
      <c r="J33" s="3">
        <f t="shared" si="0"/>
        <v>536</v>
      </c>
      <c r="K33" s="16">
        <v>45218</v>
      </c>
    </row>
    <row r="34" spans="2:11" x14ac:dyDescent="0.3">
      <c r="B34">
        <v>169</v>
      </c>
      <c r="C34" t="s">
        <v>522</v>
      </c>
      <c r="D34" t="s">
        <v>528</v>
      </c>
      <c r="E34" s="2" t="s">
        <v>516</v>
      </c>
      <c r="F34" s="10">
        <f>400000</f>
        <v>400000</v>
      </c>
      <c r="G34" s="3">
        <v>117</v>
      </c>
      <c r="H34" s="3">
        <v>245</v>
      </c>
      <c r="I34" s="3">
        <v>132</v>
      </c>
      <c r="J34" s="3">
        <f t="shared" si="0"/>
        <v>494</v>
      </c>
      <c r="K34" s="16">
        <v>45211</v>
      </c>
    </row>
    <row r="35" spans="2:11" x14ac:dyDescent="0.3">
      <c r="B35">
        <v>168</v>
      </c>
      <c r="C35" t="s">
        <v>497</v>
      </c>
      <c r="D35" t="s">
        <v>499</v>
      </c>
      <c r="E35" s="2" t="s">
        <v>498</v>
      </c>
      <c r="F35" s="10">
        <f>1000000</f>
        <v>1000000</v>
      </c>
      <c r="G35" s="3">
        <v>117</v>
      </c>
      <c r="H35" s="3">
        <v>178</v>
      </c>
      <c r="I35" s="3">
        <v>113</v>
      </c>
      <c r="J35" s="3">
        <f t="shared" ref="J35:J66" si="1">G35+H35+I35</f>
        <v>408</v>
      </c>
      <c r="K35" s="16">
        <v>45197</v>
      </c>
    </row>
    <row r="36" spans="2:11" x14ac:dyDescent="0.3">
      <c r="B36">
        <v>167</v>
      </c>
      <c r="C36" t="s">
        <v>494</v>
      </c>
      <c r="D36" s="9" t="s">
        <v>496</v>
      </c>
      <c r="E36" s="2" t="s">
        <v>495</v>
      </c>
      <c r="F36" s="10">
        <f>2000000</f>
        <v>2000000</v>
      </c>
      <c r="G36" s="3">
        <v>35</v>
      </c>
      <c r="H36" s="3">
        <v>133</v>
      </c>
      <c r="I36" s="3">
        <v>131</v>
      </c>
      <c r="J36" s="3">
        <f t="shared" si="1"/>
        <v>299</v>
      </c>
      <c r="K36" s="16">
        <v>45190</v>
      </c>
    </row>
    <row r="37" spans="2:11" x14ac:dyDescent="0.3">
      <c r="B37">
        <v>166</v>
      </c>
      <c r="C37" t="s">
        <v>491</v>
      </c>
      <c r="D37" t="s">
        <v>493</v>
      </c>
      <c r="E37" s="2" t="s">
        <v>492</v>
      </c>
      <c r="F37" s="20">
        <v>500000</v>
      </c>
      <c r="G37" s="3">
        <v>129</v>
      </c>
      <c r="H37" s="3">
        <v>203</v>
      </c>
      <c r="I37" s="3">
        <v>125</v>
      </c>
      <c r="J37" s="3">
        <f t="shared" si="1"/>
        <v>457</v>
      </c>
      <c r="K37" s="16">
        <v>45183</v>
      </c>
    </row>
    <row r="38" spans="2:11" x14ac:dyDescent="0.3">
      <c r="B38">
        <v>165</v>
      </c>
      <c r="C38" t="s">
        <v>488</v>
      </c>
      <c r="D38" t="s">
        <v>490</v>
      </c>
      <c r="E38" s="2" t="s">
        <v>489</v>
      </c>
      <c r="F38" s="10">
        <f>1005868</f>
        <v>1005868</v>
      </c>
      <c r="G38" s="3">
        <v>127</v>
      </c>
      <c r="H38" s="3">
        <v>178</v>
      </c>
      <c r="I38" s="3">
        <v>137</v>
      </c>
      <c r="J38" s="3">
        <f t="shared" si="1"/>
        <v>442</v>
      </c>
      <c r="K38" s="16">
        <v>45176</v>
      </c>
    </row>
    <row r="39" spans="2:11" x14ac:dyDescent="0.3">
      <c r="B39">
        <v>164</v>
      </c>
      <c r="C39" t="s">
        <v>485</v>
      </c>
      <c r="D39" t="s">
        <v>487</v>
      </c>
      <c r="E39" s="2" t="s">
        <v>486</v>
      </c>
      <c r="F39" s="20">
        <v>20000000</v>
      </c>
      <c r="G39" s="3">
        <v>71</v>
      </c>
      <c r="H39" s="3">
        <v>238</v>
      </c>
      <c r="I39" s="3">
        <v>128</v>
      </c>
      <c r="J39" s="3">
        <f t="shared" si="1"/>
        <v>437</v>
      </c>
      <c r="K39" s="16">
        <v>45169</v>
      </c>
    </row>
    <row r="40" spans="2:11" x14ac:dyDescent="0.3">
      <c r="B40">
        <v>163</v>
      </c>
      <c r="C40" t="s">
        <v>482</v>
      </c>
      <c r="D40" t="s">
        <v>484</v>
      </c>
      <c r="E40" s="2" t="s">
        <v>483</v>
      </c>
      <c r="F40" s="20">
        <v>0</v>
      </c>
      <c r="G40" s="3">
        <v>192</v>
      </c>
      <c r="H40" s="3">
        <v>189</v>
      </c>
      <c r="I40" s="3">
        <v>124</v>
      </c>
      <c r="J40" s="3">
        <f t="shared" si="1"/>
        <v>505</v>
      </c>
      <c r="K40" s="16">
        <v>45162</v>
      </c>
    </row>
    <row r="41" spans="2:11" x14ac:dyDescent="0.3">
      <c r="B41">
        <v>162</v>
      </c>
      <c r="C41" t="s">
        <v>479</v>
      </c>
      <c r="D41" t="s">
        <v>481</v>
      </c>
      <c r="E41" s="2" t="s">
        <v>480</v>
      </c>
      <c r="F41" s="21">
        <v>2000000</v>
      </c>
      <c r="G41" s="3">
        <v>73</v>
      </c>
      <c r="H41" s="3">
        <v>196</v>
      </c>
      <c r="I41" s="3">
        <v>156</v>
      </c>
      <c r="J41" s="3">
        <f t="shared" si="1"/>
        <v>425</v>
      </c>
      <c r="K41" s="16">
        <v>45148</v>
      </c>
    </row>
    <row r="42" spans="2:11" x14ac:dyDescent="0.3">
      <c r="B42">
        <v>161</v>
      </c>
      <c r="C42" t="s">
        <v>477</v>
      </c>
      <c r="D42" t="s">
        <v>478</v>
      </c>
      <c r="F42" s="10">
        <f>(1500000+527000)/2</f>
        <v>1013500</v>
      </c>
      <c r="G42" s="3">
        <v>130</v>
      </c>
      <c r="H42" s="3">
        <v>159</v>
      </c>
      <c r="I42" s="3">
        <v>162</v>
      </c>
      <c r="J42" s="3">
        <f t="shared" si="1"/>
        <v>451</v>
      </c>
      <c r="K42" s="16">
        <v>45141</v>
      </c>
    </row>
    <row r="43" spans="2:11" x14ac:dyDescent="0.3">
      <c r="B43">
        <v>160</v>
      </c>
      <c r="C43" t="s">
        <v>474</v>
      </c>
      <c r="D43" t="s">
        <v>476</v>
      </c>
      <c r="E43" s="2" t="s">
        <v>475</v>
      </c>
      <c r="F43" s="20">
        <v>50000000</v>
      </c>
      <c r="G43" s="3">
        <v>84</v>
      </c>
      <c r="H43" s="3">
        <v>232</v>
      </c>
      <c r="I43" s="3">
        <v>135</v>
      </c>
      <c r="J43" s="3">
        <f t="shared" si="1"/>
        <v>451</v>
      </c>
      <c r="K43" s="16">
        <v>45134</v>
      </c>
    </row>
    <row r="44" spans="2:11" x14ac:dyDescent="0.3">
      <c r="B44">
        <v>159</v>
      </c>
      <c r="C44" t="s">
        <v>471</v>
      </c>
      <c r="D44" t="s">
        <v>473</v>
      </c>
      <c r="E44" s="2" t="s">
        <v>472</v>
      </c>
      <c r="F44" s="10">
        <v>1000000</v>
      </c>
      <c r="G44" s="3">
        <v>82</v>
      </c>
      <c r="H44" s="3">
        <v>125</v>
      </c>
      <c r="I44" s="3">
        <v>96</v>
      </c>
      <c r="J44" s="3">
        <f t="shared" si="1"/>
        <v>303</v>
      </c>
      <c r="K44" s="16">
        <v>45127</v>
      </c>
    </row>
    <row r="45" spans="2:11" x14ac:dyDescent="0.3">
      <c r="B45">
        <v>158</v>
      </c>
      <c r="C45" t="s">
        <v>185</v>
      </c>
      <c r="D45" t="s">
        <v>187</v>
      </c>
      <c r="E45" s="1" t="s">
        <v>186</v>
      </c>
      <c r="F45" s="10">
        <v>150000</v>
      </c>
      <c r="G45" s="3">
        <v>47</v>
      </c>
      <c r="H45" s="3">
        <v>170</v>
      </c>
      <c r="I45" s="3">
        <v>98</v>
      </c>
      <c r="J45" s="3">
        <f t="shared" si="1"/>
        <v>315</v>
      </c>
      <c r="K45" s="16">
        <v>45113</v>
      </c>
    </row>
    <row r="46" spans="2:11" x14ac:dyDescent="0.3">
      <c r="B46">
        <v>157</v>
      </c>
      <c r="C46" t="s">
        <v>188</v>
      </c>
      <c r="D46" t="s">
        <v>190</v>
      </c>
      <c r="E46" s="1" t="s">
        <v>189</v>
      </c>
      <c r="F46" s="20">
        <v>9000000</v>
      </c>
      <c r="G46" s="3">
        <v>115</v>
      </c>
      <c r="H46" s="3">
        <v>115</v>
      </c>
      <c r="I46" s="3">
        <v>110</v>
      </c>
      <c r="J46" s="3">
        <f t="shared" si="1"/>
        <v>340</v>
      </c>
      <c r="K46" s="16">
        <v>45106</v>
      </c>
    </row>
    <row r="47" spans="2:11" x14ac:dyDescent="0.3">
      <c r="B47">
        <v>156</v>
      </c>
      <c r="C47" t="s">
        <v>191</v>
      </c>
      <c r="D47" t="s">
        <v>193</v>
      </c>
      <c r="E47" s="1" t="s">
        <v>192</v>
      </c>
      <c r="F47" s="20">
        <v>0</v>
      </c>
      <c r="G47" s="3">
        <v>98</v>
      </c>
      <c r="H47" s="3">
        <v>130</v>
      </c>
      <c r="I47" s="3">
        <v>103</v>
      </c>
      <c r="J47" s="3">
        <f t="shared" si="1"/>
        <v>331</v>
      </c>
      <c r="K47" s="16">
        <v>45099</v>
      </c>
    </row>
    <row r="48" spans="2:11" x14ac:dyDescent="0.3">
      <c r="B48">
        <v>155</v>
      </c>
      <c r="C48" t="s">
        <v>194</v>
      </c>
      <c r="D48" t="s">
        <v>196</v>
      </c>
      <c r="E48" s="1" t="s">
        <v>195</v>
      </c>
      <c r="F48" s="10">
        <v>1500000</v>
      </c>
      <c r="G48" s="3">
        <v>168</v>
      </c>
      <c r="H48" s="3">
        <v>100</v>
      </c>
      <c r="I48" s="3">
        <v>129</v>
      </c>
      <c r="J48" s="3">
        <f t="shared" si="1"/>
        <v>397</v>
      </c>
      <c r="K48" s="16">
        <v>45092</v>
      </c>
    </row>
    <row r="49" spans="2:11" x14ac:dyDescent="0.3">
      <c r="B49">
        <v>154</v>
      </c>
      <c r="C49" t="s">
        <v>197</v>
      </c>
      <c r="D49" t="s">
        <v>199</v>
      </c>
      <c r="E49" s="1" t="s">
        <v>198</v>
      </c>
      <c r="F49" s="10">
        <v>200000</v>
      </c>
      <c r="G49" s="3">
        <v>114</v>
      </c>
      <c r="H49" s="3">
        <v>85</v>
      </c>
      <c r="I49" s="3">
        <v>87</v>
      </c>
      <c r="J49" s="3">
        <f t="shared" si="1"/>
        <v>286</v>
      </c>
      <c r="K49" s="16">
        <v>45085</v>
      </c>
    </row>
    <row r="50" spans="2:11" x14ac:dyDescent="0.3">
      <c r="B50">
        <v>153</v>
      </c>
      <c r="C50" s="18" t="s">
        <v>200</v>
      </c>
      <c r="D50" t="s">
        <v>202</v>
      </c>
      <c r="E50" s="1" t="s">
        <v>201</v>
      </c>
      <c r="F50" s="20">
        <v>150000000</v>
      </c>
      <c r="G50" s="3">
        <v>66</v>
      </c>
      <c r="H50" s="3">
        <v>153</v>
      </c>
      <c r="I50" s="3">
        <v>97</v>
      </c>
      <c r="J50" s="3">
        <f t="shared" si="1"/>
        <v>316</v>
      </c>
      <c r="K50" s="16">
        <v>45078</v>
      </c>
    </row>
    <row r="51" spans="2:11" x14ac:dyDescent="0.3">
      <c r="B51">
        <v>152</v>
      </c>
      <c r="C51" t="s">
        <v>203</v>
      </c>
      <c r="D51" t="s">
        <v>205</v>
      </c>
      <c r="E51" s="1" t="s">
        <v>204</v>
      </c>
      <c r="F51" s="10">
        <v>600000</v>
      </c>
      <c r="G51" s="3">
        <v>144</v>
      </c>
      <c r="H51" s="3">
        <v>207</v>
      </c>
      <c r="I51" s="3">
        <v>153</v>
      </c>
      <c r="J51" s="3">
        <f t="shared" si="1"/>
        <v>504</v>
      </c>
      <c r="K51" s="16">
        <v>45071</v>
      </c>
    </row>
    <row r="52" spans="2:11" x14ac:dyDescent="0.3">
      <c r="B52">
        <v>151</v>
      </c>
      <c r="C52" s="18" t="s">
        <v>276</v>
      </c>
      <c r="D52" t="s">
        <v>277</v>
      </c>
      <c r="E52" s="1" t="s">
        <v>278</v>
      </c>
      <c r="F52" s="21">
        <v>125000</v>
      </c>
      <c r="G52" s="3">
        <v>163</v>
      </c>
      <c r="H52" s="3">
        <v>139</v>
      </c>
      <c r="I52" s="3">
        <v>189</v>
      </c>
      <c r="J52" s="3">
        <f t="shared" si="1"/>
        <v>491</v>
      </c>
      <c r="K52" s="16">
        <v>45057</v>
      </c>
    </row>
    <row r="53" spans="2:11" x14ac:dyDescent="0.3">
      <c r="B53">
        <v>150</v>
      </c>
      <c r="C53" t="s">
        <v>279</v>
      </c>
      <c r="D53" t="s">
        <v>280</v>
      </c>
      <c r="E53" t="s">
        <v>4</v>
      </c>
      <c r="F53" s="20">
        <v>50000000</v>
      </c>
      <c r="G53" s="3">
        <v>160</v>
      </c>
      <c r="H53" s="3">
        <v>207</v>
      </c>
      <c r="I53" s="3">
        <v>176</v>
      </c>
      <c r="J53" s="3">
        <f t="shared" si="1"/>
        <v>543</v>
      </c>
      <c r="K53" s="16">
        <v>45043</v>
      </c>
    </row>
    <row r="54" spans="2:11" x14ac:dyDescent="0.3">
      <c r="B54">
        <v>149</v>
      </c>
      <c r="C54" t="s">
        <v>281</v>
      </c>
      <c r="D54" t="s">
        <v>283</v>
      </c>
      <c r="E54" s="1" t="s">
        <v>282</v>
      </c>
      <c r="F54" s="10">
        <v>250000</v>
      </c>
      <c r="G54" s="3">
        <v>110</v>
      </c>
      <c r="H54" s="3">
        <v>103</v>
      </c>
      <c r="I54" s="3">
        <v>94</v>
      </c>
      <c r="J54" s="3">
        <f t="shared" si="1"/>
        <v>307</v>
      </c>
      <c r="K54" s="16">
        <v>45036</v>
      </c>
    </row>
    <row r="55" spans="2:11" x14ac:dyDescent="0.3">
      <c r="B55">
        <v>148</v>
      </c>
      <c r="C55" t="s">
        <v>284</v>
      </c>
      <c r="D55" t="s">
        <v>286</v>
      </c>
      <c r="E55" s="1" t="s">
        <v>285</v>
      </c>
      <c r="F55" s="21">
        <v>300000</v>
      </c>
      <c r="G55" s="3">
        <v>184</v>
      </c>
      <c r="H55" s="3">
        <v>105</v>
      </c>
      <c r="I55" s="3">
        <v>125</v>
      </c>
      <c r="J55" s="3">
        <f t="shared" si="1"/>
        <v>414</v>
      </c>
      <c r="K55" s="16">
        <v>45029</v>
      </c>
    </row>
    <row r="56" spans="2:11" x14ac:dyDescent="0.3">
      <c r="B56">
        <v>147</v>
      </c>
      <c r="C56" t="s">
        <v>287</v>
      </c>
      <c r="D56" t="s">
        <v>289</v>
      </c>
      <c r="E56" s="1" t="s">
        <v>288</v>
      </c>
      <c r="F56" s="10">
        <v>300000</v>
      </c>
      <c r="G56" s="3">
        <v>126</v>
      </c>
      <c r="H56" s="3">
        <v>225</v>
      </c>
      <c r="I56" s="3">
        <v>149</v>
      </c>
      <c r="J56" s="3">
        <f t="shared" si="1"/>
        <v>500</v>
      </c>
      <c r="K56" s="16">
        <v>45022</v>
      </c>
    </row>
    <row r="57" spans="2:11" x14ac:dyDescent="0.3">
      <c r="B57">
        <v>146</v>
      </c>
      <c r="C57" t="s">
        <v>290</v>
      </c>
      <c r="D57" t="s">
        <v>292</v>
      </c>
      <c r="E57" s="1" t="s">
        <v>291</v>
      </c>
      <c r="F57" s="10">
        <v>300000</v>
      </c>
      <c r="G57" s="3">
        <v>347</v>
      </c>
      <c r="H57" s="3">
        <v>229</v>
      </c>
      <c r="I57" s="3">
        <v>149</v>
      </c>
      <c r="J57" s="3">
        <f t="shared" si="1"/>
        <v>725</v>
      </c>
      <c r="K57" s="16">
        <v>45015</v>
      </c>
    </row>
    <row r="58" spans="2:11" x14ac:dyDescent="0.3">
      <c r="B58">
        <v>145</v>
      </c>
      <c r="C58" t="s">
        <v>293</v>
      </c>
      <c r="D58" t="s">
        <v>295</v>
      </c>
      <c r="E58" s="1" t="s">
        <v>294</v>
      </c>
      <c r="F58" s="20">
        <v>30000000</v>
      </c>
      <c r="G58" s="3">
        <v>54</v>
      </c>
      <c r="H58" s="3">
        <v>216</v>
      </c>
      <c r="I58" s="3">
        <v>141</v>
      </c>
      <c r="J58" s="3">
        <f t="shared" si="1"/>
        <v>411</v>
      </c>
      <c r="K58" s="16">
        <v>45001</v>
      </c>
    </row>
    <row r="59" spans="2:11" x14ac:dyDescent="0.3">
      <c r="B59">
        <v>144</v>
      </c>
      <c r="C59" t="s">
        <v>296</v>
      </c>
      <c r="D59" t="s">
        <v>298</v>
      </c>
      <c r="E59" s="1" t="s">
        <v>297</v>
      </c>
      <c r="F59" s="10">
        <v>250000</v>
      </c>
      <c r="G59" s="3">
        <v>42</v>
      </c>
      <c r="H59" s="3">
        <v>141</v>
      </c>
      <c r="I59" s="3">
        <v>106</v>
      </c>
      <c r="J59" s="3">
        <f t="shared" si="1"/>
        <v>289</v>
      </c>
      <c r="K59" s="16">
        <v>44994</v>
      </c>
    </row>
    <row r="60" spans="2:11" x14ac:dyDescent="0.3">
      <c r="B60">
        <v>143</v>
      </c>
      <c r="C60" t="s">
        <v>299</v>
      </c>
      <c r="D60" t="s">
        <v>300</v>
      </c>
      <c r="E60" t="s">
        <v>4</v>
      </c>
      <c r="F60" s="20">
        <v>2500000</v>
      </c>
      <c r="G60" s="3">
        <v>64</v>
      </c>
      <c r="H60" s="3">
        <v>108</v>
      </c>
      <c r="I60" s="3">
        <v>118</v>
      </c>
      <c r="J60" s="3">
        <f t="shared" si="1"/>
        <v>290</v>
      </c>
      <c r="K60" s="16">
        <v>44987</v>
      </c>
    </row>
    <row r="61" spans="2:11" x14ac:dyDescent="0.3">
      <c r="B61">
        <v>142</v>
      </c>
      <c r="C61" t="s">
        <v>301</v>
      </c>
      <c r="D61" t="s">
        <v>303</v>
      </c>
      <c r="E61" s="1" t="s">
        <v>302</v>
      </c>
      <c r="F61" s="20">
        <v>0</v>
      </c>
      <c r="G61" s="3">
        <v>140</v>
      </c>
      <c r="H61" s="3">
        <v>64</v>
      </c>
      <c r="I61" s="3">
        <v>70</v>
      </c>
      <c r="J61" s="3">
        <f t="shared" si="1"/>
        <v>274</v>
      </c>
      <c r="K61" s="16">
        <v>44973</v>
      </c>
    </row>
    <row r="62" spans="2:11" x14ac:dyDescent="0.3">
      <c r="B62">
        <v>141</v>
      </c>
      <c r="C62" s="18" t="s">
        <v>304</v>
      </c>
      <c r="D62" t="s">
        <v>306</v>
      </c>
      <c r="E62" s="1" t="s">
        <v>305</v>
      </c>
      <c r="F62" s="20">
        <v>0</v>
      </c>
      <c r="G62" s="3">
        <v>132</v>
      </c>
      <c r="H62" s="3">
        <v>119</v>
      </c>
      <c r="I62" s="3">
        <v>144</v>
      </c>
      <c r="J62" s="3">
        <f t="shared" si="1"/>
        <v>395</v>
      </c>
      <c r="K62" s="16">
        <v>44966</v>
      </c>
    </row>
    <row r="63" spans="2:11" x14ac:dyDescent="0.3">
      <c r="B63">
        <v>140</v>
      </c>
      <c r="C63" t="s">
        <v>307</v>
      </c>
      <c r="D63" t="s">
        <v>309</v>
      </c>
      <c r="E63" s="1" t="s">
        <v>308</v>
      </c>
      <c r="F63" s="10">
        <v>1000000</v>
      </c>
      <c r="G63" s="3">
        <v>82</v>
      </c>
      <c r="H63" s="3">
        <v>135</v>
      </c>
      <c r="I63" s="3">
        <v>100</v>
      </c>
      <c r="J63" s="3">
        <f t="shared" si="1"/>
        <v>317</v>
      </c>
      <c r="K63" s="16">
        <v>44959</v>
      </c>
    </row>
    <row r="64" spans="2:11" x14ac:dyDescent="0.3">
      <c r="B64">
        <v>139</v>
      </c>
      <c r="C64" t="s">
        <v>310</v>
      </c>
      <c r="D64" t="s">
        <v>312</v>
      </c>
      <c r="E64" s="1" t="s">
        <v>311</v>
      </c>
      <c r="F64" s="10">
        <v>300000</v>
      </c>
      <c r="G64" s="3">
        <v>100</v>
      </c>
      <c r="H64" s="3">
        <v>219</v>
      </c>
      <c r="I64" s="3">
        <v>159</v>
      </c>
      <c r="J64" s="3">
        <f t="shared" si="1"/>
        <v>478</v>
      </c>
      <c r="K64" s="16">
        <v>44952</v>
      </c>
    </row>
    <row r="65" spans="2:11" x14ac:dyDescent="0.3">
      <c r="B65">
        <v>138</v>
      </c>
      <c r="C65" t="s">
        <v>313</v>
      </c>
      <c r="D65" t="s">
        <v>315</v>
      </c>
      <c r="E65" s="1" t="s">
        <v>314</v>
      </c>
      <c r="F65" s="20">
        <v>34000000</v>
      </c>
      <c r="G65" s="3">
        <v>122</v>
      </c>
      <c r="H65" s="3">
        <v>99</v>
      </c>
      <c r="I65" s="3">
        <v>159</v>
      </c>
      <c r="J65" s="3">
        <f t="shared" si="1"/>
        <v>380</v>
      </c>
      <c r="K65" s="16">
        <v>44945</v>
      </c>
    </row>
    <row r="66" spans="2:11" x14ac:dyDescent="0.3">
      <c r="B66">
        <v>137</v>
      </c>
      <c r="C66" t="s">
        <v>316</v>
      </c>
      <c r="D66" t="s">
        <v>317</v>
      </c>
      <c r="E66" t="s">
        <v>4</v>
      </c>
      <c r="F66" s="10">
        <v>300000</v>
      </c>
      <c r="G66" s="3">
        <v>112</v>
      </c>
      <c r="H66" s="3">
        <v>198</v>
      </c>
      <c r="I66" s="3">
        <v>176</v>
      </c>
      <c r="J66" s="3">
        <f t="shared" si="1"/>
        <v>486</v>
      </c>
      <c r="K66" s="16">
        <v>44938</v>
      </c>
    </row>
    <row r="67" spans="2:11" x14ac:dyDescent="0.3">
      <c r="B67">
        <v>136</v>
      </c>
      <c r="C67" t="s">
        <v>318</v>
      </c>
      <c r="D67" t="s">
        <v>320</v>
      </c>
      <c r="E67" s="1" t="s">
        <v>319</v>
      </c>
      <c r="F67" s="10">
        <v>150000</v>
      </c>
      <c r="G67" s="3">
        <v>86</v>
      </c>
      <c r="H67" s="3">
        <v>139</v>
      </c>
      <c r="I67" s="3">
        <v>149</v>
      </c>
      <c r="J67" s="3">
        <f t="shared" ref="J67:J84" si="2">G67+H67+I67</f>
        <v>374</v>
      </c>
      <c r="K67" s="16">
        <v>44917</v>
      </c>
    </row>
    <row r="68" spans="2:11" x14ac:dyDescent="0.3">
      <c r="B68">
        <v>135</v>
      </c>
      <c r="C68" t="s">
        <v>321</v>
      </c>
      <c r="D68" t="s">
        <v>323</v>
      </c>
      <c r="E68" s="1" t="s">
        <v>322</v>
      </c>
      <c r="F68" s="10">
        <v>1000000</v>
      </c>
      <c r="G68" s="3">
        <v>167</v>
      </c>
      <c r="H68" s="3">
        <v>186</v>
      </c>
      <c r="I68" s="3">
        <v>155</v>
      </c>
      <c r="J68" s="3">
        <f t="shared" si="2"/>
        <v>508</v>
      </c>
      <c r="K68" s="16">
        <v>44910</v>
      </c>
    </row>
    <row r="69" spans="2:11" x14ac:dyDescent="0.3">
      <c r="B69">
        <v>134</v>
      </c>
      <c r="C69" t="s">
        <v>324</v>
      </c>
      <c r="D69" t="s">
        <v>326</v>
      </c>
      <c r="E69" s="1" t="s">
        <v>325</v>
      </c>
      <c r="F69" s="20">
        <v>60000000</v>
      </c>
      <c r="G69" s="3">
        <v>107</v>
      </c>
      <c r="H69" s="3">
        <v>112</v>
      </c>
      <c r="I69" s="3">
        <v>142</v>
      </c>
      <c r="J69" s="3">
        <f t="shared" si="2"/>
        <v>361</v>
      </c>
      <c r="K69" s="16">
        <v>44903</v>
      </c>
    </row>
    <row r="70" spans="2:11" x14ac:dyDescent="0.3">
      <c r="B70">
        <v>133</v>
      </c>
      <c r="C70" t="s">
        <v>327</v>
      </c>
      <c r="D70" t="s">
        <v>328</v>
      </c>
      <c r="E70" s="1" t="s">
        <v>470</v>
      </c>
      <c r="F70" s="10">
        <v>150000</v>
      </c>
      <c r="G70" s="3">
        <v>161</v>
      </c>
      <c r="H70" s="3">
        <v>200</v>
      </c>
      <c r="I70" s="3">
        <v>146</v>
      </c>
      <c r="J70" s="3">
        <f t="shared" si="2"/>
        <v>507</v>
      </c>
      <c r="K70" s="16">
        <v>44896</v>
      </c>
    </row>
    <row r="71" spans="2:11" x14ac:dyDescent="0.3">
      <c r="B71">
        <v>132</v>
      </c>
      <c r="C71" t="s">
        <v>329</v>
      </c>
      <c r="D71" t="s">
        <v>330</v>
      </c>
      <c r="E71" t="s">
        <v>4</v>
      </c>
      <c r="F71" s="10">
        <v>80000</v>
      </c>
      <c r="G71" s="3">
        <v>60</v>
      </c>
      <c r="H71" s="3">
        <v>342</v>
      </c>
      <c r="I71" s="3">
        <v>139</v>
      </c>
      <c r="J71" s="3">
        <f t="shared" si="2"/>
        <v>541</v>
      </c>
      <c r="K71" s="16">
        <v>44889</v>
      </c>
    </row>
    <row r="72" spans="2:11" x14ac:dyDescent="0.3">
      <c r="B72">
        <v>131</v>
      </c>
      <c r="C72" t="s">
        <v>331</v>
      </c>
      <c r="D72" t="s">
        <v>332</v>
      </c>
      <c r="E72" t="s">
        <v>4</v>
      </c>
      <c r="F72" s="10">
        <v>200000</v>
      </c>
      <c r="G72" s="3">
        <v>153</v>
      </c>
      <c r="H72" s="3">
        <v>233</v>
      </c>
      <c r="I72" s="3">
        <v>184</v>
      </c>
      <c r="J72" s="3">
        <f t="shared" si="2"/>
        <v>570</v>
      </c>
      <c r="K72" s="16">
        <v>44882</v>
      </c>
    </row>
    <row r="73" spans="2:11" x14ac:dyDescent="0.3">
      <c r="B73">
        <v>130</v>
      </c>
      <c r="C73" t="s">
        <v>333</v>
      </c>
      <c r="D73" t="s">
        <v>335</v>
      </c>
      <c r="E73" s="1" t="s">
        <v>334</v>
      </c>
      <c r="F73" s="10">
        <v>5000000</v>
      </c>
      <c r="G73" s="3">
        <v>112</v>
      </c>
      <c r="H73" s="3">
        <v>305</v>
      </c>
      <c r="I73" s="3">
        <v>250</v>
      </c>
      <c r="J73" s="3">
        <f t="shared" si="2"/>
        <v>667</v>
      </c>
      <c r="K73" s="16">
        <v>44875</v>
      </c>
    </row>
    <row r="74" spans="2:11" x14ac:dyDescent="0.3">
      <c r="B74">
        <v>129</v>
      </c>
      <c r="C74" t="s">
        <v>336</v>
      </c>
      <c r="D74" t="s">
        <v>338</v>
      </c>
      <c r="E74" s="1" t="s">
        <v>337</v>
      </c>
      <c r="F74" s="10">
        <v>800000</v>
      </c>
      <c r="G74" s="3">
        <v>79</v>
      </c>
      <c r="H74" s="3">
        <v>107</v>
      </c>
      <c r="I74" s="3">
        <v>144</v>
      </c>
      <c r="J74" s="3">
        <f t="shared" si="2"/>
        <v>330</v>
      </c>
      <c r="K74" s="16">
        <v>44861</v>
      </c>
    </row>
    <row r="75" spans="2:11" x14ac:dyDescent="0.3">
      <c r="B75">
        <v>128</v>
      </c>
      <c r="C75" t="s">
        <v>339</v>
      </c>
      <c r="D75" t="s">
        <v>341</v>
      </c>
      <c r="E75" s="1" t="s">
        <v>340</v>
      </c>
      <c r="F75" s="20">
        <v>0</v>
      </c>
      <c r="G75" s="3">
        <v>151</v>
      </c>
      <c r="H75" s="3">
        <v>123</v>
      </c>
      <c r="I75" s="3">
        <v>139</v>
      </c>
      <c r="J75" s="3">
        <f t="shared" si="2"/>
        <v>413</v>
      </c>
      <c r="K75" s="16">
        <v>44854</v>
      </c>
    </row>
    <row r="76" spans="2:11" x14ac:dyDescent="0.3">
      <c r="B76">
        <v>127</v>
      </c>
      <c r="C76" t="s">
        <v>342</v>
      </c>
      <c r="D76" t="s">
        <v>343</v>
      </c>
      <c r="E76" t="s">
        <v>4</v>
      </c>
      <c r="F76" s="20">
        <v>0</v>
      </c>
      <c r="G76" s="3">
        <v>72</v>
      </c>
      <c r="H76" s="3">
        <v>242</v>
      </c>
      <c r="I76" s="3">
        <v>149</v>
      </c>
      <c r="J76" s="3">
        <f t="shared" si="2"/>
        <v>463</v>
      </c>
      <c r="K76" s="16">
        <v>44840</v>
      </c>
    </row>
    <row r="77" spans="2:11" x14ac:dyDescent="0.3">
      <c r="B77">
        <v>126</v>
      </c>
      <c r="C77" t="s">
        <v>344</v>
      </c>
      <c r="D77" t="s">
        <v>346</v>
      </c>
      <c r="E77" s="1" t="s">
        <v>345</v>
      </c>
      <c r="F77" s="20">
        <v>0</v>
      </c>
      <c r="G77" s="3">
        <v>81</v>
      </c>
      <c r="H77" s="3">
        <v>269</v>
      </c>
      <c r="I77" s="3">
        <v>200</v>
      </c>
      <c r="J77" s="3">
        <f t="shared" si="2"/>
        <v>550</v>
      </c>
      <c r="K77" s="16">
        <v>44826</v>
      </c>
    </row>
    <row r="78" spans="2:11" x14ac:dyDescent="0.3">
      <c r="B78">
        <v>125</v>
      </c>
      <c r="C78" t="s">
        <v>347</v>
      </c>
      <c r="D78" t="s">
        <v>349</v>
      </c>
      <c r="E78" s="1" t="s">
        <v>348</v>
      </c>
      <c r="F78" s="20">
        <v>0</v>
      </c>
      <c r="G78" s="3">
        <v>85</v>
      </c>
      <c r="H78" s="3">
        <v>230</v>
      </c>
      <c r="I78" s="3">
        <v>120</v>
      </c>
      <c r="J78" s="3">
        <f t="shared" si="2"/>
        <v>435</v>
      </c>
      <c r="K78" s="16">
        <v>44819</v>
      </c>
    </row>
    <row r="79" spans="2:11" x14ac:dyDescent="0.3">
      <c r="B79">
        <v>124</v>
      </c>
      <c r="C79" t="s">
        <v>350</v>
      </c>
      <c r="D79" t="s">
        <v>352</v>
      </c>
      <c r="E79" s="1" t="s">
        <v>351</v>
      </c>
      <c r="F79" s="10">
        <v>500000</v>
      </c>
      <c r="G79" s="3">
        <v>109</v>
      </c>
      <c r="H79" s="3">
        <v>227</v>
      </c>
      <c r="I79" s="3">
        <v>172</v>
      </c>
      <c r="J79" s="3">
        <f t="shared" si="2"/>
        <v>508</v>
      </c>
      <c r="K79" s="16">
        <v>44812</v>
      </c>
    </row>
    <row r="80" spans="2:11" x14ac:dyDescent="0.3">
      <c r="B80">
        <v>123</v>
      </c>
      <c r="C80" t="s">
        <v>353</v>
      </c>
      <c r="D80" t="s">
        <v>355</v>
      </c>
      <c r="E80" s="1" t="s">
        <v>354</v>
      </c>
      <c r="F80" s="20">
        <v>0</v>
      </c>
      <c r="G80" s="3">
        <v>128</v>
      </c>
      <c r="H80" s="3">
        <v>159</v>
      </c>
      <c r="I80" s="3">
        <v>131</v>
      </c>
      <c r="J80" s="3">
        <f t="shared" si="2"/>
        <v>418</v>
      </c>
      <c r="K80" s="16">
        <v>44798</v>
      </c>
    </row>
    <row r="81" spans="2:11" x14ac:dyDescent="0.3">
      <c r="B81">
        <v>122</v>
      </c>
      <c r="C81" t="s">
        <v>356</v>
      </c>
      <c r="D81" t="s">
        <v>358</v>
      </c>
      <c r="E81" s="1" t="s">
        <v>357</v>
      </c>
      <c r="F81" s="20">
        <v>25000000</v>
      </c>
      <c r="G81" s="3">
        <v>96</v>
      </c>
      <c r="H81" s="3">
        <v>141</v>
      </c>
      <c r="I81" s="3">
        <v>156</v>
      </c>
      <c r="J81" s="3">
        <f t="shared" si="2"/>
        <v>393</v>
      </c>
      <c r="K81" s="16">
        <v>44791</v>
      </c>
    </row>
    <row r="82" spans="2:11" x14ac:dyDescent="0.3">
      <c r="B82">
        <v>121</v>
      </c>
      <c r="C82" t="s">
        <v>359</v>
      </c>
      <c r="D82" t="s">
        <v>361</v>
      </c>
      <c r="E82" s="1" t="s">
        <v>360</v>
      </c>
      <c r="F82" s="20">
        <v>0</v>
      </c>
      <c r="G82" s="3">
        <v>107</v>
      </c>
      <c r="H82" s="3">
        <v>159</v>
      </c>
      <c r="I82" s="3">
        <v>189</v>
      </c>
      <c r="J82" s="3">
        <f t="shared" si="2"/>
        <v>455</v>
      </c>
      <c r="K82" s="16">
        <v>44784</v>
      </c>
    </row>
    <row r="83" spans="2:11" x14ac:dyDescent="0.3">
      <c r="B83">
        <v>120</v>
      </c>
      <c r="C83" t="s">
        <v>362</v>
      </c>
      <c r="D83" t="s">
        <v>364</v>
      </c>
      <c r="E83" s="1" t="s">
        <v>363</v>
      </c>
      <c r="F83" s="20">
        <v>0</v>
      </c>
      <c r="G83" s="3">
        <v>123</v>
      </c>
      <c r="H83" s="3">
        <v>157</v>
      </c>
      <c r="I83" s="3">
        <v>154</v>
      </c>
      <c r="J83" s="3">
        <f t="shared" si="2"/>
        <v>434</v>
      </c>
      <c r="K83" s="16">
        <v>44777</v>
      </c>
    </row>
    <row r="84" spans="2:11" x14ac:dyDescent="0.3">
      <c r="B84">
        <v>119</v>
      </c>
      <c r="C84" t="s">
        <v>365</v>
      </c>
      <c r="D84" t="s">
        <v>367</v>
      </c>
      <c r="E84" s="1" t="s">
        <v>366</v>
      </c>
      <c r="F84" s="20">
        <v>0</v>
      </c>
      <c r="G84" s="3">
        <v>86</v>
      </c>
      <c r="H84" s="3">
        <v>236</v>
      </c>
      <c r="I84" s="3">
        <v>385</v>
      </c>
      <c r="J84" s="3">
        <f t="shared" si="2"/>
        <v>707</v>
      </c>
      <c r="K84" s="16">
        <v>44756</v>
      </c>
    </row>
    <row r="85" spans="2:11" x14ac:dyDescent="0.3">
      <c r="B85">
        <v>118</v>
      </c>
      <c r="C85" t="s">
        <v>368</v>
      </c>
      <c r="D85" t="s">
        <v>370</v>
      </c>
      <c r="E85" s="1" t="s">
        <v>369</v>
      </c>
      <c r="F85" s="20">
        <v>0</v>
      </c>
      <c r="G85" s="3" t="s">
        <v>4</v>
      </c>
      <c r="H85" s="3" t="s">
        <v>4</v>
      </c>
      <c r="I85" s="3" t="s">
        <v>4</v>
      </c>
      <c r="J85" s="3">
        <v>0</v>
      </c>
      <c r="K85" s="16">
        <v>44749</v>
      </c>
    </row>
    <row r="86" spans="2:11" x14ac:dyDescent="0.3">
      <c r="B86">
        <v>117</v>
      </c>
      <c r="C86" t="s">
        <v>371</v>
      </c>
      <c r="D86" t="s">
        <v>373</v>
      </c>
      <c r="E86" s="1" t="s">
        <v>372</v>
      </c>
      <c r="F86" s="20">
        <v>25000000</v>
      </c>
      <c r="G86" s="3">
        <v>99</v>
      </c>
      <c r="H86" s="3">
        <v>75</v>
      </c>
      <c r="I86" s="3">
        <v>64</v>
      </c>
      <c r="J86" s="3">
        <f>G86+H86+I86</f>
        <v>238</v>
      </c>
      <c r="K86" s="16">
        <v>44609</v>
      </c>
    </row>
    <row r="87" spans="2:11" x14ac:dyDescent="0.3">
      <c r="B87">
        <v>116</v>
      </c>
      <c r="C87" t="s">
        <v>375</v>
      </c>
      <c r="D87" t="s">
        <v>374</v>
      </c>
      <c r="E87" s="1" t="s">
        <v>376</v>
      </c>
      <c r="F87" s="10">
        <v>250000</v>
      </c>
      <c r="G87" s="3">
        <v>73</v>
      </c>
      <c r="H87" s="3">
        <v>84</v>
      </c>
      <c r="I87" s="3">
        <v>61</v>
      </c>
      <c r="J87" s="3">
        <f>G87+H87+I87</f>
        <v>218</v>
      </c>
      <c r="K87" s="16">
        <v>44602</v>
      </c>
    </row>
    <row r="88" spans="2:11" x14ac:dyDescent="0.3">
      <c r="B88">
        <v>115</v>
      </c>
      <c r="C88" t="s">
        <v>377</v>
      </c>
      <c r="D88" t="s">
        <v>379</v>
      </c>
      <c r="E88" s="1" t="s">
        <v>378</v>
      </c>
      <c r="F88" s="10">
        <v>10000000</v>
      </c>
      <c r="G88" s="3">
        <v>72</v>
      </c>
      <c r="H88" s="3">
        <v>152</v>
      </c>
      <c r="I88" s="3">
        <v>109</v>
      </c>
      <c r="J88" s="3">
        <f>G88+H88+I88</f>
        <v>333</v>
      </c>
      <c r="K88" s="16">
        <v>44595</v>
      </c>
    </row>
    <row r="89" spans="2:11" x14ac:dyDescent="0.3">
      <c r="B89">
        <v>114</v>
      </c>
      <c r="C89" t="s">
        <v>380</v>
      </c>
      <c r="D89" t="s">
        <v>382</v>
      </c>
      <c r="E89" s="1" t="s">
        <v>381</v>
      </c>
      <c r="F89" s="21">
        <v>2200000</v>
      </c>
      <c r="G89" s="3">
        <v>109</v>
      </c>
      <c r="H89" s="3">
        <v>156</v>
      </c>
      <c r="I89" s="3">
        <v>143</v>
      </c>
      <c r="J89" s="3">
        <f>G89+H89+I89</f>
        <v>408</v>
      </c>
      <c r="K89" s="16">
        <v>44588</v>
      </c>
    </row>
    <row r="90" spans="2:11" x14ac:dyDescent="0.3">
      <c r="B90">
        <v>113</v>
      </c>
      <c r="C90" t="s">
        <v>383</v>
      </c>
      <c r="D90" t="s">
        <v>385</v>
      </c>
      <c r="E90" s="1" t="s">
        <v>384</v>
      </c>
      <c r="F90" s="10">
        <v>50000</v>
      </c>
      <c r="G90" s="3">
        <v>100</v>
      </c>
      <c r="H90" s="3">
        <v>174</v>
      </c>
      <c r="I90" s="3">
        <v>87</v>
      </c>
      <c r="J90" s="3">
        <f>G90+H90+I90</f>
        <v>361</v>
      </c>
      <c r="K90" s="16">
        <v>44581</v>
      </c>
    </row>
    <row r="91" spans="2:11" x14ac:dyDescent="0.3">
      <c r="B91">
        <v>112</v>
      </c>
      <c r="C91" t="s">
        <v>446</v>
      </c>
      <c r="D91" t="s">
        <v>448</v>
      </c>
      <c r="E91" s="1" t="s">
        <v>447</v>
      </c>
      <c r="F91" s="21">
        <v>300000</v>
      </c>
      <c r="G91" s="3">
        <v>53</v>
      </c>
      <c r="H91" s="3">
        <v>109</v>
      </c>
      <c r="I91" s="3">
        <v>103</v>
      </c>
      <c r="K91" s="16">
        <v>44574</v>
      </c>
    </row>
    <row r="92" spans="2:11" x14ac:dyDescent="0.3">
      <c r="B92">
        <v>111</v>
      </c>
      <c r="C92" t="s">
        <v>386</v>
      </c>
      <c r="D92" t="s">
        <v>388</v>
      </c>
      <c r="E92" s="1" t="s">
        <v>387</v>
      </c>
      <c r="F92" s="22">
        <v>1000000</v>
      </c>
      <c r="G92" s="3">
        <v>98</v>
      </c>
      <c r="H92" s="3">
        <v>122</v>
      </c>
      <c r="I92" s="3">
        <v>95</v>
      </c>
      <c r="J92" s="3">
        <f>G92+H92+I92</f>
        <v>315</v>
      </c>
      <c r="K92" s="16">
        <v>44560</v>
      </c>
    </row>
    <row r="93" spans="2:11" x14ac:dyDescent="0.3">
      <c r="B93">
        <v>110</v>
      </c>
      <c r="C93" t="s">
        <v>389</v>
      </c>
      <c r="D93" t="s">
        <v>391</v>
      </c>
      <c r="E93" s="1" t="s">
        <v>390</v>
      </c>
      <c r="F93" s="10">
        <v>270000</v>
      </c>
      <c r="G93" s="3">
        <v>111</v>
      </c>
      <c r="H93" s="3">
        <v>173</v>
      </c>
      <c r="I93" s="3">
        <v>68</v>
      </c>
      <c r="J93" s="3">
        <f>G93+H93+I93</f>
        <v>352</v>
      </c>
      <c r="K93" s="16">
        <v>44553</v>
      </c>
    </row>
    <row r="94" spans="2:11" x14ac:dyDescent="0.3">
      <c r="B94">
        <v>109</v>
      </c>
      <c r="C94" t="s">
        <v>443</v>
      </c>
      <c r="D94" t="s">
        <v>445</v>
      </c>
      <c r="E94" s="1" t="s">
        <v>444</v>
      </c>
      <c r="F94" s="20">
        <v>30000000</v>
      </c>
      <c r="G94" s="3">
        <v>78</v>
      </c>
      <c r="H94" s="3">
        <v>131</v>
      </c>
      <c r="I94" s="3">
        <v>81</v>
      </c>
      <c r="K94" s="16">
        <v>44546</v>
      </c>
    </row>
    <row r="95" spans="2:11" x14ac:dyDescent="0.3">
      <c r="B95">
        <v>108</v>
      </c>
      <c r="C95" t="s">
        <v>392</v>
      </c>
      <c r="D95" t="s">
        <v>394</v>
      </c>
      <c r="E95" s="1" t="s">
        <v>393</v>
      </c>
      <c r="F95" s="20">
        <v>4500000</v>
      </c>
      <c r="G95" s="3">
        <v>70</v>
      </c>
      <c r="H95" s="3">
        <v>204</v>
      </c>
      <c r="I95" s="3">
        <v>78</v>
      </c>
      <c r="J95" s="3">
        <f>G95+H95+I95</f>
        <v>352</v>
      </c>
      <c r="K95" s="16">
        <v>44539</v>
      </c>
    </row>
    <row r="96" spans="2:11" x14ac:dyDescent="0.3">
      <c r="B96">
        <v>107</v>
      </c>
      <c r="C96" t="s">
        <v>395</v>
      </c>
      <c r="D96" t="s">
        <v>397</v>
      </c>
      <c r="E96" s="1" t="s">
        <v>396</v>
      </c>
      <c r="F96" s="10">
        <v>500000</v>
      </c>
      <c r="G96" s="3">
        <v>147</v>
      </c>
      <c r="H96" s="3">
        <v>61</v>
      </c>
      <c r="I96" s="3">
        <v>91</v>
      </c>
      <c r="J96" s="3">
        <f>G96+H96+I96</f>
        <v>299</v>
      </c>
      <c r="K96" s="16">
        <v>44518</v>
      </c>
    </row>
    <row r="97" spans="2:11" x14ac:dyDescent="0.3">
      <c r="B97">
        <v>106</v>
      </c>
      <c r="C97" t="s">
        <v>452</v>
      </c>
      <c r="D97" t="s">
        <v>460</v>
      </c>
      <c r="E97" s="1" t="s">
        <v>459</v>
      </c>
      <c r="F97" s="21">
        <v>200000</v>
      </c>
      <c r="G97" s="3">
        <v>114</v>
      </c>
      <c r="H97" s="3">
        <v>101</v>
      </c>
      <c r="I97" s="3">
        <v>89</v>
      </c>
      <c r="K97" s="16">
        <v>44511</v>
      </c>
    </row>
    <row r="98" spans="2:11" x14ac:dyDescent="0.3">
      <c r="B98">
        <v>105</v>
      </c>
      <c r="C98" t="s">
        <v>398</v>
      </c>
      <c r="D98" t="s">
        <v>400</v>
      </c>
      <c r="E98" s="1" t="s">
        <v>399</v>
      </c>
      <c r="F98" s="10">
        <v>400000</v>
      </c>
      <c r="G98" s="3">
        <v>148</v>
      </c>
      <c r="H98" s="3">
        <v>129</v>
      </c>
      <c r="I98" s="3">
        <v>107</v>
      </c>
      <c r="J98" s="3">
        <f>G98+H98+I98</f>
        <v>384</v>
      </c>
      <c r="K98" s="16">
        <v>44504</v>
      </c>
    </row>
    <row r="99" spans="2:11" x14ac:dyDescent="0.3">
      <c r="B99">
        <v>104</v>
      </c>
      <c r="C99" t="s">
        <v>401</v>
      </c>
      <c r="D99" t="s">
        <v>403</v>
      </c>
      <c r="E99" s="1" t="s">
        <v>402</v>
      </c>
      <c r="F99" s="20">
        <v>150000000</v>
      </c>
      <c r="G99" s="3">
        <v>122</v>
      </c>
      <c r="H99" s="3">
        <v>107</v>
      </c>
      <c r="I99" s="3">
        <v>113</v>
      </c>
      <c r="J99" s="3">
        <f>G99+H99+I99</f>
        <v>342</v>
      </c>
      <c r="K99" s="16">
        <v>44497</v>
      </c>
    </row>
    <row r="100" spans="2:11" x14ac:dyDescent="0.3">
      <c r="B100">
        <v>103</v>
      </c>
      <c r="C100" t="s">
        <v>451</v>
      </c>
      <c r="D100" t="s">
        <v>458</v>
      </c>
      <c r="E100" s="1" t="s">
        <v>457</v>
      </c>
      <c r="F100" s="10">
        <v>500000</v>
      </c>
      <c r="G100" s="3">
        <v>90</v>
      </c>
      <c r="H100" s="3">
        <v>139</v>
      </c>
      <c r="I100" s="3">
        <v>112</v>
      </c>
      <c r="K100" s="16">
        <v>44490</v>
      </c>
    </row>
    <row r="101" spans="2:11" x14ac:dyDescent="0.3">
      <c r="B101">
        <v>102</v>
      </c>
      <c r="C101" t="s">
        <v>404</v>
      </c>
      <c r="D101" t="s">
        <v>406</v>
      </c>
      <c r="E101" s="1" t="s">
        <v>405</v>
      </c>
      <c r="F101" s="10">
        <v>300000</v>
      </c>
      <c r="G101" s="3">
        <v>166</v>
      </c>
      <c r="H101" s="3">
        <v>134</v>
      </c>
      <c r="I101" s="3">
        <v>110</v>
      </c>
      <c r="J101" s="3">
        <f>G101+H101+I101</f>
        <v>410</v>
      </c>
      <c r="K101" s="16">
        <v>44483</v>
      </c>
    </row>
    <row r="102" spans="2:11" x14ac:dyDescent="0.3">
      <c r="B102">
        <v>101</v>
      </c>
      <c r="C102" t="s">
        <v>407</v>
      </c>
      <c r="D102" t="s">
        <v>409</v>
      </c>
      <c r="E102" s="1" t="s">
        <v>408</v>
      </c>
      <c r="F102" s="10">
        <v>200000</v>
      </c>
      <c r="G102" s="3">
        <v>194</v>
      </c>
      <c r="H102" s="3">
        <v>180</v>
      </c>
      <c r="I102" s="3">
        <v>97</v>
      </c>
      <c r="J102" s="3">
        <f>G102+H102+I102</f>
        <v>471</v>
      </c>
      <c r="K102" s="16">
        <v>44476</v>
      </c>
    </row>
    <row r="103" spans="2:11" x14ac:dyDescent="0.3">
      <c r="B103">
        <v>100</v>
      </c>
      <c r="C103" t="s">
        <v>450</v>
      </c>
      <c r="D103" t="s">
        <v>455</v>
      </c>
      <c r="E103" s="1" t="s">
        <v>456</v>
      </c>
      <c r="F103" s="10">
        <v>5000000</v>
      </c>
      <c r="G103" s="3">
        <v>253</v>
      </c>
      <c r="H103" s="3">
        <v>122</v>
      </c>
      <c r="I103" s="3">
        <v>111</v>
      </c>
      <c r="K103" s="16">
        <v>44469</v>
      </c>
    </row>
    <row r="104" spans="2:11" x14ac:dyDescent="0.3">
      <c r="B104">
        <v>99</v>
      </c>
      <c r="C104" t="s">
        <v>449</v>
      </c>
      <c r="D104" t="s">
        <v>454</v>
      </c>
      <c r="E104" s="1" t="s">
        <v>453</v>
      </c>
      <c r="F104" s="10">
        <v>250000</v>
      </c>
      <c r="G104" s="3">
        <v>192</v>
      </c>
      <c r="H104" s="3">
        <v>116</v>
      </c>
      <c r="I104" s="3">
        <v>92</v>
      </c>
      <c r="K104" s="16">
        <v>44462</v>
      </c>
    </row>
    <row r="105" spans="2:11" x14ac:dyDescent="0.3">
      <c r="B105">
        <v>98</v>
      </c>
      <c r="C105" t="s">
        <v>410</v>
      </c>
      <c r="D105" t="s">
        <v>412</v>
      </c>
      <c r="E105" s="1" t="s">
        <v>411</v>
      </c>
      <c r="F105" s="10">
        <v>9000000</v>
      </c>
      <c r="G105" s="3">
        <v>52</v>
      </c>
      <c r="H105" s="3">
        <v>315</v>
      </c>
      <c r="I105" s="3">
        <v>86</v>
      </c>
      <c r="J105" s="3">
        <f t="shared" ref="J105:J136" si="3">G105+H105+I105</f>
        <v>453</v>
      </c>
      <c r="K105" s="16">
        <v>44455</v>
      </c>
    </row>
    <row r="106" spans="2:11" x14ac:dyDescent="0.3">
      <c r="B106">
        <v>97</v>
      </c>
      <c r="C106" t="s">
        <v>503</v>
      </c>
      <c r="D106" t="s">
        <v>414</v>
      </c>
      <c r="E106" s="1" t="s">
        <v>413</v>
      </c>
      <c r="F106" s="20">
        <v>7500000</v>
      </c>
      <c r="G106" s="3">
        <v>245</v>
      </c>
      <c r="H106" s="3">
        <v>143</v>
      </c>
      <c r="I106" s="3">
        <v>114</v>
      </c>
      <c r="J106" s="3">
        <f t="shared" si="3"/>
        <v>502</v>
      </c>
      <c r="K106" s="16">
        <v>44413</v>
      </c>
    </row>
    <row r="107" spans="2:11" ht="13.5" customHeight="1" x14ac:dyDescent="0.3">
      <c r="B107">
        <v>96</v>
      </c>
      <c r="C107" t="s">
        <v>415</v>
      </c>
      <c r="D107" t="s">
        <v>416</v>
      </c>
      <c r="E107" t="s">
        <v>4</v>
      </c>
      <c r="F107" s="10">
        <v>500000</v>
      </c>
      <c r="G107" s="3">
        <v>284</v>
      </c>
      <c r="H107" s="3">
        <v>104</v>
      </c>
      <c r="I107" s="3">
        <v>155</v>
      </c>
      <c r="J107" s="3">
        <f t="shared" si="3"/>
        <v>543</v>
      </c>
      <c r="K107" s="16">
        <v>44406</v>
      </c>
    </row>
    <row r="108" spans="2:11" ht="13.5" customHeight="1" x14ac:dyDescent="0.3">
      <c r="B108">
        <v>95</v>
      </c>
      <c r="C108" t="s">
        <v>417</v>
      </c>
      <c r="D108" t="s">
        <v>419</v>
      </c>
      <c r="E108" s="1" t="s">
        <v>418</v>
      </c>
      <c r="F108" s="10">
        <v>300000</v>
      </c>
      <c r="G108" s="3">
        <v>122</v>
      </c>
      <c r="H108" s="3">
        <v>145</v>
      </c>
      <c r="I108" s="3">
        <v>105</v>
      </c>
      <c r="J108" s="3">
        <f t="shared" si="3"/>
        <v>372</v>
      </c>
      <c r="K108" s="16">
        <v>44399</v>
      </c>
    </row>
    <row r="109" spans="2:11" ht="13.5" customHeight="1" x14ac:dyDescent="0.3">
      <c r="B109">
        <v>94</v>
      </c>
      <c r="C109" t="s">
        <v>500</v>
      </c>
      <c r="D109" t="s">
        <v>502</v>
      </c>
      <c r="E109" s="2" t="s">
        <v>501</v>
      </c>
      <c r="F109" s="10">
        <v>400000</v>
      </c>
      <c r="G109" s="3">
        <v>124</v>
      </c>
      <c r="H109" s="3">
        <v>126</v>
      </c>
      <c r="I109" s="3">
        <v>61</v>
      </c>
      <c r="J109" s="3">
        <f t="shared" si="3"/>
        <v>311</v>
      </c>
      <c r="K109" s="16">
        <v>44392</v>
      </c>
    </row>
    <row r="110" spans="2:11" ht="13.5" customHeight="1" x14ac:dyDescent="0.3">
      <c r="B110">
        <v>93</v>
      </c>
      <c r="C110" t="s">
        <v>420</v>
      </c>
      <c r="D110" t="s">
        <v>422</v>
      </c>
      <c r="E110" s="1" t="s">
        <v>421</v>
      </c>
      <c r="F110" s="20">
        <v>15000000</v>
      </c>
      <c r="G110" s="3">
        <v>86</v>
      </c>
      <c r="H110" s="3">
        <v>116</v>
      </c>
      <c r="I110" s="3">
        <v>85</v>
      </c>
      <c r="J110" s="3">
        <f t="shared" si="3"/>
        <v>287</v>
      </c>
      <c r="K110" s="16">
        <v>44385</v>
      </c>
    </row>
    <row r="111" spans="2:11" ht="13.5" customHeight="1" x14ac:dyDescent="0.3">
      <c r="B111">
        <v>92</v>
      </c>
      <c r="C111" t="s">
        <v>423</v>
      </c>
      <c r="D111" t="s">
        <v>424</v>
      </c>
      <c r="E111" t="s">
        <v>4</v>
      </c>
      <c r="F111" s="20">
        <v>21000000</v>
      </c>
      <c r="G111" s="3">
        <v>85</v>
      </c>
      <c r="H111" s="3">
        <v>222</v>
      </c>
      <c r="I111" s="3">
        <v>85</v>
      </c>
      <c r="J111" s="3">
        <f t="shared" si="3"/>
        <v>392</v>
      </c>
      <c r="K111" s="16">
        <v>44378</v>
      </c>
    </row>
    <row r="112" spans="2:11" ht="13.5" customHeight="1" x14ac:dyDescent="0.3">
      <c r="B112">
        <v>91</v>
      </c>
      <c r="C112" t="s">
        <v>425</v>
      </c>
      <c r="D112" t="s">
        <v>426</v>
      </c>
      <c r="E112" t="s">
        <v>4</v>
      </c>
      <c r="F112" s="21">
        <v>500000</v>
      </c>
      <c r="G112" s="3">
        <v>193</v>
      </c>
      <c r="H112" s="3">
        <v>140</v>
      </c>
      <c r="I112" s="3">
        <v>84</v>
      </c>
      <c r="J112" s="3">
        <f t="shared" si="3"/>
        <v>417</v>
      </c>
      <c r="K112" s="16">
        <v>44371</v>
      </c>
    </row>
    <row r="113" spans="2:11" ht="13.5" customHeight="1" x14ac:dyDescent="0.3">
      <c r="B113">
        <v>90</v>
      </c>
      <c r="C113" t="s">
        <v>427</v>
      </c>
      <c r="D113" t="s">
        <v>429</v>
      </c>
      <c r="E113" s="1" t="s">
        <v>428</v>
      </c>
      <c r="F113" s="10">
        <v>300000</v>
      </c>
      <c r="G113" s="3">
        <v>180</v>
      </c>
      <c r="H113" s="3">
        <v>103</v>
      </c>
      <c r="I113" s="3">
        <v>99</v>
      </c>
      <c r="J113" s="3">
        <f t="shared" si="3"/>
        <v>382</v>
      </c>
      <c r="K113" s="16">
        <v>44364</v>
      </c>
    </row>
    <row r="114" spans="2:11" ht="13.5" customHeight="1" x14ac:dyDescent="0.3">
      <c r="B114">
        <v>89</v>
      </c>
      <c r="C114" t="s">
        <v>430</v>
      </c>
      <c r="D114" t="s">
        <v>432</v>
      </c>
      <c r="E114" s="1" t="s">
        <v>431</v>
      </c>
      <c r="F114" s="20">
        <v>2700000</v>
      </c>
      <c r="G114" s="3">
        <v>143</v>
      </c>
      <c r="H114" s="3">
        <v>120</v>
      </c>
      <c r="I114" s="3">
        <v>86</v>
      </c>
      <c r="J114" s="3">
        <f t="shared" si="3"/>
        <v>349</v>
      </c>
      <c r="K114" s="16">
        <v>44357</v>
      </c>
    </row>
    <row r="115" spans="2:11" ht="13.5" customHeight="1" x14ac:dyDescent="0.3">
      <c r="B115">
        <v>88</v>
      </c>
      <c r="C115" t="s">
        <v>433</v>
      </c>
      <c r="D115" t="s">
        <v>435</v>
      </c>
      <c r="E115" s="1" t="s">
        <v>434</v>
      </c>
      <c r="F115" s="20">
        <v>16000000</v>
      </c>
      <c r="G115" s="3">
        <v>82</v>
      </c>
      <c r="H115" s="3">
        <v>119</v>
      </c>
      <c r="I115" s="3">
        <v>95</v>
      </c>
      <c r="J115" s="3">
        <f t="shared" si="3"/>
        <v>296</v>
      </c>
      <c r="K115" s="16">
        <v>44350</v>
      </c>
    </row>
    <row r="116" spans="2:11" ht="13.5" customHeight="1" x14ac:dyDescent="0.3">
      <c r="B116">
        <v>87</v>
      </c>
      <c r="C116" t="s">
        <v>436</v>
      </c>
      <c r="D116" t="s">
        <v>438</v>
      </c>
      <c r="E116" s="1" t="s">
        <v>437</v>
      </c>
      <c r="F116" s="20">
        <v>25000000</v>
      </c>
      <c r="G116" s="3">
        <v>96</v>
      </c>
      <c r="H116" s="3">
        <v>115</v>
      </c>
      <c r="I116" s="3">
        <v>86</v>
      </c>
      <c r="J116" s="3">
        <f t="shared" si="3"/>
        <v>297</v>
      </c>
      <c r="K116" s="16">
        <v>44336</v>
      </c>
    </row>
    <row r="117" spans="2:11" x14ac:dyDescent="0.3">
      <c r="B117">
        <v>86</v>
      </c>
      <c r="C117" t="s">
        <v>439</v>
      </c>
      <c r="D117" t="s">
        <v>468</v>
      </c>
      <c r="E117" s="1" t="s">
        <v>440</v>
      </c>
      <c r="F117" s="10">
        <v>150000</v>
      </c>
      <c r="G117" s="3">
        <v>94</v>
      </c>
      <c r="H117" s="3">
        <v>132</v>
      </c>
      <c r="I117" s="3">
        <v>95</v>
      </c>
      <c r="J117" s="3">
        <f t="shared" si="3"/>
        <v>321</v>
      </c>
      <c r="K117" s="16">
        <v>44329</v>
      </c>
    </row>
    <row r="118" spans="2:11" ht="13.5" customHeight="1" x14ac:dyDescent="0.3">
      <c r="B118">
        <v>85</v>
      </c>
      <c r="C118" t="s">
        <v>441</v>
      </c>
      <c r="D118" t="s">
        <v>467</v>
      </c>
      <c r="E118" s="1" t="s">
        <v>442</v>
      </c>
      <c r="F118" s="10">
        <v>400000</v>
      </c>
      <c r="G118" s="3">
        <v>130</v>
      </c>
      <c r="H118" s="3">
        <v>87</v>
      </c>
      <c r="I118" s="3">
        <v>162</v>
      </c>
      <c r="J118" s="3">
        <f t="shared" si="3"/>
        <v>379</v>
      </c>
      <c r="K118" s="16">
        <v>44322</v>
      </c>
    </row>
    <row r="119" spans="2:11" ht="13.5" customHeight="1" x14ac:dyDescent="0.3">
      <c r="B119">
        <v>84</v>
      </c>
      <c r="C119" t="s">
        <v>266</v>
      </c>
      <c r="D119" t="s">
        <v>466</v>
      </c>
      <c r="E119" s="1" t="s">
        <v>267</v>
      </c>
      <c r="F119" s="10">
        <v>1500000</v>
      </c>
      <c r="G119" s="3">
        <v>113</v>
      </c>
      <c r="H119" s="3">
        <v>130</v>
      </c>
      <c r="I119" s="3">
        <v>101</v>
      </c>
      <c r="J119" s="3">
        <f t="shared" si="3"/>
        <v>344</v>
      </c>
      <c r="K119" s="16">
        <v>44315</v>
      </c>
    </row>
    <row r="120" spans="2:11" ht="13.5" customHeight="1" x14ac:dyDescent="0.3">
      <c r="B120">
        <v>83</v>
      </c>
      <c r="C120" t="s">
        <v>263</v>
      </c>
      <c r="D120" t="s">
        <v>265</v>
      </c>
      <c r="E120" s="1" t="s">
        <v>264</v>
      </c>
      <c r="F120" s="20">
        <v>170000000</v>
      </c>
      <c r="G120" s="3">
        <v>141</v>
      </c>
      <c r="H120" s="3">
        <v>214</v>
      </c>
      <c r="I120" s="3">
        <v>125</v>
      </c>
      <c r="J120" s="3">
        <f t="shared" si="3"/>
        <v>480</v>
      </c>
      <c r="K120" s="16">
        <v>44308</v>
      </c>
    </row>
    <row r="121" spans="2:11" ht="13.5" customHeight="1" x14ac:dyDescent="0.3">
      <c r="B121">
        <v>82</v>
      </c>
      <c r="C121" t="s">
        <v>260</v>
      </c>
      <c r="D121" t="s">
        <v>262</v>
      </c>
      <c r="E121" s="1" t="s">
        <v>261</v>
      </c>
      <c r="F121" s="10">
        <v>750000</v>
      </c>
      <c r="G121" s="3">
        <v>142</v>
      </c>
      <c r="H121" s="3">
        <v>88</v>
      </c>
      <c r="I121" s="3">
        <v>116</v>
      </c>
      <c r="J121" s="3">
        <f t="shared" si="3"/>
        <v>346</v>
      </c>
      <c r="K121" s="16">
        <v>44301</v>
      </c>
    </row>
    <row r="122" spans="2:11" ht="13.5" customHeight="1" x14ac:dyDescent="0.3">
      <c r="B122">
        <v>81</v>
      </c>
      <c r="C122" s="18" t="s">
        <v>257</v>
      </c>
      <c r="D122" t="s">
        <v>259</v>
      </c>
      <c r="E122" s="1" t="s">
        <v>258</v>
      </c>
      <c r="F122" s="22">
        <v>300000</v>
      </c>
      <c r="G122" s="3">
        <v>132</v>
      </c>
      <c r="H122" s="3">
        <v>143</v>
      </c>
      <c r="I122" s="3">
        <v>77</v>
      </c>
      <c r="J122" s="3">
        <f t="shared" si="3"/>
        <v>352</v>
      </c>
      <c r="K122" s="16">
        <v>44294</v>
      </c>
    </row>
    <row r="123" spans="2:11" ht="13.5" customHeight="1" x14ac:dyDescent="0.3">
      <c r="B123">
        <v>80</v>
      </c>
      <c r="C123" t="s">
        <v>251</v>
      </c>
      <c r="D123" t="s">
        <v>252</v>
      </c>
      <c r="E123" s="1" t="s">
        <v>256</v>
      </c>
      <c r="F123" s="20">
        <v>5000000</v>
      </c>
      <c r="G123" s="3">
        <v>58</v>
      </c>
      <c r="H123" s="3">
        <v>182</v>
      </c>
      <c r="I123" s="3">
        <v>113</v>
      </c>
      <c r="J123" s="3">
        <f t="shared" si="3"/>
        <v>353</v>
      </c>
      <c r="K123" s="16">
        <v>44287</v>
      </c>
    </row>
    <row r="124" spans="2:11" ht="13.5" customHeight="1" x14ac:dyDescent="0.3">
      <c r="B124">
        <v>79</v>
      </c>
      <c r="C124" t="s">
        <v>253</v>
      </c>
      <c r="D124" t="s">
        <v>255</v>
      </c>
      <c r="E124" s="2" t="s">
        <v>254</v>
      </c>
      <c r="F124" s="10">
        <v>350000</v>
      </c>
      <c r="G124" s="3">
        <v>111</v>
      </c>
      <c r="H124" s="3">
        <v>152</v>
      </c>
      <c r="I124" s="3">
        <v>130</v>
      </c>
      <c r="J124" s="3">
        <f t="shared" si="3"/>
        <v>393</v>
      </c>
      <c r="K124" s="16">
        <v>44280</v>
      </c>
    </row>
    <row r="125" spans="2:11" ht="13.5" customHeight="1" x14ac:dyDescent="0.3">
      <c r="B125">
        <v>78</v>
      </c>
      <c r="C125" t="s">
        <v>249</v>
      </c>
      <c r="D125" t="s">
        <v>250</v>
      </c>
      <c r="E125" t="s">
        <v>4</v>
      </c>
      <c r="F125" s="20">
        <v>0</v>
      </c>
      <c r="G125" s="3">
        <v>60</v>
      </c>
      <c r="H125" s="3">
        <v>91</v>
      </c>
      <c r="I125" s="3">
        <v>108</v>
      </c>
      <c r="J125" s="3">
        <f t="shared" si="3"/>
        <v>259</v>
      </c>
      <c r="K125" s="16">
        <v>44273</v>
      </c>
    </row>
    <row r="126" spans="2:11" ht="13.5" customHeight="1" x14ac:dyDescent="0.3">
      <c r="B126">
        <v>77</v>
      </c>
      <c r="C126" t="s">
        <v>246</v>
      </c>
      <c r="D126" t="s">
        <v>248</v>
      </c>
      <c r="E126" s="1" t="s">
        <v>247</v>
      </c>
      <c r="F126" s="10">
        <v>75000</v>
      </c>
      <c r="G126" s="3">
        <v>196</v>
      </c>
      <c r="H126" s="3">
        <v>140</v>
      </c>
      <c r="I126" s="3">
        <v>100</v>
      </c>
      <c r="J126" s="3">
        <f t="shared" si="3"/>
        <v>436</v>
      </c>
      <c r="K126" s="16">
        <v>44266</v>
      </c>
    </row>
    <row r="127" spans="2:11" ht="13.5" customHeight="1" x14ac:dyDescent="0.3">
      <c r="B127">
        <v>76</v>
      </c>
      <c r="C127" t="s">
        <v>123</v>
      </c>
      <c r="D127" t="s">
        <v>245</v>
      </c>
      <c r="E127" s="1" t="s">
        <v>244</v>
      </c>
      <c r="F127" s="20">
        <v>27500000</v>
      </c>
      <c r="G127" s="3">
        <v>95</v>
      </c>
      <c r="H127" s="3">
        <v>163</v>
      </c>
      <c r="I127" s="3">
        <v>97</v>
      </c>
      <c r="J127" s="3">
        <f t="shared" si="3"/>
        <v>355</v>
      </c>
      <c r="K127" s="16">
        <v>44259</v>
      </c>
    </row>
    <row r="128" spans="2:11" ht="13.5" customHeight="1" x14ac:dyDescent="0.3">
      <c r="B128">
        <v>75</v>
      </c>
      <c r="C128" t="s">
        <v>241</v>
      </c>
      <c r="D128" t="s">
        <v>243</v>
      </c>
      <c r="E128" s="1" t="s">
        <v>242</v>
      </c>
      <c r="F128" s="10">
        <v>300000</v>
      </c>
      <c r="G128" s="3">
        <v>123</v>
      </c>
      <c r="H128" s="3">
        <v>138</v>
      </c>
      <c r="I128" s="3">
        <v>136</v>
      </c>
      <c r="J128" s="3">
        <f t="shared" si="3"/>
        <v>397</v>
      </c>
      <c r="K128" s="16">
        <v>44252</v>
      </c>
    </row>
    <row r="129" spans="2:11" ht="13.5" customHeight="1" x14ac:dyDescent="0.3">
      <c r="B129">
        <v>74</v>
      </c>
      <c r="C129" t="s">
        <v>238</v>
      </c>
      <c r="D129" t="s">
        <v>240</v>
      </c>
      <c r="E129" s="1" t="s">
        <v>239</v>
      </c>
      <c r="F129" s="10">
        <v>500000</v>
      </c>
      <c r="G129" s="3">
        <v>105</v>
      </c>
      <c r="H129" s="3">
        <v>153</v>
      </c>
      <c r="I129" s="3">
        <v>159</v>
      </c>
      <c r="J129" s="3">
        <f t="shared" si="3"/>
        <v>417</v>
      </c>
      <c r="K129" s="16">
        <v>44245</v>
      </c>
    </row>
    <row r="130" spans="2:11" ht="13.5" customHeight="1" x14ac:dyDescent="0.3">
      <c r="B130">
        <v>73</v>
      </c>
      <c r="C130" t="s">
        <v>235</v>
      </c>
      <c r="D130" t="s">
        <v>237</v>
      </c>
      <c r="E130" s="1" t="s">
        <v>236</v>
      </c>
      <c r="F130" s="21">
        <v>1000000</v>
      </c>
      <c r="G130" s="3">
        <v>77</v>
      </c>
      <c r="H130" s="3">
        <v>211</v>
      </c>
      <c r="I130" s="3">
        <v>111</v>
      </c>
      <c r="J130" s="3">
        <f t="shared" si="3"/>
        <v>399</v>
      </c>
      <c r="K130" s="16">
        <v>44238</v>
      </c>
    </row>
    <row r="131" spans="2:11" ht="13.5" customHeight="1" x14ac:dyDescent="0.3">
      <c r="B131">
        <v>72</v>
      </c>
      <c r="C131" t="s">
        <v>232</v>
      </c>
      <c r="D131" t="s">
        <v>234</v>
      </c>
      <c r="E131" s="1" t="s">
        <v>233</v>
      </c>
      <c r="F131" s="20">
        <v>50000000</v>
      </c>
      <c r="G131" s="3">
        <v>87</v>
      </c>
      <c r="H131" s="3">
        <v>143</v>
      </c>
      <c r="I131" s="3">
        <v>129</v>
      </c>
      <c r="J131" s="3">
        <f t="shared" si="3"/>
        <v>359</v>
      </c>
      <c r="K131" s="16">
        <v>44231</v>
      </c>
    </row>
    <row r="132" spans="2:11" ht="13.5" customHeight="1" x14ac:dyDescent="0.3">
      <c r="B132">
        <v>71</v>
      </c>
      <c r="C132" t="s">
        <v>229</v>
      </c>
      <c r="D132" t="s">
        <v>231</v>
      </c>
      <c r="E132" s="1" t="s">
        <v>230</v>
      </c>
      <c r="F132" s="21">
        <f>AVERAGE(300000,1800000)</f>
        <v>1050000</v>
      </c>
      <c r="G132" s="3">
        <v>168</v>
      </c>
      <c r="H132" s="3">
        <v>158</v>
      </c>
      <c r="I132" s="3">
        <v>149</v>
      </c>
      <c r="J132" s="3">
        <f t="shared" si="3"/>
        <v>475</v>
      </c>
      <c r="K132" s="16">
        <v>44224</v>
      </c>
    </row>
    <row r="133" spans="2:11" ht="13.5" customHeight="1" x14ac:dyDescent="0.3">
      <c r="B133">
        <v>70</v>
      </c>
      <c r="C133" t="s">
        <v>226</v>
      </c>
      <c r="D133" t="s">
        <v>228</v>
      </c>
      <c r="E133" s="1" t="s">
        <v>227</v>
      </c>
      <c r="F133" s="10">
        <v>50000</v>
      </c>
      <c r="G133" s="3">
        <v>88</v>
      </c>
      <c r="H133" s="3">
        <v>263</v>
      </c>
      <c r="I133" s="3">
        <v>201</v>
      </c>
      <c r="J133" s="3">
        <f t="shared" si="3"/>
        <v>552</v>
      </c>
      <c r="K133" s="16">
        <v>44217</v>
      </c>
    </row>
    <row r="134" spans="2:11" ht="13.5" customHeight="1" x14ac:dyDescent="0.3">
      <c r="B134">
        <v>69</v>
      </c>
      <c r="C134" t="s">
        <v>223</v>
      </c>
      <c r="D134" t="s">
        <v>225</v>
      </c>
      <c r="E134" s="1" t="s">
        <v>224</v>
      </c>
      <c r="F134" s="21">
        <v>300000</v>
      </c>
      <c r="G134" s="3">
        <v>88</v>
      </c>
      <c r="H134" s="3">
        <v>146</v>
      </c>
      <c r="I134" s="3">
        <v>268</v>
      </c>
      <c r="J134" s="3">
        <f t="shared" si="3"/>
        <v>502</v>
      </c>
      <c r="K134" s="16">
        <v>44210</v>
      </c>
    </row>
    <row r="135" spans="2:11" ht="13.5" customHeight="1" x14ac:dyDescent="0.3">
      <c r="B135">
        <v>68</v>
      </c>
      <c r="C135" s="17" t="s">
        <v>221</v>
      </c>
      <c r="D135" t="s">
        <v>222</v>
      </c>
      <c r="E135" t="s">
        <v>4</v>
      </c>
      <c r="F135" s="20">
        <v>75000000</v>
      </c>
      <c r="G135" s="3">
        <v>188</v>
      </c>
      <c r="H135" s="3">
        <v>110</v>
      </c>
      <c r="I135" s="3">
        <v>142</v>
      </c>
      <c r="J135" s="3">
        <f t="shared" si="3"/>
        <v>440</v>
      </c>
      <c r="K135" s="16">
        <v>44189</v>
      </c>
    </row>
    <row r="136" spans="2:11" ht="13.5" customHeight="1" x14ac:dyDescent="0.3">
      <c r="B136">
        <v>67</v>
      </c>
      <c r="C136" s="17" t="s">
        <v>218</v>
      </c>
      <c r="D136" t="s">
        <v>220</v>
      </c>
      <c r="E136" s="1" t="s">
        <v>219</v>
      </c>
      <c r="F136" s="10">
        <v>500000</v>
      </c>
      <c r="G136" s="3">
        <v>73</v>
      </c>
      <c r="H136" s="3">
        <v>128</v>
      </c>
      <c r="I136" s="3">
        <v>149</v>
      </c>
      <c r="J136" s="3">
        <f t="shared" si="3"/>
        <v>350</v>
      </c>
      <c r="K136" s="16">
        <v>44182</v>
      </c>
    </row>
    <row r="137" spans="2:11" ht="13.5" customHeight="1" x14ac:dyDescent="0.3">
      <c r="B137">
        <v>66</v>
      </c>
      <c r="C137" t="s">
        <v>215</v>
      </c>
      <c r="D137" t="s">
        <v>217</v>
      </c>
      <c r="E137" s="1" t="s">
        <v>216</v>
      </c>
      <c r="F137" s="20">
        <v>15000000</v>
      </c>
      <c r="G137" s="3">
        <v>106</v>
      </c>
      <c r="H137" s="3">
        <v>194</v>
      </c>
      <c r="I137" s="3">
        <v>131</v>
      </c>
      <c r="J137" s="3">
        <f t="shared" ref="J137:J168" si="4">G137+H137+I137</f>
        <v>431</v>
      </c>
      <c r="K137" s="16">
        <v>44175</v>
      </c>
    </row>
    <row r="138" spans="2:11" ht="13.5" customHeight="1" x14ac:dyDescent="0.3">
      <c r="B138">
        <v>65</v>
      </c>
      <c r="C138" t="s">
        <v>211</v>
      </c>
      <c r="D138" t="s">
        <v>213</v>
      </c>
      <c r="E138" s="1" t="s">
        <v>212</v>
      </c>
      <c r="F138" s="20">
        <f>AVERAGE(7500000,15000000)</f>
        <v>11250000</v>
      </c>
      <c r="G138" s="3">
        <v>54</v>
      </c>
      <c r="H138" s="3">
        <v>168</v>
      </c>
      <c r="I138" s="3">
        <v>165</v>
      </c>
      <c r="J138" s="3">
        <f t="shared" si="4"/>
        <v>387</v>
      </c>
      <c r="K138" s="16">
        <v>44168</v>
      </c>
    </row>
    <row r="139" spans="2:11" ht="13.5" customHeight="1" x14ac:dyDescent="0.3">
      <c r="B139">
        <v>64</v>
      </c>
      <c r="C139" t="s">
        <v>209</v>
      </c>
      <c r="D139" t="s">
        <v>214</v>
      </c>
      <c r="E139" s="1" t="s">
        <v>210</v>
      </c>
      <c r="F139" s="10">
        <v>400000</v>
      </c>
      <c r="G139" s="3">
        <v>124</v>
      </c>
      <c r="H139" s="3">
        <v>249</v>
      </c>
      <c r="I139" s="3">
        <v>180</v>
      </c>
      <c r="J139" s="3">
        <f t="shared" si="4"/>
        <v>553</v>
      </c>
      <c r="K139" s="16">
        <v>44161</v>
      </c>
    </row>
    <row r="140" spans="2:11" ht="13.5" customHeight="1" x14ac:dyDescent="0.3">
      <c r="B140">
        <v>63</v>
      </c>
      <c r="C140" t="s">
        <v>206</v>
      </c>
      <c r="D140" t="s">
        <v>208</v>
      </c>
      <c r="E140" s="1" t="s">
        <v>207</v>
      </c>
      <c r="F140" s="10">
        <v>100000</v>
      </c>
      <c r="G140" s="3">
        <v>169</v>
      </c>
      <c r="H140" s="3">
        <v>156</v>
      </c>
      <c r="J140" s="3">
        <f t="shared" si="4"/>
        <v>325</v>
      </c>
      <c r="K140" s="16">
        <v>44154</v>
      </c>
    </row>
    <row r="141" spans="2:11" ht="13.5" customHeight="1" x14ac:dyDescent="0.3">
      <c r="B141">
        <v>62</v>
      </c>
      <c r="C141" t="s">
        <v>182</v>
      </c>
      <c r="D141" t="s">
        <v>184</v>
      </c>
      <c r="E141" s="1" t="s">
        <v>183</v>
      </c>
      <c r="F141" s="10">
        <v>300000</v>
      </c>
      <c r="G141" s="3">
        <v>137</v>
      </c>
      <c r="H141" s="3">
        <v>261</v>
      </c>
      <c r="J141" s="3">
        <f t="shared" si="4"/>
        <v>398</v>
      </c>
      <c r="K141" s="16">
        <v>44147</v>
      </c>
    </row>
    <row r="142" spans="2:11" ht="13.5" customHeight="1" x14ac:dyDescent="0.3">
      <c r="B142">
        <v>61</v>
      </c>
      <c r="C142" t="s">
        <v>179</v>
      </c>
      <c r="D142" t="s">
        <v>181</v>
      </c>
      <c r="E142" s="1" t="s">
        <v>180</v>
      </c>
      <c r="F142" s="10">
        <v>350000</v>
      </c>
      <c r="G142" s="3">
        <v>130</v>
      </c>
      <c r="H142" s="3">
        <v>327</v>
      </c>
      <c r="J142" s="3">
        <f t="shared" si="4"/>
        <v>457</v>
      </c>
      <c r="K142" s="16">
        <v>44140</v>
      </c>
    </row>
    <row r="143" spans="2:11" ht="13.5" customHeight="1" x14ac:dyDescent="0.3">
      <c r="B143">
        <v>60</v>
      </c>
      <c r="C143" t="s">
        <v>176</v>
      </c>
      <c r="D143" t="s">
        <v>178</v>
      </c>
      <c r="E143" s="1" t="s">
        <v>177</v>
      </c>
      <c r="F143" s="10">
        <v>300000</v>
      </c>
      <c r="G143" s="3">
        <v>140</v>
      </c>
      <c r="H143" s="3">
        <v>268</v>
      </c>
      <c r="J143" s="3">
        <f t="shared" si="4"/>
        <v>408</v>
      </c>
      <c r="K143" s="16">
        <v>44133</v>
      </c>
    </row>
    <row r="144" spans="2:11" ht="13.5" customHeight="1" x14ac:dyDescent="0.3">
      <c r="B144">
        <v>59</v>
      </c>
      <c r="C144" s="17" t="s">
        <v>173</v>
      </c>
      <c r="D144" t="s">
        <v>175</v>
      </c>
      <c r="E144" s="1" t="s">
        <v>174</v>
      </c>
      <c r="F144" s="10">
        <v>150000</v>
      </c>
      <c r="G144" s="3">
        <v>242</v>
      </c>
      <c r="H144" s="3">
        <v>209</v>
      </c>
      <c r="J144" s="3">
        <f t="shared" si="4"/>
        <v>451</v>
      </c>
      <c r="K144" s="16">
        <v>44126</v>
      </c>
    </row>
    <row r="145" spans="2:11" ht="13.5" customHeight="1" x14ac:dyDescent="0.3">
      <c r="B145">
        <v>58</v>
      </c>
      <c r="C145" t="s">
        <v>170</v>
      </c>
      <c r="D145" t="s">
        <v>172</v>
      </c>
      <c r="E145" s="1" t="s">
        <v>171</v>
      </c>
      <c r="F145" s="10">
        <v>300000</v>
      </c>
      <c r="G145" s="3">
        <v>313</v>
      </c>
      <c r="H145" s="3">
        <v>184</v>
      </c>
      <c r="J145" s="3">
        <f t="shared" si="4"/>
        <v>497</v>
      </c>
      <c r="K145" s="16">
        <v>44119</v>
      </c>
    </row>
    <row r="146" spans="2:11" ht="13.5" customHeight="1" x14ac:dyDescent="0.3">
      <c r="B146">
        <v>57</v>
      </c>
      <c r="C146" t="s">
        <v>167</v>
      </c>
      <c r="D146" t="s">
        <v>169</v>
      </c>
      <c r="E146" s="1" t="s">
        <v>168</v>
      </c>
      <c r="F146" s="10">
        <v>250000</v>
      </c>
      <c r="G146" s="3">
        <v>120</v>
      </c>
      <c r="H146" s="3">
        <v>301</v>
      </c>
      <c r="J146" s="3">
        <f t="shared" si="4"/>
        <v>421</v>
      </c>
      <c r="K146" s="16">
        <v>44112</v>
      </c>
    </row>
    <row r="147" spans="2:11" ht="13.5" customHeight="1" x14ac:dyDescent="0.3">
      <c r="B147">
        <v>56</v>
      </c>
      <c r="C147" s="17" t="s">
        <v>164</v>
      </c>
      <c r="D147" t="s">
        <v>166</v>
      </c>
      <c r="E147" s="1" t="s">
        <v>165</v>
      </c>
      <c r="F147" s="10">
        <v>500000</v>
      </c>
      <c r="G147" s="3">
        <v>287</v>
      </c>
      <c r="H147" s="3">
        <v>243</v>
      </c>
      <c r="J147" s="3">
        <f t="shared" si="4"/>
        <v>530</v>
      </c>
      <c r="K147" s="16">
        <v>44105</v>
      </c>
    </row>
    <row r="148" spans="2:11" ht="13.5" customHeight="1" x14ac:dyDescent="0.3">
      <c r="B148">
        <v>55</v>
      </c>
      <c r="C148" t="s">
        <v>161</v>
      </c>
      <c r="D148" t="s">
        <v>163</v>
      </c>
      <c r="E148" s="1" t="s">
        <v>162</v>
      </c>
      <c r="F148" s="10">
        <v>75000</v>
      </c>
      <c r="G148" s="3">
        <v>151</v>
      </c>
      <c r="H148" s="3">
        <v>496</v>
      </c>
      <c r="J148" s="3">
        <f t="shared" si="4"/>
        <v>647</v>
      </c>
      <c r="K148" s="16">
        <v>44098</v>
      </c>
    </row>
    <row r="149" spans="2:11" ht="13.5" customHeight="1" x14ac:dyDescent="0.3">
      <c r="B149">
        <v>54</v>
      </c>
      <c r="C149" t="s">
        <v>158</v>
      </c>
      <c r="D149" t="s">
        <v>160</v>
      </c>
      <c r="E149" s="1" t="s">
        <v>159</v>
      </c>
      <c r="F149" s="10">
        <v>1500000</v>
      </c>
      <c r="G149" s="3">
        <v>414</v>
      </c>
      <c r="H149" s="3">
        <v>319</v>
      </c>
      <c r="J149" s="3">
        <f t="shared" si="4"/>
        <v>733</v>
      </c>
      <c r="K149" s="16">
        <v>44091</v>
      </c>
    </row>
    <row r="150" spans="2:11" ht="13.5" customHeight="1" x14ac:dyDescent="0.3">
      <c r="B150">
        <v>53</v>
      </c>
      <c r="C150" s="17" t="s">
        <v>155</v>
      </c>
      <c r="D150" t="s">
        <v>157</v>
      </c>
      <c r="E150" s="1" t="s">
        <v>156</v>
      </c>
      <c r="F150" s="10">
        <v>62500</v>
      </c>
      <c r="G150" s="3">
        <v>138</v>
      </c>
      <c r="H150" s="3">
        <v>425</v>
      </c>
      <c r="J150" s="3">
        <f t="shared" si="4"/>
        <v>563</v>
      </c>
      <c r="K150" s="16">
        <v>44084</v>
      </c>
    </row>
    <row r="151" spans="2:11" ht="13.5" customHeight="1" x14ac:dyDescent="0.3">
      <c r="B151">
        <v>52</v>
      </c>
      <c r="C151" s="17" t="s">
        <v>152</v>
      </c>
      <c r="D151" t="s">
        <v>154</v>
      </c>
      <c r="E151" s="1" t="s">
        <v>153</v>
      </c>
      <c r="F151" s="10">
        <v>100000</v>
      </c>
      <c r="G151" s="3">
        <v>212</v>
      </c>
      <c r="H151" s="3">
        <v>424</v>
      </c>
      <c r="J151" s="3">
        <f t="shared" si="4"/>
        <v>636</v>
      </c>
      <c r="K151" s="16">
        <v>44077</v>
      </c>
    </row>
    <row r="152" spans="2:11" ht="13.5" customHeight="1" x14ac:dyDescent="0.3">
      <c r="B152">
        <v>51</v>
      </c>
      <c r="C152" t="s">
        <v>149</v>
      </c>
      <c r="D152" t="s">
        <v>151</v>
      </c>
      <c r="E152" s="1" t="s">
        <v>150</v>
      </c>
      <c r="F152" s="20">
        <v>4800000</v>
      </c>
      <c r="G152" s="3">
        <v>271</v>
      </c>
      <c r="H152" s="3">
        <v>376</v>
      </c>
      <c r="J152" s="3">
        <f t="shared" si="4"/>
        <v>647</v>
      </c>
      <c r="K152" s="16">
        <v>44070</v>
      </c>
    </row>
    <row r="153" spans="2:11" ht="13.5" customHeight="1" x14ac:dyDescent="0.3">
      <c r="B153">
        <v>50</v>
      </c>
      <c r="C153" t="s">
        <v>146</v>
      </c>
      <c r="D153" t="s">
        <v>148</v>
      </c>
      <c r="E153" s="1" t="s">
        <v>147</v>
      </c>
      <c r="F153" s="21">
        <v>180000</v>
      </c>
      <c r="G153" s="3">
        <v>200</v>
      </c>
      <c r="H153" s="3">
        <v>285</v>
      </c>
      <c r="J153" s="3">
        <f t="shared" si="4"/>
        <v>485</v>
      </c>
      <c r="K153" s="16">
        <v>44064</v>
      </c>
    </row>
    <row r="154" spans="2:11" ht="13.5" customHeight="1" x14ac:dyDescent="0.3">
      <c r="B154">
        <v>49</v>
      </c>
      <c r="C154" s="17" t="s">
        <v>143</v>
      </c>
      <c r="D154" t="s">
        <v>145</v>
      </c>
      <c r="E154" s="1" t="s">
        <v>144</v>
      </c>
      <c r="F154" s="21">
        <v>170000</v>
      </c>
      <c r="G154" s="3">
        <v>229</v>
      </c>
      <c r="H154" s="3">
        <v>310</v>
      </c>
      <c r="J154" s="3">
        <f t="shared" si="4"/>
        <v>539</v>
      </c>
      <c r="K154" s="16">
        <v>44056</v>
      </c>
    </row>
    <row r="155" spans="2:11" ht="13.5" customHeight="1" x14ac:dyDescent="0.3">
      <c r="B155">
        <v>48</v>
      </c>
      <c r="C155" s="17" t="s">
        <v>138</v>
      </c>
      <c r="D155" t="s">
        <v>140</v>
      </c>
      <c r="E155" s="1" t="s">
        <v>139</v>
      </c>
      <c r="F155" s="20">
        <v>10000000</v>
      </c>
      <c r="G155" s="3">
        <v>194</v>
      </c>
      <c r="H155" s="3">
        <v>368</v>
      </c>
      <c r="J155" s="3">
        <f t="shared" si="4"/>
        <v>562</v>
      </c>
      <c r="K155" s="16">
        <v>44050</v>
      </c>
    </row>
    <row r="156" spans="2:11" x14ac:dyDescent="0.3">
      <c r="B156">
        <v>47</v>
      </c>
      <c r="C156" t="s">
        <v>136</v>
      </c>
      <c r="D156" t="s">
        <v>137</v>
      </c>
      <c r="E156" t="s">
        <v>4</v>
      </c>
      <c r="F156" s="10">
        <v>250000</v>
      </c>
      <c r="G156" s="3">
        <v>241</v>
      </c>
      <c r="H156" s="3">
        <v>285</v>
      </c>
      <c r="J156" s="3">
        <f t="shared" si="4"/>
        <v>526</v>
      </c>
      <c r="K156" s="16">
        <v>44043</v>
      </c>
    </row>
    <row r="157" spans="2:11" x14ac:dyDescent="0.3">
      <c r="B157">
        <v>46</v>
      </c>
      <c r="C157" t="s">
        <v>133</v>
      </c>
      <c r="D157" t="s">
        <v>135</v>
      </c>
      <c r="E157" s="1" t="s">
        <v>134</v>
      </c>
      <c r="F157" s="10">
        <v>100000</v>
      </c>
      <c r="G157" s="3">
        <v>181</v>
      </c>
      <c r="H157" s="3">
        <v>448</v>
      </c>
      <c r="J157" s="3">
        <f t="shared" si="4"/>
        <v>629</v>
      </c>
      <c r="K157" s="16">
        <v>44036</v>
      </c>
    </row>
    <row r="158" spans="2:11" x14ac:dyDescent="0.3">
      <c r="B158">
        <v>45</v>
      </c>
      <c r="C158" s="17" t="s">
        <v>129</v>
      </c>
      <c r="D158" t="s">
        <v>131</v>
      </c>
      <c r="E158" s="1" t="s">
        <v>130</v>
      </c>
      <c r="F158" s="10">
        <v>200000</v>
      </c>
      <c r="G158" s="3">
        <v>118</v>
      </c>
      <c r="H158" s="3">
        <v>520</v>
      </c>
      <c r="J158" s="3">
        <f t="shared" si="4"/>
        <v>638</v>
      </c>
      <c r="K158" s="16">
        <v>44029</v>
      </c>
    </row>
    <row r="159" spans="2:11" x14ac:dyDescent="0.3">
      <c r="B159">
        <v>44</v>
      </c>
      <c r="C159" s="17" t="s">
        <v>126</v>
      </c>
      <c r="D159" t="s">
        <v>128</v>
      </c>
      <c r="E159" s="1" t="s">
        <v>127</v>
      </c>
      <c r="F159" s="10">
        <v>80000</v>
      </c>
      <c r="G159" s="3">
        <v>150</v>
      </c>
      <c r="H159" s="3">
        <v>502</v>
      </c>
      <c r="J159" s="3">
        <f t="shared" si="4"/>
        <v>652</v>
      </c>
      <c r="K159" s="16">
        <v>44022</v>
      </c>
    </row>
    <row r="160" spans="2:11" x14ac:dyDescent="0.3">
      <c r="B160">
        <v>43</v>
      </c>
      <c r="C160" t="s">
        <v>123</v>
      </c>
      <c r="D160" t="s">
        <v>125</v>
      </c>
      <c r="E160" s="1" t="s">
        <v>124</v>
      </c>
      <c r="F160" s="20">
        <v>15000000</v>
      </c>
      <c r="G160" s="3">
        <v>192</v>
      </c>
      <c r="H160" s="3">
        <v>372</v>
      </c>
      <c r="J160" s="3">
        <f t="shared" si="4"/>
        <v>564</v>
      </c>
      <c r="K160" s="16">
        <v>44015</v>
      </c>
    </row>
    <row r="161" spans="2:11" x14ac:dyDescent="0.3">
      <c r="B161">
        <v>42</v>
      </c>
      <c r="C161" t="s">
        <v>120</v>
      </c>
      <c r="D161" t="s">
        <v>122</v>
      </c>
      <c r="E161" s="1" t="s">
        <v>121</v>
      </c>
      <c r="F161" s="10">
        <v>2000000</v>
      </c>
      <c r="G161" s="3">
        <v>446</v>
      </c>
      <c r="H161" s="3">
        <v>162</v>
      </c>
      <c r="J161" s="3">
        <f t="shared" si="4"/>
        <v>608</v>
      </c>
      <c r="K161" s="16">
        <v>44008</v>
      </c>
    </row>
    <row r="162" spans="2:11" x14ac:dyDescent="0.3">
      <c r="B162">
        <v>41</v>
      </c>
      <c r="C162" t="s">
        <v>117</v>
      </c>
      <c r="D162" t="s">
        <v>119</v>
      </c>
      <c r="E162" s="1" t="s">
        <v>118</v>
      </c>
      <c r="F162" s="10">
        <v>400000</v>
      </c>
      <c r="G162" s="3">
        <v>405</v>
      </c>
      <c r="H162" s="3">
        <v>241</v>
      </c>
      <c r="J162" s="3">
        <f t="shared" si="4"/>
        <v>646</v>
      </c>
      <c r="K162" s="16">
        <v>44001</v>
      </c>
    </row>
    <row r="163" spans="2:11" x14ac:dyDescent="0.3">
      <c r="B163">
        <v>40</v>
      </c>
      <c r="C163" t="s">
        <v>114</v>
      </c>
      <c r="D163" t="s">
        <v>116</v>
      </c>
      <c r="E163" s="1" t="s">
        <v>115</v>
      </c>
      <c r="F163" s="20">
        <v>0</v>
      </c>
      <c r="G163" s="3">
        <v>158</v>
      </c>
      <c r="H163" s="3">
        <v>301</v>
      </c>
      <c r="J163" s="3">
        <f t="shared" si="4"/>
        <v>459</v>
      </c>
      <c r="K163" s="16">
        <v>43994</v>
      </c>
    </row>
    <row r="164" spans="2:11" x14ac:dyDescent="0.3">
      <c r="B164">
        <v>39</v>
      </c>
      <c r="C164" s="17" t="s">
        <v>111</v>
      </c>
      <c r="D164" t="s">
        <v>113</v>
      </c>
      <c r="E164" s="1" t="s">
        <v>112</v>
      </c>
      <c r="F164" s="21">
        <v>250000</v>
      </c>
      <c r="G164" s="3">
        <v>315</v>
      </c>
      <c r="H164" s="3">
        <v>240</v>
      </c>
      <c r="J164" s="3">
        <f t="shared" si="4"/>
        <v>555</v>
      </c>
      <c r="K164" s="16">
        <v>43987</v>
      </c>
    </row>
    <row r="165" spans="2:11" x14ac:dyDescent="0.3">
      <c r="B165">
        <v>38</v>
      </c>
      <c r="C165" s="17" t="s">
        <v>108</v>
      </c>
      <c r="D165" t="s">
        <v>110</v>
      </c>
      <c r="E165" s="1" t="s">
        <v>109</v>
      </c>
      <c r="F165" s="20">
        <v>100000</v>
      </c>
      <c r="G165" s="3">
        <v>519</v>
      </c>
      <c r="H165" s="3">
        <v>175</v>
      </c>
      <c r="J165" s="3">
        <f t="shared" si="4"/>
        <v>694</v>
      </c>
      <c r="K165" s="16">
        <v>43983</v>
      </c>
    </row>
    <row r="166" spans="2:11" x14ac:dyDescent="0.3">
      <c r="B166">
        <v>37</v>
      </c>
      <c r="C166" t="s">
        <v>105</v>
      </c>
      <c r="D166" t="s">
        <v>107</v>
      </c>
      <c r="E166" s="1" t="s">
        <v>106</v>
      </c>
      <c r="F166" s="10">
        <v>400000</v>
      </c>
      <c r="G166" s="3">
        <v>344</v>
      </c>
      <c r="H166" s="3">
        <v>235</v>
      </c>
      <c r="J166" s="3">
        <f t="shared" si="4"/>
        <v>579</v>
      </c>
      <c r="K166" s="16">
        <v>43980</v>
      </c>
    </row>
    <row r="167" spans="2:11" x14ac:dyDescent="0.3">
      <c r="B167">
        <v>36</v>
      </c>
      <c r="C167" t="s">
        <v>102</v>
      </c>
      <c r="D167" t="s">
        <v>104</v>
      </c>
      <c r="E167" s="1" t="s">
        <v>103</v>
      </c>
      <c r="F167" s="20">
        <v>41000000</v>
      </c>
      <c r="G167" s="3">
        <v>94</v>
      </c>
      <c r="H167" s="3">
        <v>371</v>
      </c>
      <c r="J167" s="3">
        <f t="shared" si="4"/>
        <v>465</v>
      </c>
      <c r="K167" s="16">
        <v>43973</v>
      </c>
    </row>
    <row r="168" spans="2:11" x14ac:dyDescent="0.3">
      <c r="B168">
        <v>35</v>
      </c>
      <c r="C168" t="s">
        <v>99</v>
      </c>
      <c r="D168" t="s">
        <v>101</v>
      </c>
      <c r="E168" s="1" t="s">
        <v>100</v>
      </c>
      <c r="F168" s="10">
        <v>500000</v>
      </c>
      <c r="G168" s="3">
        <v>218</v>
      </c>
      <c r="H168" s="3">
        <v>480</v>
      </c>
      <c r="J168" s="3">
        <f t="shared" si="4"/>
        <v>698</v>
      </c>
      <c r="K168" s="16">
        <v>43966</v>
      </c>
    </row>
    <row r="169" spans="2:11" x14ac:dyDescent="0.3">
      <c r="B169">
        <v>34</v>
      </c>
      <c r="C169" s="17" t="s">
        <v>96</v>
      </c>
      <c r="D169" t="s">
        <v>98</v>
      </c>
      <c r="E169" s="1" t="s">
        <v>97</v>
      </c>
      <c r="F169" s="10">
        <v>100000</v>
      </c>
      <c r="G169" s="3">
        <v>299</v>
      </c>
      <c r="H169" s="3">
        <v>279</v>
      </c>
      <c r="J169" s="3">
        <f t="shared" ref="J169:J200" si="5">G169+H169+I169</f>
        <v>578</v>
      </c>
      <c r="K169" s="16">
        <v>43959</v>
      </c>
    </row>
    <row r="170" spans="2:11" x14ac:dyDescent="0.3">
      <c r="B170">
        <v>33</v>
      </c>
      <c r="C170" s="17" t="s">
        <v>94</v>
      </c>
      <c r="D170" t="s">
        <v>95</v>
      </c>
      <c r="E170" t="s">
        <v>4</v>
      </c>
      <c r="F170" s="10">
        <v>500000</v>
      </c>
      <c r="G170" s="3">
        <v>248</v>
      </c>
      <c r="H170" s="3">
        <v>331</v>
      </c>
      <c r="J170" s="3">
        <f t="shared" si="5"/>
        <v>579</v>
      </c>
      <c r="K170" s="16">
        <v>43955</v>
      </c>
    </row>
    <row r="171" spans="2:11" x14ac:dyDescent="0.3">
      <c r="B171">
        <v>32</v>
      </c>
      <c r="C171" s="17" t="s">
        <v>91</v>
      </c>
      <c r="D171" t="s">
        <v>93</v>
      </c>
      <c r="E171" s="1" t="s">
        <v>92</v>
      </c>
      <c r="F171" s="20">
        <v>3000000</v>
      </c>
      <c r="G171" s="3">
        <v>250</v>
      </c>
      <c r="H171" s="3">
        <v>295</v>
      </c>
      <c r="J171" s="3">
        <f t="shared" si="5"/>
        <v>545</v>
      </c>
      <c r="K171" s="16">
        <v>43952</v>
      </c>
    </row>
    <row r="172" spans="2:11" x14ac:dyDescent="0.3">
      <c r="B172">
        <v>31</v>
      </c>
      <c r="C172" t="s">
        <v>88</v>
      </c>
      <c r="D172" t="s">
        <v>90</v>
      </c>
      <c r="E172" s="1" t="s">
        <v>89</v>
      </c>
      <c r="F172" s="20">
        <v>15000000</v>
      </c>
      <c r="G172" s="3">
        <v>176</v>
      </c>
      <c r="H172" s="3">
        <v>286</v>
      </c>
      <c r="J172" s="3">
        <f t="shared" si="5"/>
        <v>462</v>
      </c>
      <c r="K172" s="16">
        <v>43945</v>
      </c>
    </row>
    <row r="173" spans="2:11" x14ac:dyDescent="0.3">
      <c r="B173">
        <v>30</v>
      </c>
      <c r="C173" t="s">
        <v>85</v>
      </c>
      <c r="D173" t="s">
        <v>87</v>
      </c>
      <c r="E173" s="1" t="s">
        <v>86</v>
      </c>
      <c r="F173" s="20">
        <v>31500000</v>
      </c>
      <c r="G173" s="3">
        <v>306</v>
      </c>
      <c r="H173" s="3">
        <v>230</v>
      </c>
      <c r="J173" s="3">
        <f t="shared" si="5"/>
        <v>536</v>
      </c>
      <c r="K173" s="16">
        <v>43938</v>
      </c>
    </row>
    <row r="174" spans="2:11" x14ac:dyDescent="0.3">
      <c r="B174">
        <v>29</v>
      </c>
      <c r="C174" s="17" t="s">
        <v>82</v>
      </c>
      <c r="D174" t="s">
        <v>84</v>
      </c>
      <c r="E174" s="1" t="s">
        <v>83</v>
      </c>
      <c r="F174" s="10">
        <v>100000</v>
      </c>
      <c r="G174" s="3">
        <v>159</v>
      </c>
      <c r="H174" s="3">
        <v>301</v>
      </c>
      <c r="J174" s="3">
        <f t="shared" si="5"/>
        <v>460</v>
      </c>
      <c r="K174" s="16">
        <v>43931</v>
      </c>
    </row>
    <row r="175" spans="2:11" x14ac:dyDescent="0.3">
      <c r="B175">
        <v>28</v>
      </c>
      <c r="C175" t="s">
        <v>79</v>
      </c>
      <c r="D175" t="s">
        <v>81</v>
      </c>
      <c r="E175" s="1" t="s">
        <v>80</v>
      </c>
      <c r="F175" s="20">
        <v>3000000</v>
      </c>
      <c r="G175" s="3">
        <v>203</v>
      </c>
      <c r="H175" s="3">
        <v>240</v>
      </c>
      <c r="J175" s="3">
        <f t="shared" si="5"/>
        <v>443</v>
      </c>
      <c r="K175" s="16">
        <v>43924</v>
      </c>
    </row>
    <row r="176" spans="2:11" x14ac:dyDescent="0.3">
      <c r="B176">
        <v>27</v>
      </c>
      <c r="C176" t="s">
        <v>77</v>
      </c>
      <c r="D176" t="s">
        <v>78</v>
      </c>
      <c r="E176" t="s">
        <v>4</v>
      </c>
      <c r="F176" s="10">
        <f>AVERAGE(250000,500000)</f>
        <v>375000</v>
      </c>
      <c r="G176" s="3">
        <v>303</v>
      </c>
      <c r="H176" s="3">
        <v>215</v>
      </c>
      <c r="J176" s="3">
        <f t="shared" si="5"/>
        <v>518</v>
      </c>
      <c r="K176" s="16">
        <v>43917</v>
      </c>
    </row>
    <row r="177" spans="2:11" x14ac:dyDescent="0.3">
      <c r="B177">
        <v>26</v>
      </c>
      <c r="C177" t="s">
        <v>75</v>
      </c>
      <c r="D177" t="s">
        <v>76</v>
      </c>
      <c r="E177" t="s">
        <v>4</v>
      </c>
      <c r="F177" s="10">
        <v>30000</v>
      </c>
      <c r="G177" s="3">
        <v>258</v>
      </c>
      <c r="H177" s="3">
        <v>314</v>
      </c>
      <c r="J177" s="3">
        <f t="shared" si="5"/>
        <v>572</v>
      </c>
      <c r="K177" s="16">
        <v>43910</v>
      </c>
    </row>
    <row r="178" spans="2:11" x14ac:dyDescent="0.3">
      <c r="B178">
        <v>25</v>
      </c>
      <c r="C178" s="17" t="s">
        <v>72</v>
      </c>
      <c r="D178" t="s">
        <v>74</v>
      </c>
      <c r="E178" s="1" t="s">
        <v>73</v>
      </c>
      <c r="F178" s="10">
        <v>365000</v>
      </c>
      <c r="G178" s="3">
        <v>270</v>
      </c>
      <c r="H178" s="3">
        <v>465</v>
      </c>
      <c r="J178" s="3">
        <f t="shared" si="5"/>
        <v>735</v>
      </c>
      <c r="K178" s="16">
        <v>43903</v>
      </c>
    </row>
    <row r="179" spans="2:11" x14ac:dyDescent="0.3">
      <c r="B179">
        <v>24</v>
      </c>
      <c r="C179" s="17" t="s">
        <v>71</v>
      </c>
      <c r="D179" t="s">
        <v>4</v>
      </c>
      <c r="E179" t="s">
        <v>4</v>
      </c>
      <c r="F179" s="10">
        <v>300000</v>
      </c>
      <c r="G179" s="3">
        <v>153</v>
      </c>
      <c r="H179" s="3">
        <v>535</v>
      </c>
      <c r="J179" s="3">
        <f t="shared" si="5"/>
        <v>688</v>
      </c>
      <c r="K179" s="16">
        <v>43896</v>
      </c>
    </row>
    <row r="180" spans="2:11" x14ac:dyDescent="0.3">
      <c r="B180">
        <v>23</v>
      </c>
      <c r="C180" t="s">
        <v>68</v>
      </c>
      <c r="D180" t="s">
        <v>70</v>
      </c>
      <c r="E180" s="1" t="s">
        <v>69</v>
      </c>
      <c r="F180" s="20">
        <v>10000000</v>
      </c>
      <c r="G180" s="3">
        <v>130</v>
      </c>
      <c r="H180" s="3">
        <v>435</v>
      </c>
      <c r="J180" s="3">
        <f t="shared" si="5"/>
        <v>565</v>
      </c>
      <c r="K180" s="16">
        <v>43889</v>
      </c>
    </row>
    <row r="181" spans="2:11" x14ac:dyDescent="0.3">
      <c r="B181">
        <v>22</v>
      </c>
      <c r="C181" s="17" t="s">
        <v>65</v>
      </c>
      <c r="D181" t="s">
        <v>67</v>
      </c>
      <c r="E181" s="1" t="s">
        <v>66</v>
      </c>
      <c r="F181" s="10">
        <v>10000</v>
      </c>
      <c r="G181" s="3">
        <v>237</v>
      </c>
      <c r="H181" s="3">
        <v>310</v>
      </c>
      <c r="J181" s="3">
        <f t="shared" si="5"/>
        <v>547</v>
      </c>
      <c r="K181" s="16">
        <v>43882</v>
      </c>
    </row>
    <row r="182" spans="2:11" x14ac:dyDescent="0.3">
      <c r="B182">
        <v>21</v>
      </c>
      <c r="C182" s="17" t="s">
        <v>62</v>
      </c>
      <c r="D182" t="s">
        <v>64</v>
      </c>
      <c r="E182" s="1" t="s">
        <v>63</v>
      </c>
      <c r="F182" s="20">
        <v>3200000</v>
      </c>
      <c r="G182" s="3">
        <v>153</v>
      </c>
      <c r="H182" s="3">
        <v>283</v>
      </c>
      <c r="J182" s="3">
        <f t="shared" si="5"/>
        <v>436</v>
      </c>
      <c r="K182" s="16">
        <v>43874</v>
      </c>
    </row>
    <row r="183" spans="2:11" x14ac:dyDescent="0.3">
      <c r="B183">
        <v>20</v>
      </c>
      <c r="C183" t="s">
        <v>59</v>
      </c>
      <c r="D183" t="s">
        <v>61</v>
      </c>
      <c r="E183" s="1" t="s">
        <v>60</v>
      </c>
      <c r="F183" s="10">
        <v>200000</v>
      </c>
      <c r="G183" s="3">
        <v>133</v>
      </c>
      <c r="H183" s="3">
        <v>371</v>
      </c>
      <c r="J183" s="3">
        <f t="shared" si="5"/>
        <v>504</v>
      </c>
      <c r="K183" s="16">
        <v>43860</v>
      </c>
    </row>
    <row r="184" spans="2:11" x14ac:dyDescent="0.3">
      <c r="B184">
        <v>19</v>
      </c>
      <c r="C184" t="s">
        <v>56</v>
      </c>
      <c r="D184" t="s">
        <v>58</v>
      </c>
      <c r="E184" s="1" t="s">
        <v>57</v>
      </c>
      <c r="F184" s="20">
        <v>12000000</v>
      </c>
      <c r="G184" s="3">
        <v>202</v>
      </c>
      <c r="H184" s="3">
        <v>369</v>
      </c>
      <c r="J184" s="3">
        <f t="shared" si="5"/>
        <v>571</v>
      </c>
      <c r="K184" s="16">
        <v>43853</v>
      </c>
    </row>
    <row r="185" spans="2:11" x14ac:dyDescent="0.3">
      <c r="B185">
        <v>18</v>
      </c>
      <c r="C185" t="s">
        <v>54</v>
      </c>
      <c r="D185" t="s">
        <v>55</v>
      </c>
      <c r="E185" t="s">
        <v>4</v>
      </c>
      <c r="F185" s="10">
        <v>24000</v>
      </c>
      <c r="G185" s="3">
        <v>255</v>
      </c>
      <c r="H185" s="3">
        <v>456</v>
      </c>
      <c r="J185" s="3">
        <f t="shared" si="5"/>
        <v>711</v>
      </c>
      <c r="K185" s="16">
        <v>43846</v>
      </c>
    </row>
    <row r="186" spans="2:11" x14ac:dyDescent="0.3">
      <c r="B186">
        <v>17</v>
      </c>
      <c r="C186" s="17" t="s">
        <v>51</v>
      </c>
      <c r="D186" t="s">
        <v>53</v>
      </c>
      <c r="E186" s="1" t="s">
        <v>52</v>
      </c>
      <c r="F186" s="21">
        <v>1000000</v>
      </c>
      <c r="G186" s="3">
        <v>113</v>
      </c>
      <c r="H186" s="3">
        <v>328</v>
      </c>
      <c r="J186" s="3">
        <f t="shared" si="5"/>
        <v>441</v>
      </c>
      <c r="K186" s="16">
        <v>43825</v>
      </c>
    </row>
    <row r="187" spans="2:11" x14ac:dyDescent="0.3">
      <c r="B187">
        <v>16</v>
      </c>
      <c r="C187" s="17" t="s">
        <v>48</v>
      </c>
      <c r="D187" t="s">
        <v>50</v>
      </c>
      <c r="E187" s="1" t="s">
        <v>49</v>
      </c>
      <c r="F187" s="20">
        <v>6500000</v>
      </c>
      <c r="G187" s="3">
        <v>196</v>
      </c>
      <c r="H187" s="3">
        <v>258</v>
      </c>
      <c r="J187" s="3">
        <f t="shared" si="5"/>
        <v>454</v>
      </c>
      <c r="K187" s="16">
        <v>43818</v>
      </c>
    </row>
    <row r="188" spans="2:11" x14ac:dyDescent="0.3">
      <c r="B188">
        <v>15</v>
      </c>
      <c r="C188" s="17" t="s">
        <v>45</v>
      </c>
      <c r="D188" t="s">
        <v>47</v>
      </c>
      <c r="E188" s="1" t="s">
        <v>46</v>
      </c>
      <c r="F188" s="20">
        <v>0</v>
      </c>
      <c r="G188" s="3">
        <v>161</v>
      </c>
      <c r="H188" s="3">
        <v>260</v>
      </c>
      <c r="J188" s="3">
        <f t="shared" si="5"/>
        <v>421</v>
      </c>
      <c r="K188" s="16">
        <v>43811</v>
      </c>
    </row>
    <row r="189" spans="2:11" x14ac:dyDescent="0.3">
      <c r="B189">
        <v>14</v>
      </c>
      <c r="C189" t="s">
        <v>42</v>
      </c>
      <c r="D189" t="s">
        <v>44</v>
      </c>
      <c r="E189" s="1" t="s">
        <v>43</v>
      </c>
      <c r="F189" s="20">
        <v>8000000</v>
      </c>
      <c r="G189" s="3">
        <v>108</v>
      </c>
      <c r="H189" s="3">
        <v>318</v>
      </c>
      <c r="J189" s="3">
        <f t="shared" si="5"/>
        <v>426</v>
      </c>
      <c r="K189" s="16">
        <v>43805</v>
      </c>
    </row>
    <row r="190" spans="2:11" x14ac:dyDescent="0.3">
      <c r="B190">
        <v>13</v>
      </c>
      <c r="C190" s="17" t="s">
        <v>40</v>
      </c>
      <c r="D190" t="s">
        <v>41</v>
      </c>
      <c r="E190" t="s">
        <v>4</v>
      </c>
      <c r="F190" s="21">
        <v>340000</v>
      </c>
      <c r="G190" s="3">
        <v>235</v>
      </c>
      <c r="H190" s="3">
        <v>131</v>
      </c>
      <c r="J190" s="3">
        <f t="shared" si="5"/>
        <v>366</v>
      </c>
      <c r="K190" s="16">
        <v>43798</v>
      </c>
    </row>
    <row r="191" spans="2:11" x14ac:dyDescent="0.3">
      <c r="B191">
        <v>12</v>
      </c>
      <c r="C191" t="s">
        <v>37</v>
      </c>
      <c r="D191" t="s">
        <v>39</v>
      </c>
      <c r="E191" s="1" t="s">
        <v>38</v>
      </c>
      <c r="F191" s="20">
        <v>6000000</v>
      </c>
      <c r="G191" s="3">
        <v>212</v>
      </c>
      <c r="H191" s="3">
        <v>248</v>
      </c>
      <c r="J191" s="3">
        <f t="shared" si="5"/>
        <v>460</v>
      </c>
      <c r="K191" s="16">
        <v>43791</v>
      </c>
    </row>
    <row r="192" spans="2:11" x14ac:dyDescent="0.3">
      <c r="B192">
        <v>11</v>
      </c>
      <c r="C192" t="s">
        <v>34</v>
      </c>
      <c r="D192" t="s">
        <v>36</v>
      </c>
      <c r="E192" s="1" t="s">
        <v>35</v>
      </c>
      <c r="F192" s="20">
        <v>5000000</v>
      </c>
      <c r="G192" s="3">
        <v>222</v>
      </c>
      <c r="H192" s="3">
        <v>144</v>
      </c>
      <c r="J192" s="3">
        <f t="shared" si="5"/>
        <v>366</v>
      </c>
      <c r="K192" s="16">
        <v>43784</v>
      </c>
    </row>
    <row r="193" spans="2:11" x14ac:dyDescent="0.3">
      <c r="B193">
        <v>10</v>
      </c>
      <c r="C193" s="17" t="s">
        <v>31</v>
      </c>
      <c r="D193" t="s">
        <v>33</v>
      </c>
      <c r="E193" s="1" t="s">
        <v>32</v>
      </c>
      <c r="F193" s="20">
        <v>20000000</v>
      </c>
      <c r="G193" s="3">
        <v>182</v>
      </c>
      <c r="H193" s="3">
        <v>305</v>
      </c>
      <c r="J193" s="3">
        <f t="shared" si="5"/>
        <v>487</v>
      </c>
      <c r="K193" s="16">
        <v>43778</v>
      </c>
    </row>
    <row r="194" spans="2:11" x14ac:dyDescent="0.3">
      <c r="B194">
        <v>9</v>
      </c>
      <c r="C194" s="17" t="s">
        <v>28</v>
      </c>
      <c r="D194" t="s">
        <v>30</v>
      </c>
      <c r="E194" s="1" t="s">
        <v>29</v>
      </c>
      <c r="F194" s="20">
        <v>0</v>
      </c>
      <c r="G194" s="3">
        <v>323</v>
      </c>
      <c r="H194" s="3">
        <v>243</v>
      </c>
      <c r="J194" s="3">
        <f t="shared" si="5"/>
        <v>566</v>
      </c>
      <c r="K194" s="16">
        <v>43770</v>
      </c>
    </row>
    <row r="195" spans="2:11" x14ac:dyDescent="0.3">
      <c r="B195">
        <v>8</v>
      </c>
      <c r="C195" t="s">
        <v>25</v>
      </c>
      <c r="D195" t="s">
        <v>27</v>
      </c>
      <c r="E195" s="1" t="s">
        <v>26</v>
      </c>
      <c r="F195" s="20">
        <v>100000000</v>
      </c>
      <c r="G195" s="3">
        <v>315</v>
      </c>
      <c r="H195" s="3">
        <v>211</v>
      </c>
      <c r="J195" s="3">
        <f t="shared" si="5"/>
        <v>526</v>
      </c>
      <c r="K195" s="16">
        <v>43763</v>
      </c>
    </row>
    <row r="196" spans="2:11" x14ac:dyDescent="0.3">
      <c r="B196">
        <v>7</v>
      </c>
      <c r="C196" t="s">
        <v>23</v>
      </c>
      <c r="D196" t="s">
        <v>22</v>
      </c>
      <c r="E196" s="1" t="s">
        <v>24</v>
      </c>
      <c r="F196" s="20">
        <v>0</v>
      </c>
      <c r="G196" s="3">
        <v>252</v>
      </c>
      <c r="H196" s="3">
        <v>352</v>
      </c>
      <c r="J196" s="3">
        <f t="shared" si="5"/>
        <v>604</v>
      </c>
      <c r="K196" s="16">
        <v>43757</v>
      </c>
    </row>
    <row r="197" spans="2:11" x14ac:dyDescent="0.3">
      <c r="B197">
        <v>6</v>
      </c>
      <c r="C197" s="17" t="s">
        <v>19</v>
      </c>
      <c r="D197" t="s">
        <v>21</v>
      </c>
      <c r="E197" s="1" t="s">
        <v>20</v>
      </c>
      <c r="F197" s="20">
        <v>15000000</v>
      </c>
      <c r="G197" s="3">
        <v>126</v>
      </c>
      <c r="H197" s="3">
        <v>298</v>
      </c>
      <c r="J197" s="3">
        <f t="shared" si="5"/>
        <v>424</v>
      </c>
      <c r="K197" s="16">
        <v>43749</v>
      </c>
    </row>
    <row r="198" spans="2:11" x14ac:dyDescent="0.3">
      <c r="B198">
        <v>5</v>
      </c>
      <c r="C198" t="s">
        <v>12</v>
      </c>
      <c r="D198" t="s">
        <v>14</v>
      </c>
      <c r="E198" s="1" t="s">
        <v>13</v>
      </c>
      <c r="F198" s="20">
        <v>0</v>
      </c>
      <c r="G198" s="3">
        <v>141</v>
      </c>
      <c r="H198" s="3">
        <v>83</v>
      </c>
      <c r="J198" s="3">
        <f t="shared" si="5"/>
        <v>224</v>
      </c>
      <c r="K198" s="16">
        <v>43742</v>
      </c>
    </row>
    <row r="199" spans="2:11" x14ac:dyDescent="0.3">
      <c r="B199">
        <v>4</v>
      </c>
      <c r="C199" t="s">
        <v>10</v>
      </c>
      <c r="D199" t="s">
        <v>18</v>
      </c>
      <c r="E199" s="1" t="s">
        <v>11</v>
      </c>
      <c r="F199" s="20">
        <v>3000000</v>
      </c>
      <c r="G199" s="3">
        <v>50</v>
      </c>
      <c r="H199" s="3">
        <v>134</v>
      </c>
      <c r="J199" s="3">
        <f t="shared" si="5"/>
        <v>184</v>
      </c>
      <c r="K199" s="16">
        <v>43735</v>
      </c>
    </row>
    <row r="200" spans="2:11" x14ac:dyDescent="0.3">
      <c r="B200">
        <v>3</v>
      </c>
      <c r="C200" t="s">
        <v>465</v>
      </c>
      <c r="D200" t="s">
        <v>17</v>
      </c>
      <c r="E200" s="1" t="s">
        <v>8</v>
      </c>
      <c r="F200" s="10">
        <v>150000</v>
      </c>
      <c r="G200" s="3">
        <v>125</v>
      </c>
      <c r="H200" s="3">
        <v>105</v>
      </c>
      <c r="J200" s="3">
        <f t="shared" si="5"/>
        <v>230</v>
      </c>
      <c r="K200" s="16">
        <v>43729</v>
      </c>
    </row>
    <row r="201" spans="2:11" x14ac:dyDescent="0.3">
      <c r="B201">
        <v>2</v>
      </c>
      <c r="C201" t="s">
        <v>132</v>
      </c>
      <c r="D201" t="s">
        <v>16</v>
      </c>
      <c r="E201" s="1" t="s">
        <v>5</v>
      </c>
      <c r="F201" s="10">
        <v>150000</v>
      </c>
      <c r="G201" s="3">
        <v>181</v>
      </c>
      <c r="H201" s="3">
        <v>43</v>
      </c>
      <c r="J201" s="3">
        <f t="shared" ref="J201:J202" si="6">G201+H201+I201</f>
        <v>224</v>
      </c>
      <c r="K201" s="16">
        <v>43721</v>
      </c>
    </row>
    <row r="202" spans="2:11" x14ac:dyDescent="0.3">
      <c r="B202">
        <v>1</v>
      </c>
      <c r="C202" t="s">
        <v>7</v>
      </c>
      <c r="D202" t="s">
        <v>15</v>
      </c>
      <c r="E202" t="s">
        <v>4</v>
      </c>
      <c r="F202" s="20">
        <v>0</v>
      </c>
      <c r="G202" s="3">
        <v>48</v>
      </c>
      <c r="H202" s="3">
        <v>134</v>
      </c>
      <c r="J202" s="3">
        <f t="shared" si="6"/>
        <v>182</v>
      </c>
      <c r="K202" s="16">
        <v>43714</v>
      </c>
    </row>
  </sheetData>
  <autoFilter ref="B2:K202">
    <sortState ref="B3:K202">
      <sortCondition descending="1" ref="B2:B202"/>
    </sortState>
  </autoFilter>
  <conditionalFormatting sqref="G3:I3">
    <cfRule type="colorScale" priority="21">
      <colorScale>
        <cfvo type="min"/>
        <cfvo type="percentile" val="50"/>
        <cfvo type="max"/>
        <color rgb="FFF8696B"/>
        <color rgb="FFFFEB84"/>
        <color rgb="FF63BE7B"/>
      </colorScale>
    </cfRule>
  </conditionalFormatting>
  <conditionalFormatting sqref="G4:I4">
    <cfRule type="colorScale" priority="20">
      <colorScale>
        <cfvo type="min"/>
        <cfvo type="percentile" val="50"/>
        <cfvo type="max"/>
        <color rgb="FFF8696B"/>
        <color rgb="FFFFEB84"/>
        <color rgb="FF63BE7B"/>
      </colorScale>
    </cfRule>
  </conditionalFormatting>
  <conditionalFormatting sqref="G5:I5">
    <cfRule type="colorScale" priority="18">
      <colorScale>
        <cfvo type="min"/>
        <cfvo type="percentile" val="50"/>
        <cfvo type="max"/>
        <color rgb="FFF8696B"/>
        <color rgb="FFFFEB84"/>
        <color rgb="FF63BE7B"/>
      </colorScale>
    </cfRule>
  </conditionalFormatting>
  <conditionalFormatting sqref="G6:I6">
    <cfRule type="colorScale" priority="17">
      <colorScale>
        <cfvo type="min"/>
        <cfvo type="percentile" val="50"/>
        <cfvo type="max"/>
        <color rgb="FFF8696B"/>
        <color rgb="FFFFEB84"/>
        <color rgb="FF63BE7B"/>
      </colorScale>
    </cfRule>
  </conditionalFormatting>
  <conditionalFormatting sqref="G7:I7">
    <cfRule type="colorScale" priority="16">
      <colorScale>
        <cfvo type="min"/>
        <cfvo type="percentile" val="50"/>
        <cfvo type="max"/>
        <color rgb="FFF8696B"/>
        <color rgb="FFFFEB84"/>
        <color rgb="FF63BE7B"/>
      </colorScale>
    </cfRule>
  </conditionalFormatting>
  <conditionalFormatting sqref="G8:I8">
    <cfRule type="colorScale" priority="15">
      <colorScale>
        <cfvo type="min"/>
        <cfvo type="percentile" val="50"/>
        <cfvo type="max"/>
        <color rgb="FFF8696B"/>
        <color rgb="FFFFEB84"/>
        <color rgb="FF63BE7B"/>
      </colorScale>
    </cfRule>
  </conditionalFormatting>
  <conditionalFormatting sqref="G9:I9">
    <cfRule type="colorScale" priority="14">
      <colorScale>
        <cfvo type="min"/>
        <cfvo type="percentile" val="50"/>
        <cfvo type="max"/>
        <color rgb="FFF8696B"/>
        <color rgb="FFFFEB84"/>
        <color rgb="FF63BE7B"/>
      </colorScale>
    </cfRule>
  </conditionalFormatting>
  <conditionalFormatting sqref="G10:I10">
    <cfRule type="colorScale" priority="13">
      <colorScale>
        <cfvo type="min"/>
        <cfvo type="percentile" val="50"/>
        <cfvo type="max"/>
        <color rgb="FFF8696B"/>
        <color rgb="FFFFEB84"/>
        <color rgb="FF63BE7B"/>
      </colorScale>
    </cfRule>
  </conditionalFormatting>
  <conditionalFormatting sqref="G11:I11">
    <cfRule type="colorScale" priority="12">
      <colorScale>
        <cfvo type="min"/>
        <cfvo type="percentile" val="50"/>
        <cfvo type="max"/>
        <color rgb="FFF8696B"/>
        <color rgb="FFFFEB84"/>
        <color rgb="FF63BE7B"/>
      </colorScale>
    </cfRule>
  </conditionalFormatting>
  <conditionalFormatting sqref="G12:I12">
    <cfRule type="colorScale" priority="11">
      <colorScale>
        <cfvo type="min"/>
        <cfvo type="percentile" val="50"/>
        <cfvo type="max"/>
        <color rgb="FFF8696B"/>
        <color rgb="FFFFEB84"/>
        <color rgb="FF63BE7B"/>
      </colorScale>
    </cfRule>
  </conditionalFormatting>
  <conditionalFormatting sqref="G13:I13">
    <cfRule type="colorScale" priority="7">
      <colorScale>
        <cfvo type="min"/>
        <cfvo type="percentile" val="50"/>
        <cfvo type="max"/>
        <color rgb="FFF8696B"/>
        <color rgb="FFFFEB84"/>
        <color rgb="FF63BE7B"/>
      </colorScale>
    </cfRule>
  </conditionalFormatting>
  <conditionalFormatting sqref="G14:I14">
    <cfRule type="colorScale" priority="6">
      <colorScale>
        <cfvo type="min"/>
        <cfvo type="percentile" val="50"/>
        <cfvo type="max"/>
        <color rgb="FFF8696B"/>
        <color rgb="FFFFEB84"/>
        <color rgb="FF63BE7B"/>
      </colorScale>
    </cfRule>
  </conditionalFormatting>
  <conditionalFormatting sqref="G15:I15">
    <cfRule type="colorScale" priority="5">
      <colorScale>
        <cfvo type="min"/>
        <cfvo type="percentile" val="50"/>
        <cfvo type="max"/>
        <color rgb="FFF8696B"/>
        <color rgb="FFFFEB84"/>
        <color rgb="FF63BE7B"/>
      </colorScale>
    </cfRule>
  </conditionalFormatting>
  <conditionalFormatting sqref="G16:I16">
    <cfRule type="colorScale" priority="4">
      <colorScale>
        <cfvo type="min"/>
        <cfvo type="percentile" val="50"/>
        <cfvo type="max"/>
        <color rgb="FFF8696B"/>
        <color rgb="FFFFEB84"/>
        <color rgb="FF63BE7B"/>
      </colorScale>
    </cfRule>
  </conditionalFormatting>
  <conditionalFormatting sqref="G17:I17">
    <cfRule type="colorScale" priority="3">
      <colorScale>
        <cfvo type="min"/>
        <cfvo type="percentile" val="50"/>
        <cfvo type="max"/>
        <color rgb="FFF8696B"/>
        <color rgb="FFFFEB84"/>
        <color rgb="FF63BE7B"/>
      </colorScale>
    </cfRule>
  </conditionalFormatting>
  <conditionalFormatting sqref="G18:I18">
    <cfRule type="colorScale" priority="2">
      <colorScale>
        <cfvo type="min"/>
        <cfvo type="percentile" val="50"/>
        <cfvo type="max"/>
        <color rgb="FFF8696B"/>
        <color rgb="FFFFEB84"/>
        <color rgb="FF63BE7B"/>
      </colorScale>
    </cfRule>
  </conditionalFormatting>
  <conditionalFormatting sqref="G19:I19">
    <cfRule type="colorScale" priority="1">
      <colorScale>
        <cfvo type="min"/>
        <cfvo type="percentile" val="50"/>
        <cfvo type="max"/>
        <color rgb="FFF8696B"/>
        <color rgb="FFFFEB84"/>
        <color rgb="FF63BE7B"/>
      </colorScale>
    </cfRule>
  </conditionalFormatting>
  <conditionalFormatting sqref="G20:I20">
    <cfRule type="colorScale" priority="8">
      <colorScale>
        <cfvo type="min"/>
        <cfvo type="percentile" val="50"/>
        <cfvo type="max"/>
        <color rgb="FFF8696B"/>
        <color rgb="FFFFEB84"/>
        <color rgb="FF63BE7B"/>
      </colorScale>
    </cfRule>
  </conditionalFormatting>
  <conditionalFormatting sqref="G21:I21">
    <cfRule type="colorScale" priority="9">
      <colorScale>
        <cfvo type="min"/>
        <cfvo type="percentile" val="50"/>
        <cfvo type="max"/>
        <color rgb="FFF8696B"/>
        <color rgb="FFFFEB84"/>
        <color rgb="FF63BE7B"/>
      </colorScale>
    </cfRule>
  </conditionalFormatting>
  <conditionalFormatting sqref="G22:I22">
    <cfRule type="colorScale" priority="10">
      <colorScale>
        <cfvo type="min"/>
        <cfvo type="percentile" val="50"/>
        <cfvo type="max"/>
        <color rgb="FFF8696B"/>
        <color rgb="FFFFEB84"/>
        <color rgb="FF63BE7B"/>
      </colorScale>
    </cfRule>
  </conditionalFormatting>
  <conditionalFormatting sqref="G23:I23">
    <cfRule type="colorScale" priority="19">
      <colorScale>
        <cfvo type="min"/>
        <cfvo type="percentile" val="50"/>
        <cfvo type="max"/>
        <color rgb="FFF8696B"/>
        <color rgb="FFFFEB84"/>
        <color rgb="FF63BE7B"/>
      </colorScale>
    </cfRule>
  </conditionalFormatting>
  <conditionalFormatting sqref="G24:I24">
    <cfRule type="colorScale" priority="276">
      <colorScale>
        <cfvo type="min"/>
        <cfvo type="percentile" val="50"/>
        <cfvo type="max"/>
        <color rgb="FFF8696B"/>
        <color rgb="FFFFEB84"/>
        <color rgb="FF63BE7B"/>
      </colorScale>
    </cfRule>
  </conditionalFormatting>
  <conditionalFormatting sqref="G25:I25">
    <cfRule type="colorScale" priority="275">
      <colorScale>
        <cfvo type="min"/>
        <cfvo type="percentile" val="50"/>
        <cfvo type="max"/>
        <color rgb="FFF8696B"/>
        <color rgb="FFFFEB84"/>
        <color rgb="FF63BE7B"/>
      </colorScale>
    </cfRule>
  </conditionalFormatting>
  <conditionalFormatting sqref="G26:I26">
    <cfRule type="colorScale" priority="274">
      <colorScale>
        <cfvo type="min"/>
        <cfvo type="percentile" val="50"/>
        <cfvo type="max"/>
        <color rgb="FFF8696B"/>
        <color rgb="FFFFEB84"/>
        <color rgb="FF63BE7B"/>
      </colorScale>
    </cfRule>
  </conditionalFormatting>
  <conditionalFormatting sqref="G27:I27">
    <cfRule type="colorScale" priority="273">
      <colorScale>
        <cfvo type="min"/>
        <cfvo type="percentile" val="50"/>
        <cfvo type="max"/>
        <color rgb="FFF8696B"/>
        <color rgb="FFFFEB84"/>
        <color rgb="FF63BE7B"/>
      </colorScale>
    </cfRule>
  </conditionalFormatting>
  <conditionalFormatting sqref="G28:I28">
    <cfRule type="colorScale" priority="272">
      <colorScale>
        <cfvo type="min"/>
        <cfvo type="percentile" val="50"/>
        <cfvo type="max"/>
        <color rgb="FFF8696B"/>
        <color rgb="FFFFEB84"/>
        <color rgb="FF63BE7B"/>
      </colorScale>
    </cfRule>
  </conditionalFormatting>
  <conditionalFormatting sqref="G29:I29">
    <cfRule type="colorScale" priority="271">
      <colorScale>
        <cfvo type="min"/>
        <cfvo type="percentile" val="50"/>
        <cfvo type="max"/>
        <color rgb="FFF8696B"/>
        <color rgb="FFFFEB84"/>
        <color rgb="FF63BE7B"/>
      </colorScale>
    </cfRule>
  </conditionalFormatting>
  <conditionalFormatting sqref="G30:I30">
    <cfRule type="colorScale" priority="270">
      <colorScale>
        <cfvo type="min"/>
        <cfvo type="percentile" val="50"/>
        <cfvo type="max"/>
        <color rgb="FFF8696B"/>
        <color rgb="FFFFEB84"/>
        <color rgb="FF63BE7B"/>
      </colorScale>
    </cfRule>
  </conditionalFormatting>
  <conditionalFormatting sqref="G31:I31">
    <cfRule type="colorScale" priority="269">
      <colorScale>
        <cfvo type="min"/>
        <cfvo type="percentile" val="50"/>
        <cfvo type="max"/>
        <color rgb="FFF8696B"/>
        <color rgb="FFFFEB84"/>
        <color rgb="FF63BE7B"/>
      </colorScale>
    </cfRule>
  </conditionalFormatting>
  <conditionalFormatting sqref="G32:I32">
    <cfRule type="colorScale" priority="268">
      <colorScale>
        <cfvo type="min"/>
        <cfvo type="percentile" val="50"/>
        <cfvo type="max"/>
        <color rgb="FFF8696B"/>
        <color rgb="FFFFEB84"/>
        <color rgb="FF63BE7B"/>
      </colorScale>
    </cfRule>
  </conditionalFormatting>
  <conditionalFormatting sqref="G33:I33">
    <cfRule type="colorScale" priority="267">
      <colorScale>
        <cfvo type="min"/>
        <cfvo type="percentile" val="50"/>
        <cfvo type="max"/>
        <color rgb="FFF8696B"/>
        <color rgb="FFFFEB84"/>
        <color rgb="FF63BE7B"/>
      </colorScale>
    </cfRule>
  </conditionalFormatting>
  <conditionalFormatting sqref="G34:I34">
    <cfRule type="colorScale" priority="255">
      <colorScale>
        <cfvo type="min"/>
        <cfvo type="percentile" val="50"/>
        <cfvo type="max"/>
        <color rgb="FFF8696B"/>
        <color rgb="FFFFEB84"/>
        <color rgb="FF63BE7B"/>
      </colorScale>
    </cfRule>
  </conditionalFormatting>
  <conditionalFormatting sqref="G35:I35">
    <cfRule type="colorScale" priority="257">
      <colorScale>
        <cfvo type="min"/>
        <cfvo type="percentile" val="50"/>
        <cfvo type="max"/>
        <color rgb="FFF8696B"/>
        <color rgb="FFFFEB84"/>
        <color rgb="FF63BE7B"/>
      </colorScale>
    </cfRule>
  </conditionalFormatting>
  <conditionalFormatting sqref="G36:I36">
    <cfRule type="colorScale" priority="259">
      <colorScale>
        <cfvo type="min"/>
        <cfvo type="percentile" val="50"/>
        <cfvo type="max"/>
        <color rgb="FFF8696B"/>
        <color rgb="FFFFEB84"/>
        <color rgb="FF63BE7B"/>
      </colorScale>
    </cfRule>
  </conditionalFormatting>
  <conditionalFormatting sqref="G37:I37">
    <cfRule type="colorScale" priority="261">
      <colorScale>
        <cfvo type="min"/>
        <cfvo type="percentile" val="50"/>
        <cfvo type="max"/>
        <color rgb="FFF8696B"/>
        <color rgb="FFFFEB84"/>
        <color rgb="FF63BE7B"/>
      </colorScale>
    </cfRule>
  </conditionalFormatting>
  <conditionalFormatting sqref="G38:I38">
    <cfRule type="colorScale" priority="263">
      <colorScale>
        <cfvo type="min"/>
        <cfvo type="percentile" val="50"/>
        <cfvo type="max"/>
        <color rgb="FFF8696B"/>
        <color rgb="FFFFEB84"/>
        <color rgb="FF63BE7B"/>
      </colorScale>
    </cfRule>
  </conditionalFormatting>
  <conditionalFormatting sqref="G39:I39">
    <cfRule type="colorScale" priority="265">
      <colorScale>
        <cfvo type="min"/>
        <cfvo type="percentile" val="50"/>
        <cfvo type="max"/>
        <color rgb="FFF8696B"/>
        <color rgb="FFFFEB84"/>
        <color rgb="FF63BE7B"/>
      </colorScale>
    </cfRule>
  </conditionalFormatting>
  <conditionalFormatting sqref="G40:I40">
    <cfRule type="colorScale" priority="253">
      <colorScale>
        <cfvo type="min"/>
        <cfvo type="percentile" val="50"/>
        <cfvo type="max"/>
        <color rgb="FFF8696B"/>
        <color rgb="FFFFEB84"/>
        <color rgb="FF63BE7B"/>
      </colorScale>
    </cfRule>
  </conditionalFormatting>
  <conditionalFormatting sqref="G41:I41">
    <cfRule type="colorScale" priority="251">
      <colorScale>
        <cfvo type="min"/>
        <cfvo type="percentile" val="50"/>
        <cfvo type="max"/>
        <color rgb="FFF8696B"/>
        <color rgb="FFFFEB84"/>
        <color rgb="FF63BE7B"/>
      </colorScale>
    </cfRule>
  </conditionalFormatting>
  <conditionalFormatting sqref="G42:I42">
    <cfRule type="colorScale" priority="249">
      <colorScale>
        <cfvo type="min"/>
        <cfvo type="percentile" val="50"/>
        <cfvo type="max"/>
        <color rgb="FFF8696B"/>
        <color rgb="FFFFEB84"/>
        <color rgb="FF63BE7B"/>
      </colorScale>
    </cfRule>
  </conditionalFormatting>
  <conditionalFormatting sqref="G43:I43">
    <cfRule type="colorScale" priority="247">
      <colorScale>
        <cfvo type="min"/>
        <cfvo type="percentile" val="50"/>
        <cfvo type="max"/>
        <color rgb="FFF8696B"/>
        <color rgb="FFFFEB84"/>
        <color rgb="FF63BE7B"/>
      </colorScale>
    </cfRule>
  </conditionalFormatting>
  <conditionalFormatting sqref="G44:I44">
    <cfRule type="colorScale" priority="245">
      <colorScale>
        <cfvo type="min"/>
        <cfvo type="percentile" val="50"/>
        <cfvo type="max"/>
        <color rgb="FFF8696B"/>
        <color rgb="FFFFEB84"/>
        <color rgb="FF63BE7B"/>
      </colorScale>
    </cfRule>
  </conditionalFormatting>
  <conditionalFormatting sqref="G45:I45">
    <cfRule type="colorScale" priority="243">
      <colorScale>
        <cfvo type="min"/>
        <cfvo type="percentile" val="50"/>
        <cfvo type="max"/>
        <color rgb="FFF8696B"/>
        <color rgb="FFFFEB84"/>
        <color rgb="FF63BE7B"/>
      </colorScale>
    </cfRule>
  </conditionalFormatting>
  <conditionalFormatting sqref="G46:I46">
    <cfRule type="colorScale" priority="241">
      <colorScale>
        <cfvo type="min"/>
        <cfvo type="percentile" val="50"/>
        <cfvo type="max"/>
        <color rgb="FFF8696B"/>
        <color rgb="FFFFEB84"/>
        <color rgb="FF63BE7B"/>
      </colorScale>
    </cfRule>
  </conditionalFormatting>
  <conditionalFormatting sqref="G47:I47">
    <cfRule type="colorScale" priority="239">
      <colorScale>
        <cfvo type="min"/>
        <cfvo type="percentile" val="50"/>
        <cfvo type="max"/>
        <color rgb="FFF8696B"/>
        <color rgb="FFFFEB84"/>
        <color rgb="FF63BE7B"/>
      </colorScale>
    </cfRule>
  </conditionalFormatting>
  <conditionalFormatting sqref="G48:I48">
    <cfRule type="colorScale" priority="237">
      <colorScale>
        <cfvo type="min"/>
        <cfvo type="percentile" val="50"/>
        <cfvo type="max"/>
        <color rgb="FFF8696B"/>
        <color rgb="FFFFEB84"/>
        <color rgb="FF63BE7B"/>
      </colorScale>
    </cfRule>
  </conditionalFormatting>
  <conditionalFormatting sqref="G49:I49">
    <cfRule type="colorScale" priority="235">
      <colorScale>
        <cfvo type="min"/>
        <cfvo type="percentile" val="50"/>
        <cfvo type="max"/>
        <color rgb="FFF8696B"/>
        <color rgb="FFFFEB84"/>
        <color rgb="FF63BE7B"/>
      </colorScale>
    </cfRule>
  </conditionalFormatting>
  <conditionalFormatting sqref="G50:I50">
    <cfRule type="colorScale" priority="233">
      <colorScale>
        <cfvo type="min"/>
        <cfvo type="percentile" val="50"/>
        <cfvo type="max"/>
        <color rgb="FFF8696B"/>
        <color rgb="FFFFEB84"/>
        <color rgb="FF63BE7B"/>
      </colorScale>
    </cfRule>
  </conditionalFormatting>
  <conditionalFormatting sqref="G51:I51">
    <cfRule type="colorScale" priority="230">
      <colorScale>
        <cfvo type="min"/>
        <cfvo type="percentile" val="50"/>
        <cfvo type="max"/>
        <color rgb="FFF8696B"/>
        <color rgb="FFFFEB84"/>
        <color rgb="FF63BE7B"/>
      </colorScale>
    </cfRule>
  </conditionalFormatting>
  <conditionalFormatting sqref="G52:I52">
    <cfRule type="colorScale" priority="228">
      <colorScale>
        <cfvo type="min"/>
        <cfvo type="percentile" val="50"/>
        <cfvo type="max"/>
        <color rgb="FFF8696B"/>
        <color rgb="FFFFEB84"/>
        <color rgb="FF63BE7B"/>
      </colorScale>
    </cfRule>
  </conditionalFormatting>
  <conditionalFormatting sqref="G53:I53">
    <cfRule type="colorScale" priority="226">
      <colorScale>
        <cfvo type="min"/>
        <cfvo type="percentile" val="50"/>
        <cfvo type="max"/>
        <color rgb="FFF8696B"/>
        <color rgb="FFFFEB84"/>
        <color rgb="FF63BE7B"/>
      </colorScale>
    </cfRule>
  </conditionalFormatting>
  <conditionalFormatting sqref="G54:I54">
    <cfRule type="colorScale" priority="224">
      <colorScale>
        <cfvo type="min"/>
        <cfvo type="percentile" val="50"/>
        <cfvo type="max"/>
        <color rgb="FFF8696B"/>
        <color rgb="FFFFEB84"/>
        <color rgb="FF63BE7B"/>
      </colorScale>
    </cfRule>
  </conditionalFormatting>
  <conditionalFormatting sqref="G55:I55">
    <cfRule type="colorScale" priority="222">
      <colorScale>
        <cfvo type="min"/>
        <cfvo type="percentile" val="50"/>
        <cfvo type="max"/>
        <color rgb="FFF8696B"/>
        <color rgb="FFFFEB84"/>
        <color rgb="FF63BE7B"/>
      </colorScale>
    </cfRule>
  </conditionalFormatting>
  <conditionalFormatting sqref="G56:I56">
    <cfRule type="colorScale" priority="212">
      <colorScale>
        <cfvo type="min"/>
        <cfvo type="percentile" val="50"/>
        <cfvo type="max"/>
        <color rgb="FFF8696B"/>
        <color rgb="FFFFEB84"/>
        <color rgb="FF63BE7B"/>
      </colorScale>
    </cfRule>
  </conditionalFormatting>
  <conditionalFormatting sqref="G57:I57">
    <cfRule type="colorScale" priority="363">
      <colorScale>
        <cfvo type="min"/>
        <cfvo type="percentile" val="50"/>
        <cfvo type="max"/>
        <color rgb="FFF8696B"/>
        <color rgb="FFFFEB84"/>
        <color rgb="FF63BE7B"/>
      </colorScale>
    </cfRule>
  </conditionalFormatting>
  <conditionalFormatting sqref="G58:I58">
    <cfRule type="colorScale" priority="216">
      <colorScale>
        <cfvo type="min"/>
        <cfvo type="percentile" val="50"/>
        <cfvo type="max"/>
        <color rgb="FFF8696B"/>
        <color rgb="FFFFEB84"/>
        <color rgb="FF63BE7B"/>
      </colorScale>
    </cfRule>
  </conditionalFormatting>
  <conditionalFormatting sqref="G59:I59">
    <cfRule type="colorScale" priority="210">
      <colorScale>
        <cfvo type="min"/>
        <cfvo type="percentile" val="50"/>
        <cfvo type="max"/>
        <color rgb="FFF8696B"/>
        <color rgb="FFFFEB84"/>
        <color rgb="FF63BE7B"/>
      </colorScale>
    </cfRule>
  </conditionalFormatting>
  <conditionalFormatting sqref="G60:I60">
    <cfRule type="colorScale" priority="208">
      <colorScale>
        <cfvo type="min"/>
        <cfvo type="percentile" val="50"/>
        <cfvo type="max"/>
        <color rgb="FFF8696B"/>
        <color rgb="FFFFEB84"/>
        <color rgb="FF63BE7B"/>
      </colorScale>
    </cfRule>
  </conditionalFormatting>
  <conditionalFormatting sqref="G61:I61">
    <cfRule type="colorScale" priority="206">
      <colorScale>
        <cfvo type="min"/>
        <cfvo type="percentile" val="50"/>
        <cfvo type="max"/>
        <color rgb="FFF8696B"/>
        <color rgb="FFFFEB84"/>
        <color rgb="FF63BE7B"/>
      </colorScale>
    </cfRule>
  </conditionalFormatting>
  <conditionalFormatting sqref="G62:I62">
    <cfRule type="colorScale" priority="204">
      <colorScale>
        <cfvo type="min"/>
        <cfvo type="percentile" val="50"/>
        <cfvo type="max"/>
        <color rgb="FFF8696B"/>
        <color rgb="FFFFEB84"/>
        <color rgb="FF63BE7B"/>
      </colorScale>
    </cfRule>
  </conditionalFormatting>
  <conditionalFormatting sqref="G63:I63">
    <cfRule type="colorScale" priority="202">
      <colorScale>
        <cfvo type="min"/>
        <cfvo type="percentile" val="50"/>
        <cfvo type="max"/>
        <color rgb="FFF8696B"/>
        <color rgb="FFFFEB84"/>
        <color rgb="FF63BE7B"/>
      </colorScale>
    </cfRule>
  </conditionalFormatting>
  <conditionalFormatting sqref="G64:I64">
    <cfRule type="colorScale" priority="200">
      <colorScale>
        <cfvo type="min"/>
        <cfvo type="percentile" val="50"/>
        <cfvo type="max"/>
        <color rgb="FFF8696B"/>
        <color rgb="FFFFEB84"/>
        <color rgb="FF63BE7B"/>
      </colorScale>
    </cfRule>
  </conditionalFormatting>
  <conditionalFormatting sqref="G65:I65">
    <cfRule type="colorScale" priority="198">
      <colorScale>
        <cfvo type="min"/>
        <cfvo type="percentile" val="50"/>
        <cfvo type="max"/>
        <color rgb="FFF8696B"/>
        <color rgb="FFFFEB84"/>
        <color rgb="FF63BE7B"/>
      </colorScale>
    </cfRule>
  </conditionalFormatting>
  <conditionalFormatting sqref="G66:I66">
    <cfRule type="colorScale" priority="196">
      <colorScale>
        <cfvo type="min"/>
        <cfvo type="percentile" val="50"/>
        <cfvo type="max"/>
        <color rgb="FFF8696B"/>
        <color rgb="FFFFEB84"/>
        <color rgb="FF63BE7B"/>
      </colorScale>
    </cfRule>
  </conditionalFormatting>
  <conditionalFormatting sqref="G67:I67">
    <cfRule type="colorScale" priority="194">
      <colorScale>
        <cfvo type="min"/>
        <cfvo type="percentile" val="50"/>
        <cfvo type="max"/>
        <color rgb="FFF8696B"/>
        <color rgb="FFFFEB84"/>
        <color rgb="FF63BE7B"/>
      </colorScale>
    </cfRule>
  </conditionalFormatting>
  <conditionalFormatting sqref="G68:I68">
    <cfRule type="colorScale" priority="191">
      <colorScale>
        <cfvo type="min"/>
        <cfvo type="percentile" val="50"/>
        <cfvo type="max"/>
        <color rgb="FFF8696B"/>
        <color rgb="FFFFEB84"/>
        <color rgb="FF63BE7B"/>
      </colorScale>
    </cfRule>
  </conditionalFormatting>
  <conditionalFormatting sqref="G69:I69">
    <cfRule type="colorScale" priority="189">
      <colorScale>
        <cfvo type="min"/>
        <cfvo type="percentile" val="50"/>
        <cfvo type="max"/>
        <color rgb="FFF8696B"/>
        <color rgb="FFFFEB84"/>
        <color rgb="FF63BE7B"/>
      </colorScale>
    </cfRule>
  </conditionalFormatting>
  <conditionalFormatting sqref="G70:I70">
    <cfRule type="colorScale" priority="187">
      <colorScale>
        <cfvo type="min"/>
        <cfvo type="percentile" val="50"/>
        <cfvo type="max"/>
        <color rgb="FFF8696B"/>
        <color rgb="FFFFEB84"/>
        <color rgb="FF63BE7B"/>
      </colorScale>
    </cfRule>
  </conditionalFormatting>
  <conditionalFormatting sqref="G71:I71">
    <cfRule type="colorScale" priority="185">
      <colorScale>
        <cfvo type="min"/>
        <cfvo type="percentile" val="50"/>
        <cfvo type="max"/>
        <color rgb="FFF8696B"/>
        <color rgb="FFFFEB84"/>
        <color rgb="FF63BE7B"/>
      </colorScale>
    </cfRule>
  </conditionalFormatting>
  <conditionalFormatting sqref="G72:I72">
    <cfRule type="colorScale" priority="183">
      <colorScale>
        <cfvo type="min"/>
        <cfvo type="percentile" val="50"/>
        <cfvo type="max"/>
        <color rgb="FFF8696B"/>
        <color rgb="FFFFEB84"/>
        <color rgb="FF63BE7B"/>
      </colorScale>
    </cfRule>
  </conditionalFormatting>
  <conditionalFormatting sqref="G73:I73">
    <cfRule type="colorScale" priority="181">
      <colorScale>
        <cfvo type="min"/>
        <cfvo type="percentile" val="50"/>
        <cfvo type="max"/>
        <color rgb="FFF8696B"/>
        <color rgb="FFFFEB84"/>
        <color rgb="FF63BE7B"/>
      </colorScale>
    </cfRule>
  </conditionalFormatting>
  <conditionalFormatting sqref="G74:I74">
    <cfRule type="colorScale" priority="179">
      <colorScale>
        <cfvo type="min"/>
        <cfvo type="percentile" val="50"/>
        <cfvo type="max"/>
        <color rgb="FFF8696B"/>
        <color rgb="FFFFEB84"/>
        <color rgb="FF63BE7B"/>
      </colorScale>
    </cfRule>
  </conditionalFormatting>
  <conditionalFormatting sqref="G75:I75">
    <cfRule type="colorScale" priority="296">
      <colorScale>
        <cfvo type="min"/>
        <cfvo type="percentile" val="50"/>
        <cfvo type="max"/>
        <color rgb="FFF8696B"/>
        <color rgb="FFFFEB84"/>
        <color rgb="FF63BE7B"/>
      </colorScale>
    </cfRule>
  </conditionalFormatting>
  <conditionalFormatting sqref="G76:I76">
    <cfRule type="colorScale" priority="293">
      <colorScale>
        <cfvo type="min"/>
        <cfvo type="percentile" val="50"/>
        <cfvo type="max"/>
        <color rgb="FFF8696B"/>
        <color rgb="FFFFEB84"/>
        <color rgb="FF63BE7B"/>
      </colorScale>
    </cfRule>
  </conditionalFormatting>
  <conditionalFormatting sqref="G77:I77">
    <cfRule type="colorScale" priority="292">
      <colorScale>
        <cfvo type="min"/>
        <cfvo type="percentile" val="50"/>
        <cfvo type="max"/>
        <color rgb="FFF8696B"/>
        <color rgb="FFFFEB84"/>
        <color rgb="FF63BE7B"/>
      </colorScale>
    </cfRule>
  </conditionalFormatting>
  <conditionalFormatting sqref="G78:I78">
    <cfRule type="colorScale" priority="291">
      <colorScale>
        <cfvo type="min"/>
        <cfvo type="percentile" val="50"/>
        <cfvo type="max"/>
        <color rgb="FFF8696B"/>
        <color rgb="FFFFEB84"/>
        <color rgb="FF63BE7B"/>
      </colorScale>
    </cfRule>
  </conditionalFormatting>
  <conditionalFormatting sqref="G79:I79">
    <cfRule type="colorScale" priority="290">
      <colorScale>
        <cfvo type="min"/>
        <cfvo type="percentile" val="50"/>
        <cfvo type="max"/>
        <color rgb="FFF8696B"/>
        <color rgb="FFFFEB84"/>
        <color rgb="FF63BE7B"/>
      </colorScale>
    </cfRule>
  </conditionalFormatting>
  <conditionalFormatting sqref="G80:I80">
    <cfRule type="colorScale" priority="289">
      <colorScale>
        <cfvo type="min"/>
        <cfvo type="percentile" val="50"/>
        <cfvo type="max"/>
        <color rgb="FFF8696B"/>
        <color rgb="FFFFEB84"/>
        <color rgb="FF63BE7B"/>
      </colorScale>
    </cfRule>
  </conditionalFormatting>
  <conditionalFormatting sqref="G81:I81">
    <cfRule type="colorScale" priority="288">
      <colorScale>
        <cfvo type="min"/>
        <cfvo type="percentile" val="50"/>
        <cfvo type="max"/>
        <color rgb="FFF8696B"/>
        <color rgb="FFFFEB84"/>
        <color rgb="FF63BE7B"/>
      </colorScale>
    </cfRule>
  </conditionalFormatting>
  <conditionalFormatting sqref="G82:I82">
    <cfRule type="colorScale" priority="287">
      <colorScale>
        <cfvo type="min"/>
        <cfvo type="percentile" val="50"/>
        <cfvo type="max"/>
        <color rgb="FFF8696B"/>
        <color rgb="FFFFEB84"/>
        <color rgb="FF63BE7B"/>
      </colorScale>
    </cfRule>
  </conditionalFormatting>
  <conditionalFormatting sqref="G83:I83">
    <cfRule type="colorScale" priority="286">
      <colorScale>
        <cfvo type="min"/>
        <cfvo type="percentile" val="50"/>
        <cfvo type="max"/>
        <color rgb="FFF8696B"/>
        <color rgb="FFFFEB84"/>
        <color rgb="FF63BE7B"/>
      </colorScale>
    </cfRule>
  </conditionalFormatting>
  <conditionalFormatting sqref="G84:I84">
    <cfRule type="colorScale" priority="285">
      <colorScale>
        <cfvo type="min"/>
        <cfvo type="percentile" val="50"/>
        <cfvo type="max"/>
        <color rgb="FFF8696B"/>
        <color rgb="FFFFEB84"/>
        <color rgb="FF63BE7B"/>
      </colorScale>
    </cfRule>
  </conditionalFormatting>
  <conditionalFormatting sqref="G85:I85">
    <cfRule type="colorScale" priority="284">
      <colorScale>
        <cfvo type="min"/>
        <cfvo type="percentile" val="50"/>
        <cfvo type="max"/>
        <color rgb="FFF8696B"/>
        <color rgb="FFFFEB84"/>
        <color rgb="FF63BE7B"/>
      </colorScale>
    </cfRule>
  </conditionalFormatting>
  <conditionalFormatting sqref="G86:I86">
    <cfRule type="colorScale" priority="178">
      <colorScale>
        <cfvo type="min"/>
        <cfvo type="percentile" val="50"/>
        <cfvo type="max"/>
        <color rgb="FFF8696B"/>
        <color rgb="FFFFEB84"/>
        <color rgb="FF63BE7B"/>
      </colorScale>
    </cfRule>
  </conditionalFormatting>
  <conditionalFormatting sqref="G87:I87">
    <cfRule type="colorScale" priority="177">
      <colorScale>
        <cfvo type="min"/>
        <cfvo type="percentile" val="50"/>
        <cfvo type="max"/>
        <color rgb="FFF8696B"/>
        <color rgb="FFFFEB84"/>
        <color rgb="FF63BE7B"/>
      </colorScale>
    </cfRule>
  </conditionalFormatting>
  <conditionalFormatting sqref="G88:I88">
    <cfRule type="colorScale" priority="176">
      <colorScale>
        <cfvo type="min"/>
        <cfvo type="percentile" val="50"/>
        <cfvo type="max"/>
        <color rgb="FFF8696B"/>
        <color rgb="FFFFEB84"/>
        <color rgb="FF63BE7B"/>
      </colorScale>
    </cfRule>
  </conditionalFormatting>
  <conditionalFormatting sqref="G89:I89">
    <cfRule type="colorScale" priority="174">
      <colorScale>
        <cfvo type="min"/>
        <cfvo type="percentile" val="50"/>
        <cfvo type="max"/>
        <color rgb="FFF8696B"/>
        <color rgb="FFFFEB84"/>
        <color rgb="FF63BE7B"/>
      </colorScale>
    </cfRule>
  </conditionalFormatting>
  <conditionalFormatting sqref="G90:I90">
    <cfRule type="colorScale" priority="173">
      <colorScale>
        <cfvo type="min"/>
        <cfvo type="percentile" val="50"/>
        <cfvo type="max"/>
        <color rgb="FFF8696B"/>
        <color rgb="FFFFEB84"/>
        <color rgb="FF63BE7B"/>
      </colorScale>
    </cfRule>
  </conditionalFormatting>
  <conditionalFormatting sqref="G91:I91">
    <cfRule type="colorScale" priority="172">
      <colorScale>
        <cfvo type="min"/>
        <cfvo type="percentile" val="50"/>
        <cfvo type="max"/>
        <color rgb="FFF8696B"/>
        <color rgb="FFFFEB84"/>
        <color rgb="FF63BE7B"/>
      </colorScale>
    </cfRule>
  </conditionalFormatting>
  <conditionalFormatting sqref="G92:I92">
    <cfRule type="colorScale" priority="171">
      <colorScale>
        <cfvo type="min"/>
        <cfvo type="percentile" val="50"/>
        <cfvo type="max"/>
        <color rgb="FFF8696B"/>
        <color rgb="FFFFEB84"/>
        <color rgb="FF63BE7B"/>
      </colorScale>
    </cfRule>
  </conditionalFormatting>
  <conditionalFormatting sqref="G93:I93">
    <cfRule type="colorScale" priority="170">
      <colorScale>
        <cfvo type="min"/>
        <cfvo type="percentile" val="50"/>
        <cfvo type="max"/>
        <color rgb="FFF8696B"/>
        <color rgb="FFFFEB84"/>
        <color rgb="FF63BE7B"/>
      </colorScale>
    </cfRule>
  </conditionalFormatting>
  <conditionalFormatting sqref="G94:I94">
    <cfRule type="colorScale" priority="168">
      <colorScale>
        <cfvo type="min"/>
        <cfvo type="percentile" val="50"/>
        <cfvo type="max"/>
        <color rgb="FFF8696B"/>
        <color rgb="FFFFEB84"/>
        <color rgb="FF63BE7B"/>
      </colorScale>
    </cfRule>
  </conditionalFormatting>
  <conditionalFormatting sqref="G95:I95">
    <cfRule type="colorScale" priority="166">
      <colorScale>
        <cfvo type="min"/>
        <cfvo type="percentile" val="50"/>
        <cfvo type="max"/>
        <color rgb="FFF8696B"/>
        <color rgb="FFFFEB84"/>
        <color rgb="FF63BE7B"/>
      </colorScale>
    </cfRule>
  </conditionalFormatting>
  <conditionalFormatting sqref="G96:I96">
    <cfRule type="colorScale" priority="164">
      <colorScale>
        <cfvo type="min"/>
        <cfvo type="percentile" val="50"/>
        <cfvo type="max"/>
        <color rgb="FFF8696B"/>
        <color rgb="FFFFEB84"/>
        <color rgb="FF63BE7B"/>
      </colorScale>
    </cfRule>
  </conditionalFormatting>
  <conditionalFormatting sqref="G97:I97">
    <cfRule type="colorScale" priority="162">
      <colorScale>
        <cfvo type="min"/>
        <cfvo type="percentile" val="50"/>
        <cfvo type="max"/>
        <color rgb="FFF8696B"/>
        <color rgb="FFFFEB84"/>
        <color rgb="FF63BE7B"/>
      </colorScale>
    </cfRule>
  </conditionalFormatting>
  <conditionalFormatting sqref="G98:I98">
    <cfRule type="colorScale" priority="160">
      <colorScale>
        <cfvo type="min"/>
        <cfvo type="percentile" val="50"/>
        <cfvo type="max"/>
        <color rgb="FFF8696B"/>
        <color rgb="FFFFEB84"/>
        <color rgb="FF63BE7B"/>
      </colorScale>
    </cfRule>
  </conditionalFormatting>
  <conditionalFormatting sqref="G99:I99">
    <cfRule type="colorScale" priority="158">
      <colorScale>
        <cfvo type="min"/>
        <cfvo type="percentile" val="50"/>
        <cfvo type="max"/>
        <color rgb="FFF8696B"/>
        <color rgb="FFFFEB84"/>
        <color rgb="FF63BE7B"/>
      </colorScale>
    </cfRule>
  </conditionalFormatting>
  <conditionalFormatting sqref="G100:I100">
    <cfRule type="colorScale" priority="138">
      <colorScale>
        <cfvo type="min"/>
        <cfvo type="percentile" val="50"/>
        <cfvo type="max"/>
        <color rgb="FFF8696B"/>
        <color rgb="FFFFEB84"/>
        <color rgb="FF63BE7B"/>
      </colorScale>
    </cfRule>
  </conditionalFormatting>
  <conditionalFormatting sqref="G101:I101">
    <cfRule type="colorScale" priority="136">
      <colorScale>
        <cfvo type="min"/>
        <cfvo type="percentile" val="50"/>
        <cfvo type="max"/>
        <color rgb="FFF8696B"/>
        <color rgb="FFFFEB84"/>
        <color rgb="FF63BE7B"/>
      </colorScale>
    </cfRule>
  </conditionalFormatting>
  <conditionalFormatting sqref="G102:I102">
    <cfRule type="colorScale" priority="134">
      <colorScale>
        <cfvo type="min"/>
        <cfvo type="percentile" val="50"/>
        <cfvo type="max"/>
        <color rgb="FFF8696B"/>
        <color rgb="FFFFEB84"/>
        <color rgb="FF63BE7B"/>
      </colorScale>
    </cfRule>
  </conditionalFormatting>
  <conditionalFormatting sqref="G103:I103">
    <cfRule type="colorScale" priority="132">
      <colorScale>
        <cfvo type="min"/>
        <cfvo type="percentile" val="50"/>
        <cfvo type="max"/>
        <color rgb="FFF8696B"/>
        <color rgb="FFFFEB84"/>
        <color rgb="FF63BE7B"/>
      </colorScale>
    </cfRule>
  </conditionalFormatting>
  <conditionalFormatting sqref="G104:I104">
    <cfRule type="colorScale" priority="148">
      <colorScale>
        <cfvo type="min"/>
        <cfvo type="percentile" val="50"/>
        <cfvo type="max"/>
        <color rgb="FFF8696B"/>
        <color rgb="FFFFEB84"/>
        <color rgb="FF63BE7B"/>
      </colorScale>
    </cfRule>
  </conditionalFormatting>
  <conditionalFormatting sqref="G105:I105">
    <cfRule type="colorScale" priority="146">
      <colorScale>
        <cfvo type="min"/>
        <cfvo type="percentile" val="50"/>
        <cfvo type="max"/>
        <color rgb="FFF8696B"/>
        <color rgb="FFFFEB84"/>
        <color rgb="FF63BE7B"/>
      </colorScale>
    </cfRule>
  </conditionalFormatting>
  <conditionalFormatting sqref="G106:I106">
    <cfRule type="colorScale" priority="144">
      <colorScale>
        <cfvo type="min"/>
        <cfvo type="percentile" val="50"/>
        <cfvo type="max"/>
        <color rgb="FFF8696B"/>
        <color rgb="FFFFEB84"/>
        <color rgb="FF63BE7B"/>
      </colorScale>
    </cfRule>
  </conditionalFormatting>
  <conditionalFormatting sqref="G107:I107">
    <cfRule type="colorScale" priority="142">
      <colorScale>
        <cfvo type="min"/>
        <cfvo type="percentile" val="50"/>
        <cfvo type="max"/>
        <color rgb="FFF8696B"/>
        <color rgb="FFFFEB84"/>
        <color rgb="FF63BE7B"/>
      </colorScale>
    </cfRule>
  </conditionalFormatting>
  <conditionalFormatting sqref="G108:I108">
    <cfRule type="colorScale" priority="48">
      <colorScale>
        <cfvo type="min"/>
        <cfvo type="percentile" val="50"/>
        <cfvo type="max"/>
        <color rgb="FFF8696B"/>
        <color rgb="FFFFEB84"/>
        <color rgb="FF63BE7B"/>
      </colorScale>
    </cfRule>
  </conditionalFormatting>
  <conditionalFormatting sqref="G109:I109">
    <cfRule type="colorScale" priority="47">
      <colorScale>
        <cfvo type="min"/>
        <cfvo type="percentile" val="50"/>
        <cfvo type="max"/>
        <color rgb="FFF8696B"/>
        <color rgb="FFFFEB84"/>
        <color rgb="FF63BE7B"/>
      </colorScale>
    </cfRule>
  </conditionalFormatting>
  <conditionalFormatting sqref="G110:I110">
    <cfRule type="colorScale" priority="68">
      <colorScale>
        <cfvo type="min"/>
        <cfvo type="percentile" val="50"/>
        <cfvo type="max"/>
        <color rgb="FFF8696B"/>
        <color rgb="FFFFEB84"/>
        <color rgb="FF63BE7B"/>
      </colorScale>
    </cfRule>
  </conditionalFormatting>
  <conditionalFormatting sqref="G111:I111">
    <cfRule type="colorScale" priority="67">
      <colorScale>
        <cfvo type="min"/>
        <cfvo type="percentile" val="50"/>
        <cfvo type="max"/>
        <color rgb="FFF8696B"/>
        <color rgb="FFFFEB84"/>
        <color rgb="FF63BE7B"/>
      </colorScale>
    </cfRule>
  </conditionalFormatting>
  <conditionalFormatting sqref="G112:I112">
    <cfRule type="colorScale" priority="66">
      <colorScale>
        <cfvo type="min"/>
        <cfvo type="percentile" val="50"/>
        <cfvo type="max"/>
        <color rgb="FFF8696B"/>
        <color rgb="FFFFEB84"/>
        <color rgb="FF63BE7B"/>
      </colorScale>
    </cfRule>
  </conditionalFormatting>
  <conditionalFormatting sqref="G113:I113">
    <cfRule type="colorScale" priority="69">
      <colorScale>
        <cfvo type="min"/>
        <cfvo type="percentile" val="50"/>
        <cfvo type="max"/>
        <color rgb="FFF8696B"/>
        <color rgb="FFFFEB84"/>
        <color rgb="FF63BE7B"/>
      </colorScale>
    </cfRule>
  </conditionalFormatting>
  <conditionalFormatting sqref="G114:I114">
    <cfRule type="colorScale" priority="70">
      <colorScale>
        <cfvo type="min"/>
        <cfvo type="percentile" val="50"/>
        <cfvo type="max"/>
        <color rgb="FFF8696B"/>
        <color rgb="FFFFEB84"/>
        <color rgb="FF63BE7B"/>
      </colorScale>
    </cfRule>
  </conditionalFormatting>
  <conditionalFormatting sqref="G115:I115">
    <cfRule type="colorScale" priority="75">
      <colorScale>
        <cfvo type="min"/>
        <cfvo type="percentile" val="50"/>
        <cfvo type="max"/>
        <color rgb="FFF8696B"/>
        <color rgb="FFFFEB84"/>
        <color rgb="FF63BE7B"/>
      </colorScale>
    </cfRule>
  </conditionalFormatting>
  <conditionalFormatting sqref="G116:I116">
    <cfRule type="colorScale" priority="372">
      <colorScale>
        <cfvo type="min"/>
        <cfvo type="percentile" val="50"/>
        <cfvo type="max"/>
        <color rgb="FFF8696B"/>
        <color rgb="FFFFEB84"/>
        <color rgb="FF63BE7B"/>
      </colorScale>
    </cfRule>
  </conditionalFormatting>
  <conditionalFormatting sqref="G117:I117">
    <cfRule type="colorScale" priority="34">
      <colorScale>
        <cfvo type="min"/>
        <cfvo type="percentile" val="50"/>
        <cfvo type="max"/>
        <color rgb="FFF8696B"/>
        <color rgb="FFFFEB84"/>
        <color rgb="FF63BE7B"/>
      </colorScale>
    </cfRule>
  </conditionalFormatting>
  <conditionalFormatting sqref="G118:I118">
    <cfRule type="colorScale" priority="73">
      <colorScale>
        <cfvo type="min"/>
        <cfvo type="percentile" val="50"/>
        <cfvo type="max"/>
        <color rgb="FFF8696B"/>
        <color rgb="FFFFEB84"/>
        <color rgb="FF63BE7B"/>
      </colorScale>
    </cfRule>
  </conditionalFormatting>
  <conditionalFormatting sqref="G119:I119">
    <cfRule type="colorScale" priority="72">
      <colorScale>
        <cfvo type="min"/>
        <cfvo type="percentile" val="50"/>
        <cfvo type="max"/>
        <color rgb="FFF8696B"/>
        <color rgb="FFFFEB84"/>
        <color rgb="FF63BE7B"/>
      </colorScale>
    </cfRule>
  </conditionalFormatting>
  <conditionalFormatting sqref="G120:I120">
    <cfRule type="colorScale" priority="62">
      <colorScale>
        <cfvo type="min"/>
        <cfvo type="percentile" val="50"/>
        <cfvo type="max"/>
        <color rgb="FFF8696B"/>
        <color rgb="FFFFEB84"/>
        <color rgb="FF63BE7B"/>
      </colorScale>
    </cfRule>
  </conditionalFormatting>
  <conditionalFormatting sqref="G121:I121">
    <cfRule type="colorScale" priority="61">
      <colorScale>
        <cfvo type="min"/>
        <cfvo type="percentile" val="50"/>
        <cfvo type="max"/>
        <color rgb="FFF8696B"/>
        <color rgb="FFFFEB84"/>
        <color rgb="FF63BE7B"/>
      </colorScale>
    </cfRule>
  </conditionalFormatting>
  <conditionalFormatting sqref="G122:I122">
    <cfRule type="colorScale" priority="60">
      <colorScale>
        <cfvo type="min"/>
        <cfvo type="percentile" val="50"/>
        <cfvo type="max"/>
        <color rgb="FFF8696B"/>
        <color rgb="FFFFEB84"/>
        <color rgb="FF63BE7B"/>
      </colorScale>
    </cfRule>
  </conditionalFormatting>
  <conditionalFormatting sqref="G123:I123">
    <cfRule type="colorScale" priority="59">
      <colorScale>
        <cfvo type="min"/>
        <cfvo type="percentile" val="50"/>
        <cfvo type="max"/>
        <color rgb="FFF8696B"/>
        <color rgb="FFFFEB84"/>
        <color rgb="FF63BE7B"/>
      </colorScale>
    </cfRule>
  </conditionalFormatting>
  <conditionalFormatting sqref="G124:I124">
    <cfRule type="colorScale" priority="58">
      <colorScale>
        <cfvo type="min"/>
        <cfvo type="percentile" val="50"/>
        <cfvo type="max"/>
        <color rgb="FFF8696B"/>
        <color rgb="FFFFEB84"/>
        <color rgb="FF63BE7B"/>
      </colorScale>
    </cfRule>
  </conditionalFormatting>
  <conditionalFormatting sqref="G125:I125">
    <cfRule type="colorScale" priority="57">
      <colorScale>
        <cfvo type="min"/>
        <cfvo type="percentile" val="50"/>
        <cfvo type="max"/>
        <color rgb="FFF8696B"/>
        <color rgb="FFFFEB84"/>
        <color rgb="FF63BE7B"/>
      </colorScale>
    </cfRule>
  </conditionalFormatting>
  <conditionalFormatting sqref="G126:I126">
    <cfRule type="colorScale" priority="56">
      <colorScale>
        <cfvo type="min"/>
        <cfvo type="percentile" val="50"/>
        <cfvo type="max"/>
        <color rgb="FFF8696B"/>
        <color rgb="FFFFEB84"/>
        <color rgb="FF63BE7B"/>
      </colorScale>
    </cfRule>
  </conditionalFormatting>
  <conditionalFormatting sqref="G127:I127">
    <cfRule type="colorScale" priority="55">
      <colorScale>
        <cfvo type="min"/>
        <cfvo type="percentile" val="50"/>
        <cfvo type="max"/>
        <color rgb="FFF8696B"/>
        <color rgb="FFFFEB84"/>
        <color rgb="FF63BE7B"/>
      </colorScale>
    </cfRule>
  </conditionalFormatting>
  <conditionalFormatting sqref="G128:I128">
    <cfRule type="colorScale" priority="54">
      <colorScale>
        <cfvo type="min"/>
        <cfvo type="percentile" val="50"/>
        <cfvo type="max"/>
        <color rgb="FFF8696B"/>
        <color rgb="FFFFEB84"/>
        <color rgb="FF63BE7B"/>
      </colorScale>
    </cfRule>
  </conditionalFormatting>
  <conditionalFormatting sqref="G129:I129">
    <cfRule type="colorScale" priority="53">
      <colorScale>
        <cfvo type="min"/>
        <cfvo type="percentile" val="50"/>
        <cfvo type="max"/>
        <color rgb="FFF8696B"/>
        <color rgb="FFFFEB84"/>
        <color rgb="FF63BE7B"/>
      </colorScale>
    </cfRule>
  </conditionalFormatting>
  <conditionalFormatting sqref="G130:I130">
    <cfRule type="colorScale" priority="52">
      <colorScale>
        <cfvo type="min"/>
        <cfvo type="percentile" val="50"/>
        <cfvo type="max"/>
        <color rgb="FFF8696B"/>
        <color rgb="FFFFEB84"/>
        <color rgb="FF63BE7B"/>
      </colorScale>
    </cfRule>
  </conditionalFormatting>
  <conditionalFormatting sqref="G131:I131">
    <cfRule type="colorScale" priority="51">
      <colorScale>
        <cfvo type="min"/>
        <cfvo type="percentile" val="50"/>
        <cfvo type="max"/>
        <color rgb="FFF8696B"/>
        <color rgb="FFFFEB84"/>
        <color rgb="FF63BE7B"/>
      </colorScale>
    </cfRule>
  </conditionalFormatting>
  <conditionalFormatting sqref="G132:I132">
    <cfRule type="colorScale" priority="50">
      <colorScale>
        <cfvo type="min"/>
        <cfvo type="percentile" val="50"/>
        <cfvo type="max"/>
        <color rgb="FFF8696B"/>
        <color rgb="FFFFEB84"/>
        <color rgb="FF63BE7B"/>
      </colorScale>
    </cfRule>
  </conditionalFormatting>
  <conditionalFormatting sqref="G133:I133">
    <cfRule type="colorScale" priority="49">
      <colorScale>
        <cfvo type="min"/>
        <cfvo type="percentile" val="50"/>
        <cfvo type="max"/>
        <color rgb="FFF8696B"/>
        <color rgb="FFFFEB84"/>
        <color rgb="FF63BE7B"/>
      </colorScale>
    </cfRule>
  </conditionalFormatting>
  <conditionalFormatting sqref="G134:I134">
    <cfRule type="colorScale" priority="89">
      <colorScale>
        <cfvo type="min"/>
        <cfvo type="percentile" val="50"/>
        <cfvo type="max"/>
        <color rgb="FFF8696B"/>
        <color rgb="FFFFEB84"/>
        <color rgb="FF63BE7B"/>
      </colorScale>
    </cfRule>
  </conditionalFormatting>
  <conditionalFormatting sqref="G135:I135">
    <cfRule type="colorScale" priority="63">
      <colorScale>
        <cfvo type="min"/>
        <cfvo type="percentile" val="50"/>
        <cfvo type="max"/>
        <color rgb="FFF8696B"/>
        <color rgb="FFFFEB84"/>
        <color rgb="FF63BE7B"/>
      </colorScale>
    </cfRule>
  </conditionalFormatting>
  <conditionalFormatting sqref="G136:I136">
    <cfRule type="colorScale" priority="87">
      <colorScale>
        <cfvo type="min"/>
        <cfvo type="percentile" val="50"/>
        <cfvo type="max"/>
        <color rgb="FFF8696B"/>
        <color rgb="FFFFEB84"/>
        <color rgb="FF63BE7B"/>
      </colorScale>
    </cfRule>
  </conditionalFormatting>
  <conditionalFormatting sqref="G137:I137">
    <cfRule type="colorScale" priority="85">
      <colorScale>
        <cfvo type="min"/>
        <cfvo type="percentile" val="50"/>
        <cfvo type="max"/>
        <color rgb="FFF8696B"/>
        <color rgb="FFFFEB84"/>
        <color rgb="FF63BE7B"/>
      </colorScale>
    </cfRule>
  </conditionalFormatting>
  <conditionalFormatting sqref="G138:I138">
    <cfRule type="colorScale" priority="95">
      <colorScale>
        <cfvo type="min"/>
        <cfvo type="percentile" val="50"/>
        <cfvo type="max"/>
        <color rgb="FFF8696B"/>
        <color rgb="FFFFEB84"/>
        <color rgb="FF63BE7B"/>
      </colorScale>
    </cfRule>
  </conditionalFormatting>
  <conditionalFormatting sqref="G139:I139">
    <cfRule type="colorScale" priority="93">
      <colorScale>
        <cfvo type="min"/>
        <cfvo type="percentile" val="50"/>
        <cfvo type="max"/>
        <color rgb="FFF8696B"/>
        <color rgb="FFFFEB84"/>
        <color rgb="FF63BE7B"/>
      </colorScale>
    </cfRule>
  </conditionalFormatting>
  <conditionalFormatting sqref="G140:I140">
    <cfRule type="colorScale" priority="91">
      <colorScale>
        <cfvo type="min"/>
        <cfvo type="percentile" val="50"/>
        <cfvo type="max"/>
        <color rgb="FFF8696B"/>
        <color rgb="FFFFEB84"/>
        <color rgb="FF63BE7B"/>
      </colorScale>
    </cfRule>
  </conditionalFormatting>
  <conditionalFormatting sqref="G141:I141">
    <cfRule type="colorScale" priority="98">
      <colorScale>
        <cfvo type="min"/>
        <cfvo type="percentile" val="50"/>
        <cfvo type="max"/>
        <color rgb="FFF8696B"/>
        <color rgb="FFFFEB84"/>
        <color rgb="FF63BE7B"/>
      </colorScale>
    </cfRule>
  </conditionalFormatting>
  <conditionalFormatting sqref="G142:I142">
    <cfRule type="colorScale" priority="102">
      <colorScale>
        <cfvo type="min"/>
        <cfvo type="percentile" val="50"/>
        <cfvo type="max"/>
        <color rgb="FFF8696B"/>
        <color rgb="FFFFEB84"/>
        <color rgb="FF63BE7B"/>
      </colorScale>
    </cfRule>
  </conditionalFormatting>
  <conditionalFormatting sqref="G143:I143">
    <cfRule type="colorScale" priority="101">
      <colorScale>
        <cfvo type="min"/>
        <cfvo type="percentile" val="50"/>
        <cfvo type="max"/>
        <color rgb="FFF8696B"/>
        <color rgb="FFFFEB84"/>
        <color rgb="FF63BE7B"/>
      </colorScale>
    </cfRule>
  </conditionalFormatting>
  <conditionalFormatting sqref="G144:I144">
    <cfRule type="colorScale" priority="100">
      <colorScale>
        <cfvo type="min"/>
        <cfvo type="percentile" val="50"/>
        <cfvo type="max"/>
        <color rgb="FFF8696B"/>
        <color rgb="FFFFEB84"/>
        <color rgb="FF63BE7B"/>
      </colorScale>
    </cfRule>
  </conditionalFormatting>
  <conditionalFormatting sqref="G145:I145">
    <cfRule type="colorScale" priority="99">
      <colorScale>
        <cfvo type="min"/>
        <cfvo type="percentile" val="50"/>
        <cfvo type="max"/>
        <color rgb="FFF8696B"/>
        <color rgb="FFFFEB84"/>
        <color rgb="FF63BE7B"/>
      </colorScale>
    </cfRule>
  </conditionalFormatting>
  <conditionalFormatting sqref="G146:I146">
    <cfRule type="colorScale" priority="104">
      <colorScale>
        <cfvo type="min"/>
        <cfvo type="percentile" val="50"/>
        <cfvo type="max"/>
        <color rgb="FFF8696B"/>
        <color rgb="FFFFEB84"/>
        <color rgb="FF63BE7B"/>
      </colorScale>
    </cfRule>
  </conditionalFormatting>
  <conditionalFormatting sqref="G147:I147">
    <cfRule type="colorScale" priority="103">
      <colorScale>
        <cfvo type="min"/>
        <cfvo type="percentile" val="50"/>
        <cfvo type="max"/>
        <color rgb="FFF8696B"/>
        <color rgb="FFFFEB84"/>
        <color rgb="FF63BE7B"/>
      </colorScale>
    </cfRule>
  </conditionalFormatting>
  <conditionalFormatting sqref="G148:I148">
    <cfRule type="colorScale" priority="106">
      <colorScale>
        <cfvo type="min"/>
        <cfvo type="percentile" val="50"/>
        <cfvo type="max"/>
        <color rgb="FFF8696B"/>
        <color rgb="FFFFEB84"/>
        <color rgb="FF63BE7B"/>
      </colorScale>
    </cfRule>
  </conditionalFormatting>
  <conditionalFormatting sqref="G149:I149">
    <cfRule type="colorScale" priority="105">
      <colorScale>
        <cfvo type="min"/>
        <cfvo type="percentile" val="50"/>
        <cfvo type="max"/>
        <color rgb="FFF8696B"/>
        <color rgb="FFFFEB84"/>
        <color rgb="FF63BE7B"/>
      </colorScale>
    </cfRule>
  </conditionalFormatting>
  <conditionalFormatting sqref="G150:I150">
    <cfRule type="colorScale" priority="109">
      <colorScale>
        <cfvo type="min"/>
        <cfvo type="percentile" val="50"/>
        <cfvo type="max"/>
        <color rgb="FFF8696B"/>
        <color rgb="FFFFEB84"/>
        <color rgb="FF63BE7B"/>
      </colorScale>
    </cfRule>
  </conditionalFormatting>
  <conditionalFormatting sqref="G151:I151">
    <cfRule type="colorScale" priority="108">
      <colorScale>
        <cfvo type="min"/>
        <cfvo type="percentile" val="50"/>
        <cfvo type="max"/>
        <color rgb="FFF8696B"/>
        <color rgb="FFFFEB84"/>
        <color rgb="FF63BE7B"/>
      </colorScale>
    </cfRule>
  </conditionalFormatting>
  <conditionalFormatting sqref="G152:I152">
    <cfRule type="colorScale" priority="107">
      <colorScale>
        <cfvo type="min"/>
        <cfvo type="percentile" val="50"/>
        <cfvo type="max"/>
        <color rgb="FFF8696B"/>
        <color rgb="FFFFEB84"/>
        <color rgb="FF63BE7B"/>
      </colorScale>
    </cfRule>
  </conditionalFormatting>
  <conditionalFormatting sqref="G153:I153">
    <cfRule type="colorScale" priority="111">
      <colorScale>
        <cfvo type="min"/>
        <cfvo type="percentile" val="50"/>
        <cfvo type="max"/>
        <color rgb="FFF8696B"/>
        <color rgb="FFFFEB84"/>
        <color rgb="FF63BE7B"/>
      </colorScale>
    </cfRule>
  </conditionalFormatting>
  <conditionalFormatting sqref="G154:I154">
    <cfRule type="colorScale" priority="110">
      <colorScale>
        <cfvo type="min"/>
        <cfvo type="percentile" val="50"/>
        <cfvo type="max"/>
        <color rgb="FFF8696B"/>
        <color rgb="FFFFEB84"/>
        <color rgb="FF63BE7B"/>
      </colorScale>
    </cfRule>
  </conditionalFormatting>
  <conditionalFormatting sqref="G155:I155">
    <cfRule type="colorScale" priority="112">
      <colorScale>
        <cfvo type="min"/>
        <cfvo type="percentile" val="50"/>
        <cfvo type="max"/>
        <color rgb="FFF8696B"/>
        <color rgb="FFFFEB84"/>
        <color rgb="FF63BE7B"/>
      </colorScale>
    </cfRule>
  </conditionalFormatting>
  <conditionalFormatting sqref="G156:I156">
    <cfRule type="colorScale" priority="114">
      <colorScale>
        <cfvo type="min"/>
        <cfvo type="percentile" val="50"/>
        <cfvo type="max"/>
        <color rgb="FFF8696B"/>
        <color rgb="FFFFEB84"/>
        <color rgb="FF63BE7B"/>
      </colorScale>
    </cfRule>
  </conditionalFormatting>
  <conditionalFormatting sqref="G157:I157">
    <cfRule type="colorScale" priority="113">
      <colorScale>
        <cfvo type="min"/>
        <cfvo type="percentile" val="50"/>
        <cfvo type="max"/>
        <color rgb="FFF8696B"/>
        <color rgb="FFFFEB84"/>
        <color rgb="FF63BE7B"/>
      </colorScale>
    </cfRule>
  </conditionalFormatting>
  <conditionalFormatting sqref="G158:I158">
    <cfRule type="colorScale" priority="116">
      <colorScale>
        <cfvo type="min"/>
        <cfvo type="percentile" val="50"/>
        <cfvo type="max"/>
        <color rgb="FFF8696B"/>
        <color rgb="FFFFEB84"/>
        <color rgb="FF63BE7B"/>
      </colorScale>
    </cfRule>
  </conditionalFormatting>
  <conditionalFormatting sqref="G159:I159">
    <cfRule type="colorScale" priority="115">
      <colorScale>
        <cfvo type="min"/>
        <cfvo type="percentile" val="50"/>
        <cfvo type="max"/>
        <color rgb="FFF8696B"/>
        <color rgb="FFFFEB84"/>
        <color rgb="FF63BE7B"/>
      </colorScale>
    </cfRule>
  </conditionalFormatting>
  <conditionalFormatting sqref="G160:I160">
    <cfRule type="colorScale" priority="118">
      <colorScale>
        <cfvo type="min"/>
        <cfvo type="percentile" val="50"/>
        <cfvo type="max"/>
        <color rgb="FFF8696B"/>
        <color rgb="FFFFEB84"/>
        <color rgb="FF63BE7B"/>
      </colorScale>
    </cfRule>
  </conditionalFormatting>
  <conditionalFormatting sqref="G161:I161">
    <cfRule type="colorScale" priority="117">
      <colorScale>
        <cfvo type="min"/>
        <cfvo type="percentile" val="50"/>
        <cfvo type="max"/>
        <color rgb="FFF8696B"/>
        <color rgb="FFFFEB84"/>
        <color rgb="FF63BE7B"/>
      </colorScale>
    </cfRule>
  </conditionalFormatting>
  <conditionalFormatting sqref="G162:I162">
    <cfRule type="colorScale" priority="119">
      <colorScale>
        <cfvo type="min"/>
        <cfvo type="percentile" val="50"/>
        <cfvo type="max"/>
        <color rgb="FFF8696B"/>
        <color rgb="FFFFEB84"/>
        <color rgb="FF63BE7B"/>
      </colorScale>
    </cfRule>
  </conditionalFormatting>
  <conditionalFormatting sqref="G163:I163">
    <cfRule type="colorScale" priority="120">
      <colorScale>
        <cfvo type="min"/>
        <cfvo type="percentile" val="50"/>
        <cfvo type="max"/>
        <color rgb="FFF8696B"/>
        <color rgb="FFFFEB84"/>
        <color rgb="FF63BE7B"/>
      </colorScale>
    </cfRule>
  </conditionalFormatting>
  <conditionalFormatting sqref="G164:I164">
    <cfRule type="colorScale" priority="121">
      <colorScale>
        <cfvo type="min"/>
        <cfvo type="percentile" val="50"/>
        <cfvo type="max"/>
        <color rgb="FFF8696B"/>
        <color rgb="FFFFEB84"/>
        <color rgb="FF63BE7B"/>
      </colorScale>
    </cfRule>
  </conditionalFormatting>
  <conditionalFormatting sqref="G165:I165">
    <cfRule type="colorScale" priority="123">
      <colorScale>
        <cfvo type="min"/>
        <cfvo type="percentile" val="50"/>
        <cfvo type="max"/>
        <color rgb="FFF8696B"/>
        <color rgb="FFFFEB84"/>
        <color rgb="FF63BE7B"/>
      </colorScale>
    </cfRule>
  </conditionalFormatting>
  <conditionalFormatting sqref="G166:I166">
    <cfRule type="colorScale" priority="122">
      <colorScale>
        <cfvo type="min"/>
        <cfvo type="percentile" val="50"/>
        <cfvo type="max"/>
        <color rgb="FFF8696B"/>
        <color rgb="FFFFEB84"/>
        <color rgb="FF63BE7B"/>
      </colorScale>
    </cfRule>
  </conditionalFormatting>
  <conditionalFormatting sqref="G167:I167">
    <cfRule type="colorScale" priority="124">
      <colorScale>
        <cfvo type="min"/>
        <cfvo type="percentile" val="50"/>
        <cfvo type="max"/>
        <color rgb="FFF8696B"/>
        <color rgb="FFFFEB84"/>
        <color rgb="FF63BE7B"/>
      </colorScale>
    </cfRule>
  </conditionalFormatting>
  <conditionalFormatting sqref="G168:I168">
    <cfRule type="colorScale" priority="125">
      <colorScale>
        <cfvo type="min"/>
        <cfvo type="percentile" val="50"/>
        <cfvo type="max"/>
        <color rgb="FFF8696B"/>
        <color rgb="FFFFEB84"/>
        <color rgb="FF63BE7B"/>
      </colorScale>
    </cfRule>
  </conditionalFormatting>
  <conditionalFormatting sqref="G169:I169">
    <cfRule type="colorScale" priority="126">
      <colorScale>
        <cfvo type="min"/>
        <cfvo type="percentile" val="50"/>
        <cfvo type="max"/>
        <color rgb="FFF8696B"/>
        <color rgb="FFFFEB84"/>
        <color rgb="FF63BE7B"/>
      </colorScale>
    </cfRule>
  </conditionalFormatting>
  <conditionalFormatting sqref="G170:I170">
    <cfRule type="colorScale" priority="128">
      <colorScale>
        <cfvo type="min"/>
        <cfvo type="percentile" val="50"/>
        <cfvo type="max"/>
        <color rgb="FFF8696B"/>
        <color rgb="FFFFEB84"/>
        <color rgb="FF63BE7B"/>
      </colorScale>
    </cfRule>
  </conditionalFormatting>
  <conditionalFormatting sqref="G171:I171">
    <cfRule type="colorScale" priority="127">
      <colorScale>
        <cfvo type="min"/>
        <cfvo type="percentile" val="50"/>
        <cfvo type="max"/>
        <color rgb="FFF8696B"/>
        <color rgb="FFFFEB84"/>
        <color rgb="FF63BE7B"/>
      </colorScale>
    </cfRule>
  </conditionalFormatting>
  <conditionalFormatting sqref="G172:I172">
    <cfRule type="colorScale" priority="129">
      <colorScale>
        <cfvo type="min"/>
        <cfvo type="percentile" val="50"/>
        <cfvo type="max"/>
        <color rgb="FFF8696B"/>
        <color rgb="FFFFEB84"/>
        <color rgb="FF63BE7B"/>
      </colorScale>
    </cfRule>
  </conditionalFormatting>
  <conditionalFormatting sqref="G173:I173">
    <cfRule type="colorScale" priority="130">
      <colorScale>
        <cfvo type="min"/>
        <cfvo type="percentile" val="50"/>
        <cfvo type="max"/>
        <color rgb="FFF8696B"/>
        <color rgb="FFFFEB84"/>
        <color rgb="FF63BE7B"/>
      </colorScale>
    </cfRule>
  </conditionalFormatting>
  <conditionalFormatting sqref="G174:I174">
    <cfRule type="colorScale" priority="131">
      <colorScale>
        <cfvo type="min"/>
        <cfvo type="percentile" val="50"/>
        <cfvo type="max"/>
        <color rgb="FFF8696B"/>
        <color rgb="FFFFEB84"/>
        <color rgb="FF63BE7B"/>
      </colorScale>
    </cfRule>
  </conditionalFormatting>
  <conditionalFormatting sqref="G175:I175">
    <cfRule type="colorScale" priority="277">
      <colorScale>
        <cfvo type="min"/>
        <cfvo type="percentile" val="50"/>
        <cfvo type="max"/>
        <color rgb="FFF8696B"/>
        <color rgb="FFFFEB84"/>
        <color rgb="FF63BE7B"/>
      </colorScale>
    </cfRule>
  </conditionalFormatting>
  <conditionalFormatting sqref="G176:I176">
    <cfRule type="colorScale" priority="278">
      <colorScale>
        <cfvo type="min"/>
        <cfvo type="percentile" val="50"/>
        <cfvo type="max"/>
        <color rgb="FFF8696B"/>
        <color rgb="FFFFEB84"/>
        <color rgb="FF63BE7B"/>
      </colorScale>
    </cfRule>
  </conditionalFormatting>
  <conditionalFormatting sqref="G177:I177">
    <cfRule type="colorScale" priority="279">
      <colorScale>
        <cfvo type="min"/>
        <cfvo type="percentile" val="50"/>
        <cfvo type="max"/>
        <color rgb="FFF8696B"/>
        <color rgb="FFFFEB84"/>
        <color rgb="FF63BE7B"/>
      </colorScale>
    </cfRule>
  </conditionalFormatting>
  <conditionalFormatting sqref="G178:I178">
    <cfRule type="colorScale" priority="280">
      <colorScale>
        <cfvo type="min"/>
        <cfvo type="percentile" val="50"/>
        <cfvo type="max"/>
        <color rgb="FFF8696B"/>
        <color rgb="FFFFEB84"/>
        <color rgb="FF63BE7B"/>
      </colorScale>
    </cfRule>
  </conditionalFormatting>
  <conditionalFormatting sqref="G179:I179">
    <cfRule type="colorScale" priority="281">
      <colorScale>
        <cfvo type="min"/>
        <cfvo type="percentile" val="50"/>
        <cfvo type="max"/>
        <color rgb="FFF8696B"/>
        <color rgb="FFFFEB84"/>
        <color rgb="FF63BE7B"/>
      </colorScale>
    </cfRule>
  </conditionalFormatting>
  <conditionalFormatting sqref="G180:I180">
    <cfRule type="colorScale" priority="282">
      <colorScale>
        <cfvo type="min"/>
        <cfvo type="percentile" val="50"/>
        <cfvo type="max"/>
        <color rgb="FFF8696B"/>
        <color rgb="FFFFEB84"/>
        <color rgb="FF63BE7B"/>
      </colorScale>
    </cfRule>
  </conditionalFormatting>
  <conditionalFormatting sqref="G181:I181">
    <cfRule type="colorScale" priority="283">
      <colorScale>
        <cfvo type="min"/>
        <cfvo type="percentile" val="50"/>
        <cfvo type="max"/>
        <color rgb="FFF8696B"/>
        <color rgb="FFFFEB84"/>
        <color rgb="FF63BE7B"/>
      </colorScale>
    </cfRule>
  </conditionalFormatting>
  <conditionalFormatting sqref="G182:I182">
    <cfRule type="colorScale" priority="45">
      <colorScale>
        <cfvo type="min"/>
        <cfvo type="percentile" val="50"/>
        <cfvo type="max"/>
        <color rgb="FFF8696B"/>
        <color rgb="FFFFEB84"/>
        <color rgb="FF63BE7B"/>
      </colorScale>
    </cfRule>
  </conditionalFormatting>
  <conditionalFormatting sqref="G183:I183">
    <cfRule type="colorScale" priority="44">
      <colorScale>
        <cfvo type="min"/>
        <cfvo type="percentile" val="50"/>
        <cfvo type="max"/>
        <color rgb="FFF8696B"/>
        <color rgb="FFFFEB84"/>
        <color rgb="FF63BE7B"/>
      </colorScale>
    </cfRule>
  </conditionalFormatting>
  <conditionalFormatting sqref="G184:I184">
    <cfRule type="colorScale" priority="43">
      <colorScale>
        <cfvo type="min"/>
        <cfvo type="percentile" val="50"/>
        <cfvo type="max"/>
        <color rgb="FFF8696B"/>
        <color rgb="FFFFEB84"/>
        <color rgb="FF63BE7B"/>
      </colorScale>
    </cfRule>
  </conditionalFormatting>
  <conditionalFormatting sqref="G185:I185">
    <cfRule type="colorScale" priority="42">
      <colorScale>
        <cfvo type="min"/>
        <cfvo type="percentile" val="50"/>
        <cfvo type="max"/>
        <color rgb="FFF8696B"/>
        <color rgb="FFFFEB84"/>
        <color rgb="FF63BE7B"/>
      </colorScale>
    </cfRule>
  </conditionalFormatting>
  <conditionalFormatting sqref="G186:I186">
    <cfRule type="colorScale" priority="38">
      <colorScale>
        <cfvo type="min"/>
        <cfvo type="percentile" val="50"/>
        <cfvo type="max"/>
        <color rgb="FFF8696B"/>
        <color rgb="FFFFEB84"/>
        <color rgb="FF63BE7B"/>
      </colorScale>
    </cfRule>
  </conditionalFormatting>
  <conditionalFormatting sqref="G187:I187">
    <cfRule type="colorScale" priority="37">
      <colorScale>
        <cfvo type="min"/>
        <cfvo type="percentile" val="50"/>
        <cfvo type="max"/>
        <color rgb="FFF8696B"/>
        <color rgb="FFFFEB84"/>
        <color rgb="FF63BE7B"/>
      </colorScale>
    </cfRule>
  </conditionalFormatting>
  <conditionalFormatting sqref="G188:I188">
    <cfRule type="colorScale" priority="36">
      <colorScale>
        <cfvo type="min"/>
        <cfvo type="percentile" val="50"/>
        <cfvo type="max"/>
        <color rgb="FFF8696B"/>
        <color rgb="FFFFEB84"/>
        <color rgb="FF63BE7B"/>
      </colorScale>
    </cfRule>
  </conditionalFormatting>
  <conditionalFormatting sqref="G189:I189">
    <cfRule type="colorScale" priority="35">
      <colorScale>
        <cfvo type="min"/>
        <cfvo type="percentile" val="50"/>
        <cfvo type="max"/>
        <color rgb="FFF8696B"/>
        <color rgb="FFFFEB84"/>
        <color rgb="FF63BE7B"/>
      </colorScale>
    </cfRule>
  </conditionalFormatting>
  <conditionalFormatting sqref="G190:I190">
    <cfRule type="colorScale" priority="40">
      <colorScale>
        <cfvo type="min"/>
        <cfvo type="percentile" val="50"/>
        <cfvo type="max"/>
        <color rgb="FFF8696B"/>
        <color rgb="FFFFEB84"/>
        <color rgb="FF63BE7B"/>
      </colorScale>
    </cfRule>
  </conditionalFormatting>
  <conditionalFormatting sqref="G191:I191">
    <cfRule type="colorScale" priority="39">
      <colorScale>
        <cfvo type="min"/>
        <cfvo type="percentile" val="50"/>
        <cfvo type="max"/>
        <color rgb="FFF8696B"/>
        <color rgb="FFFFEB84"/>
        <color rgb="FF63BE7B"/>
      </colorScale>
    </cfRule>
  </conditionalFormatting>
  <conditionalFormatting sqref="G192:I192">
    <cfRule type="colorScale" priority="28">
      <colorScale>
        <cfvo type="min"/>
        <cfvo type="percentile" val="50"/>
        <cfvo type="max"/>
        <color rgb="FFF8696B"/>
        <color rgb="FFFFEB84"/>
        <color rgb="FF63BE7B"/>
      </colorScale>
    </cfRule>
  </conditionalFormatting>
  <conditionalFormatting sqref="G193:I193">
    <cfRule type="colorScale" priority="27">
      <colorScale>
        <cfvo type="min"/>
        <cfvo type="percentile" val="50"/>
        <cfvo type="max"/>
        <color rgb="FFF8696B"/>
        <color rgb="FFFFEB84"/>
        <color rgb="FF63BE7B"/>
      </colorScale>
    </cfRule>
  </conditionalFormatting>
  <conditionalFormatting sqref="G194:I194">
    <cfRule type="colorScale" priority="23">
      <colorScale>
        <cfvo type="min"/>
        <cfvo type="percentile" val="50"/>
        <cfvo type="max"/>
        <color rgb="FFF8696B"/>
        <color rgb="FFFFEB84"/>
        <color rgb="FF63BE7B"/>
      </colorScale>
    </cfRule>
  </conditionalFormatting>
  <conditionalFormatting sqref="G195:I195">
    <cfRule type="colorScale" priority="22">
      <colorScale>
        <cfvo type="min"/>
        <cfvo type="percentile" val="50"/>
        <cfvo type="max"/>
        <color rgb="FFF8696B"/>
        <color rgb="FFFFEB84"/>
        <color rgb="FF63BE7B"/>
      </colorScale>
    </cfRule>
  </conditionalFormatting>
  <conditionalFormatting sqref="G196:I196">
    <cfRule type="colorScale" priority="24">
      <colorScale>
        <cfvo type="min"/>
        <cfvo type="percentile" val="50"/>
        <cfvo type="max"/>
        <color rgb="FFF8696B"/>
        <color rgb="FFFFEB84"/>
        <color rgb="FF63BE7B"/>
      </colorScale>
    </cfRule>
  </conditionalFormatting>
  <conditionalFormatting sqref="G197:I197">
    <cfRule type="colorScale" priority="26">
      <colorScale>
        <cfvo type="min"/>
        <cfvo type="percentile" val="50"/>
        <cfvo type="max"/>
        <color rgb="FFF8696B"/>
        <color rgb="FFFFEB84"/>
        <color rgb="FF63BE7B"/>
      </colorScale>
    </cfRule>
  </conditionalFormatting>
  <conditionalFormatting sqref="G198:I198">
    <cfRule type="colorScale" priority="25">
      <colorScale>
        <cfvo type="min"/>
        <cfvo type="percentile" val="50"/>
        <cfvo type="max"/>
        <color rgb="FFF8696B"/>
        <color rgb="FFFFEB84"/>
        <color rgb="FF63BE7B"/>
      </colorScale>
    </cfRule>
  </conditionalFormatting>
  <conditionalFormatting sqref="G199:I199">
    <cfRule type="colorScale" priority="29">
      <colorScale>
        <cfvo type="min"/>
        <cfvo type="percentile" val="50"/>
        <cfvo type="max"/>
        <color rgb="FFF8696B"/>
        <color rgb="FFFFEB84"/>
        <color rgb="FF63BE7B"/>
      </colorScale>
    </cfRule>
  </conditionalFormatting>
  <conditionalFormatting sqref="G200:I200">
    <cfRule type="colorScale" priority="30">
      <colorScale>
        <cfvo type="min"/>
        <cfvo type="percentile" val="50"/>
        <cfvo type="max"/>
        <color rgb="FFF8696B"/>
        <color rgb="FFFFEB84"/>
        <color rgb="FF63BE7B"/>
      </colorScale>
    </cfRule>
  </conditionalFormatting>
  <conditionalFormatting sqref="G201:I201">
    <cfRule type="colorScale" priority="31">
      <colorScale>
        <cfvo type="min"/>
        <cfvo type="percentile" val="50"/>
        <cfvo type="max"/>
        <color rgb="FFF8696B"/>
        <color rgb="FFFFEB84"/>
        <color rgb="FF63BE7B"/>
      </colorScale>
    </cfRule>
  </conditionalFormatting>
  <conditionalFormatting sqref="G202:I202">
    <cfRule type="colorScale" priority="33">
      <colorScale>
        <cfvo type="min"/>
        <cfvo type="percentile" val="50"/>
        <cfvo type="max"/>
        <color rgb="FFF8696B"/>
        <color rgb="FFFFEB84"/>
        <color rgb="FF63BE7B"/>
      </colorScale>
    </cfRule>
  </conditionalFormatting>
  <hyperlinks>
    <hyperlink ref="E200" r:id="rId1"/>
    <hyperlink ref="E199" r:id="rId2"/>
    <hyperlink ref="E198" r:id="rId3"/>
    <hyperlink ref="E201" r:id="rId4"/>
    <hyperlink ref="E197" r:id="rId5"/>
    <hyperlink ref="E196" r:id="rId6"/>
    <hyperlink ref="E195" r:id="rId7"/>
    <hyperlink ref="E194" r:id="rId8"/>
    <hyperlink ref="E193" r:id="rId9"/>
    <hyperlink ref="E192" r:id="rId10"/>
    <hyperlink ref="E191" r:id="rId11"/>
    <hyperlink ref="E189" r:id="rId12"/>
    <hyperlink ref="E188" r:id="rId13"/>
    <hyperlink ref="E187" r:id="rId14"/>
    <hyperlink ref="E186" r:id="rId15"/>
    <hyperlink ref="E184" r:id="rId16"/>
    <hyperlink ref="E183" r:id="rId17"/>
    <hyperlink ref="E182" r:id="rId18"/>
    <hyperlink ref="E181" r:id="rId19"/>
    <hyperlink ref="E180" r:id="rId20"/>
    <hyperlink ref="E178" r:id="rId21"/>
    <hyperlink ref="E175" r:id="rId22"/>
    <hyperlink ref="E174" r:id="rId23"/>
    <hyperlink ref="E173" r:id="rId24"/>
    <hyperlink ref="E172" r:id="rId25"/>
    <hyperlink ref="E171" r:id="rId26"/>
    <hyperlink ref="E169" r:id="rId27"/>
    <hyperlink ref="E168" r:id="rId28"/>
    <hyperlink ref="E167" r:id="rId29"/>
    <hyperlink ref="E166" r:id="rId30"/>
    <hyperlink ref="E165" r:id="rId31"/>
    <hyperlink ref="E164" r:id="rId32"/>
    <hyperlink ref="E163" r:id="rId33"/>
    <hyperlink ref="E162" r:id="rId34"/>
    <hyperlink ref="E161" r:id="rId35"/>
    <hyperlink ref="E160" r:id="rId36"/>
    <hyperlink ref="E159" r:id="rId37"/>
    <hyperlink ref="E158" r:id="rId38"/>
    <hyperlink ref="E157" r:id="rId39"/>
    <hyperlink ref="E155" r:id="rId40"/>
    <hyperlink ref="E154" r:id="rId41"/>
    <hyperlink ref="E153" r:id="rId42"/>
    <hyperlink ref="E152" r:id="rId43"/>
    <hyperlink ref="E151" r:id="rId44"/>
    <hyperlink ref="E150" r:id="rId45"/>
    <hyperlink ref="E149" r:id="rId46"/>
    <hyperlink ref="E148" r:id="rId47"/>
    <hyperlink ref="E147" r:id="rId48"/>
    <hyperlink ref="E146" r:id="rId49"/>
    <hyperlink ref="E145" r:id="rId50"/>
    <hyperlink ref="E144" r:id="rId51"/>
    <hyperlink ref="E143" r:id="rId52"/>
    <hyperlink ref="E142" r:id="rId53"/>
    <hyperlink ref="E141" r:id="rId54"/>
    <hyperlink ref="E45" r:id="rId55"/>
    <hyperlink ref="E46" r:id="rId56"/>
    <hyperlink ref="E47" r:id="rId57"/>
    <hyperlink ref="E48" r:id="rId58"/>
    <hyperlink ref="E49" r:id="rId59"/>
    <hyperlink ref="E50" r:id="rId60"/>
    <hyperlink ref="E51" r:id="rId61"/>
    <hyperlink ref="E140" r:id="rId62"/>
    <hyperlink ref="E139" r:id="rId63"/>
    <hyperlink ref="E138" r:id="rId64"/>
    <hyperlink ref="E137" r:id="rId65"/>
    <hyperlink ref="E136" r:id="rId66"/>
    <hyperlink ref="E134" r:id="rId67"/>
    <hyperlink ref="E133" r:id="rId68"/>
    <hyperlink ref="E132" r:id="rId69"/>
    <hyperlink ref="E131" r:id="rId70"/>
    <hyperlink ref="E130" r:id="rId71"/>
    <hyperlink ref="E129" r:id="rId72"/>
    <hyperlink ref="E128" r:id="rId73"/>
    <hyperlink ref="E127" r:id="rId74"/>
    <hyperlink ref="E126" r:id="rId75"/>
    <hyperlink ref="E124" r:id="rId76"/>
    <hyperlink ref="E123" r:id="rId77"/>
    <hyperlink ref="E122" r:id="rId78"/>
    <hyperlink ref="E121" r:id="rId79"/>
    <hyperlink ref="E120" r:id="rId80"/>
    <hyperlink ref="E119" r:id="rId81"/>
    <hyperlink ref="E52" r:id="rId82"/>
    <hyperlink ref="E54" r:id="rId83"/>
    <hyperlink ref="E55" r:id="rId84"/>
    <hyperlink ref="E56" r:id="rId85"/>
    <hyperlink ref="E57" r:id="rId86"/>
    <hyperlink ref="E58" r:id="rId87"/>
    <hyperlink ref="E59" r:id="rId88"/>
    <hyperlink ref="E61" r:id="rId89"/>
    <hyperlink ref="E62" r:id="rId90"/>
    <hyperlink ref="E63" r:id="rId91"/>
    <hyperlink ref="E64" r:id="rId92"/>
    <hyperlink ref="E65" r:id="rId93"/>
    <hyperlink ref="E67" r:id="rId94"/>
    <hyperlink ref="E68" r:id="rId95"/>
    <hyperlink ref="E69" r:id="rId96"/>
    <hyperlink ref="E73" r:id="rId97"/>
    <hyperlink ref="E74" r:id="rId98"/>
    <hyperlink ref="E75" r:id="rId99"/>
    <hyperlink ref="E77" r:id="rId100"/>
    <hyperlink ref="E78" r:id="rId101"/>
    <hyperlink ref="E79" r:id="rId102"/>
    <hyperlink ref="E80" r:id="rId103"/>
    <hyperlink ref="E81" r:id="rId104"/>
    <hyperlink ref="E82" r:id="rId105"/>
    <hyperlink ref="E83" r:id="rId106"/>
    <hyperlink ref="E84" r:id="rId107"/>
    <hyperlink ref="E85" r:id="rId108"/>
    <hyperlink ref="E86" r:id="rId109"/>
    <hyperlink ref="E87" r:id="rId110"/>
    <hyperlink ref="E88" r:id="rId111"/>
    <hyperlink ref="E89" r:id="rId112"/>
    <hyperlink ref="E90" r:id="rId113"/>
    <hyperlink ref="E92" r:id="rId114"/>
    <hyperlink ref="E93" r:id="rId115"/>
    <hyperlink ref="E95" r:id="rId116"/>
    <hyperlink ref="E96" r:id="rId117"/>
    <hyperlink ref="E98" r:id="rId118"/>
    <hyperlink ref="E99" r:id="rId119"/>
    <hyperlink ref="E101" r:id="rId120"/>
    <hyperlink ref="E102" r:id="rId121"/>
    <hyperlink ref="E105" r:id="rId122"/>
    <hyperlink ref="E106" r:id="rId123"/>
    <hyperlink ref="E108" r:id="rId124"/>
    <hyperlink ref="E110" r:id="rId125"/>
    <hyperlink ref="E113" r:id="rId126"/>
    <hyperlink ref="E114" r:id="rId127"/>
    <hyperlink ref="E115" r:id="rId128"/>
    <hyperlink ref="E116" r:id="rId129"/>
    <hyperlink ref="E117" r:id="rId130"/>
    <hyperlink ref="E118" r:id="rId131"/>
    <hyperlink ref="E94" r:id="rId132"/>
    <hyperlink ref="E91" r:id="rId133"/>
    <hyperlink ref="E104" r:id="rId134"/>
    <hyperlink ref="E103" r:id="rId135"/>
    <hyperlink ref="E100" r:id="rId136"/>
    <hyperlink ref="E97" r:id="rId137"/>
    <hyperlink ref="E70" r:id="rId138"/>
    <hyperlink ref="E44" r:id="rId139"/>
    <hyperlink ref="E43" r:id="rId140"/>
    <hyperlink ref="E41" r:id="rId141"/>
    <hyperlink ref="E35" r:id="rId142"/>
    <hyperlink ref="E36" r:id="rId143"/>
    <hyperlink ref="E37" r:id="rId144"/>
    <hyperlink ref="E38" r:id="rId145"/>
    <hyperlink ref="E39" r:id="rId146"/>
    <hyperlink ref="E40" r:id="rId147"/>
    <hyperlink ref="E109" r:id="rId148"/>
    <hyperlink ref="E24" r:id="rId149"/>
    <hyperlink ref="E25" r:id="rId150"/>
    <hyperlink ref="E27" r:id="rId151"/>
    <hyperlink ref="E34" r:id="rId152"/>
    <hyperlink ref="E32" r:id="rId153"/>
    <hyperlink ref="E31" r:id="rId154"/>
    <hyperlink ref="E30" r:id="rId155"/>
    <hyperlink ref="E29" r:id="rId156"/>
    <hyperlink ref="E28" r:id="rId157"/>
    <hyperlink ref="E3" r:id="rId158"/>
    <hyperlink ref="E4" r:id="rId159"/>
    <hyperlink ref="E5" r:id="rId160"/>
    <hyperlink ref="E6" r:id="rId161"/>
    <hyperlink ref="E7" r:id="rId162"/>
    <hyperlink ref="E8" r:id="rId163"/>
    <hyperlink ref="E9" r:id="rId164"/>
    <hyperlink ref="E10" r:id="rId165"/>
    <hyperlink ref="E11" r:id="rId166"/>
    <hyperlink ref="E12" r:id="rId167"/>
    <hyperlink ref="E13" r:id="rId168"/>
    <hyperlink ref="E15" r:id="rId169"/>
    <hyperlink ref="E16" r:id="rId170"/>
    <hyperlink ref="E17" r:id="rId171"/>
    <hyperlink ref="E18" r:id="rId172"/>
    <hyperlink ref="E19" r:id="rId173"/>
    <hyperlink ref="E20" r:id="rId174"/>
    <hyperlink ref="E22" r:id="rId175"/>
  </hyperlinks>
  <pageMargins left="0.7" right="0.7" top="0.75" bottom="0.75" header="0.3" footer="0.3"/>
  <pageSetup paperSize="9" orientation="portrait" verticalDpi="0" r:id="rId1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2"/>
  <sheetViews>
    <sheetView tabSelected="1" topLeftCell="A175" workbookViewId="0">
      <selection activeCell="C183" sqref="C183"/>
    </sheetView>
  </sheetViews>
  <sheetFormatPr defaultRowHeight="14.4" x14ac:dyDescent="0.3"/>
  <cols>
    <col min="3" max="3" width="164.88671875" customWidth="1"/>
    <col min="5" max="5" width="18.21875" customWidth="1"/>
    <col min="6" max="6" width="20.21875" customWidth="1"/>
    <col min="10" max="10" width="19.88671875" customWidth="1"/>
    <col min="11" max="11" width="19.6640625" customWidth="1"/>
    <col min="12" max="12" width="26.109375" customWidth="1"/>
  </cols>
  <sheetData>
    <row r="1" spans="1:10" x14ac:dyDescent="0.3">
      <c r="A1" s="23" t="s">
        <v>0</v>
      </c>
      <c r="B1" s="23" t="s">
        <v>1</v>
      </c>
      <c r="C1" s="23" t="s">
        <v>535</v>
      </c>
      <c r="D1" s="23" t="s">
        <v>469</v>
      </c>
      <c r="E1" s="25" t="s">
        <v>6</v>
      </c>
      <c r="F1" s="24" t="s">
        <v>2</v>
      </c>
      <c r="G1" s="24" t="s">
        <v>3</v>
      </c>
      <c r="H1" s="24" t="s">
        <v>274</v>
      </c>
      <c r="I1" s="24" t="s">
        <v>9</v>
      </c>
      <c r="J1" s="24" t="s">
        <v>275</v>
      </c>
    </row>
    <row r="2" spans="1:10" x14ac:dyDescent="0.3">
      <c r="A2">
        <v>200</v>
      </c>
      <c r="B2" t="s">
        <v>536</v>
      </c>
      <c r="C2" t="s">
        <v>538</v>
      </c>
      <c r="D2" s="2" t="s">
        <v>537</v>
      </c>
      <c r="E2" s="29">
        <v>10000000</v>
      </c>
      <c r="F2" s="3">
        <v>91</v>
      </c>
      <c r="G2" s="3">
        <v>88</v>
      </c>
      <c r="H2" s="3">
        <v>77</v>
      </c>
      <c r="I2" s="3">
        <f>F2+G2+H2</f>
        <v>256</v>
      </c>
      <c r="J2" s="16">
        <v>45456</v>
      </c>
    </row>
    <row r="3" spans="1:10" x14ac:dyDescent="0.3">
      <c r="A3">
        <v>199</v>
      </c>
      <c r="B3" t="s">
        <v>539</v>
      </c>
      <c r="C3" t="s">
        <v>541</v>
      </c>
      <c r="D3" s="2" t="s">
        <v>540</v>
      </c>
      <c r="E3" s="29">
        <v>200000000</v>
      </c>
      <c r="F3" s="3">
        <v>64</v>
      </c>
      <c r="G3" s="3">
        <v>193</v>
      </c>
      <c r="H3" s="3">
        <v>91</v>
      </c>
      <c r="I3" s="3">
        <f t="shared" ref="I3:I65" si="0">F3+G3+H3</f>
        <v>348</v>
      </c>
      <c r="J3" s="16">
        <v>45449</v>
      </c>
    </row>
    <row r="4" spans="1:10" x14ac:dyDescent="0.3">
      <c r="A4">
        <v>198</v>
      </c>
      <c r="B4" t="s">
        <v>560</v>
      </c>
      <c r="C4" t="s">
        <v>597</v>
      </c>
      <c r="D4" s="2" t="s">
        <v>545</v>
      </c>
      <c r="E4" s="29">
        <v>16000000</v>
      </c>
      <c r="F4" s="3">
        <v>114</v>
      </c>
      <c r="G4" s="3">
        <v>124</v>
      </c>
      <c r="H4" s="3">
        <v>143</v>
      </c>
      <c r="I4" s="3">
        <f t="shared" si="0"/>
        <v>381</v>
      </c>
      <c r="J4" s="16">
        <v>45442</v>
      </c>
    </row>
    <row r="5" spans="1:10" x14ac:dyDescent="0.3">
      <c r="A5">
        <v>197</v>
      </c>
      <c r="B5" t="s">
        <v>561</v>
      </c>
      <c r="C5" t="s">
        <v>598</v>
      </c>
      <c r="D5" s="2" t="s">
        <v>546</v>
      </c>
      <c r="E5" s="29">
        <f>1000000*90</f>
        <v>90000000</v>
      </c>
      <c r="F5" s="3">
        <v>131</v>
      </c>
      <c r="G5" s="3">
        <v>167</v>
      </c>
      <c r="H5" s="3">
        <v>123</v>
      </c>
      <c r="I5" s="3">
        <f>F5+G5+H5</f>
        <v>421</v>
      </c>
      <c r="J5" s="16">
        <v>45435</v>
      </c>
    </row>
    <row r="6" spans="1:10" x14ac:dyDescent="0.3">
      <c r="A6">
        <v>196</v>
      </c>
      <c r="B6" t="s">
        <v>562</v>
      </c>
      <c r="C6" t="s">
        <v>599</v>
      </c>
      <c r="D6" s="2" t="s">
        <v>547</v>
      </c>
      <c r="E6" s="29">
        <v>300000000</v>
      </c>
      <c r="F6" s="3">
        <v>94</v>
      </c>
      <c r="G6" s="3">
        <v>142</v>
      </c>
      <c r="H6" s="3">
        <v>143</v>
      </c>
      <c r="I6" s="3">
        <f t="shared" si="0"/>
        <v>379</v>
      </c>
      <c r="J6" s="16">
        <v>45428</v>
      </c>
    </row>
    <row r="7" spans="1:10" x14ac:dyDescent="0.3">
      <c r="A7">
        <v>195</v>
      </c>
      <c r="B7" t="s">
        <v>561</v>
      </c>
      <c r="C7" t="s">
        <v>600</v>
      </c>
      <c r="D7" s="2" t="s">
        <v>546</v>
      </c>
      <c r="E7" s="29">
        <f>1000000*90</f>
        <v>90000000</v>
      </c>
      <c r="F7" s="3">
        <v>215</v>
      </c>
      <c r="G7" s="3">
        <v>222</v>
      </c>
      <c r="H7" s="3">
        <v>204</v>
      </c>
      <c r="I7" s="3">
        <f t="shared" si="0"/>
        <v>641</v>
      </c>
      <c r="J7" s="16">
        <v>45422</v>
      </c>
    </row>
    <row r="8" spans="1:10" x14ac:dyDescent="0.3">
      <c r="A8">
        <v>194</v>
      </c>
      <c r="B8" t="s">
        <v>510</v>
      </c>
      <c r="C8" t="s">
        <v>605</v>
      </c>
      <c r="D8" s="2" t="s">
        <v>548</v>
      </c>
      <c r="E8" s="29">
        <f>1000000*90</f>
        <v>90000000</v>
      </c>
      <c r="F8" s="3">
        <v>177</v>
      </c>
      <c r="G8" s="3">
        <v>228</v>
      </c>
      <c r="H8" s="3">
        <v>181</v>
      </c>
      <c r="I8" s="3">
        <f t="shared" si="0"/>
        <v>586</v>
      </c>
      <c r="J8" s="16">
        <v>45414</v>
      </c>
    </row>
    <row r="9" spans="1:10" x14ac:dyDescent="0.3">
      <c r="A9">
        <v>193</v>
      </c>
      <c r="B9" t="s">
        <v>563</v>
      </c>
      <c r="C9" t="s">
        <v>606</v>
      </c>
      <c r="D9" s="2" t="s">
        <v>549</v>
      </c>
      <c r="E9" s="29">
        <v>30000000</v>
      </c>
      <c r="F9" s="3">
        <v>143</v>
      </c>
      <c r="G9" s="3">
        <v>145</v>
      </c>
      <c r="H9" s="3">
        <v>174</v>
      </c>
      <c r="I9" s="3">
        <f t="shared" si="0"/>
        <v>462</v>
      </c>
      <c r="J9" s="16">
        <v>45407</v>
      </c>
    </row>
    <row r="10" spans="1:10" x14ac:dyDescent="0.3">
      <c r="A10">
        <v>192</v>
      </c>
      <c r="B10" t="s">
        <v>564</v>
      </c>
      <c r="C10" t="s">
        <v>607</v>
      </c>
      <c r="D10" s="2" t="s">
        <v>550</v>
      </c>
      <c r="E10" s="29">
        <v>15000000</v>
      </c>
      <c r="F10" s="3">
        <v>242</v>
      </c>
      <c r="G10" s="3">
        <v>172</v>
      </c>
      <c r="H10" s="3">
        <v>151</v>
      </c>
      <c r="I10" s="3">
        <f t="shared" si="0"/>
        <v>565</v>
      </c>
      <c r="J10" s="16">
        <v>45400</v>
      </c>
    </row>
    <row r="11" spans="1:10" x14ac:dyDescent="0.3">
      <c r="A11">
        <v>191</v>
      </c>
      <c r="B11" t="s">
        <v>565</v>
      </c>
      <c r="C11" t="s">
        <v>608</v>
      </c>
      <c r="D11" s="2" t="s">
        <v>551</v>
      </c>
      <c r="E11" s="29">
        <v>30000000</v>
      </c>
      <c r="F11" s="3">
        <v>78</v>
      </c>
      <c r="G11" s="3">
        <v>162</v>
      </c>
      <c r="H11" s="3">
        <v>160</v>
      </c>
      <c r="I11" s="3">
        <f t="shared" si="0"/>
        <v>400</v>
      </c>
      <c r="J11" s="16">
        <v>45393</v>
      </c>
    </row>
    <row r="12" spans="1:10" x14ac:dyDescent="0.3">
      <c r="A12">
        <v>190</v>
      </c>
      <c r="B12" t="s">
        <v>566</v>
      </c>
      <c r="C12" t="s">
        <v>612</v>
      </c>
      <c r="D12" s="2" t="s">
        <v>552</v>
      </c>
      <c r="E12" s="29">
        <v>0</v>
      </c>
      <c r="F12" s="3">
        <v>90</v>
      </c>
      <c r="G12" s="3">
        <v>151</v>
      </c>
      <c r="H12" s="3">
        <v>147</v>
      </c>
      <c r="I12" s="3">
        <f t="shared" si="0"/>
        <v>388</v>
      </c>
      <c r="J12" s="16">
        <v>45386</v>
      </c>
    </row>
    <row r="13" spans="1:10" x14ac:dyDescent="0.3">
      <c r="A13">
        <v>189</v>
      </c>
      <c r="B13" t="s">
        <v>542</v>
      </c>
      <c r="C13" t="s">
        <v>613</v>
      </c>
      <c r="D13" t="s">
        <v>542</v>
      </c>
      <c r="E13" s="29">
        <v>11000000</v>
      </c>
      <c r="F13" s="3">
        <v>84</v>
      </c>
      <c r="G13" s="3">
        <v>145</v>
      </c>
      <c r="H13" s="3">
        <v>154</v>
      </c>
      <c r="I13" s="3">
        <f t="shared" si="0"/>
        <v>383</v>
      </c>
      <c r="J13" s="16">
        <v>45379</v>
      </c>
    </row>
    <row r="14" spans="1:10" x14ac:dyDescent="0.3">
      <c r="A14">
        <v>188</v>
      </c>
      <c r="B14" t="s">
        <v>567</v>
      </c>
      <c r="C14" t="s">
        <v>614</v>
      </c>
      <c r="D14" s="2" t="s">
        <v>553</v>
      </c>
      <c r="E14" s="29">
        <f>1000000*90</f>
        <v>90000000</v>
      </c>
      <c r="F14" s="3">
        <v>129</v>
      </c>
      <c r="G14" s="3">
        <v>302</v>
      </c>
      <c r="H14" s="3">
        <v>214</v>
      </c>
      <c r="I14" s="3">
        <f t="shared" si="0"/>
        <v>645</v>
      </c>
      <c r="J14" s="16">
        <v>45372</v>
      </c>
    </row>
    <row r="15" spans="1:10" x14ac:dyDescent="0.3">
      <c r="A15">
        <v>187</v>
      </c>
      <c r="B15" t="s">
        <v>568</v>
      </c>
      <c r="C15" t="s">
        <v>615</v>
      </c>
      <c r="D15" s="2" t="s">
        <v>554</v>
      </c>
      <c r="E15" s="29">
        <v>50000000</v>
      </c>
      <c r="F15" s="3">
        <v>235</v>
      </c>
      <c r="G15" s="3">
        <v>146</v>
      </c>
      <c r="H15" s="3">
        <v>164</v>
      </c>
      <c r="I15" s="3">
        <f t="shared" si="0"/>
        <v>545</v>
      </c>
      <c r="J15" s="16">
        <v>45365</v>
      </c>
    </row>
    <row r="16" spans="1:10" x14ac:dyDescent="0.3">
      <c r="A16">
        <v>186</v>
      </c>
      <c r="B16" t="s">
        <v>569</v>
      </c>
      <c r="C16" t="s">
        <v>616</v>
      </c>
      <c r="D16" s="2" t="s">
        <v>555</v>
      </c>
      <c r="E16" s="29">
        <v>6000000</v>
      </c>
      <c r="F16" s="3">
        <v>106</v>
      </c>
      <c r="G16" s="3">
        <v>113</v>
      </c>
      <c r="H16" s="3">
        <v>125</v>
      </c>
      <c r="I16" s="3">
        <f t="shared" si="0"/>
        <v>344</v>
      </c>
      <c r="J16" s="16">
        <v>45344</v>
      </c>
    </row>
    <row r="17" spans="1:10" x14ac:dyDescent="0.3">
      <c r="A17">
        <v>185</v>
      </c>
      <c r="B17" t="s">
        <v>570</v>
      </c>
      <c r="C17" t="s">
        <v>617</v>
      </c>
      <c r="D17" s="2" t="s">
        <v>556</v>
      </c>
      <c r="E17" s="29">
        <v>500000</v>
      </c>
      <c r="F17" s="3">
        <v>115</v>
      </c>
      <c r="G17" s="3">
        <v>131</v>
      </c>
      <c r="H17" s="3">
        <v>103</v>
      </c>
      <c r="I17" s="3">
        <f t="shared" si="0"/>
        <v>349</v>
      </c>
      <c r="J17" s="16">
        <v>45337</v>
      </c>
    </row>
    <row r="18" spans="1:10" x14ac:dyDescent="0.3">
      <c r="A18">
        <v>184</v>
      </c>
      <c r="B18" t="s">
        <v>571</v>
      </c>
      <c r="C18" t="s">
        <v>618</v>
      </c>
      <c r="D18" s="2" t="s">
        <v>557</v>
      </c>
      <c r="E18" s="29">
        <v>10000000</v>
      </c>
      <c r="F18" s="3">
        <v>214</v>
      </c>
      <c r="G18" s="3">
        <v>139</v>
      </c>
      <c r="H18" s="3">
        <v>206</v>
      </c>
      <c r="I18" s="3">
        <f t="shared" si="0"/>
        <v>559</v>
      </c>
      <c r="J18" s="16">
        <v>45330</v>
      </c>
    </row>
    <row r="19" spans="1:10" x14ac:dyDescent="0.3">
      <c r="A19">
        <v>183</v>
      </c>
      <c r="B19" t="s">
        <v>572</v>
      </c>
      <c r="C19" t="s">
        <v>611</v>
      </c>
      <c r="D19" s="2" t="s">
        <v>558</v>
      </c>
      <c r="E19" s="29">
        <v>0</v>
      </c>
      <c r="F19" s="3">
        <v>100</v>
      </c>
      <c r="G19" s="3">
        <v>165</v>
      </c>
      <c r="H19" s="3">
        <v>155</v>
      </c>
      <c r="I19" s="3">
        <f t="shared" si="0"/>
        <v>420</v>
      </c>
      <c r="J19" s="16">
        <v>45323</v>
      </c>
    </row>
    <row r="20" spans="1:10" x14ac:dyDescent="0.3">
      <c r="A20">
        <v>182</v>
      </c>
      <c r="B20" t="s">
        <v>543</v>
      </c>
      <c r="C20" t="s">
        <v>610</v>
      </c>
      <c r="D20" t="s">
        <v>543</v>
      </c>
      <c r="E20" s="29">
        <f>120000 * 90</f>
        <v>10800000</v>
      </c>
      <c r="F20" s="3">
        <v>187</v>
      </c>
      <c r="G20" s="3">
        <v>161</v>
      </c>
      <c r="H20" s="3">
        <v>200</v>
      </c>
      <c r="I20" s="3">
        <f t="shared" si="0"/>
        <v>548</v>
      </c>
      <c r="J20" s="16">
        <v>45316</v>
      </c>
    </row>
    <row r="21" spans="1:10" x14ac:dyDescent="0.3">
      <c r="A21">
        <v>181</v>
      </c>
      <c r="B21" t="s">
        <v>573</v>
      </c>
      <c r="C21" t="s">
        <v>609</v>
      </c>
      <c r="D21" s="2" t="s">
        <v>559</v>
      </c>
      <c r="E21" s="29">
        <f>250000 * 90</f>
        <v>22500000</v>
      </c>
      <c r="F21" s="3">
        <v>102</v>
      </c>
      <c r="G21" s="3">
        <v>204</v>
      </c>
      <c r="H21" s="3">
        <v>215</v>
      </c>
      <c r="I21" s="3">
        <f t="shared" si="0"/>
        <v>521</v>
      </c>
      <c r="J21" s="16">
        <v>45302</v>
      </c>
    </row>
    <row r="22" spans="1:10" x14ac:dyDescent="0.3">
      <c r="A22">
        <v>180</v>
      </c>
      <c r="B22" t="s">
        <v>544</v>
      </c>
      <c r="C22" t="s">
        <v>574</v>
      </c>
      <c r="D22" t="s">
        <v>4</v>
      </c>
      <c r="E22" s="29">
        <v>20000000</v>
      </c>
      <c r="F22" s="3">
        <v>97</v>
      </c>
      <c r="G22" s="3">
        <v>98</v>
      </c>
      <c r="H22" s="3">
        <v>137</v>
      </c>
      <c r="I22" s="3">
        <f t="shared" si="0"/>
        <v>332</v>
      </c>
      <c r="J22" s="16">
        <v>45288</v>
      </c>
    </row>
    <row r="23" spans="1:10" x14ac:dyDescent="0.3">
      <c r="A23">
        <v>179</v>
      </c>
      <c r="B23" t="s">
        <v>504</v>
      </c>
      <c r="C23" t="s">
        <v>506</v>
      </c>
      <c r="D23" s="2" t="s">
        <v>505</v>
      </c>
      <c r="E23" s="29">
        <v>10000000</v>
      </c>
      <c r="F23" s="3">
        <v>104</v>
      </c>
      <c r="G23" s="3">
        <v>193</v>
      </c>
      <c r="H23" s="3">
        <v>172</v>
      </c>
      <c r="I23" s="3">
        <f t="shared" si="0"/>
        <v>469</v>
      </c>
      <c r="J23" s="16">
        <v>45281</v>
      </c>
    </row>
    <row r="24" spans="1:10" x14ac:dyDescent="0.3">
      <c r="A24">
        <v>178</v>
      </c>
      <c r="B24" t="s">
        <v>507</v>
      </c>
      <c r="C24" t="s">
        <v>509</v>
      </c>
      <c r="D24" s="2" t="s">
        <v>508</v>
      </c>
      <c r="E24" s="29">
        <v>0</v>
      </c>
      <c r="F24" s="3">
        <v>79</v>
      </c>
      <c r="G24" s="3">
        <v>178</v>
      </c>
      <c r="H24" s="3">
        <v>147</v>
      </c>
      <c r="I24" s="3">
        <f t="shared" si="0"/>
        <v>404</v>
      </c>
      <c r="J24" s="16">
        <v>45274</v>
      </c>
    </row>
    <row r="25" spans="1:10" x14ac:dyDescent="0.3">
      <c r="A25">
        <v>177</v>
      </c>
      <c r="B25" t="s">
        <v>510</v>
      </c>
      <c r="C25" t="s">
        <v>511</v>
      </c>
      <c r="D25" t="s">
        <v>4</v>
      </c>
      <c r="E25" s="29">
        <f>1500000 * 90</f>
        <v>135000000</v>
      </c>
      <c r="F25" s="3">
        <v>144</v>
      </c>
      <c r="G25" s="3">
        <v>239</v>
      </c>
      <c r="H25" s="3">
        <v>210</v>
      </c>
      <c r="I25" s="3">
        <f t="shared" si="0"/>
        <v>593</v>
      </c>
      <c r="J25" s="16">
        <v>45267</v>
      </c>
    </row>
    <row r="26" spans="1:10" x14ac:dyDescent="0.3">
      <c r="A26">
        <v>176</v>
      </c>
      <c r="B26" t="s">
        <v>512</v>
      </c>
      <c r="C26" t="s">
        <v>514</v>
      </c>
      <c r="D26" s="2" t="s">
        <v>513</v>
      </c>
      <c r="E26" s="29">
        <v>0</v>
      </c>
      <c r="F26" s="3">
        <v>124</v>
      </c>
      <c r="G26" s="3">
        <v>182</v>
      </c>
      <c r="H26" s="3">
        <v>177</v>
      </c>
      <c r="I26" s="3">
        <f t="shared" si="0"/>
        <v>483</v>
      </c>
      <c r="J26" s="16">
        <v>45260</v>
      </c>
    </row>
    <row r="27" spans="1:10" x14ac:dyDescent="0.3">
      <c r="A27">
        <v>175</v>
      </c>
      <c r="B27" t="s">
        <v>527</v>
      </c>
      <c r="C27" t="s">
        <v>531</v>
      </c>
      <c r="D27" s="2" t="s">
        <v>521</v>
      </c>
      <c r="E27" s="29">
        <v>50000000</v>
      </c>
      <c r="F27" s="3">
        <v>136</v>
      </c>
      <c r="G27" s="3">
        <v>246</v>
      </c>
      <c r="H27" s="3">
        <v>186</v>
      </c>
      <c r="I27" s="3">
        <f t="shared" si="0"/>
        <v>568</v>
      </c>
      <c r="J27" s="16">
        <v>45253</v>
      </c>
    </row>
    <row r="28" spans="1:10" x14ac:dyDescent="0.3">
      <c r="A28">
        <v>174</v>
      </c>
      <c r="B28" s="18" t="s">
        <v>526</v>
      </c>
      <c r="C28" t="s">
        <v>530</v>
      </c>
      <c r="D28" s="2" t="s">
        <v>520</v>
      </c>
      <c r="E28" s="29">
        <f>2000000 * 90</f>
        <v>180000000</v>
      </c>
      <c r="F28" s="3">
        <v>95</v>
      </c>
      <c r="G28" s="3">
        <v>330</v>
      </c>
      <c r="H28" s="3">
        <v>176</v>
      </c>
      <c r="I28" s="3">
        <f t="shared" si="0"/>
        <v>601</v>
      </c>
      <c r="J28" s="16">
        <v>45246</v>
      </c>
    </row>
    <row r="29" spans="1:10" x14ac:dyDescent="0.3">
      <c r="A29">
        <v>173</v>
      </c>
      <c r="B29" t="s">
        <v>525</v>
      </c>
      <c r="C29" t="s">
        <v>532</v>
      </c>
      <c r="D29" s="2" t="s">
        <v>519</v>
      </c>
      <c r="E29" s="29">
        <f>375000 * 90</f>
        <v>33750000</v>
      </c>
      <c r="F29" s="3">
        <v>59</v>
      </c>
      <c r="G29" s="3">
        <v>269</v>
      </c>
      <c r="H29" s="3">
        <v>181</v>
      </c>
      <c r="I29" s="3">
        <f t="shared" si="0"/>
        <v>509</v>
      </c>
      <c r="J29" s="16">
        <v>45239</v>
      </c>
    </row>
    <row r="30" spans="1:10" x14ac:dyDescent="0.3">
      <c r="A30">
        <v>172</v>
      </c>
      <c r="B30" t="s">
        <v>524</v>
      </c>
      <c r="C30" t="s">
        <v>533</v>
      </c>
      <c r="D30" s="2" t="s">
        <v>518</v>
      </c>
      <c r="E30" s="29">
        <v>12000000</v>
      </c>
      <c r="F30" s="3">
        <v>184</v>
      </c>
      <c r="G30" s="3">
        <v>107</v>
      </c>
      <c r="H30" s="3">
        <v>139</v>
      </c>
      <c r="I30" s="3">
        <f t="shared" si="0"/>
        <v>430</v>
      </c>
      <c r="J30" s="16">
        <v>45232</v>
      </c>
    </row>
    <row r="31" spans="1:10" x14ac:dyDescent="0.3">
      <c r="A31">
        <v>171</v>
      </c>
      <c r="B31" t="s">
        <v>523</v>
      </c>
      <c r="C31" t="s">
        <v>534</v>
      </c>
      <c r="D31" s="2" t="s">
        <v>517</v>
      </c>
      <c r="E31" s="29">
        <v>4500000</v>
      </c>
      <c r="F31" s="3">
        <v>138</v>
      </c>
      <c r="G31" s="3">
        <v>151</v>
      </c>
      <c r="H31" s="3">
        <v>133</v>
      </c>
      <c r="I31" s="3">
        <f t="shared" si="0"/>
        <v>422</v>
      </c>
      <c r="J31" s="16">
        <v>45225</v>
      </c>
    </row>
    <row r="32" spans="1:10" x14ac:dyDescent="0.3">
      <c r="A32">
        <v>170</v>
      </c>
      <c r="B32" t="s">
        <v>515</v>
      </c>
      <c r="C32" t="s">
        <v>529</v>
      </c>
      <c r="D32" t="s">
        <v>4</v>
      </c>
      <c r="E32" s="29">
        <v>12000000</v>
      </c>
      <c r="F32" s="3">
        <v>154</v>
      </c>
      <c r="G32" s="3">
        <v>255</v>
      </c>
      <c r="H32" s="3">
        <v>127</v>
      </c>
      <c r="I32" s="3">
        <f t="shared" si="0"/>
        <v>536</v>
      </c>
      <c r="J32" s="16">
        <v>45218</v>
      </c>
    </row>
    <row r="33" spans="1:10" x14ac:dyDescent="0.3">
      <c r="A33">
        <v>169</v>
      </c>
      <c r="B33" t="s">
        <v>522</v>
      </c>
      <c r="C33" t="s">
        <v>528</v>
      </c>
      <c r="D33" s="2" t="s">
        <v>516</v>
      </c>
      <c r="E33" s="29">
        <f>400000 * 90</f>
        <v>36000000</v>
      </c>
      <c r="F33" s="3">
        <v>117</v>
      </c>
      <c r="G33" s="3">
        <v>245</v>
      </c>
      <c r="H33" s="3">
        <v>132</v>
      </c>
      <c r="I33" s="3">
        <f t="shared" si="0"/>
        <v>494</v>
      </c>
      <c r="J33" s="16">
        <v>45211</v>
      </c>
    </row>
    <row r="34" spans="1:10" x14ac:dyDescent="0.3">
      <c r="A34">
        <v>168</v>
      </c>
      <c r="B34" t="s">
        <v>497</v>
      </c>
      <c r="C34" t="s">
        <v>499</v>
      </c>
      <c r="D34" s="2" t="s">
        <v>498</v>
      </c>
      <c r="E34" s="29">
        <f>1000000 *90</f>
        <v>90000000</v>
      </c>
      <c r="F34" s="3">
        <v>117</v>
      </c>
      <c r="G34" s="3">
        <v>178</v>
      </c>
      <c r="H34" s="3">
        <v>113</v>
      </c>
      <c r="I34" s="3">
        <f t="shared" si="0"/>
        <v>408</v>
      </c>
      <c r="J34" s="16">
        <v>45197</v>
      </c>
    </row>
    <row r="35" spans="1:10" x14ac:dyDescent="0.3">
      <c r="A35">
        <v>167</v>
      </c>
      <c r="B35" t="s">
        <v>494</v>
      </c>
      <c r="C35" s="9" t="s">
        <v>496</v>
      </c>
      <c r="D35" s="2" t="s">
        <v>495</v>
      </c>
      <c r="E35" s="29">
        <f>2000000 * 90</f>
        <v>180000000</v>
      </c>
      <c r="F35" s="3">
        <v>35</v>
      </c>
      <c r="G35" s="3">
        <v>133</v>
      </c>
      <c r="H35" s="3">
        <v>131</v>
      </c>
      <c r="I35" s="3">
        <f t="shared" si="0"/>
        <v>299</v>
      </c>
      <c r="J35" s="16">
        <v>45190</v>
      </c>
    </row>
    <row r="36" spans="1:10" x14ac:dyDescent="0.3">
      <c r="A36">
        <v>166</v>
      </c>
      <c r="B36" t="s">
        <v>491</v>
      </c>
      <c r="C36" t="s">
        <v>493</v>
      </c>
      <c r="D36" s="2" t="s">
        <v>492</v>
      </c>
      <c r="E36" s="29">
        <v>500000</v>
      </c>
      <c r="F36" s="3">
        <v>129</v>
      </c>
      <c r="G36" s="3">
        <v>203</v>
      </c>
      <c r="H36" s="3">
        <v>125</v>
      </c>
      <c r="I36" s="3">
        <f t="shared" si="0"/>
        <v>457</v>
      </c>
      <c r="J36" s="16">
        <v>45183</v>
      </c>
    </row>
    <row r="37" spans="1:10" x14ac:dyDescent="0.3">
      <c r="A37">
        <v>165</v>
      </c>
      <c r="B37" t="s">
        <v>488</v>
      </c>
      <c r="C37" t="s">
        <v>490</v>
      </c>
      <c r="D37" s="2" t="s">
        <v>489</v>
      </c>
      <c r="E37" s="29">
        <f>1005868 * 90</f>
        <v>90528120</v>
      </c>
      <c r="F37" s="3">
        <v>127</v>
      </c>
      <c r="G37" s="3">
        <v>178</v>
      </c>
      <c r="H37" s="3">
        <v>137</v>
      </c>
      <c r="I37" s="3">
        <f t="shared" si="0"/>
        <v>442</v>
      </c>
      <c r="J37" s="16">
        <v>45176</v>
      </c>
    </row>
    <row r="38" spans="1:10" x14ac:dyDescent="0.3">
      <c r="A38">
        <v>164</v>
      </c>
      <c r="B38" t="s">
        <v>485</v>
      </c>
      <c r="C38" t="s">
        <v>487</v>
      </c>
      <c r="D38" s="2" t="s">
        <v>486</v>
      </c>
      <c r="E38" s="29">
        <v>20000000</v>
      </c>
      <c r="F38" s="3">
        <v>71</v>
      </c>
      <c r="G38" s="3">
        <v>238</v>
      </c>
      <c r="H38" s="3">
        <v>128</v>
      </c>
      <c r="I38" s="3">
        <f t="shared" si="0"/>
        <v>437</v>
      </c>
      <c r="J38" s="16">
        <v>45169</v>
      </c>
    </row>
    <row r="39" spans="1:10" x14ac:dyDescent="0.3">
      <c r="A39">
        <v>163</v>
      </c>
      <c r="B39" t="s">
        <v>482</v>
      </c>
      <c r="C39" t="s">
        <v>484</v>
      </c>
      <c r="D39" s="2" t="s">
        <v>483</v>
      </c>
      <c r="E39" s="29">
        <v>0</v>
      </c>
      <c r="F39" s="3">
        <v>192</v>
      </c>
      <c r="G39" s="3">
        <v>189</v>
      </c>
      <c r="H39" s="3">
        <v>124</v>
      </c>
      <c r="I39" s="3">
        <f t="shared" si="0"/>
        <v>505</v>
      </c>
      <c r="J39" s="16">
        <v>45162</v>
      </c>
    </row>
    <row r="40" spans="1:10" x14ac:dyDescent="0.3">
      <c r="A40">
        <v>162</v>
      </c>
      <c r="B40" t="s">
        <v>479</v>
      </c>
      <c r="C40" t="s">
        <v>481</v>
      </c>
      <c r="D40" s="2" t="s">
        <v>480</v>
      </c>
      <c r="E40" s="29">
        <f>2000000 * 100</f>
        <v>200000000</v>
      </c>
      <c r="F40" s="3">
        <v>73</v>
      </c>
      <c r="G40" s="3">
        <v>196</v>
      </c>
      <c r="H40" s="3">
        <v>156</v>
      </c>
      <c r="I40" s="3">
        <f t="shared" si="0"/>
        <v>425</v>
      </c>
      <c r="J40" s="16">
        <v>45148</v>
      </c>
    </row>
    <row r="41" spans="1:10" x14ac:dyDescent="0.3">
      <c r="A41">
        <v>161</v>
      </c>
      <c r="B41" t="s">
        <v>477</v>
      </c>
      <c r="C41" t="s">
        <v>478</v>
      </c>
      <c r="E41" s="29">
        <f>(1500000+527000)/2 * 90</f>
        <v>91215000</v>
      </c>
      <c r="F41" s="3">
        <v>130</v>
      </c>
      <c r="G41" s="3">
        <v>159</v>
      </c>
      <c r="H41" s="3">
        <v>162</v>
      </c>
      <c r="I41" s="3">
        <f t="shared" si="0"/>
        <v>451</v>
      </c>
      <c r="J41" s="16">
        <v>45141</v>
      </c>
    </row>
    <row r="42" spans="1:10" x14ac:dyDescent="0.3">
      <c r="A42">
        <v>160</v>
      </c>
      <c r="B42" t="s">
        <v>474</v>
      </c>
      <c r="C42" t="s">
        <v>476</v>
      </c>
      <c r="D42" s="2" t="s">
        <v>475</v>
      </c>
      <c r="E42" s="29">
        <v>50000000</v>
      </c>
      <c r="F42" s="3">
        <v>84</v>
      </c>
      <c r="G42" s="3">
        <v>232</v>
      </c>
      <c r="H42" s="3">
        <v>135</v>
      </c>
      <c r="I42" s="3">
        <f t="shared" si="0"/>
        <v>451</v>
      </c>
      <c r="J42" s="16">
        <v>45134</v>
      </c>
    </row>
    <row r="43" spans="1:10" x14ac:dyDescent="0.3">
      <c r="A43">
        <v>159</v>
      </c>
      <c r="B43" t="s">
        <v>471</v>
      </c>
      <c r="C43" t="s">
        <v>473</v>
      </c>
      <c r="D43" s="2" t="s">
        <v>472</v>
      </c>
      <c r="E43" s="29">
        <f>1000000 * 90</f>
        <v>90000000</v>
      </c>
      <c r="F43" s="3">
        <v>82</v>
      </c>
      <c r="G43" s="3">
        <v>125</v>
      </c>
      <c r="H43" s="3">
        <v>96</v>
      </c>
      <c r="I43" s="3">
        <f t="shared" si="0"/>
        <v>303</v>
      </c>
      <c r="J43" s="16">
        <v>45127</v>
      </c>
    </row>
    <row r="44" spans="1:10" x14ac:dyDescent="0.3">
      <c r="A44">
        <v>158</v>
      </c>
      <c r="B44" t="s">
        <v>185</v>
      </c>
      <c r="C44" t="s">
        <v>187</v>
      </c>
      <c r="D44" s="1" t="s">
        <v>186</v>
      </c>
      <c r="E44" s="29">
        <f>150000*90</f>
        <v>13500000</v>
      </c>
      <c r="F44" s="3">
        <v>47</v>
      </c>
      <c r="G44" s="3">
        <v>170</v>
      </c>
      <c r="H44" s="3">
        <v>98</v>
      </c>
      <c r="I44" s="3">
        <f t="shared" si="0"/>
        <v>315</v>
      </c>
      <c r="J44" s="16">
        <v>45113</v>
      </c>
    </row>
    <row r="45" spans="1:10" x14ac:dyDescent="0.3">
      <c r="A45">
        <v>157</v>
      </c>
      <c r="B45" t="s">
        <v>188</v>
      </c>
      <c r="C45" t="s">
        <v>190</v>
      </c>
      <c r="D45" s="1" t="s">
        <v>189</v>
      </c>
      <c r="E45" s="29">
        <v>9000000</v>
      </c>
      <c r="F45" s="3">
        <v>115</v>
      </c>
      <c r="G45" s="3">
        <v>115</v>
      </c>
      <c r="H45" s="3">
        <v>110</v>
      </c>
      <c r="I45" s="3">
        <f t="shared" si="0"/>
        <v>340</v>
      </c>
      <c r="J45" s="16">
        <v>45106</v>
      </c>
    </row>
    <row r="46" spans="1:10" x14ac:dyDescent="0.3">
      <c r="A46">
        <v>156</v>
      </c>
      <c r="B46" t="s">
        <v>191</v>
      </c>
      <c r="C46" t="s">
        <v>193</v>
      </c>
      <c r="D46" s="1" t="s">
        <v>192</v>
      </c>
      <c r="E46" s="29">
        <v>0</v>
      </c>
      <c r="F46" s="3">
        <v>98</v>
      </c>
      <c r="G46" s="3">
        <v>130</v>
      </c>
      <c r="H46" s="3">
        <v>103</v>
      </c>
      <c r="I46" s="3">
        <f t="shared" si="0"/>
        <v>331</v>
      </c>
      <c r="J46" s="16">
        <v>45099</v>
      </c>
    </row>
    <row r="47" spans="1:10" x14ac:dyDescent="0.3">
      <c r="A47">
        <v>155</v>
      </c>
      <c r="B47" t="s">
        <v>194</v>
      </c>
      <c r="C47" t="s">
        <v>196</v>
      </c>
      <c r="D47" s="1" t="s">
        <v>195</v>
      </c>
      <c r="E47" s="29">
        <f>1500000*90</f>
        <v>135000000</v>
      </c>
      <c r="F47" s="3">
        <v>168</v>
      </c>
      <c r="G47" s="3">
        <v>100</v>
      </c>
      <c r="H47" s="3">
        <v>129</v>
      </c>
      <c r="I47" s="3">
        <f t="shared" si="0"/>
        <v>397</v>
      </c>
      <c r="J47" s="16">
        <v>45092</v>
      </c>
    </row>
    <row r="48" spans="1:10" x14ac:dyDescent="0.3">
      <c r="A48">
        <v>154</v>
      </c>
      <c r="B48" t="s">
        <v>197</v>
      </c>
      <c r="C48" t="s">
        <v>199</v>
      </c>
      <c r="D48" s="1" t="s">
        <v>198</v>
      </c>
      <c r="E48" s="29">
        <f>200000*90</f>
        <v>18000000</v>
      </c>
      <c r="F48" s="3">
        <v>114</v>
      </c>
      <c r="G48" s="3">
        <v>85</v>
      </c>
      <c r="H48" s="3">
        <v>87</v>
      </c>
      <c r="I48" s="3">
        <f t="shared" si="0"/>
        <v>286</v>
      </c>
      <c r="J48" s="16">
        <v>45085</v>
      </c>
    </row>
    <row r="49" spans="1:10" x14ac:dyDescent="0.3">
      <c r="A49">
        <v>153</v>
      </c>
      <c r="B49" s="18" t="s">
        <v>200</v>
      </c>
      <c r="C49" t="s">
        <v>202</v>
      </c>
      <c r="D49" s="1" t="s">
        <v>201</v>
      </c>
      <c r="E49" s="29">
        <v>150000000</v>
      </c>
      <c r="F49" s="3">
        <v>66</v>
      </c>
      <c r="G49" s="3">
        <v>153</v>
      </c>
      <c r="H49" s="3">
        <v>97</v>
      </c>
      <c r="I49" s="3">
        <f t="shared" si="0"/>
        <v>316</v>
      </c>
      <c r="J49" s="16">
        <v>45078</v>
      </c>
    </row>
    <row r="50" spans="1:10" x14ac:dyDescent="0.3">
      <c r="A50">
        <v>152</v>
      </c>
      <c r="B50" t="s">
        <v>203</v>
      </c>
      <c r="C50" t="s">
        <v>205</v>
      </c>
      <c r="D50" s="1" t="s">
        <v>204</v>
      </c>
      <c r="E50" s="29">
        <f>600000*90</f>
        <v>54000000</v>
      </c>
      <c r="F50" s="3">
        <v>144</v>
      </c>
      <c r="G50" s="3">
        <v>207</v>
      </c>
      <c r="H50" s="3">
        <v>153</v>
      </c>
      <c r="I50" s="3">
        <f t="shared" si="0"/>
        <v>504</v>
      </c>
      <c r="J50" s="16">
        <v>45071</v>
      </c>
    </row>
    <row r="51" spans="1:10" x14ac:dyDescent="0.3">
      <c r="A51">
        <v>151</v>
      </c>
      <c r="B51" s="18" t="s">
        <v>276</v>
      </c>
      <c r="C51" t="s">
        <v>277</v>
      </c>
      <c r="D51" s="1" t="s">
        <v>278</v>
      </c>
      <c r="E51" s="29">
        <f>125000*100</f>
        <v>12500000</v>
      </c>
      <c r="F51" s="3">
        <v>163</v>
      </c>
      <c r="G51" s="3">
        <v>139</v>
      </c>
      <c r="H51" s="3">
        <v>189</v>
      </c>
      <c r="I51" s="3">
        <f t="shared" si="0"/>
        <v>491</v>
      </c>
      <c r="J51" s="16">
        <v>45057</v>
      </c>
    </row>
    <row r="52" spans="1:10" x14ac:dyDescent="0.3">
      <c r="A52">
        <v>150</v>
      </c>
      <c r="B52" t="s">
        <v>279</v>
      </c>
      <c r="C52" t="s">
        <v>280</v>
      </c>
      <c r="D52" t="s">
        <v>4</v>
      </c>
      <c r="E52" s="29">
        <v>50000000</v>
      </c>
      <c r="F52" s="3">
        <v>160</v>
      </c>
      <c r="G52" s="3">
        <v>207</v>
      </c>
      <c r="H52" s="3">
        <v>176</v>
      </c>
      <c r="I52" s="3">
        <f t="shared" si="0"/>
        <v>543</v>
      </c>
      <c r="J52" s="16">
        <v>45043</v>
      </c>
    </row>
    <row r="53" spans="1:10" x14ac:dyDescent="0.3">
      <c r="A53">
        <v>149</v>
      </c>
      <c r="B53" t="s">
        <v>281</v>
      </c>
      <c r="C53" t="s">
        <v>283</v>
      </c>
      <c r="D53" s="1" t="s">
        <v>282</v>
      </c>
      <c r="E53" s="29">
        <f>250000*100</f>
        <v>25000000</v>
      </c>
      <c r="F53" s="3">
        <v>110</v>
      </c>
      <c r="G53" s="3">
        <v>103</v>
      </c>
      <c r="H53" s="3">
        <v>94</v>
      </c>
      <c r="I53" s="3">
        <f t="shared" si="0"/>
        <v>307</v>
      </c>
      <c r="J53" s="16">
        <v>45036</v>
      </c>
    </row>
    <row r="54" spans="1:10" x14ac:dyDescent="0.3">
      <c r="A54">
        <v>148</v>
      </c>
      <c r="B54" t="s">
        <v>284</v>
      </c>
      <c r="C54" t="s">
        <v>286</v>
      </c>
      <c r="D54" s="1" t="s">
        <v>285</v>
      </c>
      <c r="E54" s="29">
        <f>300000 * 100</f>
        <v>30000000</v>
      </c>
      <c r="F54" s="3">
        <v>184</v>
      </c>
      <c r="G54" s="3">
        <v>105</v>
      </c>
      <c r="H54" s="3">
        <v>125</v>
      </c>
      <c r="I54" s="3">
        <f t="shared" si="0"/>
        <v>414</v>
      </c>
      <c r="J54" s="16">
        <v>45029</v>
      </c>
    </row>
    <row r="55" spans="1:10" x14ac:dyDescent="0.3">
      <c r="A55">
        <v>147</v>
      </c>
      <c r="B55" t="s">
        <v>287</v>
      </c>
      <c r="C55" t="s">
        <v>289</v>
      </c>
      <c r="D55" s="1" t="s">
        <v>288</v>
      </c>
      <c r="E55" s="29">
        <f xml:space="preserve"> 300000 * 90</f>
        <v>27000000</v>
      </c>
      <c r="F55" s="3">
        <v>126</v>
      </c>
      <c r="G55" s="3">
        <v>225</v>
      </c>
      <c r="H55" s="3">
        <v>149</v>
      </c>
      <c r="I55" s="3">
        <f t="shared" si="0"/>
        <v>500</v>
      </c>
      <c r="J55" s="16">
        <v>45022</v>
      </c>
    </row>
    <row r="56" spans="1:10" x14ac:dyDescent="0.3">
      <c r="A56">
        <v>146</v>
      </c>
      <c r="B56" t="s">
        <v>290</v>
      </c>
      <c r="C56" t="s">
        <v>292</v>
      </c>
      <c r="D56" s="1" t="s">
        <v>291</v>
      </c>
      <c r="E56" s="29">
        <f xml:space="preserve"> 300000 * 90</f>
        <v>27000000</v>
      </c>
      <c r="F56" s="3">
        <v>347</v>
      </c>
      <c r="G56" s="3">
        <v>229</v>
      </c>
      <c r="H56" s="3">
        <v>149</v>
      </c>
      <c r="I56" s="3">
        <f t="shared" si="0"/>
        <v>725</v>
      </c>
      <c r="J56" s="16">
        <v>45015</v>
      </c>
    </row>
    <row r="57" spans="1:10" x14ac:dyDescent="0.3">
      <c r="A57">
        <v>145</v>
      </c>
      <c r="B57" t="s">
        <v>293</v>
      </c>
      <c r="C57" t="s">
        <v>295</v>
      </c>
      <c r="D57" s="1" t="s">
        <v>294</v>
      </c>
      <c r="E57" s="29">
        <v>30000000</v>
      </c>
      <c r="F57" s="3">
        <v>54</v>
      </c>
      <c r="G57" s="3">
        <v>216</v>
      </c>
      <c r="H57" s="3">
        <v>141</v>
      </c>
      <c r="I57" s="3">
        <f t="shared" si="0"/>
        <v>411</v>
      </c>
      <c r="J57" s="16">
        <v>45001</v>
      </c>
    </row>
    <row r="58" spans="1:10" x14ac:dyDescent="0.3">
      <c r="A58">
        <v>144</v>
      </c>
      <c r="B58" t="s">
        <v>296</v>
      </c>
      <c r="C58" t="s">
        <v>298</v>
      </c>
      <c r="D58" s="1" t="s">
        <v>297</v>
      </c>
      <c r="E58" s="29">
        <f>250000*90</f>
        <v>22500000</v>
      </c>
      <c r="F58" s="3">
        <v>42</v>
      </c>
      <c r="G58" s="3">
        <v>141</v>
      </c>
      <c r="H58" s="3">
        <v>106</v>
      </c>
      <c r="I58" s="3">
        <f t="shared" si="0"/>
        <v>289</v>
      </c>
      <c r="J58" s="16">
        <v>44994</v>
      </c>
    </row>
    <row r="59" spans="1:10" x14ac:dyDescent="0.3">
      <c r="A59">
        <v>143</v>
      </c>
      <c r="B59" t="s">
        <v>299</v>
      </c>
      <c r="C59" t="s">
        <v>300</v>
      </c>
      <c r="D59" t="s">
        <v>4</v>
      </c>
      <c r="E59" s="29">
        <v>2500000</v>
      </c>
      <c r="F59" s="3">
        <v>64</v>
      </c>
      <c r="G59" s="3">
        <v>108</v>
      </c>
      <c r="H59" s="3">
        <v>118</v>
      </c>
      <c r="I59" s="3">
        <f t="shared" si="0"/>
        <v>290</v>
      </c>
      <c r="J59" s="16">
        <v>44987</v>
      </c>
    </row>
    <row r="60" spans="1:10" x14ac:dyDescent="0.3">
      <c r="A60">
        <v>142</v>
      </c>
      <c r="B60" t="s">
        <v>301</v>
      </c>
      <c r="C60" t="s">
        <v>303</v>
      </c>
      <c r="D60" s="1" t="s">
        <v>302</v>
      </c>
      <c r="E60" s="29">
        <v>0</v>
      </c>
      <c r="F60" s="3">
        <v>140</v>
      </c>
      <c r="G60" s="3">
        <v>64</v>
      </c>
      <c r="H60" s="3">
        <v>70</v>
      </c>
      <c r="I60" s="3">
        <f t="shared" si="0"/>
        <v>274</v>
      </c>
      <c r="J60" s="16">
        <v>44973</v>
      </c>
    </row>
    <row r="61" spans="1:10" x14ac:dyDescent="0.3">
      <c r="A61">
        <v>141</v>
      </c>
      <c r="B61" s="18" t="s">
        <v>304</v>
      </c>
      <c r="C61" t="s">
        <v>306</v>
      </c>
      <c r="D61" s="1" t="s">
        <v>305</v>
      </c>
      <c r="E61" s="29">
        <v>0</v>
      </c>
      <c r="F61" s="3">
        <v>132</v>
      </c>
      <c r="G61" s="3">
        <v>119</v>
      </c>
      <c r="H61" s="3">
        <v>144</v>
      </c>
      <c r="I61" s="3">
        <f t="shared" si="0"/>
        <v>395</v>
      </c>
      <c r="J61" s="16">
        <v>44966</v>
      </c>
    </row>
    <row r="62" spans="1:10" x14ac:dyDescent="0.3">
      <c r="A62">
        <v>140</v>
      </c>
      <c r="B62" t="s">
        <v>307</v>
      </c>
      <c r="C62" t="s">
        <v>309</v>
      </c>
      <c r="D62" s="1" t="s">
        <v>308</v>
      </c>
      <c r="E62" s="29">
        <f>1000000*90</f>
        <v>90000000</v>
      </c>
      <c r="F62" s="3">
        <v>82</v>
      </c>
      <c r="G62" s="3">
        <v>135</v>
      </c>
      <c r="H62" s="3">
        <v>100</v>
      </c>
      <c r="I62" s="3">
        <f t="shared" si="0"/>
        <v>317</v>
      </c>
      <c r="J62" s="16">
        <v>44959</v>
      </c>
    </row>
    <row r="63" spans="1:10" x14ac:dyDescent="0.3">
      <c r="A63">
        <v>139</v>
      </c>
      <c r="B63" t="s">
        <v>310</v>
      </c>
      <c r="C63" t="s">
        <v>312</v>
      </c>
      <c r="D63" s="1" t="s">
        <v>311</v>
      </c>
      <c r="E63" s="29">
        <f>300000*90</f>
        <v>27000000</v>
      </c>
      <c r="F63" s="3">
        <v>100</v>
      </c>
      <c r="G63" s="3">
        <v>219</v>
      </c>
      <c r="H63" s="3">
        <v>159</v>
      </c>
      <c r="I63" s="3">
        <f t="shared" si="0"/>
        <v>478</v>
      </c>
      <c r="J63" s="16">
        <v>44952</v>
      </c>
    </row>
    <row r="64" spans="1:10" x14ac:dyDescent="0.3">
      <c r="A64">
        <v>138</v>
      </c>
      <c r="B64" t="s">
        <v>313</v>
      </c>
      <c r="C64" t="s">
        <v>315</v>
      </c>
      <c r="D64" s="1" t="s">
        <v>314</v>
      </c>
      <c r="E64" s="29">
        <v>34000000</v>
      </c>
      <c r="F64" s="3">
        <v>122</v>
      </c>
      <c r="G64" s="3">
        <v>99</v>
      </c>
      <c r="H64" s="3">
        <v>159</v>
      </c>
      <c r="I64" s="3">
        <f t="shared" si="0"/>
        <v>380</v>
      </c>
      <c r="J64" s="16">
        <v>44945</v>
      </c>
    </row>
    <row r="65" spans="1:10" x14ac:dyDescent="0.3">
      <c r="A65">
        <v>137</v>
      </c>
      <c r="B65" t="s">
        <v>316</v>
      </c>
      <c r="C65" t="s">
        <v>317</v>
      </c>
      <c r="D65" t="s">
        <v>4</v>
      </c>
      <c r="E65" s="29">
        <f>300000*90</f>
        <v>27000000</v>
      </c>
      <c r="F65" s="3">
        <v>112</v>
      </c>
      <c r="G65" s="3">
        <v>198</v>
      </c>
      <c r="H65" s="3">
        <v>176</v>
      </c>
      <c r="I65" s="3">
        <f t="shared" si="0"/>
        <v>486</v>
      </c>
      <c r="J65" s="16">
        <v>44938</v>
      </c>
    </row>
    <row r="66" spans="1:10" x14ac:dyDescent="0.3">
      <c r="A66">
        <v>136</v>
      </c>
      <c r="B66" t="s">
        <v>318</v>
      </c>
      <c r="C66" t="s">
        <v>320</v>
      </c>
      <c r="D66" s="1" t="s">
        <v>319</v>
      </c>
      <c r="E66" s="29">
        <f>150000*90</f>
        <v>13500000</v>
      </c>
      <c r="F66" s="3">
        <v>86</v>
      </c>
      <c r="G66" s="3">
        <v>139</v>
      </c>
      <c r="H66" s="3">
        <v>149</v>
      </c>
      <c r="I66" s="3">
        <f t="shared" ref="I66:I82" si="1">F66+G66+H66</f>
        <v>374</v>
      </c>
      <c r="J66" s="16">
        <v>44917</v>
      </c>
    </row>
    <row r="67" spans="1:10" x14ac:dyDescent="0.3">
      <c r="A67">
        <v>135</v>
      </c>
      <c r="B67" t="s">
        <v>321</v>
      </c>
      <c r="C67" t="s">
        <v>323</v>
      </c>
      <c r="D67" s="1" t="s">
        <v>322</v>
      </c>
      <c r="E67" s="29">
        <f>1000000 * 90</f>
        <v>90000000</v>
      </c>
      <c r="F67" s="3">
        <v>167</v>
      </c>
      <c r="G67" s="3">
        <v>186</v>
      </c>
      <c r="H67" s="3">
        <v>155</v>
      </c>
      <c r="I67" s="3">
        <f t="shared" si="1"/>
        <v>508</v>
      </c>
      <c r="J67" s="16">
        <v>44910</v>
      </c>
    </row>
    <row r="68" spans="1:10" x14ac:dyDescent="0.3">
      <c r="A68">
        <v>134</v>
      </c>
      <c r="B68" t="s">
        <v>324</v>
      </c>
      <c r="C68" t="s">
        <v>326</v>
      </c>
      <c r="D68" s="1" t="s">
        <v>325</v>
      </c>
      <c r="E68" s="29">
        <v>60000000</v>
      </c>
      <c r="F68" s="3">
        <v>107</v>
      </c>
      <c r="G68" s="3">
        <v>112</v>
      </c>
      <c r="H68" s="3">
        <v>142</v>
      </c>
      <c r="I68" s="3">
        <f t="shared" si="1"/>
        <v>361</v>
      </c>
      <c r="J68" s="16">
        <v>44903</v>
      </c>
    </row>
    <row r="69" spans="1:10" x14ac:dyDescent="0.3">
      <c r="A69">
        <v>133</v>
      </c>
      <c r="B69" t="s">
        <v>327</v>
      </c>
      <c r="C69" t="s">
        <v>328</v>
      </c>
      <c r="D69" s="1" t="s">
        <v>470</v>
      </c>
      <c r="E69" s="29">
        <f>150000*90</f>
        <v>13500000</v>
      </c>
      <c r="F69" s="3">
        <v>161</v>
      </c>
      <c r="G69" s="3">
        <v>200</v>
      </c>
      <c r="H69" s="3">
        <v>146</v>
      </c>
      <c r="I69" s="3">
        <f t="shared" si="1"/>
        <v>507</v>
      </c>
      <c r="J69" s="16">
        <v>44896</v>
      </c>
    </row>
    <row r="70" spans="1:10" x14ac:dyDescent="0.3">
      <c r="A70">
        <v>132</v>
      </c>
      <c r="B70" t="s">
        <v>329</v>
      </c>
      <c r="C70" t="s">
        <v>330</v>
      </c>
      <c r="D70" t="s">
        <v>4</v>
      </c>
      <c r="E70" s="29">
        <v>80000</v>
      </c>
      <c r="F70" s="3">
        <v>60</v>
      </c>
      <c r="G70" s="3">
        <v>342</v>
      </c>
      <c r="H70" s="3">
        <v>139</v>
      </c>
      <c r="I70" s="3">
        <f t="shared" si="1"/>
        <v>541</v>
      </c>
      <c r="J70" s="16">
        <v>44889</v>
      </c>
    </row>
    <row r="71" spans="1:10" x14ac:dyDescent="0.3">
      <c r="A71">
        <v>131</v>
      </c>
      <c r="B71" t="s">
        <v>331</v>
      </c>
      <c r="C71" t="s">
        <v>332</v>
      </c>
      <c r="D71" t="s">
        <v>4</v>
      </c>
      <c r="E71" s="29">
        <f>200000 * 90</f>
        <v>18000000</v>
      </c>
      <c r="F71" s="3">
        <v>153</v>
      </c>
      <c r="G71" s="3">
        <v>233</v>
      </c>
      <c r="H71" s="3">
        <v>184</v>
      </c>
      <c r="I71" s="3">
        <f t="shared" si="1"/>
        <v>570</v>
      </c>
      <c r="J71" s="16">
        <v>44882</v>
      </c>
    </row>
    <row r="72" spans="1:10" x14ac:dyDescent="0.3">
      <c r="A72">
        <v>130</v>
      </c>
      <c r="B72" t="s">
        <v>333</v>
      </c>
      <c r="C72" t="s">
        <v>335</v>
      </c>
      <c r="D72" s="1" t="s">
        <v>334</v>
      </c>
      <c r="E72" s="29">
        <f>5000000*90</f>
        <v>450000000</v>
      </c>
      <c r="F72" s="3">
        <v>112</v>
      </c>
      <c r="G72" s="3">
        <v>305</v>
      </c>
      <c r="H72" s="3">
        <v>250</v>
      </c>
      <c r="I72" s="3">
        <f t="shared" si="1"/>
        <v>667</v>
      </c>
      <c r="J72" s="16">
        <v>44875</v>
      </c>
    </row>
    <row r="73" spans="1:10" x14ac:dyDescent="0.3">
      <c r="A73">
        <v>129</v>
      </c>
      <c r="B73" t="s">
        <v>336</v>
      </c>
      <c r="C73" t="s">
        <v>338</v>
      </c>
      <c r="D73" s="1" t="s">
        <v>337</v>
      </c>
      <c r="E73" s="29">
        <f>800000*90</f>
        <v>72000000</v>
      </c>
      <c r="F73" s="3">
        <v>79</v>
      </c>
      <c r="G73" s="3">
        <v>107</v>
      </c>
      <c r="H73" s="3">
        <v>144</v>
      </c>
      <c r="I73" s="3">
        <f t="shared" si="1"/>
        <v>330</v>
      </c>
      <c r="J73" s="16">
        <v>44861</v>
      </c>
    </row>
    <row r="74" spans="1:10" x14ac:dyDescent="0.3">
      <c r="A74">
        <v>128</v>
      </c>
      <c r="B74" t="s">
        <v>339</v>
      </c>
      <c r="C74" t="s">
        <v>341</v>
      </c>
      <c r="D74" s="1" t="s">
        <v>340</v>
      </c>
      <c r="E74" s="29">
        <v>0</v>
      </c>
      <c r="F74" s="3">
        <v>151</v>
      </c>
      <c r="G74" s="3">
        <v>123</v>
      </c>
      <c r="H74" s="3">
        <v>139</v>
      </c>
      <c r="I74" s="3">
        <f t="shared" si="1"/>
        <v>413</v>
      </c>
      <c r="J74" s="16">
        <v>44854</v>
      </c>
    </row>
    <row r="75" spans="1:10" x14ac:dyDescent="0.3">
      <c r="A75">
        <v>127</v>
      </c>
      <c r="B75" t="s">
        <v>342</v>
      </c>
      <c r="C75" t="s">
        <v>343</v>
      </c>
      <c r="D75" t="s">
        <v>4</v>
      </c>
      <c r="E75" s="29">
        <v>0</v>
      </c>
      <c r="F75" s="3">
        <v>72</v>
      </c>
      <c r="G75" s="3">
        <v>242</v>
      </c>
      <c r="H75" s="3">
        <v>149</v>
      </c>
      <c r="I75" s="3">
        <f t="shared" si="1"/>
        <v>463</v>
      </c>
      <c r="J75" s="16">
        <v>44840</v>
      </c>
    </row>
    <row r="76" spans="1:10" x14ac:dyDescent="0.3">
      <c r="A76">
        <v>126</v>
      </c>
      <c r="B76" t="s">
        <v>344</v>
      </c>
      <c r="C76" t="s">
        <v>346</v>
      </c>
      <c r="D76" s="1" t="s">
        <v>345</v>
      </c>
      <c r="E76" s="29">
        <v>0</v>
      </c>
      <c r="F76" s="3">
        <v>81</v>
      </c>
      <c r="G76" s="3">
        <v>269</v>
      </c>
      <c r="H76" s="3">
        <v>200</v>
      </c>
      <c r="I76" s="3">
        <f t="shared" si="1"/>
        <v>550</v>
      </c>
      <c r="J76" s="16">
        <v>44826</v>
      </c>
    </row>
    <row r="77" spans="1:10" x14ac:dyDescent="0.3">
      <c r="A77">
        <v>125</v>
      </c>
      <c r="B77" t="s">
        <v>347</v>
      </c>
      <c r="C77" t="s">
        <v>349</v>
      </c>
      <c r="D77" s="1" t="s">
        <v>348</v>
      </c>
      <c r="E77" s="29">
        <v>0</v>
      </c>
      <c r="F77" s="3">
        <v>85</v>
      </c>
      <c r="G77" s="3">
        <v>230</v>
      </c>
      <c r="H77" s="3">
        <v>120</v>
      </c>
      <c r="I77" s="3">
        <f t="shared" si="1"/>
        <v>435</v>
      </c>
      <c r="J77" s="16">
        <v>44819</v>
      </c>
    </row>
    <row r="78" spans="1:10" x14ac:dyDescent="0.3">
      <c r="A78">
        <v>124</v>
      </c>
      <c r="B78" t="s">
        <v>350</v>
      </c>
      <c r="C78" t="s">
        <v>352</v>
      </c>
      <c r="D78" s="1" t="s">
        <v>351</v>
      </c>
      <c r="E78" s="29">
        <f>500000*90</f>
        <v>45000000</v>
      </c>
      <c r="F78" s="3">
        <v>109</v>
      </c>
      <c r="G78" s="3">
        <v>227</v>
      </c>
      <c r="H78" s="3">
        <v>172</v>
      </c>
      <c r="I78" s="3">
        <f t="shared" si="1"/>
        <v>508</v>
      </c>
      <c r="J78" s="16">
        <v>44812</v>
      </c>
    </row>
    <row r="79" spans="1:10" x14ac:dyDescent="0.3">
      <c r="A79">
        <v>123</v>
      </c>
      <c r="B79" t="s">
        <v>353</v>
      </c>
      <c r="C79" t="s">
        <v>355</v>
      </c>
      <c r="D79" s="1" t="s">
        <v>354</v>
      </c>
      <c r="E79" s="29">
        <v>0</v>
      </c>
      <c r="F79" s="3">
        <v>128</v>
      </c>
      <c r="G79" s="3">
        <v>159</v>
      </c>
      <c r="H79" s="3">
        <v>131</v>
      </c>
      <c r="I79" s="3">
        <f t="shared" si="1"/>
        <v>418</v>
      </c>
      <c r="J79" s="16">
        <v>44798</v>
      </c>
    </row>
    <row r="80" spans="1:10" x14ac:dyDescent="0.3">
      <c r="A80">
        <v>122</v>
      </c>
      <c r="B80" t="s">
        <v>356</v>
      </c>
      <c r="C80" t="s">
        <v>358</v>
      </c>
      <c r="D80" s="1" t="s">
        <v>357</v>
      </c>
      <c r="E80" s="29">
        <v>25000000</v>
      </c>
      <c r="F80" s="3">
        <v>96</v>
      </c>
      <c r="G80" s="3">
        <v>141</v>
      </c>
      <c r="H80" s="3">
        <v>156</v>
      </c>
      <c r="I80" s="3">
        <f t="shared" si="1"/>
        <v>393</v>
      </c>
      <c r="J80" s="16">
        <v>44791</v>
      </c>
    </row>
    <row r="81" spans="1:10" x14ac:dyDescent="0.3">
      <c r="A81">
        <v>121</v>
      </c>
      <c r="B81" t="s">
        <v>359</v>
      </c>
      <c r="C81" t="s">
        <v>361</v>
      </c>
      <c r="D81" s="1" t="s">
        <v>360</v>
      </c>
      <c r="E81" s="29">
        <v>0</v>
      </c>
      <c r="F81" s="3">
        <v>107</v>
      </c>
      <c r="G81" s="3">
        <v>159</v>
      </c>
      <c r="H81" s="3">
        <v>189</v>
      </c>
      <c r="I81" s="3">
        <f t="shared" si="1"/>
        <v>455</v>
      </c>
      <c r="J81" s="16">
        <v>44784</v>
      </c>
    </row>
    <row r="82" spans="1:10" x14ac:dyDescent="0.3">
      <c r="A82">
        <v>120</v>
      </c>
      <c r="B82" t="s">
        <v>362</v>
      </c>
      <c r="C82" t="s">
        <v>364</v>
      </c>
      <c r="D82" s="1" t="s">
        <v>363</v>
      </c>
      <c r="E82" s="29">
        <v>0</v>
      </c>
      <c r="F82" s="3">
        <v>123</v>
      </c>
      <c r="G82" s="3">
        <v>157</v>
      </c>
      <c r="H82" s="3">
        <v>154</v>
      </c>
      <c r="I82" s="3">
        <f t="shared" si="1"/>
        <v>434</v>
      </c>
      <c r="J82" s="16">
        <v>44777</v>
      </c>
    </row>
    <row r="83" spans="1:10" x14ac:dyDescent="0.3">
      <c r="A83">
        <v>119</v>
      </c>
      <c r="B83" t="s">
        <v>365</v>
      </c>
      <c r="C83" t="s">
        <v>367</v>
      </c>
      <c r="D83" s="1" t="s">
        <v>366</v>
      </c>
      <c r="E83" s="29">
        <v>0</v>
      </c>
      <c r="F83" s="3">
        <v>86</v>
      </c>
      <c r="G83" s="3">
        <v>236</v>
      </c>
      <c r="H83" s="3">
        <v>385</v>
      </c>
      <c r="I83" s="3">
        <f>F83+G83+H83</f>
        <v>707</v>
      </c>
      <c r="J83" s="16">
        <v>44756</v>
      </c>
    </row>
    <row r="84" spans="1:10" x14ac:dyDescent="0.3">
      <c r="A84">
        <v>118</v>
      </c>
      <c r="B84" t="s">
        <v>368</v>
      </c>
      <c r="C84" t="s">
        <v>370</v>
      </c>
      <c r="D84" s="1" t="s">
        <v>369</v>
      </c>
      <c r="E84" s="29">
        <v>0</v>
      </c>
      <c r="F84" s="3">
        <v>0</v>
      </c>
      <c r="G84" s="3">
        <v>0</v>
      </c>
      <c r="H84" s="3">
        <v>0</v>
      </c>
      <c r="I84" s="3">
        <v>0</v>
      </c>
      <c r="J84" s="16">
        <v>44749</v>
      </c>
    </row>
    <row r="85" spans="1:10" x14ac:dyDescent="0.3">
      <c r="A85">
        <v>117</v>
      </c>
      <c r="B85" t="s">
        <v>371</v>
      </c>
      <c r="C85" t="s">
        <v>373</v>
      </c>
      <c r="D85" s="1" t="s">
        <v>372</v>
      </c>
      <c r="E85" s="29">
        <v>25000000</v>
      </c>
      <c r="F85" s="3">
        <v>99</v>
      </c>
      <c r="G85" s="3">
        <v>75</v>
      </c>
      <c r="H85" s="3">
        <v>64</v>
      </c>
      <c r="I85" s="3">
        <f t="shared" ref="I85:I103" si="2">F85+G85+H85</f>
        <v>238</v>
      </c>
      <c r="J85" s="16">
        <v>44609</v>
      </c>
    </row>
    <row r="86" spans="1:10" x14ac:dyDescent="0.3">
      <c r="A86">
        <v>116</v>
      </c>
      <c r="B86" t="s">
        <v>375</v>
      </c>
      <c r="C86" t="s">
        <v>374</v>
      </c>
      <c r="D86" s="1" t="s">
        <v>376</v>
      </c>
      <c r="E86" s="29">
        <f>250000*90</f>
        <v>22500000</v>
      </c>
      <c r="F86" s="3">
        <v>73</v>
      </c>
      <c r="G86" s="3">
        <v>84</v>
      </c>
      <c r="H86" s="3">
        <v>61</v>
      </c>
      <c r="I86" s="3">
        <f t="shared" si="2"/>
        <v>218</v>
      </c>
      <c r="J86" s="16">
        <v>44602</v>
      </c>
    </row>
    <row r="87" spans="1:10" x14ac:dyDescent="0.3">
      <c r="A87">
        <v>115</v>
      </c>
      <c r="B87" t="s">
        <v>377</v>
      </c>
      <c r="C87" t="s">
        <v>379</v>
      </c>
      <c r="D87" s="1" t="s">
        <v>378</v>
      </c>
      <c r="E87" s="29">
        <f>10000000*90</f>
        <v>900000000</v>
      </c>
      <c r="F87" s="3">
        <v>72</v>
      </c>
      <c r="G87" s="3">
        <v>152</v>
      </c>
      <c r="H87" s="3">
        <v>109</v>
      </c>
      <c r="I87" s="3">
        <f t="shared" si="2"/>
        <v>333</v>
      </c>
      <c r="J87" s="16">
        <v>44595</v>
      </c>
    </row>
    <row r="88" spans="1:10" x14ac:dyDescent="0.3">
      <c r="A88">
        <v>114</v>
      </c>
      <c r="B88" t="s">
        <v>380</v>
      </c>
      <c r="C88" t="s">
        <v>382</v>
      </c>
      <c r="D88" s="1" t="s">
        <v>381</v>
      </c>
      <c r="E88" s="29">
        <f>2200000*100</f>
        <v>220000000</v>
      </c>
      <c r="F88" s="3">
        <v>109</v>
      </c>
      <c r="G88" s="3">
        <v>156</v>
      </c>
      <c r="H88" s="3">
        <v>143</v>
      </c>
      <c r="I88" s="3">
        <f t="shared" si="2"/>
        <v>408</v>
      </c>
      <c r="J88" s="16">
        <v>44588</v>
      </c>
    </row>
    <row r="89" spans="1:10" x14ac:dyDescent="0.3">
      <c r="A89">
        <v>113</v>
      </c>
      <c r="B89" t="s">
        <v>383</v>
      </c>
      <c r="C89" t="s">
        <v>385</v>
      </c>
      <c r="D89" s="1" t="s">
        <v>384</v>
      </c>
      <c r="E89" s="29">
        <f>50000*90</f>
        <v>4500000</v>
      </c>
      <c r="F89" s="3">
        <v>100</v>
      </c>
      <c r="G89" s="3">
        <v>174</v>
      </c>
      <c r="H89" s="3">
        <v>87</v>
      </c>
      <c r="I89" s="3">
        <f t="shared" si="2"/>
        <v>361</v>
      </c>
      <c r="J89" s="16">
        <v>44581</v>
      </c>
    </row>
    <row r="90" spans="1:10" x14ac:dyDescent="0.3">
      <c r="A90">
        <v>112</v>
      </c>
      <c r="B90" t="s">
        <v>446</v>
      </c>
      <c r="C90" t="s">
        <v>448</v>
      </c>
      <c r="D90" s="1" t="s">
        <v>447</v>
      </c>
      <c r="E90" s="29">
        <f>300000*100</f>
        <v>30000000</v>
      </c>
      <c r="F90" s="3">
        <v>53</v>
      </c>
      <c r="G90" s="3">
        <v>109</v>
      </c>
      <c r="H90" s="3">
        <v>103</v>
      </c>
      <c r="I90" s="3">
        <f t="shared" si="2"/>
        <v>265</v>
      </c>
      <c r="J90" s="16">
        <v>44574</v>
      </c>
    </row>
    <row r="91" spans="1:10" x14ac:dyDescent="0.3">
      <c r="A91">
        <v>111</v>
      </c>
      <c r="B91" t="s">
        <v>386</v>
      </c>
      <c r="C91" t="s">
        <v>388</v>
      </c>
      <c r="D91" s="1" t="s">
        <v>387</v>
      </c>
      <c r="E91" s="29">
        <f>1000000*120</f>
        <v>120000000</v>
      </c>
      <c r="F91" s="3">
        <v>98</v>
      </c>
      <c r="G91" s="3">
        <v>122</v>
      </c>
      <c r="H91" s="3">
        <v>95</v>
      </c>
      <c r="I91" s="3">
        <f t="shared" si="2"/>
        <v>315</v>
      </c>
      <c r="J91" s="16">
        <v>44560</v>
      </c>
    </row>
    <row r="92" spans="1:10" x14ac:dyDescent="0.3">
      <c r="A92">
        <v>110</v>
      </c>
      <c r="B92" t="s">
        <v>389</v>
      </c>
      <c r="C92" t="s">
        <v>391</v>
      </c>
      <c r="D92" s="1" t="s">
        <v>390</v>
      </c>
      <c r="E92" s="29">
        <f>270000*90</f>
        <v>24300000</v>
      </c>
      <c r="F92" s="3">
        <v>111</v>
      </c>
      <c r="G92" s="3">
        <v>173</v>
      </c>
      <c r="H92" s="3">
        <v>68</v>
      </c>
      <c r="I92" s="3">
        <f t="shared" si="2"/>
        <v>352</v>
      </c>
      <c r="J92" s="16">
        <v>44553</v>
      </c>
    </row>
    <row r="93" spans="1:10" x14ac:dyDescent="0.3">
      <c r="A93">
        <v>109</v>
      </c>
      <c r="B93" t="s">
        <v>443</v>
      </c>
      <c r="C93" t="s">
        <v>445</v>
      </c>
      <c r="D93" s="1" t="s">
        <v>444</v>
      </c>
      <c r="E93" s="29">
        <v>30000000</v>
      </c>
      <c r="F93" s="3">
        <v>78</v>
      </c>
      <c r="G93" s="3">
        <v>131</v>
      </c>
      <c r="H93" s="3">
        <v>81</v>
      </c>
      <c r="I93" s="3">
        <f t="shared" si="2"/>
        <v>290</v>
      </c>
      <c r="J93" s="16">
        <v>44546</v>
      </c>
    </row>
    <row r="94" spans="1:10" x14ac:dyDescent="0.3">
      <c r="A94">
        <v>108</v>
      </c>
      <c r="B94" t="s">
        <v>392</v>
      </c>
      <c r="C94" t="s">
        <v>394</v>
      </c>
      <c r="D94" s="1" t="s">
        <v>393</v>
      </c>
      <c r="E94" s="29">
        <v>4500000</v>
      </c>
      <c r="F94" s="3">
        <v>70</v>
      </c>
      <c r="G94" s="3">
        <v>204</v>
      </c>
      <c r="H94" s="3">
        <v>78</v>
      </c>
      <c r="I94" s="3">
        <f t="shared" si="2"/>
        <v>352</v>
      </c>
      <c r="J94" s="16">
        <v>44539</v>
      </c>
    </row>
    <row r="95" spans="1:10" x14ac:dyDescent="0.3">
      <c r="A95">
        <v>107</v>
      </c>
      <c r="B95" t="s">
        <v>395</v>
      </c>
      <c r="C95" t="s">
        <v>397</v>
      </c>
      <c r="D95" s="1" t="s">
        <v>396</v>
      </c>
      <c r="E95" s="29">
        <f>500000*90</f>
        <v>45000000</v>
      </c>
      <c r="F95" s="3">
        <v>147</v>
      </c>
      <c r="G95" s="3">
        <v>61</v>
      </c>
      <c r="H95" s="3">
        <v>91</v>
      </c>
      <c r="I95" s="3">
        <f t="shared" si="2"/>
        <v>299</v>
      </c>
      <c r="J95" s="16">
        <v>44518</v>
      </c>
    </row>
    <row r="96" spans="1:10" x14ac:dyDescent="0.3">
      <c r="A96">
        <v>106</v>
      </c>
      <c r="B96" t="s">
        <v>452</v>
      </c>
      <c r="C96" t="s">
        <v>460</v>
      </c>
      <c r="D96" s="1" t="s">
        <v>459</v>
      </c>
      <c r="E96" s="29">
        <f>200000*100</f>
        <v>20000000</v>
      </c>
      <c r="F96" s="3">
        <v>114</v>
      </c>
      <c r="G96" s="3">
        <v>101</v>
      </c>
      <c r="H96" s="3">
        <v>89</v>
      </c>
      <c r="I96" s="3">
        <f t="shared" si="2"/>
        <v>304</v>
      </c>
      <c r="J96" s="16">
        <v>44511</v>
      </c>
    </row>
    <row r="97" spans="1:10" x14ac:dyDescent="0.3">
      <c r="A97">
        <v>105</v>
      </c>
      <c r="B97" t="s">
        <v>398</v>
      </c>
      <c r="C97" t="s">
        <v>400</v>
      </c>
      <c r="D97" s="1" t="s">
        <v>399</v>
      </c>
      <c r="E97" s="29">
        <f>400000*90</f>
        <v>36000000</v>
      </c>
      <c r="F97" s="3">
        <v>148</v>
      </c>
      <c r="G97" s="3">
        <v>129</v>
      </c>
      <c r="H97" s="3">
        <v>107</v>
      </c>
      <c r="I97" s="3">
        <f t="shared" si="2"/>
        <v>384</v>
      </c>
      <c r="J97" s="16">
        <v>44504</v>
      </c>
    </row>
    <row r="98" spans="1:10" x14ac:dyDescent="0.3">
      <c r="A98">
        <v>104</v>
      </c>
      <c r="B98" t="s">
        <v>401</v>
      </c>
      <c r="C98" t="s">
        <v>403</v>
      </c>
      <c r="D98" s="1" t="s">
        <v>402</v>
      </c>
      <c r="E98" s="29">
        <v>150000000</v>
      </c>
      <c r="F98" s="3">
        <v>122</v>
      </c>
      <c r="G98" s="3">
        <v>107</v>
      </c>
      <c r="H98" s="3">
        <v>113</v>
      </c>
      <c r="I98" s="3">
        <f t="shared" si="2"/>
        <v>342</v>
      </c>
      <c r="J98" s="16">
        <v>44497</v>
      </c>
    </row>
    <row r="99" spans="1:10" x14ac:dyDescent="0.3">
      <c r="A99">
        <v>103</v>
      </c>
      <c r="B99" t="s">
        <v>451</v>
      </c>
      <c r="C99" t="s">
        <v>458</v>
      </c>
      <c r="D99" s="1" t="s">
        <v>457</v>
      </c>
      <c r="E99" s="29">
        <f>500000*90</f>
        <v>45000000</v>
      </c>
      <c r="F99" s="3">
        <v>90</v>
      </c>
      <c r="G99" s="3">
        <v>139</v>
      </c>
      <c r="H99" s="3">
        <v>112</v>
      </c>
      <c r="I99" s="3">
        <f t="shared" si="2"/>
        <v>341</v>
      </c>
      <c r="J99" s="16">
        <v>44490</v>
      </c>
    </row>
    <row r="100" spans="1:10" x14ac:dyDescent="0.3">
      <c r="A100">
        <v>102</v>
      </c>
      <c r="B100" t="s">
        <v>404</v>
      </c>
      <c r="C100" t="s">
        <v>406</v>
      </c>
      <c r="D100" s="1" t="s">
        <v>405</v>
      </c>
      <c r="E100" s="29">
        <f>300000*90</f>
        <v>27000000</v>
      </c>
      <c r="F100" s="3">
        <v>166</v>
      </c>
      <c r="G100" s="3">
        <v>134</v>
      </c>
      <c r="H100" s="3">
        <v>110</v>
      </c>
      <c r="I100" s="3">
        <f t="shared" si="2"/>
        <v>410</v>
      </c>
      <c r="J100" s="16">
        <v>44483</v>
      </c>
    </row>
    <row r="101" spans="1:10" x14ac:dyDescent="0.3">
      <c r="A101">
        <v>101</v>
      </c>
      <c r="B101" t="s">
        <v>407</v>
      </c>
      <c r="C101" t="s">
        <v>409</v>
      </c>
      <c r="D101" s="1" t="s">
        <v>408</v>
      </c>
      <c r="E101" s="29">
        <f>200000*90</f>
        <v>18000000</v>
      </c>
      <c r="F101" s="3">
        <v>194</v>
      </c>
      <c r="G101" s="3">
        <v>180</v>
      </c>
      <c r="H101" s="3">
        <v>97</v>
      </c>
      <c r="I101" s="3">
        <f t="shared" si="2"/>
        <v>471</v>
      </c>
      <c r="J101" s="16">
        <v>44476</v>
      </c>
    </row>
    <row r="102" spans="1:10" x14ac:dyDescent="0.3">
      <c r="A102">
        <v>100</v>
      </c>
      <c r="B102" t="s">
        <v>450</v>
      </c>
      <c r="C102" t="s">
        <v>455</v>
      </c>
      <c r="D102" s="1" t="s">
        <v>456</v>
      </c>
      <c r="E102" s="29">
        <f>5000000*90</f>
        <v>450000000</v>
      </c>
      <c r="F102" s="3">
        <v>253</v>
      </c>
      <c r="G102" s="3">
        <v>122</v>
      </c>
      <c r="H102" s="3">
        <v>111</v>
      </c>
      <c r="I102" s="3">
        <f t="shared" si="2"/>
        <v>486</v>
      </c>
      <c r="J102" s="16">
        <v>44469</v>
      </c>
    </row>
    <row r="103" spans="1:10" x14ac:dyDescent="0.3">
      <c r="A103">
        <v>99</v>
      </c>
      <c r="B103" t="s">
        <v>449</v>
      </c>
      <c r="C103" t="s">
        <v>454</v>
      </c>
      <c r="D103" s="1" t="s">
        <v>453</v>
      </c>
      <c r="E103" s="29">
        <f>250000*90</f>
        <v>22500000</v>
      </c>
      <c r="F103" s="3">
        <v>192</v>
      </c>
      <c r="G103" s="3">
        <v>116</v>
      </c>
      <c r="H103" s="3">
        <v>92</v>
      </c>
      <c r="I103" s="3">
        <f t="shared" si="2"/>
        <v>400</v>
      </c>
      <c r="J103" s="16">
        <v>44462</v>
      </c>
    </row>
    <row r="104" spans="1:10" x14ac:dyDescent="0.3">
      <c r="A104">
        <v>98</v>
      </c>
      <c r="B104" t="s">
        <v>410</v>
      </c>
      <c r="C104" t="s">
        <v>412</v>
      </c>
      <c r="D104" s="1" t="s">
        <v>411</v>
      </c>
      <c r="E104" s="29">
        <f>9000000*90</f>
        <v>810000000</v>
      </c>
      <c r="F104" s="3">
        <v>52</v>
      </c>
      <c r="G104" s="3">
        <v>315</v>
      </c>
      <c r="H104" s="3">
        <v>86</v>
      </c>
      <c r="I104" s="3">
        <f t="shared" ref="I104:I167" si="3">F104+G104+H104</f>
        <v>453</v>
      </c>
      <c r="J104" s="16">
        <v>44455</v>
      </c>
    </row>
    <row r="105" spans="1:10" x14ac:dyDescent="0.3">
      <c r="A105">
        <v>97</v>
      </c>
      <c r="B105" t="s">
        <v>503</v>
      </c>
      <c r="C105" t="s">
        <v>414</v>
      </c>
      <c r="D105" s="1" t="s">
        <v>413</v>
      </c>
      <c r="E105" s="29">
        <v>7500000</v>
      </c>
      <c r="F105" s="3">
        <v>245</v>
      </c>
      <c r="G105" s="3">
        <v>143</v>
      </c>
      <c r="H105" s="3">
        <v>114</v>
      </c>
      <c r="I105" s="3">
        <f t="shared" si="3"/>
        <v>502</v>
      </c>
      <c r="J105" s="16">
        <v>44413</v>
      </c>
    </row>
    <row r="106" spans="1:10" x14ac:dyDescent="0.3">
      <c r="A106">
        <v>96</v>
      </c>
      <c r="B106" t="s">
        <v>415</v>
      </c>
      <c r="C106" t="s">
        <v>416</v>
      </c>
      <c r="D106" t="s">
        <v>4</v>
      </c>
      <c r="E106" s="29">
        <f>500000*90</f>
        <v>45000000</v>
      </c>
      <c r="F106" s="3">
        <v>284</v>
      </c>
      <c r="G106" s="3">
        <v>104</v>
      </c>
      <c r="H106" s="3">
        <v>155</v>
      </c>
      <c r="I106" s="3">
        <f t="shared" si="3"/>
        <v>543</v>
      </c>
      <c r="J106" s="16">
        <v>44406</v>
      </c>
    </row>
    <row r="107" spans="1:10" x14ac:dyDescent="0.3">
      <c r="A107">
        <v>95</v>
      </c>
      <c r="B107" t="s">
        <v>417</v>
      </c>
      <c r="C107" t="s">
        <v>419</v>
      </c>
      <c r="D107" s="1" t="s">
        <v>418</v>
      </c>
      <c r="E107" s="29">
        <f>300000*90</f>
        <v>27000000</v>
      </c>
      <c r="F107" s="3">
        <v>122</v>
      </c>
      <c r="G107" s="3">
        <v>145</v>
      </c>
      <c r="H107" s="3">
        <v>105</v>
      </c>
      <c r="I107" s="3">
        <f t="shared" si="3"/>
        <v>372</v>
      </c>
      <c r="J107" s="16">
        <v>44399</v>
      </c>
    </row>
    <row r="108" spans="1:10" x14ac:dyDescent="0.3">
      <c r="A108">
        <v>94</v>
      </c>
      <c r="B108" t="s">
        <v>500</v>
      </c>
      <c r="C108" t="s">
        <v>502</v>
      </c>
      <c r="D108" s="2" t="s">
        <v>501</v>
      </c>
      <c r="E108" s="29">
        <f>400000*90</f>
        <v>36000000</v>
      </c>
      <c r="F108" s="3">
        <v>124</v>
      </c>
      <c r="G108" s="3">
        <v>126</v>
      </c>
      <c r="H108" s="3">
        <v>61</v>
      </c>
      <c r="I108" s="3">
        <f t="shared" si="3"/>
        <v>311</v>
      </c>
      <c r="J108" s="16">
        <v>44392</v>
      </c>
    </row>
    <row r="109" spans="1:10" x14ac:dyDescent="0.3">
      <c r="A109">
        <v>93</v>
      </c>
      <c r="B109" t="s">
        <v>420</v>
      </c>
      <c r="C109" t="s">
        <v>422</v>
      </c>
      <c r="D109" s="1" t="s">
        <v>421</v>
      </c>
      <c r="E109" s="29">
        <v>15000000</v>
      </c>
      <c r="F109" s="3">
        <v>86</v>
      </c>
      <c r="G109" s="3">
        <v>116</v>
      </c>
      <c r="H109" s="3">
        <v>85</v>
      </c>
      <c r="I109" s="3">
        <f t="shared" si="3"/>
        <v>287</v>
      </c>
      <c r="J109" s="16">
        <v>44385</v>
      </c>
    </row>
    <row r="110" spans="1:10" x14ac:dyDescent="0.3">
      <c r="A110">
        <v>92</v>
      </c>
      <c r="B110" t="s">
        <v>423</v>
      </c>
      <c r="C110" t="s">
        <v>424</v>
      </c>
      <c r="D110" t="s">
        <v>4</v>
      </c>
      <c r="E110" s="29">
        <v>21000000</v>
      </c>
      <c r="F110" s="3">
        <v>85</v>
      </c>
      <c r="G110" s="3">
        <v>222</v>
      </c>
      <c r="H110" s="3">
        <v>85</v>
      </c>
      <c r="I110" s="3">
        <f t="shared" si="3"/>
        <v>392</v>
      </c>
      <c r="J110" s="16">
        <v>44378</v>
      </c>
    </row>
    <row r="111" spans="1:10" x14ac:dyDescent="0.3">
      <c r="A111">
        <v>91</v>
      </c>
      <c r="B111" t="s">
        <v>425</v>
      </c>
      <c r="C111" t="s">
        <v>426</v>
      </c>
      <c r="D111" t="s">
        <v>4</v>
      </c>
      <c r="E111" s="29">
        <f>500000*100</f>
        <v>50000000</v>
      </c>
      <c r="F111" s="3">
        <v>193</v>
      </c>
      <c r="G111" s="3">
        <v>140</v>
      </c>
      <c r="H111" s="3">
        <v>84</v>
      </c>
      <c r="I111" s="3">
        <f t="shared" si="3"/>
        <v>417</v>
      </c>
      <c r="J111" s="16">
        <v>44371</v>
      </c>
    </row>
    <row r="112" spans="1:10" x14ac:dyDescent="0.3">
      <c r="A112">
        <v>90</v>
      </c>
      <c r="B112" t="s">
        <v>427</v>
      </c>
      <c r="C112" t="s">
        <v>429</v>
      </c>
      <c r="D112" s="1" t="s">
        <v>428</v>
      </c>
      <c r="E112" s="29">
        <f>300000*90</f>
        <v>27000000</v>
      </c>
      <c r="F112" s="3">
        <v>180</v>
      </c>
      <c r="G112" s="3">
        <v>103</v>
      </c>
      <c r="H112" s="3">
        <v>99</v>
      </c>
      <c r="I112" s="3">
        <f t="shared" si="3"/>
        <v>382</v>
      </c>
      <c r="J112" s="16">
        <v>44364</v>
      </c>
    </row>
    <row r="113" spans="1:10" x14ac:dyDescent="0.3">
      <c r="A113">
        <v>89</v>
      </c>
      <c r="B113" t="s">
        <v>430</v>
      </c>
      <c r="C113" t="s">
        <v>432</v>
      </c>
      <c r="D113" s="1" t="s">
        <v>431</v>
      </c>
      <c r="E113" s="29">
        <v>2700000</v>
      </c>
      <c r="F113" s="3">
        <v>143</v>
      </c>
      <c r="G113" s="3">
        <v>120</v>
      </c>
      <c r="H113" s="3">
        <v>86</v>
      </c>
      <c r="I113" s="3">
        <f t="shared" si="3"/>
        <v>349</v>
      </c>
      <c r="J113" s="16">
        <v>44357</v>
      </c>
    </row>
    <row r="114" spans="1:10" x14ac:dyDescent="0.3">
      <c r="A114">
        <v>88</v>
      </c>
      <c r="B114" t="s">
        <v>433</v>
      </c>
      <c r="C114" t="s">
        <v>435</v>
      </c>
      <c r="D114" s="1" t="s">
        <v>434</v>
      </c>
      <c r="E114" s="29">
        <v>16000000</v>
      </c>
      <c r="F114" s="3">
        <v>82</v>
      </c>
      <c r="G114" s="3">
        <v>119</v>
      </c>
      <c r="H114" s="3">
        <v>95</v>
      </c>
      <c r="I114" s="3">
        <f t="shared" si="3"/>
        <v>296</v>
      </c>
      <c r="J114" s="16">
        <v>44350</v>
      </c>
    </row>
    <row r="115" spans="1:10" x14ac:dyDescent="0.3">
      <c r="A115">
        <v>87</v>
      </c>
      <c r="B115" t="s">
        <v>436</v>
      </c>
      <c r="C115" t="s">
        <v>438</v>
      </c>
      <c r="D115" s="1" t="s">
        <v>437</v>
      </c>
      <c r="E115" s="29">
        <v>25000000</v>
      </c>
      <c r="F115" s="3">
        <v>96</v>
      </c>
      <c r="G115" s="3">
        <v>115</v>
      </c>
      <c r="H115" s="3">
        <v>86</v>
      </c>
      <c r="I115" s="3">
        <f t="shared" si="3"/>
        <v>297</v>
      </c>
      <c r="J115" s="16">
        <v>44336</v>
      </c>
    </row>
    <row r="116" spans="1:10" x14ac:dyDescent="0.3">
      <c r="A116">
        <v>86</v>
      </c>
      <c r="B116" t="s">
        <v>439</v>
      </c>
      <c r="C116" t="s">
        <v>468</v>
      </c>
      <c r="D116" s="1" t="s">
        <v>440</v>
      </c>
      <c r="E116" s="29">
        <f>150000*90</f>
        <v>13500000</v>
      </c>
      <c r="F116" s="3">
        <v>94</v>
      </c>
      <c r="G116" s="3">
        <v>132</v>
      </c>
      <c r="H116" s="3">
        <v>95</v>
      </c>
      <c r="I116" s="3">
        <f t="shared" si="3"/>
        <v>321</v>
      </c>
      <c r="J116" s="16">
        <v>44329</v>
      </c>
    </row>
    <row r="117" spans="1:10" x14ac:dyDescent="0.3">
      <c r="A117">
        <v>85</v>
      </c>
      <c r="B117" t="s">
        <v>441</v>
      </c>
      <c r="C117" t="s">
        <v>467</v>
      </c>
      <c r="D117" s="1" t="s">
        <v>442</v>
      </c>
      <c r="E117" s="29">
        <f>400000*90</f>
        <v>36000000</v>
      </c>
      <c r="F117" s="3">
        <v>130</v>
      </c>
      <c r="G117" s="3">
        <v>87</v>
      </c>
      <c r="H117" s="3">
        <v>162</v>
      </c>
      <c r="I117" s="3">
        <f t="shared" si="3"/>
        <v>379</v>
      </c>
      <c r="J117" s="16">
        <v>44322</v>
      </c>
    </row>
    <row r="118" spans="1:10" x14ac:dyDescent="0.3">
      <c r="A118">
        <v>84</v>
      </c>
      <c r="B118" t="s">
        <v>266</v>
      </c>
      <c r="C118" t="s">
        <v>466</v>
      </c>
      <c r="D118" s="1" t="s">
        <v>267</v>
      </c>
      <c r="E118" s="29">
        <f>1500000*90</f>
        <v>135000000</v>
      </c>
      <c r="F118" s="3">
        <v>113</v>
      </c>
      <c r="G118" s="3">
        <v>130</v>
      </c>
      <c r="H118" s="3">
        <v>101</v>
      </c>
      <c r="I118" s="3">
        <f t="shared" si="3"/>
        <v>344</v>
      </c>
      <c r="J118" s="16">
        <v>44315</v>
      </c>
    </row>
    <row r="119" spans="1:10" x14ac:dyDescent="0.3">
      <c r="A119">
        <v>83</v>
      </c>
      <c r="B119" t="s">
        <v>263</v>
      </c>
      <c r="C119" t="s">
        <v>265</v>
      </c>
      <c r="D119" s="1" t="s">
        <v>264</v>
      </c>
      <c r="E119" s="29">
        <v>170000000</v>
      </c>
      <c r="F119" s="3">
        <v>141</v>
      </c>
      <c r="G119" s="3">
        <v>214</v>
      </c>
      <c r="H119" s="3">
        <v>125</v>
      </c>
      <c r="I119" s="3">
        <f t="shared" si="3"/>
        <v>480</v>
      </c>
      <c r="J119" s="16">
        <v>44308</v>
      </c>
    </row>
    <row r="120" spans="1:10" x14ac:dyDescent="0.3">
      <c r="A120">
        <v>82</v>
      </c>
      <c r="B120" t="s">
        <v>260</v>
      </c>
      <c r="C120" t="s">
        <v>262</v>
      </c>
      <c r="D120" s="1" t="s">
        <v>261</v>
      </c>
      <c r="E120" s="29">
        <f>750000*90</f>
        <v>67500000</v>
      </c>
      <c r="F120" s="3">
        <v>142</v>
      </c>
      <c r="G120" s="3">
        <v>88</v>
      </c>
      <c r="H120" s="3">
        <v>116</v>
      </c>
      <c r="I120" s="3">
        <f t="shared" si="3"/>
        <v>346</v>
      </c>
      <c r="J120" s="16">
        <v>44301</v>
      </c>
    </row>
    <row r="121" spans="1:10" x14ac:dyDescent="0.3">
      <c r="A121">
        <v>81</v>
      </c>
      <c r="B121" s="18" t="s">
        <v>257</v>
      </c>
      <c r="C121" t="s">
        <v>259</v>
      </c>
      <c r="D121" s="1" t="s">
        <v>258</v>
      </c>
      <c r="E121" s="29">
        <f>300000*120</f>
        <v>36000000</v>
      </c>
      <c r="F121" s="3">
        <v>132</v>
      </c>
      <c r="G121" s="3">
        <v>143</v>
      </c>
      <c r="H121" s="3">
        <v>77</v>
      </c>
      <c r="I121" s="3">
        <f t="shared" si="3"/>
        <v>352</v>
      </c>
      <c r="J121" s="16">
        <v>44294</v>
      </c>
    </row>
    <row r="122" spans="1:10" x14ac:dyDescent="0.3">
      <c r="A122">
        <v>80</v>
      </c>
      <c r="B122" t="s">
        <v>251</v>
      </c>
      <c r="C122" t="s">
        <v>252</v>
      </c>
      <c r="D122" s="1" t="s">
        <v>256</v>
      </c>
      <c r="E122" s="29">
        <v>5000000</v>
      </c>
      <c r="F122" s="3">
        <v>58</v>
      </c>
      <c r="G122" s="3">
        <v>182</v>
      </c>
      <c r="H122" s="3">
        <v>113</v>
      </c>
      <c r="I122" s="3">
        <f t="shared" si="3"/>
        <v>353</v>
      </c>
      <c r="J122" s="16">
        <v>44287</v>
      </c>
    </row>
    <row r="123" spans="1:10" x14ac:dyDescent="0.3">
      <c r="A123">
        <v>79</v>
      </c>
      <c r="B123" t="s">
        <v>253</v>
      </c>
      <c r="C123" t="s">
        <v>255</v>
      </c>
      <c r="D123" s="2" t="s">
        <v>254</v>
      </c>
      <c r="E123" s="29">
        <f>350000*90</f>
        <v>31500000</v>
      </c>
      <c r="F123" s="3">
        <v>111</v>
      </c>
      <c r="G123" s="3">
        <v>152</v>
      </c>
      <c r="H123" s="3">
        <v>130</v>
      </c>
      <c r="I123" s="3">
        <f t="shared" si="3"/>
        <v>393</v>
      </c>
      <c r="J123" s="16">
        <v>44280</v>
      </c>
    </row>
    <row r="124" spans="1:10" x14ac:dyDescent="0.3">
      <c r="A124">
        <v>78</v>
      </c>
      <c r="B124" t="s">
        <v>249</v>
      </c>
      <c r="C124" t="s">
        <v>250</v>
      </c>
      <c r="D124" t="s">
        <v>4</v>
      </c>
      <c r="E124" s="29">
        <v>0</v>
      </c>
      <c r="F124" s="3">
        <v>60</v>
      </c>
      <c r="G124" s="3">
        <v>91</v>
      </c>
      <c r="H124" s="3">
        <v>108</v>
      </c>
      <c r="I124" s="3">
        <f t="shared" si="3"/>
        <v>259</v>
      </c>
      <c r="J124" s="16">
        <v>44273</v>
      </c>
    </row>
    <row r="125" spans="1:10" x14ac:dyDescent="0.3">
      <c r="A125">
        <v>77</v>
      </c>
      <c r="B125" t="s">
        <v>246</v>
      </c>
      <c r="C125" t="s">
        <v>248</v>
      </c>
      <c r="D125" s="1" t="s">
        <v>247</v>
      </c>
      <c r="E125" s="29">
        <f>75000*90</f>
        <v>6750000</v>
      </c>
      <c r="F125" s="3">
        <v>196</v>
      </c>
      <c r="G125" s="3">
        <v>140</v>
      </c>
      <c r="H125" s="3">
        <v>100</v>
      </c>
      <c r="I125" s="3">
        <f t="shared" si="3"/>
        <v>436</v>
      </c>
      <c r="J125" s="16">
        <v>44266</v>
      </c>
    </row>
    <row r="126" spans="1:10" x14ac:dyDescent="0.3">
      <c r="A126">
        <v>76</v>
      </c>
      <c r="B126" t="s">
        <v>123</v>
      </c>
      <c r="C126" t="s">
        <v>245</v>
      </c>
      <c r="D126" s="1" t="s">
        <v>244</v>
      </c>
      <c r="E126" s="29">
        <v>27500000</v>
      </c>
      <c r="F126" s="3">
        <v>95</v>
      </c>
      <c r="G126" s="3">
        <v>163</v>
      </c>
      <c r="H126" s="3">
        <v>97</v>
      </c>
      <c r="I126" s="3">
        <f t="shared" si="3"/>
        <v>355</v>
      </c>
      <c r="J126" s="16">
        <v>44259</v>
      </c>
    </row>
    <row r="127" spans="1:10" x14ac:dyDescent="0.3">
      <c r="A127">
        <v>75</v>
      </c>
      <c r="B127" t="s">
        <v>241</v>
      </c>
      <c r="C127" t="s">
        <v>243</v>
      </c>
      <c r="D127" s="1" t="s">
        <v>242</v>
      </c>
      <c r="E127" s="29">
        <f>300000*90</f>
        <v>27000000</v>
      </c>
      <c r="F127" s="3">
        <v>123</v>
      </c>
      <c r="G127" s="3">
        <v>138</v>
      </c>
      <c r="H127" s="3">
        <v>136</v>
      </c>
      <c r="I127" s="3">
        <f t="shared" si="3"/>
        <v>397</v>
      </c>
      <c r="J127" s="16">
        <v>44252</v>
      </c>
    </row>
    <row r="128" spans="1:10" x14ac:dyDescent="0.3">
      <c r="A128">
        <v>74</v>
      </c>
      <c r="B128" t="s">
        <v>238</v>
      </c>
      <c r="C128" t="s">
        <v>240</v>
      </c>
      <c r="D128" s="1" t="s">
        <v>239</v>
      </c>
      <c r="E128" s="29">
        <f>500000*90</f>
        <v>45000000</v>
      </c>
      <c r="F128" s="3">
        <v>105</v>
      </c>
      <c r="G128" s="3">
        <v>153</v>
      </c>
      <c r="H128" s="3">
        <v>159</v>
      </c>
      <c r="I128" s="3">
        <f t="shared" si="3"/>
        <v>417</v>
      </c>
      <c r="J128" s="16">
        <v>44245</v>
      </c>
    </row>
    <row r="129" spans="1:10" x14ac:dyDescent="0.3">
      <c r="A129">
        <v>73</v>
      </c>
      <c r="B129" t="s">
        <v>235</v>
      </c>
      <c r="C129" t="s">
        <v>237</v>
      </c>
      <c r="D129" s="1" t="s">
        <v>236</v>
      </c>
      <c r="E129" s="29">
        <f>1000000*100</f>
        <v>100000000</v>
      </c>
      <c r="F129" s="3">
        <v>77</v>
      </c>
      <c r="G129" s="3">
        <v>211</v>
      </c>
      <c r="H129" s="3">
        <v>111</v>
      </c>
      <c r="I129" s="3">
        <f t="shared" si="3"/>
        <v>399</v>
      </c>
      <c r="J129" s="16">
        <v>44238</v>
      </c>
    </row>
    <row r="130" spans="1:10" x14ac:dyDescent="0.3">
      <c r="A130">
        <v>72</v>
      </c>
      <c r="B130" t="s">
        <v>232</v>
      </c>
      <c r="C130" t="s">
        <v>234</v>
      </c>
      <c r="D130" s="1" t="s">
        <v>233</v>
      </c>
      <c r="E130" s="29">
        <v>50000000</v>
      </c>
      <c r="F130" s="3">
        <v>87</v>
      </c>
      <c r="G130" s="3">
        <v>143</v>
      </c>
      <c r="H130" s="3">
        <v>129</v>
      </c>
      <c r="I130" s="3">
        <f t="shared" si="3"/>
        <v>359</v>
      </c>
      <c r="J130" s="16">
        <v>44231</v>
      </c>
    </row>
    <row r="131" spans="1:10" x14ac:dyDescent="0.3">
      <c r="A131">
        <v>71</v>
      </c>
      <c r="B131" t="s">
        <v>229</v>
      </c>
      <c r="C131" t="s">
        <v>231</v>
      </c>
      <c r="D131" s="1" t="s">
        <v>230</v>
      </c>
      <c r="E131" s="29">
        <f>AVERAGE(300000,1800000)*100</f>
        <v>105000000</v>
      </c>
      <c r="F131" s="3">
        <v>168</v>
      </c>
      <c r="G131" s="3">
        <v>158</v>
      </c>
      <c r="H131" s="3">
        <v>149</v>
      </c>
      <c r="I131" s="3">
        <f t="shared" si="3"/>
        <v>475</v>
      </c>
      <c r="J131" s="16">
        <v>44224</v>
      </c>
    </row>
    <row r="132" spans="1:10" x14ac:dyDescent="0.3">
      <c r="A132">
        <v>70</v>
      </c>
      <c r="B132" t="s">
        <v>226</v>
      </c>
      <c r="C132" t="s">
        <v>228</v>
      </c>
      <c r="D132" s="1" t="s">
        <v>227</v>
      </c>
      <c r="E132" s="29">
        <f>50000*90</f>
        <v>4500000</v>
      </c>
      <c r="F132" s="3">
        <v>88</v>
      </c>
      <c r="G132" s="3">
        <v>263</v>
      </c>
      <c r="H132" s="3">
        <v>201</v>
      </c>
      <c r="I132" s="3">
        <f t="shared" si="3"/>
        <v>552</v>
      </c>
      <c r="J132" s="16">
        <v>44217</v>
      </c>
    </row>
    <row r="133" spans="1:10" x14ac:dyDescent="0.3">
      <c r="A133">
        <v>69</v>
      </c>
      <c r="B133" t="s">
        <v>223</v>
      </c>
      <c r="C133" t="s">
        <v>225</v>
      </c>
      <c r="D133" s="1" t="s">
        <v>224</v>
      </c>
      <c r="E133" s="29">
        <f>300000*90</f>
        <v>27000000</v>
      </c>
      <c r="F133" s="3">
        <v>88</v>
      </c>
      <c r="G133" s="3">
        <v>146</v>
      </c>
      <c r="H133" s="3">
        <v>268</v>
      </c>
      <c r="I133" s="3">
        <f t="shared" si="3"/>
        <v>502</v>
      </c>
      <c r="J133" s="16">
        <v>44210</v>
      </c>
    </row>
    <row r="134" spans="1:10" x14ac:dyDescent="0.3">
      <c r="A134">
        <v>68</v>
      </c>
      <c r="B134" s="17" t="s">
        <v>221</v>
      </c>
      <c r="C134" t="s">
        <v>222</v>
      </c>
      <c r="D134" t="s">
        <v>4</v>
      </c>
      <c r="E134" s="29">
        <v>75000000</v>
      </c>
      <c r="F134" s="3">
        <v>188</v>
      </c>
      <c r="G134" s="3">
        <v>110</v>
      </c>
      <c r="H134" s="3">
        <v>142</v>
      </c>
      <c r="I134" s="3">
        <f t="shared" si="3"/>
        <v>440</v>
      </c>
      <c r="J134" s="16">
        <v>44189</v>
      </c>
    </row>
    <row r="135" spans="1:10" x14ac:dyDescent="0.3">
      <c r="A135">
        <v>67</v>
      </c>
      <c r="B135" s="17" t="s">
        <v>218</v>
      </c>
      <c r="C135" t="s">
        <v>220</v>
      </c>
      <c r="D135" s="1" t="s">
        <v>219</v>
      </c>
      <c r="E135" s="29">
        <f>500000*90</f>
        <v>45000000</v>
      </c>
      <c r="F135" s="3">
        <v>73</v>
      </c>
      <c r="G135" s="3">
        <v>128</v>
      </c>
      <c r="H135" s="3">
        <v>149</v>
      </c>
      <c r="I135" s="3">
        <f t="shared" si="3"/>
        <v>350</v>
      </c>
      <c r="J135" s="16">
        <v>44182</v>
      </c>
    </row>
    <row r="136" spans="1:10" x14ac:dyDescent="0.3">
      <c r="A136">
        <v>66</v>
      </c>
      <c r="B136" t="s">
        <v>215</v>
      </c>
      <c r="C136" t="s">
        <v>217</v>
      </c>
      <c r="D136" s="1" t="s">
        <v>216</v>
      </c>
      <c r="E136" s="29">
        <v>15000000</v>
      </c>
      <c r="F136" s="3">
        <v>106</v>
      </c>
      <c r="G136" s="3">
        <v>194</v>
      </c>
      <c r="H136" s="3">
        <v>131</v>
      </c>
      <c r="I136" s="3">
        <f t="shared" si="3"/>
        <v>431</v>
      </c>
      <c r="J136" s="16">
        <v>44175</v>
      </c>
    </row>
    <row r="137" spans="1:10" x14ac:dyDescent="0.3">
      <c r="A137">
        <v>65</v>
      </c>
      <c r="B137" t="s">
        <v>211</v>
      </c>
      <c r="C137" t="s">
        <v>213</v>
      </c>
      <c r="D137" s="1" t="s">
        <v>212</v>
      </c>
      <c r="E137" s="29">
        <f>AVERAGE(7500000,15000000)</f>
        <v>11250000</v>
      </c>
      <c r="F137" s="3">
        <v>54</v>
      </c>
      <c r="G137" s="3">
        <v>168</v>
      </c>
      <c r="H137" s="3">
        <v>165</v>
      </c>
      <c r="I137" s="3">
        <f t="shared" si="3"/>
        <v>387</v>
      </c>
      <c r="J137" s="16">
        <v>44168</v>
      </c>
    </row>
    <row r="138" spans="1:10" x14ac:dyDescent="0.3">
      <c r="A138">
        <v>64</v>
      </c>
      <c r="B138" t="s">
        <v>209</v>
      </c>
      <c r="C138" t="s">
        <v>214</v>
      </c>
      <c r="D138" s="1" t="s">
        <v>210</v>
      </c>
      <c r="E138" s="29">
        <f>400000*90</f>
        <v>36000000</v>
      </c>
      <c r="F138" s="3">
        <v>124</v>
      </c>
      <c r="G138" s="3">
        <v>249</v>
      </c>
      <c r="H138" s="3">
        <v>180</v>
      </c>
      <c r="I138" s="3">
        <f t="shared" si="3"/>
        <v>553</v>
      </c>
      <c r="J138" s="16">
        <v>44161</v>
      </c>
    </row>
    <row r="139" spans="1:10" x14ac:dyDescent="0.3">
      <c r="A139">
        <v>63</v>
      </c>
      <c r="B139" t="s">
        <v>206</v>
      </c>
      <c r="C139" t="s">
        <v>208</v>
      </c>
      <c r="D139" s="1" t="s">
        <v>207</v>
      </c>
      <c r="E139" s="29">
        <f>100000*90</f>
        <v>9000000</v>
      </c>
      <c r="F139" s="3">
        <v>169</v>
      </c>
      <c r="G139" s="3">
        <v>156</v>
      </c>
      <c r="H139" s="3"/>
      <c r="I139" s="3">
        <f>F139+G139+H139</f>
        <v>325</v>
      </c>
      <c r="J139" s="16">
        <v>44154</v>
      </c>
    </row>
    <row r="140" spans="1:10" x14ac:dyDescent="0.3">
      <c r="A140">
        <v>62</v>
      </c>
      <c r="B140" t="s">
        <v>182</v>
      </c>
      <c r="C140" t="s">
        <v>184</v>
      </c>
      <c r="D140" s="1" t="s">
        <v>183</v>
      </c>
      <c r="E140" s="29">
        <f>300000*90</f>
        <v>27000000</v>
      </c>
      <c r="F140" s="3">
        <v>137</v>
      </c>
      <c r="G140" s="3">
        <v>261</v>
      </c>
      <c r="H140" s="3"/>
      <c r="I140" s="3">
        <f t="shared" si="3"/>
        <v>398</v>
      </c>
      <c r="J140" s="16">
        <v>44147</v>
      </c>
    </row>
    <row r="141" spans="1:10" x14ac:dyDescent="0.3">
      <c r="A141">
        <v>61</v>
      </c>
      <c r="B141" t="s">
        <v>179</v>
      </c>
      <c r="C141" t="s">
        <v>181</v>
      </c>
      <c r="D141" s="1" t="s">
        <v>180</v>
      </c>
      <c r="E141" s="29">
        <f>350000*90</f>
        <v>31500000</v>
      </c>
      <c r="F141" s="3">
        <v>130</v>
      </c>
      <c r="G141" s="3">
        <v>327</v>
      </c>
      <c r="H141" s="3"/>
      <c r="I141" s="3">
        <f t="shared" si="3"/>
        <v>457</v>
      </c>
      <c r="J141" s="16">
        <v>44140</v>
      </c>
    </row>
    <row r="142" spans="1:10" x14ac:dyDescent="0.3">
      <c r="A142">
        <v>60</v>
      </c>
      <c r="B142" t="s">
        <v>176</v>
      </c>
      <c r="C142" t="s">
        <v>178</v>
      </c>
      <c r="D142" s="1" t="s">
        <v>177</v>
      </c>
      <c r="E142" s="29">
        <f>300000*90</f>
        <v>27000000</v>
      </c>
      <c r="F142" s="3">
        <v>140</v>
      </c>
      <c r="G142" s="3">
        <v>268</v>
      </c>
      <c r="H142" s="3"/>
      <c r="I142" s="3">
        <f t="shared" si="3"/>
        <v>408</v>
      </c>
      <c r="J142" s="16">
        <v>44133</v>
      </c>
    </row>
    <row r="143" spans="1:10" x14ac:dyDescent="0.3">
      <c r="A143">
        <v>59</v>
      </c>
      <c r="B143" s="17" t="s">
        <v>173</v>
      </c>
      <c r="C143" t="s">
        <v>175</v>
      </c>
      <c r="D143" s="1" t="s">
        <v>174</v>
      </c>
      <c r="E143" s="29">
        <f>150000*90</f>
        <v>13500000</v>
      </c>
      <c r="F143" s="3">
        <v>242</v>
      </c>
      <c r="G143" s="3">
        <v>209</v>
      </c>
      <c r="H143" s="3"/>
      <c r="I143" s="3">
        <f t="shared" si="3"/>
        <v>451</v>
      </c>
      <c r="J143" s="16">
        <v>44126</v>
      </c>
    </row>
    <row r="144" spans="1:10" x14ac:dyDescent="0.3">
      <c r="A144">
        <v>58</v>
      </c>
      <c r="B144" t="s">
        <v>170</v>
      </c>
      <c r="C144" t="s">
        <v>172</v>
      </c>
      <c r="D144" s="1" t="s">
        <v>171</v>
      </c>
      <c r="E144" s="29">
        <f>300000*90</f>
        <v>27000000</v>
      </c>
      <c r="F144" s="3">
        <v>313</v>
      </c>
      <c r="G144" s="3">
        <v>184</v>
      </c>
      <c r="H144" s="3"/>
      <c r="I144" s="3">
        <f t="shared" si="3"/>
        <v>497</v>
      </c>
      <c r="J144" s="16">
        <v>44119</v>
      </c>
    </row>
    <row r="145" spans="1:10" x14ac:dyDescent="0.3">
      <c r="A145">
        <v>57</v>
      </c>
      <c r="B145" t="s">
        <v>167</v>
      </c>
      <c r="C145" t="s">
        <v>169</v>
      </c>
      <c r="D145" s="1" t="s">
        <v>168</v>
      </c>
      <c r="E145" s="29">
        <f>250000*90</f>
        <v>22500000</v>
      </c>
      <c r="F145" s="3">
        <v>120</v>
      </c>
      <c r="G145" s="3">
        <v>301</v>
      </c>
      <c r="H145" s="3"/>
      <c r="I145" s="3">
        <f t="shared" si="3"/>
        <v>421</v>
      </c>
      <c r="J145" s="16">
        <v>44112</v>
      </c>
    </row>
    <row r="146" spans="1:10" x14ac:dyDescent="0.3">
      <c r="A146">
        <v>56</v>
      </c>
      <c r="B146" s="17" t="s">
        <v>164</v>
      </c>
      <c r="C146" t="s">
        <v>166</v>
      </c>
      <c r="D146" s="1" t="s">
        <v>165</v>
      </c>
      <c r="E146" s="29">
        <f>500000*90</f>
        <v>45000000</v>
      </c>
      <c r="F146" s="3">
        <v>287</v>
      </c>
      <c r="G146" s="3">
        <v>243</v>
      </c>
      <c r="H146" s="3"/>
      <c r="I146" s="3">
        <f t="shared" si="3"/>
        <v>530</v>
      </c>
      <c r="J146" s="16">
        <v>44105</v>
      </c>
    </row>
    <row r="147" spans="1:10" x14ac:dyDescent="0.3">
      <c r="A147">
        <v>55</v>
      </c>
      <c r="B147" t="s">
        <v>161</v>
      </c>
      <c r="C147" t="s">
        <v>163</v>
      </c>
      <c r="D147" s="1" t="s">
        <v>162</v>
      </c>
      <c r="E147" s="29">
        <f>75000*90</f>
        <v>6750000</v>
      </c>
      <c r="F147" s="3">
        <v>151</v>
      </c>
      <c r="G147" s="3">
        <v>496</v>
      </c>
      <c r="H147" s="3"/>
      <c r="I147" s="3">
        <f t="shared" si="3"/>
        <v>647</v>
      </c>
      <c r="J147" s="16">
        <v>44098</v>
      </c>
    </row>
    <row r="148" spans="1:10" x14ac:dyDescent="0.3">
      <c r="A148">
        <v>54</v>
      </c>
      <c r="B148" t="s">
        <v>158</v>
      </c>
      <c r="C148" t="s">
        <v>160</v>
      </c>
      <c r="D148" s="1" t="s">
        <v>159</v>
      </c>
      <c r="E148" s="29">
        <f>1500000*90</f>
        <v>135000000</v>
      </c>
      <c r="F148" s="3">
        <v>414</v>
      </c>
      <c r="G148" s="3">
        <v>319</v>
      </c>
      <c r="H148" s="3"/>
      <c r="I148" s="3">
        <f t="shared" si="3"/>
        <v>733</v>
      </c>
      <c r="J148" s="16">
        <v>44091</v>
      </c>
    </row>
    <row r="149" spans="1:10" x14ac:dyDescent="0.3">
      <c r="A149">
        <v>53</v>
      </c>
      <c r="B149" s="17" t="s">
        <v>155</v>
      </c>
      <c r="C149" t="s">
        <v>157</v>
      </c>
      <c r="D149" s="1" t="s">
        <v>156</v>
      </c>
      <c r="E149" s="29">
        <f>62500*90</f>
        <v>5625000</v>
      </c>
      <c r="F149" s="3">
        <v>138</v>
      </c>
      <c r="G149" s="3">
        <v>425</v>
      </c>
      <c r="H149" s="3"/>
      <c r="I149" s="3">
        <f t="shared" si="3"/>
        <v>563</v>
      </c>
      <c r="J149" s="16">
        <v>44084</v>
      </c>
    </row>
    <row r="150" spans="1:10" x14ac:dyDescent="0.3">
      <c r="A150">
        <v>52</v>
      </c>
      <c r="B150" s="17" t="s">
        <v>152</v>
      </c>
      <c r="C150" t="s">
        <v>154</v>
      </c>
      <c r="D150" s="1" t="s">
        <v>153</v>
      </c>
      <c r="E150" s="29">
        <f>100000*90</f>
        <v>9000000</v>
      </c>
      <c r="F150" s="3">
        <v>212</v>
      </c>
      <c r="G150" s="3">
        <v>424</v>
      </c>
      <c r="H150" s="3"/>
      <c r="I150" s="3">
        <f t="shared" si="3"/>
        <v>636</v>
      </c>
      <c r="J150" s="16">
        <v>44077</v>
      </c>
    </row>
    <row r="151" spans="1:10" x14ac:dyDescent="0.3">
      <c r="A151">
        <v>51</v>
      </c>
      <c r="B151" t="s">
        <v>149</v>
      </c>
      <c r="C151" t="s">
        <v>151</v>
      </c>
      <c r="D151" s="1" t="s">
        <v>150</v>
      </c>
      <c r="E151" s="29">
        <v>4800000</v>
      </c>
      <c r="F151" s="3">
        <v>271</v>
      </c>
      <c r="G151" s="3">
        <v>376</v>
      </c>
      <c r="H151" s="3"/>
      <c r="I151" s="3">
        <f t="shared" si="3"/>
        <v>647</v>
      </c>
      <c r="J151" s="16">
        <v>44070</v>
      </c>
    </row>
    <row r="152" spans="1:10" x14ac:dyDescent="0.3">
      <c r="A152">
        <v>50</v>
      </c>
      <c r="B152" t="s">
        <v>146</v>
      </c>
      <c r="C152" t="s">
        <v>148</v>
      </c>
      <c r="D152" s="1" t="s">
        <v>147</v>
      </c>
      <c r="E152" s="29">
        <f>180000*100</f>
        <v>18000000</v>
      </c>
      <c r="F152" s="3">
        <v>200</v>
      </c>
      <c r="G152" s="3">
        <v>285</v>
      </c>
      <c r="H152" s="3"/>
      <c r="I152" s="3">
        <f t="shared" si="3"/>
        <v>485</v>
      </c>
      <c r="J152" s="16">
        <v>44064</v>
      </c>
    </row>
    <row r="153" spans="1:10" x14ac:dyDescent="0.3">
      <c r="A153">
        <v>49</v>
      </c>
      <c r="B153" s="17" t="s">
        <v>143</v>
      </c>
      <c r="C153" t="s">
        <v>145</v>
      </c>
      <c r="D153" s="1" t="s">
        <v>144</v>
      </c>
      <c r="E153" s="29">
        <f>170000*100</f>
        <v>17000000</v>
      </c>
      <c r="F153" s="3">
        <v>229</v>
      </c>
      <c r="G153" s="3">
        <v>310</v>
      </c>
      <c r="H153" s="3"/>
      <c r="I153" s="3">
        <f t="shared" si="3"/>
        <v>539</v>
      </c>
      <c r="J153" s="16">
        <v>44056</v>
      </c>
    </row>
    <row r="154" spans="1:10" x14ac:dyDescent="0.3">
      <c r="A154">
        <v>48</v>
      </c>
      <c r="B154" s="17" t="s">
        <v>138</v>
      </c>
      <c r="C154" t="s">
        <v>140</v>
      </c>
      <c r="D154" s="1" t="s">
        <v>139</v>
      </c>
      <c r="E154" s="29">
        <v>10000000</v>
      </c>
      <c r="F154" s="3">
        <v>194</v>
      </c>
      <c r="G154" s="3">
        <v>368</v>
      </c>
      <c r="H154" s="3"/>
      <c r="I154" s="3">
        <f t="shared" si="3"/>
        <v>562</v>
      </c>
      <c r="J154" s="16">
        <v>44050</v>
      </c>
    </row>
    <row r="155" spans="1:10" x14ac:dyDescent="0.3">
      <c r="A155">
        <v>47</v>
      </c>
      <c r="B155" t="s">
        <v>136</v>
      </c>
      <c r="C155" t="s">
        <v>137</v>
      </c>
      <c r="D155" t="s">
        <v>4</v>
      </c>
      <c r="E155" s="29">
        <f>250000*90</f>
        <v>22500000</v>
      </c>
      <c r="F155" s="3">
        <v>241</v>
      </c>
      <c r="G155" s="3">
        <v>285</v>
      </c>
      <c r="H155" s="3"/>
      <c r="I155" s="3">
        <f t="shared" si="3"/>
        <v>526</v>
      </c>
      <c r="J155" s="16">
        <v>44043</v>
      </c>
    </row>
    <row r="156" spans="1:10" x14ac:dyDescent="0.3">
      <c r="A156">
        <v>46</v>
      </c>
      <c r="B156" t="s">
        <v>133</v>
      </c>
      <c r="C156" t="s">
        <v>135</v>
      </c>
      <c r="D156" s="1" t="s">
        <v>134</v>
      </c>
      <c r="E156" s="29">
        <f>100000*90</f>
        <v>9000000</v>
      </c>
      <c r="F156" s="3">
        <v>181</v>
      </c>
      <c r="G156" s="3">
        <v>448</v>
      </c>
      <c r="H156" s="3"/>
      <c r="I156" s="3">
        <f t="shared" si="3"/>
        <v>629</v>
      </c>
      <c r="J156" s="16">
        <v>44036</v>
      </c>
    </row>
    <row r="157" spans="1:10" x14ac:dyDescent="0.3">
      <c r="A157">
        <v>45</v>
      </c>
      <c r="B157" s="17" t="s">
        <v>129</v>
      </c>
      <c r="C157" t="s">
        <v>131</v>
      </c>
      <c r="D157" s="1" t="s">
        <v>130</v>
      </c>
      <c r="E157" s="29">
        <f>200000*90</f>
        <v>18000000</v>
      </c>
      <c r="F157" s="3">
        <v>118</v>
      </c>
      <c r="G157" s="3">
        <v>520</v>
      </c>
      <c r="H157" s="3"/>
      <c r="I157" s="3">
        <f t="shared" si="3"/>
        <v>638</v>
      </c>
      <c r="J157" s="16">
        <v>44029</v>
      </c>
    </row>
    <row r="158" spans="1:10" x14ac:dyDescent="0.3">
      <c r="A158">
        <v>44</v>
      </c>
      <c r="B158" s="17" t="s">
        <v>126</v>
      </c>
      <c r="C158" t="s">
        <v>128</v>
      </c>
      <c r="D158" s="1" t="s">
        <v>127</v>
      </c>
      <c r="E158" s="29">
        <f>80000*90</f>
        <v>7200000</v>
      </c>
      <c r="F158" s="3">
        <v>150</v>
      </c>
      <c r="G158" s="3">
        <v>502</v>
      </c>
      <c r="H158" s="3"/>
      <c r="I158" s="3">
        <f t="shared" si="3"/>
        <v>652</v>
      </c>
      <c r="J158" s="16">
        <v>44022</v>
      </c>
    </row>
    <row r="159" spans="1:10" x14ac:dyDescent="0.3">
      <c r="A159">
        <v>43</v>
      </c>
      <c r="B159" t="s">
        <v>123</v>
      </c>
      <c r="C159" t="s">
        <v>125</v>
      </c>
      <c r="D159" s="1" t="s">
        <v>124</v>
      </c>
      <c r="E159" s="29">
        <v>15000000</v>
      </c>
      <c r="F159" s="3">
        <v>192</v>
      </c>
      <c r="G159" s="3">
        <v>372</v>
      </c>
      <c r="H159" s="3"/>
      <c r="I159" s="3">
        <f t="shared" si="3"/>
        <v>564</v>
      </c>
      <c r="J159" s="16">
        <v>44015</v>
      </c>
    </row>
    <row r="160" spans="1:10" x14ac:dyDescent="0.3">
      <c r="A160">
        <v>42</v>
      </c>
      <c r="B160" t="s">
        <v>120</v>
      </c>
      <c r="C160" t="s">
        <v>122</v>
      </c>
      <c r="D160" s="1" t="s">
        <v>121</v>
      </c>
      <c r="E160" s="29">
        <f>2000000*90</f>
        <v>180000000</v>
      </c>
      <c r="F160" s="3">
        <v>446</v>
      </c>
      <c r="G160" s="3">
        <v>162</v>
      </c>
      <c r="H160" s="3"/>
      <c r="I160" s="3">
        <f t="shared" si="3"/>
        <v>608</v>
      </c>
      <c r="J160" s="16">
        <v>44008</v>
      </c>
    </row>
    <row r="161" spans="1:10" x14ac:dyDescent="0.3">
      <c r="A161">
        <v>41</v>
      </c>
      <c r="B161" t="s">
        <v>117</v>
      </c>
      <c r="C161" t="s">
        <v>119</v>
      </c>
      <c r="D161" s="1" t="s">
        <v>118</v>
      </c>
      <c r="E161" s="29">
        <f>400000*90</f>
        <v>36000000</v>
      </c>
      <c r="F161" s="3">
        <v>405</v>
      </c>
      <c r="G161" s="3">
        <v>241</v>
      </c>
      <c r="H161" s="3"/>
      <c r="I161" s="3">
        <f t="shared" si="3"/>
        <v>646</v>
      </c>
      <c r="J161" s="16">
        <v>44001</v>
      </c>
    </row>
    <row r="162" spans="1:10" x14ac:dyDescent="0.3">
      <c r="A162">
        <v>40</v>
      </c>
      <c r="B162" t="s">
        <v>114</v>
      </c>
      <c r="C162" t="s">
        <v>116</v>
      </c>
      <c r="D162" s="1" t="s">
        <v>115</v>
      </c>
      <c r="E162" s="29">
        <v>0</v>
      </c>
      <c r="F162" s="3">
        <v>158</v>
      </c>
      <c r="G162" s="3">
        <v>301</v>
      </c>
      <c r="H162" s="3"/>
      <c r="I162" s="3">
        <f t="shared" si="3"/>
        <v>459</v>
      </c>
      <c r="J162" s="16">
        <v>43994</v>
      </c>
    </row>
    <row r="163" spans="1:10" x14ac:dyDescent="0.3">
      <c r="A163">
        <v>39</v>
      </c>
      <c r="B163" s="17" t="s">
        <v>111</v>
      </c>
      <c r="C163" t="s">
        <v>113</v>
      </c>
      <c r="D163" s="1" t="s">
        <v>112</v>
      </c>
      <c r="E163" s="29">
        <f>250000*90</f>
        <v>22500000</v>
      </c>
      <c r="F163" s="3">
        <v>315</v>
      </c>
      <c r="G163" s="3">
        <v>240</v>
      </c>
      <c r="H163" s="3"/>
      <c r="I163" s="3">
        <f t="shared" si="3"/>
        <v>555</v>
      </c>
      <c r="J163" s="16">
        <v>43987</v>
      </c>
    </row>
    <row r="164" spans="1:10" x14ac:dyDescent="0.3">
      <c r="A164">
        <v>38</v>
      </c>
      <c r="B164" s="17" t="s">
        <v>108</v>
      </c>
      <c r="C164" t="s">
        <v>110</v>
      </c>
      <c r="D164" s="1" t="s">
        <v>109</v>
      </c>
      <c r="E164" s="29">
        <v>100000</v>
      </c>
      <c r="F164" s="3">
        <v>519</v>
      </c>
      <c r="G164" s="3">
        <v>175</v>
      </c>
      <c r="H164" s="3"/>
      <c r="I164" s="3">
        <f t="shared" si="3"/>
        <v>694</v>
      </c>
      <c r="J164" s="16">
        <v>43983</v>
      </c>
    </row>
    <row r="165" spans="1:10" x14ac:dyDescent="0.3">
      <c r="A165">
        <v>37</v>
      </c>
      <c r="B165" t="s">
        <v>105</v>
      </c>
      <c r="C165" t="s">
        <v>107</v>
      </c>
      <c r="D165" s="1" t="s">
        <v>106</v>
      </c>
      <c r="E165" s="29">
        <f>400000*90</f>
        <v>36000000</v>
      </c>
      <c r="F165" s="3">
        <v>344</v>
      </c>
      <c r="G165" s="3">
        <v>235</v>
      </c>
      <c r="H165" s="3"/>
      <c r="I165" s="3">
        <f t="shared" si="3"/>
        <v>579</v>
      </c>
      <c r="J165" s="16">
        <v>43980</v>
      </c>
    </row>
    <row r="166" spans="1:10" x14ac:dyDescent="0.3">
      <c r="A166">
        <v>36</v>
      </c>
      <c r="B166" t="s">
        <v>102</v>
      </c>
      <c r="C166" t="s">
        <v>104</v>
      </c>
      <c r="D166" s="1" t="s">
        <v>103</v>
      </c>
      <c r="E166" s="29">
        <v>41000000</v>
      </c>
      <c r="F166" s="3">
        <v>94</v>
      </c>
      <c r="G166" s="3">
        <v>371</v>
      </c>
      <c r="H166" s="3"/>
      <c r="I166" s="3">
        <f t="shared" si="3"/>
        <v>465</v>
      </c>
      <c r="J166" s="16">
        <v>43973</v>
      </c>
    </row>
    <row r="167" spans="1:10" x14ac:dyDescent="0.3">
      <c r="A167">
        <v>35</v>
      </c>
      <c r="B167" t="s">
        <v>99</v>
      </c>
      <c r="C167" t="s">
        <v>101</v>
      </c>
      <c r="D167" s="1" t="s">
        <v>100</v>
      </c>
      <c r="E167" s="29">
        <f>500000*90</f>
        <v>45000000</v>
      </c>
      <c r="F167" s="3">
        <v>218</v>
      </c>
      <c r="G167" s="3">
        <v>480</v>
      </c>
      <c r="H167" s="3"/>
      <c r="I167" s="3">
        <f t="shared" si="3"/>
        <v>698</v>
      </c>
      <c r="J167" s="16">
        <v>43966</v>
      </c>
    </row>
    <row r="168" spans="1:10" x14ac:dyDescent="0.3">
      <c r="A168">
        <v>34</v>
      </c>
      <c r="B168" s="17" t="s">
        <v>96</v>
      </c>
      <c r="C168" t="s">
        <v>98</v>
      </c>
      <c r="D168" s="1" t="s">
        <v>97</v>
      </c>
      <c r="E168" s="29">
        <f>100000*90</f>
        <v>9000000</v>
      </c>
      <c r="F168" s="3">
        <v>299</v>
      </c>
      <c r="G168" s="3">
        <v>279</v>
      </c>
      <c r="H168" s="3"/>
      <c r="I168" s="3">
        <f t="shared" ref="I168:I201" si="4">F168+G168+H168</f>
        <v>578</v>
      </c>
      <c r="J168" s="16">
        <v>43959</v>
      </c>
    </row>
    <row r="169" spans="1:10" ht="100.8" x14ac:dyDescent="0.3">
      <c r="A169">
        <v>33</v>
      </c>
      <c r="B169" s="17" t="s">
        <v>94</v>
      </c>
      <c r="C169" s="30" t="s">
        <v>95</v>
      </c>
      <c r="D169" t="s">
        <v>4</v>
      </c>
      <c r="E169" s="29">
        <f>500000*90</f>
        <v>45000000</v>
      </c>
      <c r="F169" s="3">
        <v>248</v>
      </c>
      <c r="G169" s="3">
        <v>331</v>
      </c>
      <c r="H169" s="3"/>
      <c r="I169" s="3">
        <f t="shared" si="4"/>
        <v>579</v>
      </c>
      <c r="J169" s="16">
        <v>43955</v>
      </c>
    </row>
    <row r="170" spans="1:10" x14ac:dyDescent="0.3">
      <c r="A170">
        <v>32</v>
      </c>
      <c r="B170" s="17" t="s">
        <v>91</v>
      </c>
      <c r="C170" t="s">
        <v>93</v>
      </c>
      <c r="D170" s="1" t="s">
        <v>92</v>
      </c>
      <c r="E170" s="29">
        <v>3000000</v>
      </c>
      <c r="F170" s="3">
        <v>250</v>
      </c>
      <c r="G170" s="3">
        <v>295</v>
      </c>
      <c r="H170" s="3"/>
      <c r="I170" s="3">
        <f t="shared" si="4"/>
        <v>545</v>
      </c>
      <c r="J170" s="16">
        <v>43952</v>
      </c>
    </row>
    <row r="171" spans="1:10" x14ac:dyDescent="0.3">
      <c r="A171">
        <v>31</v>
      </c>
      <c r="B171" t="s">
        <v>88</v>
      </c>
      <c r="C171" t="s">
        <v>90</v>
      </c>
      <c r="D171" s="1" t="s">
        <v>89</v>
      </c>
      <c r="E171" s="29">
        <v>15000000</v>
      </c>
      <c r="F171" s="3">
        <v>176</v>
      </c>
      <c r="G171" s="3">
        <v>286</v>
      </c>
      <c r="H171" s="3"/>
      <c r="I171" s="3">
        <f t="shared" si="4"/>
        <v>462</v>
      </c>
      <c r="J171" s="16">
        <v>43945</v>
      </c>
    </row>
    <row r="172" spans="1:10" x14ac:dyDescent="0.3">
      <c r="A172">
        <v>30</v>
      </c>
      <c r="B172" t="s">
        <v>85</v>
      </c>
      <c r="C172" t="s">
        <v>87</v>
      </c>
      <c r="D172" s="1" t="s">
        <v>86</v>
      </c>
      <c r="E172" s="29">
        <v>31500000</v>
      </c>
      <c r="F172" s="3">
        <v>306</v>
      </c>
      <c r="G172" s="3">
        <v>230</v>
      </c>
      <c r="H172" s="3"/>
      <c r="I172" s="3">
        <f t="shared" si="4"/>
        <v>536</v>
      </c>
      <c r="J172" s="16">
        <v>43938</v>
      </c>
    </row>
    <row r="173" spans="1:10" x14ac:dyDescent="0.3">
      <c r="A173">
        <v>29</v>
      </c>
      <c r="B173" s="17" t="s">
        <v>82</v>
      </c>
      <c r="C173" t="s">
        <v>84</v>
      </c>
      <c r="D173" s="1" t="s">
        <v>83</v>
      </c>
      <c r="E173" s="29">
        <f>100000*90</f>
        <v>9000000</v>
      </c>
      <c r="F173" s="3">
        <v>159</v>
      </c>
      <c r="G173" s="3">
        <v>301</v>
      </c>
      <c r="H173" s="3"/>
      <c r="I173" s="3">
        <f t="shared" si="4"/>
        <v>460</v>
      </c>
      <c r="J173" s="16">
        <v>43931</v>
      </c>
    </row>
    <row r="174" spans="1:10" x14ac:dyDescent="0.3">
      <c r="A174">
        <v>28</v>
      </c>
      <c r="B174" t="s">
        <v>79</v>
      </c>
      <c r="C174" t="s">
        <v>81</v>
      </c>
      <c r="D174" s="1" t="s">
        <v>80</v>
      </c>
      <c r="E174" s="29">
        <v>3000000</v>
      </c>
      <c r="F174" s="3">
        <v>203</v>
      </c>
      <c r="G174" s="3">
        <v>240</v>
      </c>
      <c r="H174" s="3"/>
      <c r="I174" s="3">
        <f t="shared" si="4"/>
        <v>443</v>
      </c>
      <c r="J174" s="16">
        <v>43924</v>
      </c>
    </row>
    <row r="175" spans="1:10" x14ac:dyDescent="0.3">
      <c r="A175">
        <v>27</v>
      </c>
      <c r="B175" t="s">
        <v>77</v>
      </c>
      <c r="C175" t="s">
        <v>78</v>
      </c>
      <c r="D175" t="s">
        <v>4</v>
      </c>
      <c r="E175" s="29">
        <f>AVERAGE(250000,500000)*90</f>
        <v>33750000</v>
      </c>
      <c r="F175" s="3">
        <v>303</v>
      </c>
      <c r="G175" s="3">
        <v>215</v>
      </c>
      <c r="H175" s="3"/>
      <c r="I175" s="3">
        <f t="shared" si="4"/>
        <v>518</v>
      </c>
      <c r="J175" s="16">
        <v>43917</v>
      </c>
    </row>
    <row r="176" spans="1:10" x14ac:dyDescent="0.3">
      <c r="A176">
        <v>26</v>
      </c>
      <c r="B176" t="s">
        <v>75</v>
      </c>
      <c r="C176" t="s">
        <v>76</v>
      </c>
      <c r="D176" t="s">
        <v>4</v>
      </c>
      <c r="E176" s="29">
        <f>30000*90</f>
        <v>2700000</v>
      </c>
      <c r="F176" s="3">
        <v>258</v>
      </c>
      <c r="G176" s="3">
        <v>314</v>
      </c>
      <c r="H176" s="3"/>
      <c r="I176" s="3">
        <f t="shared" si="4"/>
        <v>572</v>
      </c>
      <c r="J176" s="16">
        <v>43910</v>
      </c>
    </row>
    <row r="177" spans="1:10" x14ac:dyDescent="0.3">
      <c r="A177">
        <v>25</v>
      </c>
      <c r="B177" s="17" t="s">
        <v>72</v>
      </c>
      <c r="C177" t="s">
        <v>74</v>
      </c>
      <c r="D177" s="1" t="s">
        <v>73</v>
      </c>
      <c r="E177" s="29">
        <f>365000*90</f>
        <v>32850000</v>
      </c>
      <c r="F177" s="3">
        <v>270</v>
      </c>
      <c r="G177" s="3">
        <v>465</v>
      </c>
      <c r="H177" s="3"/>
      <c r="I177" s="3">
        <f t="shared" si="4"/>
        <v>735</v>
      </c>
      <c r="J177" s="16">
        <v>43903</v>
      </c>
    </row>
    <row r="178" spans="1:10" x14ac:dyDescent="0.3">
      <c r="A178">
        <v>24</v>
      </c>
      <c r="B178" s="17" t="s">
        <v>71</v>
      </c>
      <c r="C178" t="s">
        <v>4</v>
      </c>
      <c r="D178" t="s">
        <v>4</v>
      </c>
      <c r="E178" s="29">
        <f>300000*90</f>
        <v>27000000</v>
      </c>
      <c r="F178" s="3">
        <v>153</v>
      </c>
      <c r="G178" s="3">
        <v>535</v>
      </c>
      <c r="H178" s="3"/>
      <c r="I178" s="3">
        <f t="shared" si="4"/>
        <v>688</v>
      </c>
      <c r="J178" s="16">
        <v>43896</v>
      </c>
    </row>
    <row r="179" spans="1:10" x14ac:dyDescent="0.3">
      <c r="A179">
        <v>23</v>
      </c>
      <c r="B179" t="s">
        <v>68</v>
      </c>
      <c r="C179" t="s">
        <v>70</v>
      </c>
      <c r="D179" s="1" t="s">
        <v>69</v>
      </c>
      <c r="E179" s="29">
        <v>10000000</v>
      </c>
      <c r="F179" s="3">
        <v>130</v>
      </c>
      <c r="G179" s="3">
        <v>435</v>
      </c>
      <c r="H179" s="3"/>
      <c r="I179" s="3">
        <f t="shared" si="4"/>
        <v>565</v>
      </c>
      <c r="J179" s="16">
        <v>43889</v>
      </c>
    </row>
    <row r="180" spans="1:10" x14ac:dyDescent="0.3">
      <c r="A180">
        <v>22</v>
      </c>
      <c r="B180" s="17" t="s">
        <v>65</v>
      </c>
      <c r="C180" t="s">
        <v>67</v>
      </c>
      <c r="D180" s="1" t="s">
        <v>66</v>
      </c>
      <c r="E180" s="29">
        <f>10000*90</f>
        <v>900000</v>
      </c>
      <c r="F180" s="3">
        <v>237</v>
      </c>
      <c r="G180" s="3">
        <v>310</v>
      </c>
      <c r="H180" s="3"/>
      <c r="I180" s="3">
        <f t="shared" si="4"/>
        <v>547</v>
      </c>
      <c r="J180" s="16">
        <v>43882</v>
      </c>
    </row>
    <row r="181" spans="1:10" x14ac:dyDescent="0.3">
      <c r="A181">
        <v>21</v>
      </c>
      <c r="B181" s="17" t="s">
        <v>62</v>
      </c>
      <c r="C181" t="s">
        <v>64</v>
      </c>
      <c r="D181" s="1" t="s">
        <v>63</v>
      </c>
      <c r="E181" s="29">
        <v>3200000</v>
      </c>
      <c r="F181" s="3">
        <v>153</v>
      </c>
      <c r="G181" s="3">
        <v>283</v>
      </c>
      <c r="H181" s="3"/>
      <c r="I181" s="3">
        <f t="shared" si="4"/>
        <v>436</v>
      </c>
      <c r="J181" s="16">
        <v>43874</v>
      </c>
    </row>
    <row r="182" spans="1:10" x14ac:dyDescent="0.3">
      <c r="A182">
        <v>20</v>
      </c>
      <c r="B182" t="s">
        <v>59</v>
      </c>
      <c r="C182" t="s">
        <v>61</v>
      </c>
      <c r="D182" s="1" t="s">
        <v>60</v>
      </c>
      <c r="E182" s="29">
        <f>200000*90</f>
        <v>18000000</v>
      </c>
      <c r="F182" s="3">
        <v>133</v>
      </c>
      <c r="G182" s="3">
        <v>371</v>
      </c>
      <c r="H182" s="3"/>
      <c r="I182" s="3">
        <f t="shared" si="4"/>
        <v>504</v>
      </c>
      <c r="J182" s="16">
        <v>43860</v>
      </c>
    </row>
    <row r="183" spans="1:10" x14ac:dyDescent="0.3">
      <c r="A183">
        <v>19</v>
      </c>
      <c r="B183" t="s">
        <v>56</v>
      </c>
      <c r="C183" t="s">
        <v>58</v>
      </c>
      <c r="D183" s="1" t="s">
        <v>57</v>
      </c>
      <c r="E183" s="29">
        <v>12000000</v>
      </c>
      <c r="F183" s="3">
        <v>202</v>
      </c>
      <c r="G183" s="3">
        <v>369</v>
      </c>
      <c r="H183" s="3"/>
      <c r="I183" s="3">
        <f t="shared" si="4"/>
        <v>571</v>
      </c>
      <c r="J183" s="16">
        <v>43853</v>
      </c>
    </row>
    <row r="184" spans="1:10" x14ac:dyDescent="0.3">
      <c r="A184">
        <v>18</v>
      </c>
      <c r="B184" t="s">
        <v>54</v>
      </c>
      <c r="C184" t="s">
        <v>55</v>
      </c>
      <c r="D184" t="s">
        <v>4</v>
      </c>
      <c r="E184" s="29">
        <f>24000*90</f>
        <v>2160000</v>
      </c>
      <c r="F184" s="3">
        <v>255</v>
      </c>
      <c r="G184" s="3">
        <v>456</v>
      </c>
      <c r="H184" s="3"/>
      <c r="I184" s="3">
        <f t="shared" si="4"/>
        <v>711</v>
      </c>
      <c r="J184" s="16">
        <v>43846</v>
      </c>
    </row>
    <row r="185" spans="1:10" x14ac:dyDescent="0.3">
      <c r="A185">
        <v>17</v>
      </c>
      <c r="B185" s="17" t="s">
        <v>51</v>
      </c>
      <c r="C185" t="s">
        <v>53</v>
      </c>
      <c r="D185" s="1" t="s">
        <v>52</v>
      </c>
      <c r="E185" s="29">
        <f>1000000*100</f>
        <v>100000000</v>
      </c>
      <c r="F185" s="3">
        <v>113</v>
      </c>
      <c r="G185" s="3">
        <v>328</v>
      </c>
      <c r="H185" s="3"/>
      <c r="I185" s="3">
        <f t="shared" si="4"/>
        <v>441</v>
      </c>
      <c r="J185" s="16">
        <v>43825</v>
      </c>
    </row>
    <row r="186" spans="1:10" x14ac:dyDescent="0.3">
      <c r="A186">
        <v>16</v>
      </c>
      <c r="B186" s="17" t="s">
        <v>48</v>
      </c>
      <c r="C186" t="s">
        <v>50</v>
      </c>
      <c r="D186" s="1" t="s">
        <v>49</v>
      </c>
      <c r="E186" s="29">
        <v>6500000</v>
      </c>
      <c r="F186" s="3">
        <v>196</v>
      </c>
      <c r="G186" s="3">
        <v>258</v>
      </c>
      <c r="H186" s="3"/>
      <c r="I186" s="3">
        <f t="shared" si="4"/>
        <v>454</v>
      </c>
      <c r="J186" s="16">
        <v>43818</v>
      </c>
    </row>
    <row r="187" spans="1:10" x14ac:dyDescent="0.3">
      <c r="A187">
        <v>15</v>
      </c>
      <c r="B187" s="17" t="s">
        <v>45</v>
      </c>
      <c r="C187" t="s">
        <v>47</v>
      </c>
      <c r="D187" s="1" t="s">
        <v>46</v>
      </c>
      <c r="E187" s="29">
        <v>0</v>
      </c>
      <c r="F187" s="3">
        <v>161</v>
      </c>
      <c r="G187" s="3">
        <v>260</v>
      </c>
      <c r="H187" s="3"/>
      <c r="I187" s="3">
        <f t="shared" si="4"/>
        <v>421</v>
      </c>
      <c r="J187" s="16">
        <v>43811</v>
      </c>
    </row>
    <row r="188" spans="1:10" x14ac:dyDescent="0.3">
      <c r="A188">
        <v>14</v>
      </c>
      <c r="B188" t="s">
        <v>42</v>
      </c>
      <c r="C188" t="s">
        <v>44</v>
      </c>
      <c r="D188" s="1" t="s">
        <v>43</v>
      </c>
      <c r="E188" s="29">
        <v>8000000</v>
      </c>
      <c r="F188" s="3">
        <v>108</v>
      </c>
      <c r="G188" s="3">
        <v>318</v>
      </c>
      <c r="H188" s="3"/>
      <c r="I188" s="3">
        <f t="shared" si="4"/>
        <v>426</v>
      </c>
      <c r="J188" s="16">
        <v>43805</v>
      </c>
    </row>
    <row r="189" spans="1:10" x14ac:dyDescent="0.3">
      <c r="A189">
        <v>13</v>
      </c>
      <c r="B189" s="17" t="s">
        <v>40</v>
      </c>
      <c r="C189" t="s">
        <v>41</v>
      </c>
      <c r="D189" t="s">
        <v>4</v>
      </c>
      <c r="E189" s="29">
        <v>34000000</v>
      </c>
      <c r="F189" s="3">
        <v>235</v>
      </c>
      <c r="G189" s="3">
        <v>131</v>
      </c>
      <c r="H189" s="3"/>
      <c r="I189" s="3">
        <f t="shared" si="4"/>
        <v>366</v>
      </c>
      <c r="J189" s="16">
        <v>43798</v>
      </c>
    </row>
    <row r="190" spans="1:10" x14ac:dyDescent="0.3">
      <c r="A190">
        <v>12</v>
      </c>
      <c r="B190" t="s">
        <v>37</v>
      </c>
      <c r="C190" t="s">
        <v>39</v>
      </c>
      <c r="D190" s="1" t="s">
        <v>38</v>
      </c>
      <c r="E190" s="29">
        <v>6000000</v>
      </c>
      <c r="F190" s="3">
        <v>212</v>
      </c>
      <c r="G190" s="3">
        <v>248</v>
      </c>
      <c r="H190" s="3"/>
      <c r="I190" s="3">
        <f t="shared" si="4"/>
        <v>460</v>
      </c>
      <c r="J190" s="16">
        <v>43791</v>
      </c>
    </row>
    <row r="191" spans="1:10" x14ac:dyDescent="0.3">
      <c r="A191">
        <v>11</v>
      </c>
      <c r="B191" t="s">
        <v>34</v>
      </c>
      <c r="C191" t="s">
        <v>36</v>
      </c>
      <c r="D191" s="1" t="s">
        <v>35</v>
      </c>
      <c r="E191" s="29">
        <v>5000000</v>
      </c>
      <c r="F191" s="3">
        <v>222</v>
      </c>
      <c r="G191" s="3">
        <v>144</v>
      </c>
      <c r="H191" s="3"/>
      <c r="I191" s="3">
        <f t="shared" si="4"/>
        <v>366</v>
      </c>
      <c r="J191" s="16">
        <v>43784</v>
      </c>
    </row>
    <row r="192" spans="1:10" x14ac:dyDescent="0.3">
      <c r="A192">
        <v>10</v>
      </c>
      <c r="B192" s="17" t="s">
        <v>31</v>
      </c>
      <c r="C192" t="s">
        <v>33</v>
      </c>
      <c r="D192" s="1" t="s">
        <v>32</v>
      </c>
      <c r="E192" s="29">
        <v>20000000</v>
      </c>
      <c r="F192" s="3">
        <v>182</v>
      </c>
      <c r="G192" s="3">
        <v>305</v>
      </c>
      <c r="H192" s="3"/>
      <c r="I192" s="3">
        <f t="shared" si="4"/>
        <v>487</v>
      </c>
      <c r="J192" s="16">
        <v>43778</v>
      </c>
    </row>
    <row r="193" spans="1:11" x14ac:dyDescent="0.3">
      <c r="A193">
        <v>9</v>
      </c>
      <c r="B193" s="17" t="s">
        <v>28</v>
      </c>
      <c r="C193" t="s">
        <v>30</v>
      </c>
      <c r="D193" s="1" t="s">
        <v>29</v>
      </c>
      <c r="E193" s="29">
        <v>0</v>
      </c>
      <c r="F193" s="3">
        <v>323</v>
      </c>
      <c r="G193" s="3">
        <v>243</v>
      </c>
      <c r="H193" s="3"/>
      <c r="I193" s="3">
        <f t="shared" si="4"/>
        <v>566</v>
      </c>
      <c r="J193" s="16">
        <v>43770</v>
      </c>
    </row>
    <row r="194" spans="1:11" x14ac:dyDescent="0.3">
      <c r="A194">
        <v>8</v>
      </c>
      <c r="B194" t="s">
        <v>25</v>
      </c>
      <c r="C194" t="s">
        <v>27</v>
      </c>
      <c r="D194" s="1" t="s">
        <v>26</v>
      </c>
      <c r="E194" s="29">
        <v>100000000</v>
      </c>
      <c r="F194" s="3">
        <v>315</v>
      </c>
      <c r="G194" s="3">
        <v>211</v>
      </c>
      <c r="H194" s="3"/>
      <c r="I194" s="3">
        <f t="shared" si="4"/>
        <v>526</v>
      </c>
      <c r="J194" s="16">
        <v>43763</v>
      </c>
    </row>
    <row r="195" spans="1:11" x14ac:dyDescent="0.3">
      <c r="A195">
        <v>7</v>
      </c>
      <c r="B195" t="s">
        <v>23</v>
      </c>
      <c r="C195" t="s">
        <v>22</v>
      </c>
      <c r="D195" s="1" t="s">
        <v>24</v>
      </c>
      <c r="E195" s="29">
        <v>0</v>
      </c>
      <c r="F195" s="3">
        <v>252</v>
      </c>
      <c r="G195" s="3">
        <v>352</v>
      </c>
      <c r="H195" s="3"/>
      <c r="I195" s="3">
        <f t="shared" si="4"/>
        <v>604</v>
      </c>
      <c r="J195" s="16">
        <v>43757</v>
      </c>
    </row>
    <row r="196" spans="1:11" x14ac:dyDescent="0.3">
      <c r="A196">
        <v>6</v>
      </c>
      <c r="B196" s="17" t="s">
        <v>19</v>
      </c>
      <c r="C196" t="s">
        <v>21</v>
      </c>
      <c r="D196" s="1" t="s">
        <v>20</v>
      </c>
      <c r="E196" s="29">
        <v>15000000</v>
      </c>
      <c r="F196" s="3">
        <v>126</v>
      </c>
      <c r="G196" s="3">
        <v>298</v>
      </c>
      <c r="H196" s="3"/>
      <c r="I196" s="3">
        <f t="shared" si="4"/>
        <v>424</v>
      </c>
      <c r="J196" s="16">
        <v>43749</v>
      </c>
    </row>
    <row r="197" spans="1:11" x14ac:dyDescent="0.3">
      <c r="A197">
        <v>5</v>
      </c>
      <c r="B197" t="s">
        <v>12</v>
      </c>
      <c r="C197" t="s">
        <v>14</v>
      </c>
      <c r="D197" s="1" t="s">
        <v>13</v>
      </c>
      <c r="E197" s="29">
        <v>0</v>
      </c>
      <c r="F197" s="3">
        <v>141</v>
      </c>
      <c r="G197" s="3">
        <v>83</v>
      </c>
      <c r="H197" s="3"/>
      <c r="I197" s="3">
        <f t="shared" si="4"/>
        <v>224</v>
      </c>
      <c r="J197" s="16">
        <v>43742</v>
      </c>
    </row>
    <row r="198" spans="1:11" x14ac:dyDescent="0.3">
      <c r="A198">
        <v>4</v>
      </c>
      <c r="B198" t="s">
        <v>10</v>
      </c>
      <c r="C198" t="s">
        <v>18</v>
      </c>
      <c r="D198" s="1" t="s">
        <v>11</v>
      </c>
      <c r="E198" s="29">
        <v>3000000</v>
      </c>
      <c r="F198" s="3">
        <v>50</v>
      </c>
      <c r="G198" s="3">
        <v>134</v>
      </c>
      <c r="H198" s="3"/>
      <c r="I198" s="3">
        <f t="shared" si="4"/>
        <v>184</v>
      </c>
      <c r="J198" s="16">
        <v>43735</v>
      </c>
    </row>
    <row r="199" spans="1:11" x14ac:dyDescent="0.3">
      <c r="A199">
        <v>3</v>
      </c>
      <c r="B199" t="s">
        <v>465</v>
      </c>
      <c r="C199" t="s">
        <v>17</v>
      </c>
      <c r="D199" s="1" t="s">
        <v>8</v>
      </c>
      <c r="E199" s="29">
        <f>150000*90</f>
        <v>13500000</v>
      </c>
      <c r="F199" s="3">
        <v>125</v>
      </c>
      <c r="G199" s="3">
        <v>105</v>
      </c>
      <c r="H199" s="3"/>
      <c r="I199" s="3">
        <f t="shared" si="4"/>
        <v>230</v>
      </c>
      <c r="J199" s="16">
        <v>43729</v>
      </c>
    </row>
    <row r="200" spans="1:11" x14ac:dyDescent="0.3">
      <c r="A200">
        <v>2</v>
      </c>
      <c r="B200" t="s">
        <v>132</v>
      </c>
      <c r="C200" t="s">
        <v>16</v>
      </c>
      <c r="D200" s="1" t="s">
        <v>5</v>
      </c>
      <c r="E200" s="29">
        <f>150000*90</f>
        <v>13500000</v>
      </c>
      <c r="F200" s="3">
        <v>181</v>
      </c>
      <c r="G200" s="3">
        <v>43</v>
      </c>
      <c r="H200" s="3"/>
      <c r="I200" s="3">
        <f t="shared" si="4"/>
        <v>224</v>
      </c>
      <c r="J200" s="16">
        <v>43721</v>
      </c>
    </row>
    <row r="201" spans="1:11" ht="72" x14ac:dyDescent="0.3">
      <c r="A201">
        <v>1</v>
      </c>
      <c r="B201" t="s">
        <v>7</v>
      </c>
      <c r="C201" s="30" t="s">
        <v>15</v>
      </c>
      <c r="D201" t="s">
        <v>4</v>
      </c>
      <c r="E201" s="29">
        <v>0</v>
      </c>
      <c r="F201" s="3">
        <v>48</v>
      </c>
      <c r="G201" s="3">
        <v>134</v>
      </c>
      <c r="H201" s="3"/>
      <c r="I201" s="3">
        <f t="shared" si="4"/>
        <v>182</v>
      </c>
      <c r="J201" s="16">
        <v>43714</v>
      </c>
    </row>
    <row r="202" spans="1:11" x14ac:dyDescent="0.3">
      <c r="F202" s="11"/>
      <c r="G202" s="3"/>
      <c r="H202" s="3"/>
      <c r="I202" s="3"/>
      <c r="J202" s="3"/>
      <c r="K202" s="3"/>
    </row>
  </sheetData>
  <autoFilter ref="E1:E202"/>
  <conditionalFormatting sqref="F2:H2">
    <cfRule type="colorScale" priority="21">
      <colorScale>
        <cfvo type="min"/>
        <cfvo type="percentile" val="50"/>
        <cfvo type="max"/>
        <color rgb="FFF8696B"/>
        <color rgb="FFFFEB84"/>
        <color rgb="FF63BE7B"/>
      </colorScale>
    </cfRule>
  </conditionalFormatting>
  <conditionalFormatting sqref="F3:H3">
    <cfRule type="colorScale" priority="20">
      <colorScale>
        <cfvo type="min"/>
        <cfvo type="percentile" val="50"/>
        <cfvo type="max"/>
        <color rgb="FFF8696B"/>
        <color rgb="FFFFEB84"/>
        <color rgb="FF63BE7B"/>
      </colorScale>
    </cfRule>
  </conditionalFormatting>
  <conditionalFormatting sqref="F4:H4">
    <cfRule type="colorScale" priority="18">
      <colorScale>
        <cfvo type="min"/>
        <cfvo type="percentile" val="50"/>
        <cfvo type="max"/>
        <color rgb="FFF8696B"/>
        <color rgb="FFFFEB84"/>
        <color rgb="FF63BE7B"/>
      </colorScale>
    </cfRule>
  </conditionalFormatting>
  <conditionalFormatting sqref="F5:H5">
    <cfRule type="colorScale" priority="17">
      <colorScale>
        <cfvo type="min"/>
        <cfvo type="percentile" val="50"/>
        <cfvo type="max"/>
        <color rgb="FFF8696B"/>
        <color rgb="FFFFEB84"/>
        <color rgb="FF63BE7B"/>
      </colorScale>
    </cfRule>
  </conditionalFormatting>
  <conditionalFormatting sqref="F6:H6">
    <cfRule type="colorScale" priority="16">
      <colorScale>
        <cfvo type="min"/>
        <cfvo type="percentile" val="50"/>
        <cfvo type="max"/>
        <color rgb="FFF8696B"/>
        <color rgb="FFFFEB84"/>
        <color rgb="FF63BE7B"/>
      </colorScale>
    </cfRule>
  </conditionalFormatting>
  <conditionalFormatting sqref="F7:H7">
    <cfRule type="colorScale" priority="15">
      <colorScale>
        <cfvo type="min"/>
        <cfvo type="percentile" val="50"/>
        <cfvo type="max"/>
        <color rgb="FFF8696B"/>
        <color rgb="FFFFEB84"/>
        <color rgb="FF63BE7B"/>
      </colorScale>
    </cfRule>
  </conditionalFormatting>
  <conditionalFormatting sqref="F8:H8">
    <cfRule type="colorScale" priority="14">
      <colorScale>
        <cfvo type="min"/>
        <cfvo type="percentile" val="50"/>
        <cfvo type="max"/>
        <color rgb="FFF8696B"/>
        <color rgb="FFFFEB84"/>
        <color rgb="FF63BE7B"/>
      </colorScale>
    </cfRule>
  </conditionalFormatting>
  <conditionalFormatting sqref="F9:H9">
    <cfRule type="colorScale" priority="13">
      <colorScale>
        <cfvo type="min"/>
        <cfvo type="percentile" val="50"/>
        <cfvo type="max"/>
        <color rgb="FFF8696B"/>
        <color rgb="FFFFEB84"/>
        <color rgb="FF63BE7B"/>
      </colorScale>
    </cfRule>
  </conditionalFormatting>
  <conditionalFormatting sqref="F10:H10">
    <cfRule type="colorScale" priority="12">
      <colorScale>
        <cfvo type="min"/>
        <cfvo type="percentile" val="50"/>
        <cfvo type="max"/>
        <color rgb="FFF8696B"/>
        <color rgb="FFFFEB84"/>
        <color rgb="FF63BE7B"/>
      </colorScale>
    </cfRule>
  </conditionalFormatting>
  <conditionalFormatting sqref="F11:H11">
    <cfRule type="colorScale" priority="11">
      <colorScale>
        <cfvo type="min"/>
        <cfvo type="percentile" val="50"/>
        <cfvo type="max"/>
        <color rgb="FFF8696B"/>
        <color rgb="FFFFEB84"/>
        <color rgb="FF63BE7B"/>
      </colorScale>
    </cfRule>
  </conditionalFormatting>
  <conditionalFormatting sqref="F12:H12">
    <cfRule type="colorScale" priority="7">
      <colorScale>
        <cfvo type="min"/>
        <cfvo type="percentile" val="50"/>
        <cfvo type="max"/>
        <color rgb="FFF8696B"/>
        <color rgb="FFFFEB84"/>
        <color rgb="FF63BE7B"/>
      </colorScale>
    </cfRule>
  </conditionalFormatting>
  <conditionalFormatting sqref="F13:H13">
    <cfRule type="colorScale" priority="6">
      <colorScale>
        <cfvo type="min"/>
        <cfvo type="percentile" val="50"/>
        <cfvo type="max"/>
        <color rgb="FFF8696B"/>
        <color rgb="FFFFEB84"/>
        <color rgb="FF63BE7B"/>
      </colorScale>
    </cfRule>
  </conditionalFormatting>
  <conditionalFormatting sqref="F14:H14">
    <cfRule type="colorScale" priority="5">
      <colorScale>
        <cfvo type="min"/>
        <cfvo type="percentile" val="50"/>
        <cfvo type="max"/>
        <color rgb="FFF8696B"/>
        <color rgb="FFFFEB84"/>
        <color rgb="FF63BE7B"/>
      </colorScale>
    </cfRule>
  </conditionalFormatting>
  <conditionalFormatting sqref="F15:H15">
    <cfRule type="colorScale" priority="4">
      <colorScale>
        <cfvo type="min"/>
        <cfvo type="percentile" val="50"/>
        <cfvo type="max"/>
        <color rgb="FFF8696B"/>
        <color rgb="FFFFEB84"/>
        <color rgb="FF63BE7B"/>
      </colorScale>
    </cfRule>
  </conditionalFormatting>
  <conditionalFormatting sqref="F16:H16">
    <cfRule type="colorScale" priority="3">
      <colorScale>
        <cfvo type="min"/>
        <cfvo type="percentile" val="50"/>
        <cfvo type="max"/>
        <color rgb="FFF8696B"/>
        <color rgb="FFFFEB84"/>
        <color rgb="FF63BE7B"/>
      </colorScale>
    </cfRule>
  </conditionalFormatting>
  <conditionalFormatting sqref="F17:H17">
    <cfRule type="colorScale" priority="2">
      <colorScale>
        <cfvo type="min"/>
        <cfvo type="percentile" val="50"/>
        <cfvo type="max"/>
        <color rgb="FFF8696B"/>
        <color rgb="FFFFEB84"/>
        <color rgb="FF63BE7B"/>
      </colorScale>
    </cfRule>
  </conditionalFormatting>
  <conditionalFormatting sqref="F18:H18">
    <cfRule type="colorScale" priority="1">
      <colorScale>
        <cfvo type="min"/>
        <cfvo type="percentile" val="50"/>
        <cfvo type="max"/>
        <color rgb="FFF8696B"/>
        <color rgb="FFFFEB84"/>
        <color rgb="FF63BE7B"/>
      </colorScale>
    </cfRule>
  </conditionalFormatting>
  <conditionalFormatting sqref="F19:H19">
    <cfRule type="colorScale" priority="8">
      <colorScale>
        <cfvo type="min"/>
        <cfvo type="percentile" val="50"/>
        <cfvo type="max"/>
        <color rgb="FFF8696B"/>
        <color rgb="FFFFEB84"/>
        <color rgb="FF63BE7B"/>
      </colorScale>
    </cfRule>
  </conditionalFormatting>
  <conditionalFormatting sqref="F20:H20">
    <cfRule type="colorScale" priority="9">
      <colorScale>
        <cfvo type="min"/>
        <cfvo type="percentile" val="50"/>
        <cfvo type="max"/>
        <color rgb="FFF8696B"/>
        <color rgb="FFFFEB84"/>
        <color rgb="FF63BE7B"/>
      </colorScale>
    </cfRule>
  </conditionalFormatting>
  <conditionalFormatting sqref="F21:H21">
    <cfRule type="colorScale" priority="10">
      <colorScale>
        <cfvo type="min"/>
        <cfvo type="percentile" val="50"/>
        <cfvo type="max"/>
        <color rgb="FFF8696B"/>
        <color rgb="FFFFEB84"/>
        <color rgb="FF63BE7B"/>
      </colorScale>
    </cfRule>
  </conditionalFormatting>
  <conditionalFormatting sqref="F22:H22">
    <cfRule type="colorScale" priority="19">
      <colorScale>
        <cfvo type="min"/>
        <cfvo type="percentile" val="50"/>
        <cfvo type="max"/>
        <color rgb="FFF8696B"/>
        <color rgb="FFFFEB84"/>
        <color rgb="FF63BE7B"/>
      </colorScale>
    </cfRule>
  </conditionalFormatting>
  <conditionalFormatting sqref="F23:H23">
    <cfRule type="colorScale" priority="180">
      <colorScale>
        <cfvo type="min"/>
        <cfvo type="percentile" val="50"/>
        <cfvo type="max"/>
        <color rgb="FFF8696B"/>
        <color rgb="FFFFEB84"/>
        <color rgb="FF63BE7B"/>
      </colorScale>
    </cfRule>
  </conditionalFormatting>
  <conditionalFormatting sqref="F24:H24">
    <cfRule type="colorScale" priority="179">
      <colorScale>
        <cfvo type="min"/>
        <cfvo type="percentile" val="50"/>
        <cfvo type="max"/>
        <color rgb="FFF8696B"/>
        <color rgb="FFFFEB84"/>
        <color rgb="FF63BE7B"/>
      </colorScale>
    </cfRule>
  </conditionalFormatting>
  <conditionalFormatting sqref="F25:H25">
    <cfRule type="colorScale" priority="178">
      <colorScale>
        <cfvo type="min"/>
        <cfvo type="percentile" val="50"/>
        <cfvo type="max"/>
        <color rgb="FFF8696B"/>
        <color rgb="FFFFEB84"/>
        <color rgb="FF63BE7B"/>
      </colorScale>
    </cfRule>
  </conditionalFormatting>
  <conditionalFormatting sqref="F26:H26">
    <cfRule type="colorScale" priority="177">
      <colorScale>
        <cfvo type="min"/>
        <cfvo type="percentile" val="50"/>
        <cfvo type="max"/>
        <color rgb="FFF8696B"/>
        <color rgb="FFFFEB84"/>
        <color rgb="FF63BE7B"/>
      </colorScale>
    </cfRule>
  </conditionalFormatting>
  <conditionalFormatting sqref="F27:H27">
    <cfRule type="colorScale" priority="176">
      <colorScale>
        <cfvo type="min"/>
        <cfvo type="percentile" val="50"/>
        <cfvo type="max"/>
        <color rgb="FFF8696B"/>
        <color rgb="FFFFEB84"/>
        <color rgb="FF63BE7B"/>
      </colorScale>
    </cfRule>
  </conditionalFormatting>
  <conditionalFormatting sqref="F28:H28">
    <cfRule type="colorScale" priority="175">
      <colorScale>
        <cfvo type="min"/>
        <cfvo type="percentile" val="50"/>
        <cfvo type="max"/>
        <color rgb="FFF8696B"/>
        <color rgb="FFFFEB84"/>
        <color rgb="FF63BE7B"/>
      </colorScale>
    </cfRule>
  </conditionalFormatting>
  <conditionalFormatting sqref="F29:H29">
    <cfRule type="colorScale" priority="174">
      <colorScale>
        <cfvo type="min"/>
        <cfvo type="percentile" val="50"/>
        <cfvo type="max"/>
        <color rgb="FFF8696B"/>
        <color rgb="FFFFEB84"/>
        <color rgb="FF63BE7B"/>
      </colorScale>
    </cfRule>
  </conditionalFormatting>
  <conditionalFormatting sqref="F30:H30">
    <cfRule type="colorScale" priority="173">
      <colorScale>
        <cfvo type="min"/>
        <cfvo type="percentile" val="50"/>
        <cfvo type="max"/>
        <color rgb="FFF8696B"/>
        <color rgb="FFFFEB84"/>
        <color rgb="FF63BE7B"/>
      </colorScale>
    </cfRule>
  </conditionalFormatting>
  <conditionalFormatting sqref="F31:H31">
    <cfRule type="colorScale" priority="172">
      <colorScale>
        <cfvo type="min"/>
        <cfvo type="percentile" val="50"/>
        <cfvo type="max"/>
        <color rgb="FFF8696B"/>
        <color rgb="FFFFEB84"/>
        <color rgb="FF63BE7B"/>
      </colorScale>
    </cfRule>
  </conditionalFormatting>
  <conditionalFormatting sqref="F32:H32">
    <cfRule type="colorScale" priority="171">
      <colorScale>
        <cfvo type="min"/>
        <cfvo type="percentile" val="50"/>
        <cfvo type="max"/>
        <color rgb="FFF8696B"/>
        <color rgb="FFFFEB84"/>
        <color rgb="FF63BE7B"/>
      </colorScale>
    </cfRule>
  </conditionalFormatting>
  <conditionalFormatting sqref="F33:H33">
    <cfRule type="colorScale" priority="165">
      <colorScale>
        <cfvo type="min"/>
        <cfvo type="percentile" val="50"/>
        <cfvo type="max"/>
        <color rgb="FFF8696B"/>
        <color rgb="FFFFEB84"/>
        <color rgb="FF63BE7B"/>
      </colorScale>
    </cfRule>
  </conditionalFormatting>
  <conditionalFormatting sqref="F34:H34">
    <cfRule type="colorScale" priority="166">
      <colorScale>
        <cfvo type="min"/>
        <cfvo type="percentile" val="50"/>
        <cfvo type="max"/>
        <color rgb="FFF8696B"/>
        <color rgb="FFFFEB84"/>
        <color rgb="FF63BE7B"/>
      </colorScale>
    </cfRule>
  </conditionalFormatting>
  <conditionalFormatting sqref="F35:H35">
    <cfRule type="colorScale" priority="167">
      <colorScale>
        <cfvo type="min"/>
        <cfvo type="percentile" val="50"/>
        <cfvo type="max"/>
        <color rgb="FFF8696B"/>
        <color rgb="FFFFEB84"/>
        <color rgb="FF63BE7B"/>
      </colorScale>
    </cfRule>
  </conditionalFormatting>
  <conditionalFormatting sqref="F36:H36">
    <cfRule type="colorScale" priority="168">
      <colorScale>
        <cfvo type="min"/>
        <cfvo type="percentile" val="50"/>
        <cfvo type="max"/>
        <color rgb="FFF8696B"/>
        <color rgb="FFFFEB84"/>
        <color rgb="FF63BE7B"/>
      </colorScale>
    </cfRule>
  </conditionalFormatting>
  <conditionalFormatting sqref="F37:H37">
    <cfRule type="colorScale" priority="169">
      <colorScale>
        <cfvo type="min"/>
        <cfvo type="percentile" val="50"/>
        <cfvo type="max"/>
        <color rgb="FFF8696B"/>
        <color rgb="FFFFEB84"/>
        <color rgb="FF63BE7B"/>
      </colorScale>
    </cfRule>
  </conditionalFormatting>
  <conditionalFormatting sqref="F38:H38">
    <cfRule type="colorScale" priority="170">
      <colorScale>
        <cfvo type="min"/>
        <cfvo type="percentile" val="50"/>
        <cfvo type="max"/>
        <color rgb="FFF8696B"/>
        <color rgb="FFFFEB84"/>
        <color rgb="FF63BE7B"/>
      </colorScale>
    </cfRule>
  </conditionalFormatting>
  <conditionalFormatting sqref="F39:H39">
    <cfRule type="colorScale" priority="164">
      <colorScale>
        <cfvo type="min"/>
        <cfvo type="percentile" val="50"/>
        <cfvo type="max"/>
        <color rgb="FFF8696B"/>
        <color rgb="FFFFEB84"/>
        <color rgb="FF63BE7B"/>
      </colorScale>
    </cfRule>
  </conditionalFormatting>
  <conditionalFormatting sqref="F40:H40">
    <cfRule type="colorScale" priority="163">
      <colorScale>
        <cfvo type="min"/>
        <cfvo type="percentile" val="50"/>
        <cfvo type="max"/>
        <color rgb="FFF8696B"/>
        <color rgb="FFFFEB84"/>
        <color rgb="FF63BE7B"/>
      </colorScale>
    </cfRule>
  </conditionalFormatting>
  <conditionalFormatting sqref="F41:H41">
    <cfRule type="colorScale" priority="162">
      <colorScale>
        <cfvo type="min"/>
        <cfvo type="percentile" val="50"/>
        <cfvo type="max"/>
        <color rgb="FFF8696B"/>
        <color rgb="FFFFEB84"/>
        <color rgb="FF63BE7B"/>
      </colorScale>
    </cfRule>
  </conditionalFormatting>
  <conditionalFormatting sqref="F42:H42">
    <cfRule type="colorScale" priority="161">
      <colorScale>
        <cfvo type="min"/>
        <cfvo type="percentile" val="50"/>
        <cfvo type="max"/>
        <color rgb="FFF8696B"/>
        <color rgb="FFFFEB84"/>
        <color rgb="FF63BE7B"/>
      </colorScale>
    </cfRule>
  </conditionalFormatting>
  <conditionalFormatting sqref="F43:H43">
    <cfRule type="colorScale" priority="160">
      <colorScale>
        <cfvo type="min"/>
        <cfvo type="percentile" val="50"/>
        <cfvo type="max"/>
        <color rgb="FFF8696B"/>
        <color rgb="FFFFEB84"/>
        <color rgb="FF63BE7B"/>
      </colorScale>
    </cfRule>
  </conditionalFormatting>
  <conditionalFormatting sqref="F44:H44">
    <cfRule type="colorScale" priority="159">
      <colorScale>
        <cfvo type="min"/>
        <cfvo type="percentile" val="50"/>
        <cfvo type="max"/>
        <color rgb="FFF8696B"/>
        <color rgb="FFFFEB84"/>
        <color rgb="FF63BE7B"/>
      </colorScale>
    </cfRule>
  </conditionalFormatting>
  <conditionalFormatting sqref="F45:H45">
    <cfRule type="colorScale" priority="158">
      <colorScale>
        <cfvo type="min"/>
        <cfvo type="percentile" val="50"/>
        <cfvo type="max"/>
        <color rgb="FFF8696B"/>
        <color rgb="FFFFEB84"/>
        <color rgb="FF63BE7B"/>
      </colorScale>
    </cfRule>
  </conditionalFormatting>
  <conditionalFormatting sqref="F46:H46">
    <cfRule type="colorScale" priority="157">
      <colorScale>
        <cfvo type="min"/>
        <cfvo type="percentile" val="50"/>
        <cfvo type="max"/>
        <color rgb="FFF8696B"/>
        <color rgb="FFFFEB84"/>
        <color rgb="FF63BE7B"/>
      </colorScale>
    </cfRule>
  </conditionalFormatting>
  <conditionalFormatting sqref="F47:H47">
    <cfRule type="colorScale" priority="156">
      <colorScale>
        <cfvo type="min"/>
        <cfvo type="percentile" val="50"/>
        <cfvo type="max"/>
        <color rgb="FFF8696B"/>
        <color rgb="FFFFEB84"/>
        <color rgb="FF63BE7B"/>
      </colorScale>
    </cfRule>
  </conditionalFormatting>
  <conditionalFormatting sqref="F48:H48">
    <cfRule type="colorScale" priority="155">
      <colorScale>
        <cfvo type="min"/>
        <cfvo type="percentile" val="50"/>
        <cfvo type="max"/>
        <color rgb="FFF8696B"/>
        <color rgb="FFFFEB84"/>
        <color rgb="FF63BE7B"/>
      </colorScale>
    </cfRule>
  </conditionalFormatting>
  <conditionalFormatting sqref="F49:H49">
    <cfRule type="colorScale" priority="154">
      <colorScale>
        <cfvo type="min"/>
        <cfvo type="percentile" val="50"/>
        <cfvo type="max"/>
        <color rgb="FFF8696B"/>
        <color rgb="FFFFEB84"/>
        <color rgb="FF63BE7B"/>
      </colorScale>
    </cfRule>
  </conditionalFormatting>
  <conditionalFormatting sqref="F50:H50">
    <cfRule type="colorScale" priority="153">
      <colorScale>
        <cfvo type="min"/>
        <cfvo type="percentile" val="50"/>
        <cfvo type="max"/>
        <color rgb="FFF8696B"/>
        <color rgb="FFFFEB84"/>
        <color rgb="FF63BE7B"/>
      </colorScale>
    </cfRule>
  </conditionalFormatting>
  <conditionalFormatting sqref="F51:H51">
    <cfRule type="colorScale" priority="152">
      <colorScale>
        <cfvo type="min"/>
        <cfvo type="percentile" val="50"/>
        <cfvo type="max"/>
        <color rgb="FFF8696B"/>
        <color rgb="FFFFEB84"/>
        <color rgb="FF63BE7B"/>
      </colorScale>
    </cfRule>
  </conditionalFormatting>
  <conditionalFormatting sqref="F52:H52">
    <cfRule type="colorScale" priority="151">
      <colorScale>
        <cfvo type="min"/>
        <cfvo type="percentile" val="50"/>
        <cfvo type="max"/>
        <color rgb="FFF8696B"/>
        <color rgb="FFFFEB84"/>
        <color rgb="FF63BE7B"/>
      </colorScale>
    </cfRule>
  </conditionalFormatting>
  <conditionalFormatting sqref="F53:H53">
    <cfRule type="colorScale" priority="150">
      <colorScale>
        <cfvo type="min"/>
        <cfvo type="percentile" val="50"/>
        <cfvo type="max"/>
        <color rgb="FFF8696B"/>
        <color rgb="FFFFEB84"/>
        <color rgb="FF63BE7B"/>
      </colorScale>
    </cfRule>
  </conditionalFormatting>
  <conditionalFormatting sqref="F54:H54">
    <cfRule type="colorScale" priority="149">
      <colorScale>
        <cfvo type="min"/>
        <cfvo type="percentile" val="50"/>
        <cfvo type="max"/>
        <color rgb="FFF8696B"/>
        <color rgb="FFFFEB84"/>
        <color rgb="FF63BE7B"/>
      </colorScale>
    </cfRule>
  </conditionalFormatting>
  <conditionalFormatting sqref="F55:H55">
    <cfRule type="colorScale" priority="147">
      <colorScale>
        <cfvo type="min"/>
        <cfvo type="percentile" val="50"/>
        <cfvo type="max"/>
        <color rgb="FFF8696B"/>
        <color rgb="FFFFEB84"/>
        <color rgb="FF63BE7B"/>
      </colorScale>
    </cfRule>
  </conditionalFormatting>
  <conditionalFormatting sqref="F56:H56">
    <cfRule type="colorScale" priority="199">
      <colorScale>
        <cfvo type="min"/>
        <cfvo type="percentile" val="50"/>
        <cfvo type="max"/>
        <color rgb="FFF8696B"/>
        <color rgb="FFFFEB84"/>
        <color rgb="FF63BE7B"/>
      </colorScale>
    </cfRule>
  </conditionalFormatting>
  <conditionalFormatting sqref="F57:H57">
    <cfRule type="colorScale" priority="148">
      <colorScale>
        <cfvo type="min"/>
        <cfvo type="percentile" val="50"/>
        <cfvo type="max"/>
        <color rgb="FFF8696B"/>
        <color rgb="FFFFEB84"/>
        <color rgb="FF63BE7B"/>
      </colorScale>
    </cfRule>
  </conditionalFormatting>
  <conditionalFormatting sqref="F58:H58">
    <cfRule type="colorScale" priority="146">
      <colorScale>
        <cfvo type="min"/>
        <cfvo type="percentile" val="50"/>
        <cfvo type="max"/>
        <color rgb="FFF8696B"/>
        <color rgb="FFFFEB84"/>
        <color rgb="FF63BE7B"/>
      </colorScale>
    </cfRule>
  </conditionalFormatting>
  <conditionalFormatting sqref="F59:H59">
    <cfRule type="colorScale" priority="145">
      <colorScale>
        <cfvo type="min"/>
        <cfvo type="percentile" val="50"/>
        <cfvo type="max"/>
        <color rgb="FFF8696B"/>
        <color rgb="FFFFEB84"/>
        <color rgb="FF63BE7B"/>
      </colorScale>
    </cfRule>
  </conditionalFormatting>
  <conditionalFormatting sqref="F60:H60">
    <cfRule type="colorScale" priority="144">
      <colorScale>
        <cfvo type="min"/>
        <cfvo type="percentile" val="50"/>
        <cfvo type="max"/>
        <color rgb="FFF8696B"/>
        <color rgb="FFFFEB84"/>
        <color rgb="FF63BE7B"/>
      </colorScale>
    </cfRule>
  </conditionalFormatting>
  <conditionalFormatting sqref="F61:H61">
    <cfRule type="colorScale" priority="143">
      <colorScale>
        <cfvo type="min"/>
        <cfvo type="percentile" val="50"/>
        <cfvo type="max"/>
        <color rgb="FFF8696B"/>
        <color rgb="FFFFEB84"/>
        <color rgb="FF63BE7B"/>
      </colorScale>
    </cfRule>
  </conditionalFormatting>
  <conditionalFormatting sqref="F62:H62">
    <cfRule type="colorScale" priority="142">
      <colorScale>
        <cfvo type="min"/>
        <cfvo type="percentile" val="50"/>
        <cfvo type="max"/>
        <color rgb="FFF8696B"/>
        <color rgb="FFFFEB84"/>
        <color rgb="FF63BE7B"/>
      </colorScale>
    </cfRule>
  </conditionalFormatting>
  <conditionalFormatting sqref="F63:H63">
    <cfRule type="colorScale" priority="141">
      <colorScale>
        <cfvo type="min"/>
        <cfvo type="percentile" val="50"/>
        <cfvo type="max"/>
        <color rgb="FFF8696B"/>
        <color rgb="FFFFEB84"/>
        <color rgb="FF63BE7B"/>
      </colorScale>
    </cfRule>
  </conditionalFormatting>
  <conditionalFormatting sqref="F64:H64">
    <cfRule type="colorScale" priority="140">
      <colorScale>
        <cfvo type="min"/>
        <cfvo type="percentile" val="50"/>
        <cfvo type="max"/>
        <color rgb="FFF8696B"/>
        <color rgb="FFFFEB84"/>
        <color rgb="FF63BE7B"/>
      </colorScale>
    </cfRule>
  </conditionalFormatting>
  <conditionalFormatting sqref="F65:H65">
    <cfRule type="colorScale" priority="139">
      <colorScale>
        <cfvo type="min"/>
        <cfvo type="percentile" val="50"/>
        <cfvo type="max"/>
        <color rgb="FFF8696B"/>
        <color rgb="FFFFEB84"/>
        <color rgb="FF63BE7B"/>
      </colorScale>
    </cfRule>
  </conditionalFormatting>
  <conditionalFormatting sqref="F66:H66">
    <cfRule type="colorScale" priority="138">
      <colorScale>
        <cfvo type="min"/>
        <cfvo type="percentile" val="50"/>
        <cfvo type="max"/>
        <color rgb="FFF8696B"/>
        <color rgb="FFFFEB84"/>
        <color rgb="FF63BE7B"/>
      </colorScale>
    </cfRule>
  </conditionalFormatting>
  <conditionalFormatting sqref="F67:H67">
    <cfRule type="colorScale" priority="137">
      <colorScale>
        <cfvo type="min"/>
        <cfvo type="percentile" val="50"/>
        <cfvo type="max"/>
        <color rgb="FFF8696B"/>
        <color rgb="FFFFEB84"/>
        <color rgb="FF63BE7B"/>
      </colorScale>
    </cfRule>
  </conditionalFormatting>
  <conditionalFormatting sqref="F68:H68">
    <cfRule type="colorScale" priority="136">
      <colorScale>
        <cfvo type="min"/>
        <cfvo type="percentile" val="50"/>
        <cfvo type="max"/>
        <color rgb="FFF8696B"/>
        <color rgb="FFFFEB84"/>
        <color rgb="FF63BE7B"/>
      </colorScale>
    </cfRule>
  </conditionalFormatting>
  <conditionalFormatting sqref="F69:H69">
    <cfRule type="colorScale" priority="135">
      <colorScale>
        <cfvo type="min"/>
        <cfvo type="percentile" val="50"/>
        <cfvo type="max"/>
        <color rgb="FFF8696B"/>
        <color rgb="FFFFEB84"/>
        <color rgb="FF63BE7B"/>
      </colorScale>
    </cfRule>
  </conditionalFormatting>
  <conditionalFormatting sqref="F70:H70">
    <cfRule type="colorScale" priority="134">
      <colorScale>
        <cfvo type="min"/>
        <cfvo type="percentile" val="50"/>
        <cfvo type="max"/>
        <color rgb="FFF8696B"/>
        <color rgb="FFFFEB84"/>
        <color rgb="FF63BE7B"/>
      </colorScale>
    </cfRule>
  </conditionalFormatting>
  <conditionalFormatting sqref="F71:H71">
    <cfRule type="colorScale" priority="133">
      <colorScale>
        <cfvo type="min"/>
        <cfvo type="percentile" val="50"/>
        <cfvo type="max"/>
        <color rgb="FFF8696B"/>
        <color rgb="FFFFEB84"/>
        <color rgb="FF63BE7B"/>
      </colorScale>
    </cfRule>
  </conditionalFormatting>
  <conditionalFormatting sqref="F72:H72">
    <cfRule type="colorScale" priority="132">
      <colorScale>
        <cfvo type="min"/>
        <cfvo type="percentile" val="50"/>
        <cfvo type="max"/>
        <color rgb="FFF8696B"/>
        <color rgb="FFFFEB84"/>
        <color rgb="FF63BE7B"/>
      </colorScale>
    </cfRule>
  </conditionalFormatting>
  <conditionalFormatting sqref="F73:H73">
    <cfRule type="colorScale" priority="131">
      <colorScale>
        <cfvo type="min"/>
        <cfvo type="percentile" val="50"/>
        <cfvo type="max"/>
        <color rgb="FFF8696B"/>
        <color rgb="FFFFEB84"/>
        <color rgb="FF63BE7B"/>
      </colorScale>
    </cfRule>
  </conditionalFormatting>
  <conditionalFormatting sqref="F74:H74">
    <cfRule type="colorScale" priority="198">
      <colorScale>
        <cfvo type="min"/>
        <cfvo type="percentile" val="50"/>
        <cfvo type="max"/>
        <color rgb="FFF8696B"/>
        <color rgb="FFFFEB84"/>
        <color rgb="FF63BE7B"/>
      </colorScale>
    </cfRule>
  </conditionalFormatting>
  <conditionalFormatting sqref="F75:H75">
    <cfRule type="colorScale" priority="197">
      <colorScale>
        <cfvo type="min"/>
        <cfvo type="percentile" val="50"/>
        <cfvo type="max"/>
        <color rgb="FFF8696B"/>
        <color rgb="FFFFEB84"/>
        <color rgb="FF63BE7B"/>
      </colorScale>
    </cfRule>
  </conditionalFormatting>
  <conditionalFormatting sqref="F76:H76">
    <cfRule type="colorScale" priority="196">
      <colorScale>
        <cfvo type="min"/>
        <cfvo type="percentile" val="50"/>
        <cfvo type="max"/>
        <color rgb="FFF8696B"/>
        <color rgb="FFFFEB84"/>
        <color rgb="FF63BE7B"/>
      </colorScale>
    </cfRule>
  </conditionalFormatting>
  <conditionalFormatting sqref="F77:H77">
    <cfRule type="colorScale" priority="195">
      <colorScale>
        <cfvo type="min"/>
        <cfvo type="percentile" val="50"/>
        <cfvo type="max"/>
        <color rgb="FFF8696B"/>
        <color rgb="FFFFEB84"/>
        <color rgb="FF63BE7B"/>
      </colorScale>
    </cfRule>
  </conditionalFormatting>
  <conditionalFormatting sqref="F78:H78">
    <cfRule type="colorScale" priority="194">
      <colorScale>
        <cfvo type="min"/>
        <cfvo type="percentile" val="50"/>
        <cfvo type="max"/>
        <color rgb="FFF8696B"/>
        <color rgb="FFFFEB84"/>
        <color rgb="FF63BE7B"/>
      </colorScale>
    </cfRule>
  </conditionalFormatting>
  <conditionalFormatting sqref="F79:H79">
    <cfRule type="colorScale" priority="193">
      <colorScale>
        <cfvo type="min"/>
        <cfvo type="percentile" val="50"/>
        <cfvo type="max"/>
        <color rgb="FFF8696B"/>
        <color rgb="FFFFEB84"/>
        <color rgb="FF63BE7B"/>
      </colorScale>
    </cfRule>
  </conditionalFormatting>
  <conditionalFormatting sqref="F80:H80">
    <cfRule type="colorScale" priority="192">
      <colorScale>
        <cfvo type="min"/>
        <cfvo type="percentile" val="50"/>
        <cfvo type="max"/>
        <color rgb="FFF8696B"/>
        <color rgb="FFFFEB84"/>
        <color rgb="FF63BE7B"/>
      </colorScale>
    </cfRule>
  </conditionalFormatting>
  <conditionalFormatting sqref="F81:H81">
    <cfRule type="colorScale" priority="191">
      <colorScale>
        <cfvo type="min"/>
        <cfvo type="percentile" val="50"/>
        <cfvo type="max"/>
        <color rgb="FFF8696B"/>
        <color rgb="FFFFEB84"/>
        <color rgb="FF63BE7B"/>
      </colorScale>
    </cfRule>
  </conditionalFormatting>
  <conditionalFormatting sqref="F82:H82">
    <cfRule type="colorScale" priority="190">
      <colorScale>
        <cfvo type="min"/>
        <cfvo type="percentile" val="50"/>
        <cfvo type="max"/>
        <color rgb="FFF8696B"/>
        <color rgb="FFFFEB84"/>
        <color rgb="FF63BE7B"/>
      </colorScale>
    </cfRule>
  </conditionalFormatting>
  <conditionalFormatting sqref="F83:H83">
    <cfRule type="colorScale" priority="189">
      <colorScale>
        <cfvo type="min"/>
        <cfvo type="percentile" val="50"/>
        <cfvo type="max"/>
        <color rgb="FFF8696B"/>
        <color rgb="FFFFEB84"/>
        <color rgb="FF63BE7B"/>
      </colorScale>
    </cfRule>
  </conditionalFormatting>
  <conditionalFormatting sqref="F84:H84">
    <cfRule type="colorScale" priority="188">
      <colorScale>
        <cfvo type="min"/>
        <cfvo type="percentile" val="50"/>
        <cfvo type="max"/>
        <color rgb="FFF8696B"/>
        <color rgb="FFFFEB84"/>
        <color rgb="FF63BE7B"/>
      </colorScale>
    </cfRule>
  </conditionalFormatting>
  <conditionalFormatting sqref="F85:H85">
    <cfRule type="colorScale" priority="130">
      <colorScale>
        <cfvo type="min"/>
        <cfvo type="percentile" val="50"/>
        <cfvo type="max"/>
        <color rgb="FFF8696B"/>
        <color rgb="FFFFEB84"/>
        <color rgb="FF63BE7B"/>
      </colorScale>
    </cfRule>
  </conditionalFormatting>
  <conditionalFormatting sqref="F86:H86">
    <cfRule type="colorScale" priority="129">
      <colorScale>
        <cfvo type="min"/>
        <cfvo type="percentile" val="50"/>
        <cfvo type="max"/>
        <color rgb="FFF8696B"/>
        <color rgb="FFFFEB84"/>
        <color rgb="FF63BE7B"/>
      </colorScale>
    </cfRule>
  </conditionalFormatting>
  <conditionalFormatting sqref="F87:H87">
    <cfRule type="colorScale" priority="128">
      <colorScale>
        <cfvo type="min"/>
        <cfvo type="percentile" val="50"/>
        <cfvo type="max"/>
        <color rgb="FFF8696B"/>
        <color rgb="FFFFEB84"/>
        <color rgb="FF63BE7B"/>
      </colorScale>
    </cfRule>
  </conditionalFormatting>
  <conditionalFormatting sqref="F88:H88">
    <cfRule type="colorScale" priority="127">
      <colorScale>
        <cfvo type="min"/>
        <cfvo type="percentile" val="50"/>
        <cfvo type="max"/>
        <color rgb="FFF8696B"/>
        <color rgb="FFFFEB84"/>
        <color rgb="FF63BE7B"/>
      </colorScale>
    </cfRule>
  </conditionalFormatting>
  <conditionalFormatting sqref="F89:H89">
    <cfRule type="colorScale" priority="126">
      <colorScale>
        <cfvo type="min"/>
        <cfvo type="percentile" val="50"/>
        <cfvo type="max"/>
        <color rgb="FFF8696B"/>
        <color rgb="FFFFEB84"/>
        <color rgb="FF63BE7B"/>
      </colorScale>
    </cfRule>
  </conditionalFormatting>
  <conditionalFormatting sqref="F90:H90">
    <cfRule type="colorScale" priority="125">
      <colorScale>
        <cfvo type="min"/>
        <cfvo type="percentile" val="50"/>
        <cfvo type="max"/>
        <color rgb="FFF8696B"/>
        <color rgb="FFFFEB84"/>
        <color rgb="FF63BE7B"/>
      </colorScale>
    </cfRule>
  </conditionalFormatting>
  <conditionalFormatting sqref="F91:H91">
    <cfRule type="colorScale" priority="124">
      <colorScale>
        <cfvo type="min"/>
        <cfvo type="percentile" val="50"/>
        <cfvo type="max"/>
        <color rgb="FFF8696B"/>
        <color rgb="FFFFEB84"/>
        <color rgb="FF63BE7B"/>
      </colorScale>
    </cfRule>
  </conditionalFormatting>
  <conditionalFormatting sqref="F92:H92">
    <cfRule type="colorScale" priority="123">
      <colorScale>
        <cfvo type="min"/>
        <cfvo type="percentile" val="50"/>
        <cfvo type="max"/>
        <color rgb="FFF8696B"/>
        <color rgb="FFFFEB84"/>
        <color rgb="FF63BE7B"/>
      </colorScale>
    </cfRule>
  </conditionalFormatting>
  <conditionalFormatting sqref="F93:H93">
    <cfRule type="colorScale" priority="122">
      <colorScale>
        <cfvo type="min"/>
        <cfvo type="percentile" val="50"/>
        <cfvo type="max"/>
        <color rgb="FFF8696B"/>
        <color rgb="FFFFEB84"/>
        <color rgb="FF63BE7B"/>
      </colorScale>
    </cfRule>
  </conditionalFormatting>
  <conditionalFormatting sqref="F94:H94">
    <cfRule type="colorScale" priority="121">
      <colorScale>
        <cfvo type="min"/>
        <cfvo type="percentile" val="50"/>
        <cfvo type="max"/>
        <color rgb="FFF8696B"/>
        <color rgb="FFFFEB84"/>
        <color rgb="FF63BE7B"/>
      </colorScale>
    </cfRule>
  </conditionalFormatting>
  <conditionalFormatting sqref="F95:H95">
    <cfRule type="colorScale" priority="120">
      <colorScale>
        <cfvo type="min"/>
        <cfvo type="percentile" val="50"/>
        <cfvo type="max"/>
        <color rgb="FFF8696B"/>
        <color rgb="FFFFEB84"/>
        <color rgb="FF63BE7B"/>
      </colorScale>
    </cfRule>
  </conditionalFormatting>
  <conditionalFormatting sqref="F96:H96">
    <cfRule type="colorScale" priority="119">
      <colorScale>
        <cfvo type="min"/>
        <cfvo type="percentile" val="50"/>
        <cfvo type="max"/>
        <color rgb="FFF8696B"/>
        <color rgb="FFFFEB84"/>
        <color rgb="FF63BE7B"/>
      </colorScale>
    </cfRule>
  </conditionalFormatting>
  <conditionalFormatting sqref="F97:H97">
    <cfRule type="colorScale" priority="118">
      <colorScale>
        <cfvo type="min"/>
        <cfvo type="percentile" val="50"/>
        <cfvo type="max"/>
        <color rgb="FFF8696B"/>
        <color rgb="FFFFEB84"/>
        <color rgb="FF63BE7B"/>
      </colorScale>
    </cfRule>
  </conditionalFormatting>
  <conditionalFormatting sqref="F98:H98">
    <cfRule type="colorScale" priority="117">
      <colorScale>
        <cfvo type="min"/>
        <cfvo type="percentile" val="50"/>
        <cfvo type="max"/>
        <color rgb="FFF8696B"/>
        <color rgb="FFFFEB84"/>
        <color rgb="FF63BE7B"/>
      </colorScale>
    </cfRule>
  </conditionalFormatting>
  <conditionalFormatting sqref="F99:H99">
    <cfRule type="colorScale" priority="112">
      <colorScale>
        <cfvo type="min"/>
        <cfvo type="percentile" val="50"/>
        <cfvo type="max"/>
        <color rgb="FFF8696B"/>
        <color rgb="FFFFEB84"/>
        <color rgb="FF63BE7B"/>
      </colorScale>
    </cfRule>
  </conditionalFormatting>
  <conditionalFormatting sqref="F100:H100">
    <cfRule type="colorScale" priority="111">
      <colorScale>
        <cfvo type="min"/>
        <cfvo type="percentile" val="50"/>
        <cfvo type="max"/>
        <color rgb="FFF8696B"/>
        <color rgb="FFFFEB84"/>
        <color rgb="FF63BE7B"/>
      </colorScale>
    </cfRule>
  </conditionalFormatting>
  <conditionalFormatting sqref="F101:H101">
    <cfRule type="colorScale" priority="110">
      <colorScale>
        <cfvo type="min"/>
        <cfvo type="percentile" val="50"/>
        <cfvo type="max"/>
        <color rgb="FFF8696B"/>
        <color rgb="FFFFEB84"/>
        <color rgb="FF63BE7B"/>
      </colorScale>
    </cfRule>
  </conditionalFormatting>
  <conditionalFormatting sqref="F102:H102">
    <cfRule type="colorScale" priority="109">
      <colorScale>
        <cfvo type="min"/>
        <cfvo type="percentile" val="50"/>
        <cfvo type="max"/>
        <color rgb="FFF8696B"/>
        <color rgb="FFFFEB84"/>
        <color rgb="FF63BE7B"/>
      </colorScale>
    </cfRule>
  </conditionalFormatting>
  <conditionalFormatting sqref="F103:H103">
    <cfRule type="colorScale" priority="116">
      <colorScale>
        <cfvo type="min"/>
        <cfvo type="percentile" val="50"/>
        <cfvo type="max"/>
        <color rgb="FFF8696B"/>
        <color rgb="FFFFEB84"/>
        <color rgb="FF63BE7B"/>
      </colorScale>
    </cfRule>
  </conditionalFormatting>
  <conditionalFormatting sqref="F104:H104">
    <cfRule type="colorScale" priority="115">
      <colorScale>
        <cfvo type="min"/>
        <cfvo type="percentile" val="50"/>
        <cfvo type="max"/>
        <color rgb="FFF8696B"/>
        <color rgb="FFFFEB84"/>
        <color rgb="FF63BE7B"/>
      </colorScale>
    </cfRule>
  </conditionalFormatting>
  <conditionalFormatting sqref="F105:H105">
    <cfRule type="colorScale" priority="114">
      <colorScale>
        <cfvo type="min"/>
        <cfvo type="percentile" val="50"/>
        <cfvo type="max"/>
        <color rgb="FFF8696B"/>
        <color rgb="FFFFEB84"/>
        <color rgb="FF63BE7B"/>
      </colorScale>
    </cfRule>
  </conditionalFormatting>
  <conditionalFormatting sqref="F106:H106">
    <cfRule type="colorScale" priority="113">
      <colorScale>
        <cfvo type="min"/>
        <cfvo type="percentile" val="50"/>
        <cfvo type="max"/>
        <color rgb="FFF8696B"/>
        <color rgb="FFFFEB84"/>
        <color rgb="FF63BE7B"/>
      </colorScale>
    </cfRule>
  </conditionalFormatting>
  <conditionalFormatting sqref="F107:H107">
    <cfRule type="colorScale" priority="45">
      <colorScale>
        <cfvo type="min"/>
        <cfvo type="percentile" val="50"/>
        <cfvo type="max"/>
        <color rgb="FFF8696B"/>
        <color rgb="FFFFEB84"/>
        <color rgb="FF63BE7B"/>
      </colorScale>
    </cfRule>
  </conditionalFormatting>
  <conditionalFormatting sqref="F108:H108">
    <cfRule type="colorScale" priority="44">
      <colorScale>
        <cfvo type="min"/>
        <cfvo type="percentile" val="50"/>
        <cfvo type="max"/>
        <color rgb="FFF8696B"/>
        <color rgb="FFFFEB84"/>
        <color rgb="FF63BE7B"/>
      </colorScale>
    </cfRule>
  </conditionalFormatting>
  <conditionalFormatting sqref="F109:H109">
    <cfRule type="colorScale" priority="63">
      <colorScale>
        <cfvo type="min"/>
        <cfvo type="percentile" val="50"/>
        <cfvo type="max"/>
        <color rgb="FFF8696B"/>
        <color rgb="FFFFEB84"/>
        <color rgb="FF63BE7B"/>
      </colorScale>
    </cfRule>
  </conditionalFormatting>
  <conditionalFormatting sqref="F110:H110">
    <cfRule type="colorScale" priority="62">
      <colorScale>
        <cfvo type="min"/>
        <cfvo type="percentile" val="50"/>
        <cfvo type="max"/>
        <color rgb="FFF8696B"/>
        <color rgb="FFFFEB84"/>
        <color rgb="FF63BE7B"/>
      </colorScale>
    </cfRule>
  </conditionalFormatting>
  <conditionalFormatting sqref="F111:H111">
    <cfRule type="colorScale" priority="61">
      <colorScale>
        <cfvo type="min"/>
        <cfvo type="percentile" val="50"/>
        <cfvo type="max"/>
        <color rgb="FFF8696B"/>
        <color rgb="FFFFEB84"/>
        <color rgb="FF63BE7B"/>
      </colorScale>
    </cfRule>
  </conditionalFormatting>
  <conditionalFormatting sqref="F112:H112">
    <cfRule type="colorScale" priority="64">
      <colorScale>
        <cfvo type="min"/>
        <cfvo type="percentile" val="50"/>
        <cfvo type="max"/>
        <color rgb="FFF8696B"/>
        <color rgb="FFFFEB84"/>
        <color rgb="FF63BE7B"/>
      </colorScale>
    </cfRule>
  </conditionalFormatting>
  <conditionalFormatting sqref="F113:H113">
    <cfRule type="colorScale" priority="65">
      <colorScale>
        <cfvo type="min"/>
        <cfvo type="percentile" val="50"/>
        <cfvo type="max"/>
        <color rgb="FFF8696B"/>
        <color rgb="FFFFEB84"/>
        <color rgb="FF63BE7B"/>
      </colorScale>
    </cfRule>
  </conditionalFormatting>
  <conditionalFormatting sqref="F114:H114">
    <cfRule type="colorScale" priority="68">
      <colorScale>
        <cfvo type="min"/>
        <cfvo type="percentile" val="50"/>
        <cfvo type="max"/>
        <color rgb="FFF8696B"/>
        <color rgb="FFFFEB84"/>
        <color rgb="FF63BE7B"/>
      </colorScale>
    </cfRule>
  </conditionalFormatting>
  <conditionalFormatting sqref="F115:H115">
    <cfRule type="colorScale" priority="200">
      <colorScale>
        <cfvo type="min"/>
        <cfvo type="percentile" val="50"/>
        <cfvo type="max"/>
        <color rgb="FFF8696B"/>
        <color rgb="FFFFEB84"/>
        <color rgb="FF63BE7B"/>
      </colorScale>
    </cfRule>
  </conditionalFormatting>
  <conditionalFormatting sqref="F116:H116">
    <cfRule type="colorScale" priority="33">
      <colorScale>
        <cfvo type="min"/>
        <cfvo type="percentile" val="50"/>
        <cfvo type="max"/>
        <color rgb="FFF8696B"/>
        <color rgb="FFFFEB84"/>
        <color rgb="FF63BE7B"/>
      </colorScale>
    </cfRule>
  </conditionalFormatting>
  <conditionalFormatting sqref="F117:H117">
    <cfRule type="colorScale" priority="67">
      <colorScale>
        <cfvo type="min"/>
        <cfvo type="percentile" val="50"/>
        <cfvo type="max"/>
        <color rgb="FFF8696B"/>
        <color rgb="FFFFEB84"/>
        <color rgb="FF63BE7B"/>
      </colorScale>
    </cfRule>
  </conditionalFormatting>
  <conditionalFormatting sqref="F118:H118">
    <cfRule type="colorScale" priority="66">
      <colorScale>
        <cfvo type="min"/>
        <cfvo type="percentile" val="50"/>
        <cfvo type="max"/>
        <color rgb="FFF8696B"/>
        <color rgb="FFFFEB84"/>
        <color rgb="FF63BE7B"/>
      </colorScale>
    </cfRule>
  </conditionalFormatting>
  <conditionalFormatting sqref="F119:H119">
    <cfRule type="colorScale" priority="59">
      <colorScale>
        <cfvo type="min"/>
        <cfvo type="percentile" val="50"/>
        <cfvo type="max"/>
        <color rgb="FFF8696B"/>
        <color rgb="FFFFEB84"/>
        <color rgb="FF63BE7B"/>
      </colorScale>
    </cfRule>
  </conditionalFormatting>
  <conditionalFormatting sqref="F120:H120">
    <cfRule type="colorScale" priority="58">
      <colorScale>
        <cfvo type="min"/>
        <cfvo type="percentile" val="50"/>
        <cfvo type="max"/>
        <color rgb="FFF8696B"/>
        <color rgb="FFFFEB84"/>
        <color rgb="FF63BE7B"/>
      </colorScale>
    </cfRule>
  </conditionalFormatting>
  <conditionalFormatting sqref="F121:H121">
    <cfRule type="colorScale" priority="57">
      <colorScale>
        <cfvo type="min"/>
        <cfvo type="percentile" val="50"/>
        <cfvo type="max"/>
        <color rgb="FFF8696B"/>
        <color rgb="FFFFEB84"/>
        <color rgb="FF63BE7B"/>
      </colorScale>
    </cfRule>
  </conditionalFormatting>
  <conditionalFormatting sqref="F122:H122">
    <cfRule type="colorScale" priority="56">
      <colorScale>
        <cfvo type="min"/>
        <cfvo type="percentile" val="50"/>
        <cfvo type="max"/>
        <color rgb="FFF8696B"/>
        <color rgb="FFFFEB84"/>
        <color rgb="FF63BE7B"/>
      </colorScale>
    </cfRule>
  </conditionalFormatting>
  <conditionalFormatting sqref="F123:H123">
    <cfRule type="colorScale" priority="55">
      <colorScale>
        <cfvo type="min"/>
        <cfvo type="percentile" val="50"/>
        <cfvo type="max"/>
        <color rgb="FFF8696B"/>
        <color rgb="FFFFEB84"/>
        <color rgb="FF63BE7B"/>
      </colorScale>
    </cfRule>
  </conditionalFormatting>
  <conditionalFormatting sqref="F124:H124">
    <cfRule type="colorScale" priority="54">
      <colorScale>
        <cfvo type="min"/>
        <cfvo type="percentile" val="50"/>
        <cfvo type="max"/>
        <color rgb="FFF8696B"/>
        <color rgb="FFFFEB84"/>
        <color rgb="FF63BE7B"/>
      </colorScale>
    </cfRule>
  </conditionalFormatting>
  <conditionalFormatting sqref="F125:H125">
    <cfRule type="colorScale" priority="53">
      <colorScale>
        <cfvo type="min"/>
        <cfvo type="percentile" val="50"/>
        <cfvo type="max"/>
        <color rgb="FFF8696B"/>
        <color rgb="FFFFEB84"/>
        <color rgb="FF63BE7B"/>
      </colorScale>
    </cfRule>
  </conditionalFormatting>
  <conditionalFormatting sqref="F126:H126">
    <cfRule type="colorScale" priority="52">
      <colorScale>
        <cfvo type="min"/>
        <cfvo type="percentile" val="50"/>
        <cfvo type="max"/>
        <color rgb="FFF8696B"/>
        <color rgb="FFFFEB84"/>
        <color rgb="FF63BE7B"/>
      </colorScale>
    </cfRule>
  </conditionalFormatting>
  <conditionalFormatting sqref="F127:H127">
    <cfRule type="colorScale" priority="51">
      <colorScale>
        <cfvo type="min"/>
        <cfvo type="percentile" val="50"/>
        <cfvo type="max"/>
        <color rgb="FFF8696B"/>
        <color rgb="FFFFEB84"/>
        <color rgb="FF63BE7B"/>
      </colorScale>
    </cfRule>
  </conditionalFormatting>
  <conditionalFormatting sqref="F128:H128">
    <cfRule type="colorScale" priority="50">
      <colorScale>
        <cfvo type="min"/>
        <cfvo type="percentile" val="50"/>
        <cfvo type="max"/>
        <color rgb="FFF8696B"/>
        <color rgb="FFFFEB84"/>
        <color rgb="FF63BE7B"/>
      </colorScale>
    </cfRule>
  </conditionalFormatting>
  <conditionalFormatting sqref="F129:H129">
    <cfRule type="colorScale" priority="49">
      <colorScale>
        <cfvo type="min"/>
        <cfvo type="percentile" val="50"/>
        <cfvo type="max"/>
        <color rgb="FFF8696B"/>
        <color rgb="FFFFEB84"/>
        <color rgb="FF63BE7B"/>
      </colorScale>
    </cfRule>
  </conditionalFormatting>
  <conditionalFormatting sqref="F130:H130">
    <cfRule type="colorScale" priority="48">
      <colorScale>
        <cfvo type="min"/>
        <cfvo type="percentile" val="50"/>
        <cfvo type="max"/>
        <color rgb="FFF8696B"/>
        <color rgb="FFFFEB84"/>
        <color rgb="FF63BE7B"/>
      </colorScale>
    </cfRule>
  </conditionalFormatting>
  <conditionalFormatting sqref="F131:H131">
    <cfRule type="colorScale" priority="47">
      <colorScale>
        <cfvo type="min"/>
        <cfvo type="percentile" val="50"/>
        <cfvo type="max"/>
        <color rgb="FFF8696B"/>
        <color rgb="FFFFEB84"/>
        <color rgb="FF63BE7B"/>
      </colorScale>
    </cfRule>
  </conditionalFormatting>
  <conditionalFormatting sqref="F132:H132">
    <cfRule type="colorScale" priority="46">
      <colorScale>
        <cfvo type="min"/>
        <cfvo type="percentile" val="50"/>
        <cfvo type="max"/>
        <color rgb="FFF8696B"/>
        <color rgb="FFFFEB84"/>
        <color rgb="FF63BE7B"/>
      </colorScale>
    </cfRule>
  </conditionalFormatting>
  <conditionalFormatting sqref="F133:H133">
    <cfRule type="colorScale" priority="71">
      <colorScale>
        <cfvo type="min"/>
        <cfvo type="percentile" val="50"/>
        <cfvo type="max"/>
        <color rgb="FFF8696B"/>
        <color rgb="FFFFEB84"/>
        <color rgb="FF63BE7B"/>
      </colorScale>
    </cfRule>
  </conditionalFormatting>
  <conditionalFormatting sqref="F134:H134">
    <cfRule type="colorScale" priority="60">
      <colorScale>
        <cfvo type="min"/>
        <cfvo type="percentile" val="50"/>
        <cfvo type="max"/>
        <color rgb="FFF8696B"/>
        <color rgb="FFFFEB84"/>
        <color rgb="FF63BE7B"/>
      </colorScale>
    </cfRule>
  </conditionalFormatting>
  <conditionalFormatting sqref="F135:H135">
    <cfRule type="colorScale" priority="70">
      <colorScale>
        <cfvo type="min"/>
        <cfvo type="percentile" val="50"/>
        <cfvo type="max"/>
        <color rgb="FFF8696B"/>
        <color rgb="FFFFEB84"/>
        <color rgb="FF63BE7B"/>
      </colorScale>
    </cfRule>
  </conditionalFormatting>
  <conditionalFormatting sqref="F136:H136">
    <cfRule type="colorScale" priority="69">
      <colorScale>
        <cfvo type="min"/>
        <cfvo type="percentile" val="50"/>
        <cfvo type="max"/>
        <color rgb="FFF8696B"/>
        <color rgb="FFFFEB84"/>
        <color rgb="FF63BE7B"/>
      </colorScale>
    </cfRule>
  </conditionalFormatting>
  <conditionalFormatting sqref="F137:H137">
    <cfRule type="colorScale" priority="74">
      <colorScale>
        <cfvo type="min"/>
        <cfvo type="percentile" val="50"/>
        <cfvo type="max"/>
        <color rgb="FFF8696B"/>
        <color rgb="FFFFEB84"/>
        <color rgb="FF63BE7B"/>
      </colorScale>
    </cfRule>
  </conditionalFormatting>
  <conditionalFormatting sqref="F138:H138">
    <cfRule type="colorScale" priority="73">
      <colorScale>
        <cfvo type="min"/>
        <cfvo type="percentile" val="50"/>
        <cfvo type="max"/>
        <color rgb="FFF8696B"/>
        <color rgb="FFFFEB84"/>
        <color rgb="FF63BE7B"/>
      </colorScale>
    </cfRule>
  </conditionalFormatting>
  <conditionalFormatting sqref="F139:H139">
    <cfRule type="colorScale" priority="72">
      <colorScale>
        <cfvo type="min"/>
        <cfvo type="percentile" val="50"/>
        <cfvo type="max"/>
        <color rgb="FFF8696B"/>
        <color rgb="FFFFEB84"/>
        <color rgb="FF63BE7B"/>
      </colorScale>
    </cfRule>
  </conditionalFormatting>
  <conditionalFormatting sqref="F140:H140">
    <cfRule type="colorScale" priority="75">
      <colorScale>
        <cfvo type="min"/>
        <cfvo type="percentile" val="50"/>
        <cfvo type="max"/>
        <color rgb="FFF8696B"/>
        <color rgb="FFFFEB84"/>
        <color rgb="FF63BE7B"/>
      </colorScale>
    </cfRule>
  </conditionalFormatting>
  <conditionalFormatting sqref="F141:H141">
    <cfRule type="colorScale" priority="79">
      <colorScale>
        <cfvo type="min"/>
        <cfvo type="percentile" val="50"/>
        <cfvo type="max"/>
        <color rgb="FFF8696B"/>
        <color rgb="FFFFEB84"/>
        <color rgb="FF63BE7B"/>
      </colorScale>
    </cfRule>
  </conditionalFormatting>
  <conditionalFormatting sqref="F142:H142">
    <cfRule type="colorScale" priority="78">
      <colorScale>
        <cfvo type="min"/>
        <cfvo type="percentile" val="50"/>
        <cfvo type="max"/>
        <color rgb="FFF8696B"/>
        <color rgb="FFFFEB84"/>
        <color rgb="FF63BE7B"/>
      </colorScale>
    </cfRule>
  </conditionalFormatting>
  <conditionalFormatting sqref="F143:H143">
    <cfRule type="colorScale" priority="77">
      <colorScale>
        <cfvo type="min"/>
        <cfvo type="percentile" val="50"/>
        <cfvo type="max"/>
        <color rgb="FFF8696B"/>
        <color rgb="FFFFEB84"/>
        <color rgb="FF63BE7B"/>
      </colorScale>
    </cfRule>
  </conditionalFormatting>
  <conditionalFormatting sqref="F144:H144">
    <cfRule type="colorScale" priority="76">
      <colorScale>
        <cfvo type="min"/>
        <cfvo type="percentile" val="50"/>
        <cfvo type="max"/>
        <color rgb="FFF8696B"/>
        <color rgb="FFFFEB84"/>
        <color rgb="FF63BE7B"/>
      </colorScale>
    </cfRule>
  </conditionalFormatting>
  <conditionalFormatting sqref="F145:H145">
    <cfRule type="colorScale" priority="81">
      <colorScale>
        <cfvo type="min"/>
        <cfvo type="percentile" val="50"/>
        <cfvo type="max"/>
        <color rgb="FFF8696B"/>
        <color rgb="FFFFEB84"/>
        <color rgb="FF63BE7B"/>
      </colorScale>
    </cfRule>
  </conditionalFormatting>
  <conditionalFormatting sqref="F146:H146">
    <cfRule type="colorScale" priority="80">
      <colorScale>
        <cfvo type="min"/>
        <cfvo type="percentile" val="50"/>
        <cfvo type="max"/>
        <color rgb="FFF8696B"/>
        <color rgb="FFFFEB84"/>
        <color rgb="FF63BE7B"/>
      </colorScale>
    </cfRule>
  </conditionalFormatting>
  <conditionalFormatting sqref="F147:H147">
    <cfRule type="colorScale" priority="83">
      <colorScale>
        <cfvo type="min"/>
        <cfvo type="percentile" val="50"/>
        <cfvo type="max"/>
        <color rgb="FFF8696B"/>
        <color rgb="FFFFEB84"/>
        <color rgb="FF63BE7B"/>
      </colorScale>
    </cfRule>
  </conditionalFormatting>
  <conditionalFormatting sqref="F148:H148">
    <cfRule type="colorScale" priority="82">
      <colorScale>
        <cfvo type="min"/>
        <cfvo type="percentile" val="50"/>
        <cfvo type="max"/>
        <color rgb="FFF8696B"/>
        <color rgb="FFFFEB84"/>
        <color rgb="FF63BE7B"/>
      </colorScale>
    </cfRule>
  </conditionalFormatting>
  <conditionalFormatting sqref="F149:H149">
    <cfRule type="colorScale" priority="86">
      <colorScale>
        <cfvo type="min"/>
        <cfvo type="percentile" val="50"/>
        <cfvo type="max"/>
        <color rgb="FFF8696B"/>
        <color rgb="FFFFEB84"/>
        <color rgb="FF63BE7B"/>
      </colorScale>
    </cfRule>
  </conditionalFormatting>
  <conditionalFormatting sqref="F150:H150">
    <cfRule type="colorScale" priority="85">
      <colorScale>
        <cfvo type="min"/>
        <cfvo type="percentile" val="50"/>
        <cfvo type="max"/>
        <color rgb="FFF8696B"/>
        <color rgb="FFFFEB84"/>
        <color rgb="FF63BE7B"/>
      </colorScale>
    </cfRule>
  </conditionalFormatting>
  <conditionalFormatting sqref="F151:H151">
    <cfRule type="colorScale" priority="84">
      <colorScale>
        <cfvo type="min"/>
        <cfvo type="percentile" val="50"/>
        <cfvo type="max"/>
        <color rgb="FFF8696B"/>
        <color rgb="FFFFEB84"/>
        <color rgb="FF63BE7B"/>
      </colorScale>
    </cfRule>
  </conditionalFormatting>
  <conditionalFormatting sqref="F152:H152">
    <cfRule type="colorScale" priority="88">
      <colorScale>
        <cfvo type="min"/>
        <cfvo type="percentile" val="50"/>
        <cfvo type="max"/>
        <color rgb="FFF8696B"/>
        <color rgb="FFFFEB84"/>
        <color rgb="FF63BE7B"/>
      </colorScale>
    </cfRule>
  </conditionalFormatting>
  <conditionalFormatting sqref="F153:H153">
    <cfRule type="colorScale" priority="87">
      <colorScale>
        <cfvo type="min"/>
        <cfvo type="percentile" val="50"/>
        <cfvo type="max"/>
        <color rgb="FFF8696B"/>
        <color rgb="FFFFEB84"/>
        <color rgb="FF63BE7B"/>
      </colorScale>
    </cfRule>
  </conditionalFormatting>
  <conditionalFormatting sqref="F154:H154">
    <cfRule type="colorScale" priority="89">
      <colorScale>
        <cfvo type="min"/>
        <cfvo type="percentile" val="50"/>
        <cfvo type="max"/>
        <color rgb="FFF8696B"/>
        <color rgb="FFFFEB84"/>
        <color rgb="FF63BE7B"/>
      </colorScale>
    </cfRule>
  </conditionalFormatting>
  <conditionalFormatting sqref="F155:H155">
    <cfRule type="colorScale" priority="91">
      <colorScale>
        <cfvo type="min"/>
        <cfvo type="percentile" val="50"/>
        <cfvo type="max"/>
        <color rgb="FFF8696B"/>
        <color rgb="FFFFEB84"/>
        <color rgb="FF63BE7B"/>
      </colorScale>
    </cfRule>
  </conditionalFormatting>
  <conditionalFormatting sqref="F156:H156">
    <cfRule type="colorScale" priority="90">
      <colorScale>
        <cfvo type="min"/>
        <cfvo type="percentile" val="50"/>
        <cfvo type="max"/>
        <color rgb="FFF8696B"/>
        <color rgb="FFFFEB84"/>
        <color rgb="FF63BE7B"/>
      </colorScale>
    </cfRule>
  </conditionalFormatting>
  <conditionalFormatting sqref="F157:H157">
    <cfRule type="colorScale" priority="93">
      <colorScale>
        <cfvo type="min"/>
        <cfvo type="percentile" val="50"/>
        <cfvo type="max"/>
        <color rgb="FFF8696B"/>
        <color rgb="FFFFEB84"/>
        <color rgb="FF63BE7B"/>
      </colorScale>
    </cfRule>
  </conditionalFormatting>
  <conditionalFormatting sqref="F158:H158">
    <cfRule type="colorScale" priority="92">
      <colorScale>
        <cfvo type="min"/>
        <cfvo type="percentile" val="50"/>
        <cfvo type="max"/>
        <color rgb="FFF8696B"/>
        <color rgb="FFFFEB84"/>
        <color rgb="FF63BE7B"/>
      </colorScale>
    </cfRule>
  </conditionalFormatting>
  <conditionalFormatting sqref="F159:H159">
    <cfRule type="colorScale" priority="95">
      <colorScale>
        <cfvo type="min"/>
        <cfvo type="percentile" val="50"/>
        <cfvo type="max"/>
        <color rgb="FFF8696B"/>
        <color rgb="FFFFEB84"/>
        <color rgb="FF63BE7B"/>
      </colorScale>
    </cfRule>
  </conditionalFormatting>
  <conditionalFormatting sqref="F160:H160">
    <cfRule type="colorScale" priority="94">
      <colorScale>
        <cfvo type="min"/>
        <cfvo type="percentile" val="50"/>
        <cfvo type="max"/>
        <color rgb="FFF8696B"/>
        <color rgb="FFFFEB84"/>
        <color rgb="FF63BE7B"/>
      </colorScale>
    </cfRule>
  </conditionalFormatting>
  <conditionalFormatting sqref="F161:H161">
    <cfRule type="colorScale" priority="96">
      <colorScale>
        <cfvo type="min"/>
        <cfvo type="percentile" val="50"/>
        <cfvo type="max"/>
        <color rgb="FFF8696B"/>
        <color rgb="FFFFEB84"/>
        <color rgb="FF63BE7B"/>
      </colorScale>
    </cfRule>
  </conditionalFormatting>
  <conditionalFormatting sqref="F162:H162">
    <cfRule type="colorScale" priority="97">
      <colorScale>
        <cfvo type="min"/>
        <cfvo type="percentile" val="50"/>
        <cfvo type="max"/>
        <color rgb="FFF8696B"/>
        <color rgb="FFFFEB84"/>
        <color rgb="FF63BE7B"/>
      </colorScale>
    </cfRule>
  </conditionalFormatting>
  <conditionalFormatting sqref="F163:H163">
    <cfRule type="colorScale" priority="98">
      <colorScale>
        <cfvo type="min"/>
        <cfvo type="percentile" val="50"/>
        <cfvo type="max"/>
        <color rgb="FFF8696B"/>
        <color rgb="FFFFEB84"/>
        <color rgb="FF63BE7B"/>
      </colorScale>
    </cfRule>
  </conditionalFormatting>
  <conditionalFormatting sqref="F164:H164">
    <cfRule type="colorScale" priority="100">
      <colorScale>
        <cfvo type="min"/>
        <cfvo type="percentile" val="50"/>
        <cfvo type="max"/>
        <color rgb="FFF8696B"/>
        <color rgb="FFFFEB84"/>
        <color rgb="FF63BE7B"/>
      </colorScale>
    </cfRule>
  </conditionalFormatting>
  <conditionalFormatting sqref="F165:H165">
    <cfRule type="colorScale" priority="99">
      <colorScale>
        <cfvo type="min"/>
        <cfvo type="percentile" val="50"/>
        <cfvo type="max"/>
        <color rgb="FFF8696B"/>
        <color rgb="FFFFEB84"/>
        <color rgb="FF63BE7B"/>
      </colorScale>
    </cfRule>
  </conditionalFormatting>
  <conditionalFormatting sqref="F166:H166">
    <cfRule type="colorScale" priority="101">
      <colorScale>
        <cfvo type="min"/>
        <cfvo type="percentile" val="50"/>
        <cfvo type="max"/>
        <color rgb="FFF8696B"/>
        <color rgb="FFFFEB84"/>
        <color rgb="FF63BE7B"/>
      </colorScale>
    </cfRule>
  </conditionalFormatting>
  <conditionalFormatting sqref="F167:H167">
    <cfRule type="colorScale" priority="102">
      <colorScale>
        <cfvo type="min"/>
        <cfvo type="percentile" val="50"/>
        <cfvo type="max"/>
        <color rgb="FFF8696B"/>
        <color rgb="FFFFEB84"/>
        <color rgb="FF63BE7B"/>
      </colorScale>
    </cfRule>
  </conditionalFormatting>
  <conditionalFormatting sqref="F168:H168">
    <cfRule type="colorScale" priority="103">
      <colorScale>
        <cfvo type="min"/>
        <cfvo type="percentile" val="50"/>
        <cfvo type="max"/>
        <color rgb="FFF8696B"/>
        <color rgb="FFFFEB84"/>
        <color rgb="FF63BE7B"/>
      </colorScale>
    </cfRule>
  </conditionalFormatting>
  <conditionalFormatting sqref="F169:H169">
    <cfRule type="colorScale" priority="105">
      <colorScale>
        <cfvo type="min"/>
        <cfvo type="percentile" val="50"/>
        <cfvo type="max"/>
        <color rgb="FFF8696B"/>
        <color rgb="FFFFEB84"/>
        <color rgb="FF63BE7B"/>
      </colorScale>
    </cfRule>
  </conditionalFormatting>
  <conditionalFormatting sqref="F170:H170">
    <cfRule type="colorScale" priority="104">
      <colorScale>
        <cfvo type="min"/>
        <cfvo type="percentile" val="50"/>
        <cfvo type="max"/>
        <color rgb="FFF8696B"/>
        <color rgb="FFFFEB84"/>
        <color rgb="FF63BE7B"/>
      </colorScale>
    </cfRule>
  </conditionalFormatting>
  <conditionalFormatting sqref="F171:H171">
    <cfRule type="colorScale" priority="106">
      <colorScale>
        <cfvo type="min"/>
        <cfvo type="percentile" val="50"/>
        <cfvo type="max"/>
        <color rgb="FFF8696B"/>
        <color rgb="FFFFEB84"/>
        <color rgb="FF63BE7B"/>
      </colorScale>
    </cfRule>
  </conditionalFormatting>
  <conditionalFormatting sqref="F172:H172">
    <cfRule type="colorScale" priority="107">
      <colorScale>
        <cfvo type="min"/>
        <cfvo type="percentile" val="50"/>
        <cfvo type="max"/>
        <color rgb="FFF8696B"/>
        <color rgb="FFFFEB84"/>
        <color rgb="FF63BE7B"/>
      </colorScale>
    </cfRule>
  </conditionalFormatting>
  <conditionalFormatting sqref="F173:H173">
    <cfRule type="colorScale" priority="108">
      <colorScale>
        <cfvo type="min"/>
        <cfvo type="percentile" val="50"/>
        <cfvo type="max"/>
        <color rgb="FFF8696B"/>
        <color rgb="FFFFEB84"/>
        <color rgb="FF63BE7B"/>
      </colorScale>
    </cfRule>
  </conditionalFormatting>
  <conditionalFormatting sqref="F174:H174">
    <cfRule type="colorScale" priority="181">
      <colorScale>
        <cfvo type="min"/>
        <cfvo type="percentile" val="50"/>
        <cfvo type="max"/>
        <color rgb="FFF8696B"/>
        <color rgb="FFFFEB84"/>
        <color rgb="FF63BE7B"/>
      </colorScale>
    </cfRule>
  </conditionalFormatting>
  <conditionalFormatting sqref="F175:H175">
    <cfRule type="colorScale" priority="182">
      <colorScale>
        <cfvo type="min"/>
        <cfvo type="percentile" val="50"/>
        <cfvo type="max"/>
        <color rgb="FFF8696B"/>
        <color rgb="FFFFEB84"/>
        <color rgb="FF63BE7B"/>
      </colorScale>
    </cfRule>
  </conditionalFormatting>
  <conditionalFormatting sqref="F176:H176">
    <cfRule type="colorScale" priority="183">
      <colorScale>
        <cfvo type="min"/>
        <cfvo type="percentile" val="50"/>
        <cfvo type="max"/>
        <color rgb="FFF8696B"/>
        <color rgb="FFFFEB84"/>
        <color rgb="FF63BE7B"/>
      </colorScale>
    </cfRule>
  </conditionalFormatting>
  <conditionalFormatting sqref="F177:H177">
    <cfRule type="colorScale" priority="184">
      <colorScale>
        <cfvo type="min"/>
        <cfvo type="percentile" val="50"/>
        <cfvo type="max"/>
        <color rgb="FFF8696B"/>
        <color rgb="FFFFEB84"/>
        <color rgb="FF63BE7B"/>
      </colorScale>
    </cfRule>
  </conditionalFormatting>
  <conditionalFormatting sqref="F178:H178">
    <cfRule type="colorScale" priority="185">
      <colorScale>
        <cfvo type="min"/>
        <cfvo type="percentile" val="50"/>
        <cfvo type="max"/>
        <color rgb="FFF8696B"/>
        <color rgb="FFFFEB84"/>
        <color rgb="FF63BE7B"/>
      </colorScale>
    </cfRule>
  </conditionalFormatting>
  <conditionalFormatting sqref="F179:H179">
    <cfRule type="colorScale" priority="186">
      <colorScale>
        <cfvo type="min"/>
        <cfvo type="percentile" val="50"/>
        <cfvo type="max"/>
        <color rgb="FFF8696B"/>
        <color rgb="FFFFEB84"/>
        <color rgb="FF63BE7B"/>
      </colorScale>
    </cfRule>
  </conditionalFormatting>
  <conditionalFormatting sqref="F180:H180">
    <cfRule type="colorScale" priority="187">
      <colorScale>
        <cfvo type="min"/>
        <cfvo type="percentile" val="50"/>
        <cfvo type="max"/>
        <color rgb="FFF8696B"/>
        <color rgb="FFFFEB84"/>
        <color rgb="FF63BE7B"/>
      </colorScale>
    </cfRule>
  </conditionalFormatting>
  <conditionalFormatting sqref="F181:H181">
    <cfRule type="colorScale" priority="43">
      <colorScale>
        <cfvo type="min"/>
        <cfvo type="percentile" val="50"/>
        <cfvo type="max"/>
        <color rgb="FFF8696B"/>
        <color rgb="FFFFEB84"/>
        <color rgb="FF63BE7B"/>
      </colorScale>
    </cfRule>
  </conditionalFormatting>
  <conditionalFormatting sqref="F182:H182">
    <cfRule type="colorScale" priority="42">
      <colorScale>
        <cfvo type="min"/>
        <cfvo type="percentile" val="50"/>
        <cfvo type="max"/>
        <color rgb="FFF8696B"/>
        <color rgb="FFFFEB84"/>
        <color rgb="FF63BE7B"/>
      </colorScale>
    </cfRule>
  </conditionalFormatting>
  <conditionalFormatting sqref="F183:H183">
    <cfRule type="colorScale" priority="41">
      <colorScale>
        <cfvo type="min"/>
        <cfvo type="percentile" val="50"/>
        <cfvo type="max"/>
        <color rgb="FFF8696B"/>
        <color rgb="FFFFEB84"/>
        <color rgb="FF63BE7B"/>
      </colorScale>
    </cfRule>
  </conditionalFormatting>
  <conditionalFormatting sqref="F184:H184">
    <cfRule type="colorScale" priority="40">
      <colorScale>
        <cfvo type="min"/>
        <cfvo type="percentile" val="50"/>
        <cfvo type="max"/>
        <color rgb="FFF8696B"/>
        <color rgb="FFFFEB84"/>
        <color rgb="FF63BE7B"/>
      </colorScale>
    </cfRule>
  </conditionalFormatting>
  <conditionalFormatting sqref="F185:H185">
    <cfRule type="colorScale" priority="37">
      <colorScale>
        <cfvo type="min"/>
        <cfvo type="percentile" val="50"/>
        <cfvo type="max"/>
        <color rgb="FFF8696B"/>
        <color rgb="FFFFEB84"/>
        <color rgb="FF63BE7B"/>
      </colorScale>
    </cfRule>
  </conditionalFormatting>
  <conditionalFormatting sqref="F186:H186">
    <cfRule type="colorScale" priority="36">
      <colorScale>
        <cfvo type="min"/>
        <cfvo type="percentile" val="50"/>
        <cfvo type="max"/>
        <color rgb="FFF8696B"/>
        <color rgb="FFFFEB84"/>
        <color rgb="FF63BE7B"/>
      </colorScale>
    </cfRule>
  </conditionalFormatting>
  <conditionalFormatting sqref="F187:H187">
    <cfRule type="colorScale" priority="35">
      <colorScale>
        <cfvo type="min"/>
        <cfvo type="percentile" val="50"/>
        <cfvo type="max"/>
        <color rgb="FFF8696B"/>
        <color rgb="FFFFEB84"/>
        <color rgb="FF63BE7B"/>
      </colorScale>
    </cfRule>
  </conditionalFormatting>
  <conditionalFormatting sqref="F188:H188">
    <cfRule type="colorScale" priority="34">
      <colorScale>
        <cfvo type="min"/>
        <cfvo type="percentile" val="50"/>
        <cfvo type="max"/>
        <color rgb="FFF8696B"/>
        <color rgb="FFFFEB84"/>
        <color rgb="FF63BE7B"/>
      </colorScale>
    </cfRule>
  </conditionalFormatting>
  <conditionalFormatting sqref="F189:H189">
    <cfRule type="colorScale" priority="39">
      <colorScale>
        <cfvo type="min"/>
        <cfvo type="percentile" val="50"/>
        <cfvo type="max"/>
        <color rgb="FFF8696B"/>
        <color rgb="FFFFEB84"/>
        <color rgb="FF63BE7B"/>
      </colorScale>
    </cfRule>
  </conditionalFormatting>
  <conditionalFormatting sqref="F190:H190">
    <cfRule type="colorScale" priority="38">
      <colorScale>
        <cfvo type="min"/>
        <cfvo type="percentile" val="50"/>
        <cfvo type="max"/>
        <color rgb="FFF8696B"/>
        <color rgb="FFFFEB84"/>
        <color rgb="FF63BE7B"/>
      </colorScale>
    </cfRule>
  </conditionalFormatting>
  <conditionalFormatting sqref="F191:H191">
    <cfRule type="colorScale" priority="28">
      <colorScale>
        <cfvo type="min"/>
        <cfvo type="percentile" val="50"/>
        <cfvo type="max"/>
        <color rgb="FFF8696B"/>
        <color rgb="FFFFEB84"/>
        <color rgb="FF63BE7B"/>
      </colorScale>
    </cfRule>
  </conditionalFormatting>
  <conditionalFormatting sqref="F192:H192">
    <cfRule type="colorScale" priority="27">
      <colorScale>
        <cfvo type="min"/>
        <cfvo type="percentile" val="50"/>
        <cfvo type="max"/>
        <color rgb="FFF8696B"/>
        <color rgb="FFFFEB84"/>
        <color rgb="FF63BE7B"/>
      </colorScale>
    </cfRule>
  </conditionalFormatting>
  <conditionalFormatting sqref="F193:H193">
    <cfRule type="colorScale" priority="23">
      <colorScale>
        <cfvo type="min"/>
        <cfvo type="percentile" val="50"/>
        <cfvo type="max"/>
        <color rgb="FFF8696B"/>
        <color rgb="FFFFEB84"/>
        <color rgb="FF63BE7B"/>
      </colorScale>
    </cfRule>
  </conditionalFormatting>
  <conditionalFormatting sqref="F194:H194">
    <cfRule type="colorScale" priority="22">
      <colorScale>
        <cfvo type="min"/>
        <cfvo type="percentile" val="50"/>
        <cfvo type="max"/>
        <color rgb="FFF8696B"/>
        <color rgb="FFFFEB84"/>
        <color rgb="FF63BE7B"/>
      </colorScale>
    </cfRule>
  </conditionalFormatting>
  <conditionalFormatting sqref="F195:H195">
    <cfRule type="colorScale" priority="24">
      <colorScale>
        <cfvo type="min"/>
        <cfvo type="percentile" val="50"/>
        <cfvo type="max"/>
        <color rgb="FFF8696B"/>
        <color rgb="FFFFEB84"/>
        <color rgb="FF63BE7B"/>
      </colorScale>
    </cfRule>
  </conditionalFormatting>
  <conditionalFormatting sqref="F196:H196">
    <cfRule type="colorScale" priority="26">
      <colorScale>
        <cfvo type="min"/>
        <cfvo type="percentile" val="50"/>
        <cfvo type="max"/>
        <color rgb="FFF8696B"/>
        <color rgb="FFFFEB84"/>
        <color rgb="FF63BE7B"/>
      </colorScale>
    </cfRule>
  </conditionalFormatting>
  <conditionalFormatting sqref="F197:H197">
    <cfRule type="colorScale" priority="25">
      <colorScale>
        <cfvo type="min"/>
        <cfvo type="percentile" val="50"/>
        <cfvo type="max"/>
        <color rgb="FFF8696B"/>
        <color rgb="FFFFEB84"/>
        <color rgb="FF63BE7B"/>
      </colorScale>
    </cfRule>
  </conditionalFormatting>
  <conditionalFormatting sqref="F198:H198">
    <cfRule type="colorScale" priority="29">
      <colorScale>
        <cfvo type="min"/>
        <cfvo type="percentile" val="50"/>
        <cfvo type="max"/>
        <color rgb="FFF8696B"/>
        <color rgb="FFFFEB84"/>
        <color rgb="FF63BE7B"/>
      </colorScale>
    </cfRule>
  </conditionalFormatting>
  <conditionalFormatting sqref="F199:H199">
    <cfRule type="colorScale" priority="30">
      <colorScale>
        <cfvo type="min"/>
        <cfvo type="percentile" val="50"/>
        <cfvo type="max"/>
        <color rgb="FFF8696B"/>
        <color rgb="FFFFEB84"/>
        <color rgb="FF63BE7B"/>
      </colorScale>
    </cfRule>
  </conditionalFormatting>
  <conditionalFormatting sqref="F200:H200">
    <cfRule type="colorScale" priority="31">
      <colorScale>
        <cfvo type="min"/>
        <cfvo type="percentile" val="50"/>
        <cfvo type="max"/>
        <color rgb="FFF8696B"/>
        <color rgb="FFFFEB84"/>
        <color rgb="FF63BE7B"/>
      </colorScale>
    </cfRule>
  </conditionalFormatting>
  <conditionalFormatting sqref="F201:H201">
    <cfRule type="colorScale" priority="32">
      <colorScale>
        <cfvo type="min"/>
        <cfvo type="percentile" val="50"/>
        <cfvo type="max"/>
        <color rgb="FFF8696B"/>
        <color rgb="FFFFEB84"/>
        <color rgb="FF63BE7B"/>
      </colorScale>
    </cfRule>
  </conditionalFormatting>
  <hyperlinks>
    <hyperlink ref="D199" r:id="rId1"/>
    <hyperlink ref="D198" r:id="rId2"/>
    <hyperlink ref="D197" r:id="rId3"/>
    <hyperlink ref="D200" r:id="rId4"/>
    <hyperlink ref="D196" r:id="rId5"/>
    <hyperlink ref="D195" r:id="rId6"/>
    <hyperlink ref="D194" r:id="rId7"/>
    <hyperlink ref="D193" r:id="rId8"/>
    <hyperlink ref="D192" r:id="rId9"/>
    <hyperlink ref="D191" r:id="rId10"/>
    <hyperlink ref="D190" r:id="rId11"/>
    <hyperlink ref="D188" r:id="rId12"/>
    <hyperlink ref="D187" r:id="rId13"/>
    <hyperlink ref="D186" r:id="rId14"/>
    <hyperlink ref="D185" r:id="rId15"/>
    <hyperlink ref="D183" r:id="rId16"/>
    <hyperlink ref="D182" r:id="rId17"/>
    <hyperlink ref="D181" r:id="rId18"/>
    <hyperlink ref="D180" r:id="rId19"/>
    <hyperlink ref="D179" r:id="rId20"/>
    <hyperlink ref="D177" r:id="rId21"/>
    <hyperlink ref="D174" r:id="rId22"/>
    <hyperlink ref="D173" r:id="rId23"/>
    <hyperlink ref="D172" r:id="rId24"/>
    <hyperlink ref="D171" r:id="rId25"/>
    <hyperlink ref="D170" r:id="rId26"/>
    <hyperlink ref="D168" r:id="rId27"/>
    <hyperlink ref="D167" r:id="rId28"/>
    <hyperlink ref="D166" r:id="rId29"/>
    <hyperlink ref="D165" r:id="rId30"/>
    <hyperlink ref="D164" r:id="rId31"/>
    <hyperlink ref="D163" r:id="rId32"/>
    <hyperlink ref="D162" r:id="rId33"/>
    <hyperlink ref="D161" r:id="rId34"/>
    <hyperlink ref="D160" r:id="rId35"/>
    <hyperlink ref="D159" r:id="rId36"/>
    <hyperlink ref="D158" r:id="rId37"/>
    <hyperlink ref="D157" r:id="rId38"/>
    <hyperlink ref="D156" r:id="rId39"/>
    <hyperlink ref="D154" r:id="rId40"/>
    <hyperlink ref="D153" r:id="rId41"/>
    <hyperlink ref="D152" r:id="rId42"/>
    <hyperlink ref="D151" r:id="rId43"/>
    <hyperlink ref="D150" r:id="rId44"/>
    <hyperlink ref="D149" r:id="rId45"/>
    <hyperlink ref="D148" r:id="rId46"/>
    <hyperlink ref="D147" r:id="rId47"/>
    <hyperlink ref="D146" r:id="rId48"/>
    <hyperlink ref="D145" r:id="rId49"/>
    <hyperlink ref="D144" r:id="rId50"/>
    <hyperlink ref="D143" r:id="rId51"/>
    <hyperlink ref="D142" r:id="rId52"/>
    <hyperlink ref="D141" r:id="rId53"/>
    <hyperlink ref="D140" r:id="rId54"/>
    <hyperlink ref="D44" r:id="rId55"/>
    <hyperlink ref="D45" r:id="rId56"/>
    <hyperlink ref="D46" r:id="rId57"/>
    <hyperlink ref="D47" r:id="rId58"/>
    <hyperlink ref="D48" r:id="rId59"/>
    <hyperlink ref="D49" r:id="rId60"/>
    <hyperlink ref="D50" r:id="rId61"/>
    <hyperlink ref="D139" r:id="rId62"/>
    <hyperlink ref="D138" r:id="rId63"/>
    <hyperlink ref="D137" r:id="rId64"/>
    <hyperlink ref="D136" r:id="rId65"/>
    <hyperlink ref="D135" r:id="rId66"/>
    <hyperlink ref="D133" r:id="rId67"/>
    <hyperlink ref="D132" r:id="rId68"/>
    <hyperlink ref="D131" r:id="rId69"/>
    <hyperlink ref="D130" r:id="rId70"/>
    <hyperlink ref="D129" r:id="rId71"/>
    <hyperlink ref="D128" r:id="rId72"/>
    <hyperlink ref="D127" r:id="rId73"/>
    <hyperlink ref="D126" r:id="rId74"/>
    <hyperlink ref="D125" r:id="rId75"/>
    <hyperlink ref="D123" r:id="rId76"/>
    <hyperlink ref="D122" r:id="rId77"/>
    <hyperlink ref="D121" r:id="rId78"/>
    <hyperlink ref="D120" r:id="rId79"/>
    <hyperlink ref="D119" r:id="rId80"/>
    <hyperlink ref="D118" r:id="rId81"/>
    <hyperlink ref="D51" r:id="rId82"/>
    <hyperlink ref="D53" r:id="rId83"/>
    <hyperlink ref="D54" r:id="rId84"/>
    <hyperlink ref="D55" r:id="rId85"/>
    <hyperlink ref="D56" r:id="rId86"/>
    <hyperlink ref="D57" r:id="rId87"/>
    <hyperlink ref="D58" r:id="rId88"/>
    <hyperlink ref="D60" r:id="rId89"/>
    <hyperlink ref="D61" r:id="rId90"/>
    <hyperlink ref="D62" r:id="rId91"/>
    <hyperlink ref="D63" r:id="rId92"/>
    <hyperlink ref="D64" r:id="rId93"/>
    <hyperlink ref="D66" r:id="rId94"/>
    <hyperlink ref="D67" r:id="rId95"/>
    <hyperlink ref="D68" r:id="rId96"/>
    <hyperlink ref="D72" r:id="rId97"/>
    <hyperlink ref="D73" r:id="rId98"/>
    <hyperlink ref="D74" r:id="rId99"/>
    <hyperlink ref="D76" r:id="rId100"/>
    <hyperlink ref="D77" r:id="rId101"/>
    <hyperlink ref="D78" r:id="rId102"/>
    <hyperlink ref="D79" r:id="rId103"/>
    <hyperlink ref="D80" r:id="rId104"/>
    <hyperlink ref="D81" r:id="rId105"/>
    <hyperlink ref="D82" r:id="rId106"/>
    <hyperlink ref="D83" r:id="rId107"/>
    <hyperlink ref="D84" r:id="rId108"/>
    <hyperlink ref="D85" r:id="rId109"/>
    <hyperlink ref="D86" r:id="rId110"/>
    <hyperlink ref="D87" r:id="rId111"/>
    <hyperlink ref="D88" r:id="rId112"/>
    <hyperlink ref="D89" r:id="rId113"/>
    <hyperlink ref="D91" r:id="rId114"/>
    <hyperlink ref="D92" r:id="rId115"/>
    <hyperlink ref="D94" r:id="rId116"/>
    <hyperlink ref="D95" r:id="rId117"/>
    <hyperlink ref="D97" r:id="rId118"/>
    <hyperlink ref="D98" r:id="rId119"/>
    <hyperlink ref="D100" r:id="rId120"/>
    <hyperlink ref="D101" r:id="rId121"/>
    <hyperlink ref="D104" r:id="rId122"/>
    <hyperlink ref="D105" r:id="rId123"/>
    <hyperlink ref="D107" r:id="rId124"/>
    <hyperlink ref="D109" r:id="rId125"/>
    <hyperlink ref="D112" r:id="rId126"/>
    <hyperlink ref="D113" r:id="rId127"/>
    <hyperlink ref="D114" r:id="rId128"/>
    <hyperlink ref="D115" r:id="rId129"/>
    <hyperlink ref="D116" r:id="rId130"/>
    <hyperlink ref="D117" r:id="rId131"/>
    <hyperlink ref="D93" r:id="rId132"/>
    <hyperlink ref="D90" r:id="rId133"/>
    <hyperlink ref="D103" r:id="rId134"/>
    <hyperlink ref="D102" r:id="rId135"/>
    <hyperlink ref="D99" r:id="rId136"/>
    <hyperlink ref="D96" r:id="rId137"/>
    <hyperlink ref="D69" r:id="rId138"/>
    <hyperlink ref="D43" r:id="rId139"/>
    <hyperlink ref="D42" r:id="rId140"/>
    <hyperlink ref="D40" r:id="rId141"/>
    <hyperlink ref="D34" r:id="rId142"/>
    <hyperlink ref="D35" r:id="rId143"/>
    <hyperlink ref="D36" r:id="rId144"/>
    <hyperlink ref="D37" r:id="rId145"/>
    <hyperlink ref="D38" r:id="rId146"/>
    <hyperlink ref="D39" r:id="rId147"/>
    <hyperlink ref="D108" r:id="rId148"/>
    <hyperlink ref="D23" r:id="rId149"/>
    <hyperlink ref="D24" r:id="rId150"/>
    <hyperlink ref="D26" r:id="rId151"/>
    <hyperlink ref="D33" r:id="rId152"/>
    <hyperlink ref="D31" r:id="rId153"/>
    <hyperlink ref="D30" r:id="rId154"/>
    <hyperlink ref="D29" r:id="rId155"/>
    <hyperlink ref="D28" r:id="rId156"/>
    <hyperlink ref="D27" r:id="rId157"/>
    <hyperlink ref="D2" r:id="rId158"/>
    <hyperlink ref="D3" r:id="rId159"/>
    <hyperlink ref="D4" r:id="rId160"/>
    <hyperlink ref="D5" r:id="rId161"/>
    <hyperlink ref="D6" r:id="rId162"/>
    <hyperlink ref="D7" r:id="rId163"/>
    <hyperlink ref="D8" r:id="rId164"/>
    <hyperlink ref="D9" r:id="rId165"/>
    <hyperlink ref="D10" r:id="rId166"/>
    <hyperlink ref="D11" r:id="rId167"/>
    <hyperlink ref="D12" r:id="rId168"/>
    <hyperlink ref="D14" r:id="rId169"/>
    <hyperlink ref="D15" r:id="rId170"/>
    <hyperlink ref="D16" r:id="rId171"/>
    <hyperlink ref="D17" r:id="rId172"/>
    <hyperlink ref="D18" r:id="rId173"/>
    <hyperlink ref="D19" r:id="rId174"/>
    <hyperlink ref="D21" r:id="rId17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5"/>
  <sheetViews>
    <sheetView workbookViewId="0">
      <selection activeCell="J25" sqref="J25"/>
    </sheetView>
  </sheetViews>
  <sheetFormatPr defaultRowHeight="14.4" x14ac:dyDescent="0.3"/>
  <cols>
    <col min="2" max="4" width="4.77734375" customWidth="1"/>
    <col min="5" max="5" width="6.21875" customWidth="1"/>
    <col min="6" max="8" width="4.77734375" customWidth="1"/>
    <col min="9" max="9" width="7.109375" customWidth="1"/>
    <col min="10" max="10" width="5.77734375" customWidth="1"/>
    <col min="11" max="17" width="4.77734375" customWidth="1"/>
  </cols>
  <sheetData>
    <row r="2" spans="2:23" x14ac:dyDescent="0.3">
      <c r="B2" s="3">
        <v>2019</v>
      </c>
      <c r="C2" s="3">
        <v>2020</v>
      </c>
      <c r="D2" s="3">
        <v>2021</v>
      </c>
      <c r="E2" s="3">
        <v>2022</v>
      </c>
      <c r="F2" s="3">
        <v>2023</v>
      </c>
      <c r="G2" s="3">
        <v>2024</v>
      </c>
    </row>
    <row r="3" spans="2:23" x14ac:dyDescent="0.3">
      <c r="B3" s="3" t="s">
        <v>4</v>
      </c>
      <c r="C3" s="3">
        <v>10</v>
      </c>
      <c r="D3" s="3">
        <v>11</v>
      </c>
      <c r="E3" s="3">
        <v>6</v>
      </c>
      <c r="F3" s="3">
        <v>10</v>
      </c>
      <c r="G3" s="3">
        <v>9</v>
      </c>
    </row>
    <row r="4" spans="2:23" x14ac:dyDescent="0.3">
      <c r="B4" s="3" t="s">
        <v>4</v>
      </c>
      <c r="C4" s="3">
        <v>15</v>
      </c>
      <c r="D4" s="3">
        <v>12</v>
      </c>
      <c r="E4" s="3"/>
      <c r="F4" s="3">
        <v>11</v>
      </c>
      <c r="G4" s="3">
        <v>11</v>
      </c>
    </row>
    <row r="5" spans="2:23" x14ac:dyDescent="0.3">
      <c r="B5" s="3">
        <v>4</v>
      </c>
      <c r="C5" s="3">
        <v>13</v>
      </c>
      <c r="D5" s="3">
        <v>9</v>
      </c>
      <c r="E5" s="3">
        <v>9</v>
      </c>
      <c r="F5" s="3">
        <v>11</v>
      </c>
      <c r="G5" s="3"/>
    </row>
    <row r="6" spans="2:23" x14ac:dyDescent="0.3">
      <c r="B6" s="3">
        <v>13</v>
      </c>
      <c r="C6" s="3">
        <v>13</v>
      </c>
      <c r="D6" s="3">
        <v>11</v>
      </c>
      <c r="E6" s="3">
        <v>10</v>
      </c>
      <c r="F6" s="3">
        <v>12</v>
      </c>
      <c r="G6" s="3"/>
    </row>
    <row r="7" spans="2:23" x14ac:dyDescent="0.3">
      <c r="B7" s="3">
        <v>17</v>
      </c>
      <c r="C7" s="3">
        <v>51</v>
      </c>
      <c r="D7" s="3">
        <v>43</v>
      </c>
      <c r="E7" s="3">
        <v>25</v>
      </c>
      <c r="F7" s="3">
        <v>44</v>
      </c>
      <c r="G7" s="3">
        <v>20</v>
      </c>
    </row>
    <row r="10" spans="2:23" x14ac:dyDescent="0.3">
      <c r="B10" t="s">
        <v>575</v>
      </c>
      <c r="C10" t="s">
        <v>576</v>
      </c>
      <c r="D10" t="s">
        <v>577</v>
      </c>
      <c r="E10" t="s">
        <v>578</v>
      </c>
      <c r="F10" t="s">
        <v>579</v>
      </c>
      <c r="G10" t="s">
        <v>580</v>
      </c>
      <c r="H10" t="s">
        <v>581</v>
      </c>
      <c r="I10" t="s">
        <v>582</v>
      </c>
      <c r="J10" t="s">
        <v>583</v>
      </c>
      <c r="K10" t="s">
        <v>584</v>
      </c>
      <c r="L10" t="s">
        <v>585</v>
      </c>
      <c r="M10" t="s">
        <v>586</v>
      </c>
      <c r="N10" t="s">
        <v>587</v>
      </c>
      <c r="O10" t="s">
        <v>588</v>
      </c>
      <c r="P10" t="s">
        <v>589</v>
      </c>
      <c r="Q10" t="s">
        <v>590</v>
      </c>
      <c r="R10" t="s">
        <v>591</v>
      </c>
      <c r="S10" t="s">
        <v>592</v>
      </c>
      <c r="T10" t="s">
        <v>593</v>
      </c>
      <c r="U10" t="s">
        <v>594</v>
      </c>
      <c r="V10" t="s">
        <v>595</v>
      </c>
      <c r="W10" t="s">
        <v>596</v>
      </c>
    </row>
    <row r="11" spans="2:23" x14ac:dyDescent="0.3">
      <c r="B11" s="3" t="s">
        <v>4</v>
      </c>
      <c r="C11" s="3" t="s">
        <v>4</v>
      </c>
      <c r="D11" s="3">
        <v>4</v>
      </c>
      <c r="E11" s="3">
        <v>13</v>
      </c>
      <c r="F11" s="3">
        <v>10</v>
      </c>
      <c r="G11" s="3">
        <v>15</v>
      </c>
      <c r="H11" s="3">
        <v>13</v>
      </c>
      <c r="I11" s="3">
        <v>13</v>
      </c>
      <c r="J11" s="3">
        <v>11</v>
      </c>
      <c r="K11" s="3">
        <v>12</v>
      </c>
      <c r="L11" s="3">
        <v>9</v>
      </c>
      <c r="M11" s="3">
        <v>11</v>
      </c>
      <c r="N11" s="3">
        <v>6</v>
      </c>
      <c r="O11" s="3" t="s">
        <v>4</v>
      </c>
      <c r="P11" s="3">
        <v>9</v>
      </c>
      <c r="Q11" s="3">
        <v>10</v>
      </c>
      <c r="R11" s="3">
        <v>10</v>
      </c>
      <c r="S11" s="3">
        <v>11</v>
      </c>
      <c r="T11" s="3">
        <v>11</v>
      </c>
      <c r="U11" s="3">
        <v>12</v>
      </c>
      <c r="V11" s="3">
        <v>9</v>
      </c>
      <c r="W11" s="3">
        <v>11</v>
      </c>
    </row>
    <row r="12" spans="2:23" x14ac:dyDescent="0.3">
      <c r="R12" s="3"/>
      <c r="S12" s="3"/>
      <c r="T12" s="3"/>
      <c r="U12" s="3"/>
    </row>
    <row r="13" spans="2:23" x14ac:dyDescent="0.3">
      <c r="R13" s="3"/>
      <c r="S13" s="3"/>
      <c r="T13" s="3"/>
      <c r="U13" s="3"/>
    </row>
    <row r="14" spans="2:23" x14ac:dyDescent="0.3">
      <c r="R14" s="3"/>
      <c r="S14" s="3"/>
      <c r="T14" s="3"/>
      <c r="U14" s="3"/>
    </row>
    <row r="18" spans="2:20" x14ac:dyDescent="0.3">
      <c r="C18" s="27" t="s">
        <v>269</v>
      </c>
      <c r="D18" s="27" t="s">
        <v>268</v>
      </c>
      <c r="E18" s="27" t="s">
        <v>270</v>
      </c>
      <c r="F18" s="3"/>
      <c r="H18" s="3"/>
      <c r="I18" s="3">
        <v>2019</v>
      </c>
      <c r="K18" s="3">
        <v>2020</v>
      </c>
      <c r="M18" s="3">
        <v>2021</v>
      </c>
      <c r="O18" s="3">
        <v>2022</v>
      </c>
      <c r="Q18" s="3">
        <v>2023</v>
      </c>
      <c r="S18" s="3">
        <v>2024</v>
      </c>
    </row>
    <row r="19" spans="2:20" x14ac:dyDescent="0.3">
      <c r="B19" s="13">
        <v>2019</v>
      </c>
      <c r="C19" s="28">
        <v>64.73</v>
      </c>
      <c r="D19" s="28">
        <v>72.318700000000007</v>
      </c>
      <c r="E19" s="28" t="s">
        <v>4</v>
      </c>
      <c r="F19" s="3"/>
      <c r="H19" s="3" t="s">
        <v>601</v>
      </c>
      <c r="I19" s="3">
        <v>163.5</v>
      </c>
      <c r="K19" s="3">
        <v>249.85</v>
      </c>
      <c r="M19" s="3">
        <v>524.20000000000005</v>
      </c>
      <c r="O19" s="3">
        <v>110</v>
      </c>
      <c r="Q19" s="3">
        <v>454.5</v>
      </c>
      <c r="S19" s="3">
        <v>678.5</v>
      </c>
    </row>
    <row r="20" spans="2:20" x14ac:dyDescent="0.3">
      <c r="B20" s="13">
        <v>2020</v>
      </c>
      <c r="C20" s="28">
        <v>71.94</v>
      </c>
      <c r="D20" s="28">
        <v>82.04</v>
      </c>
      <c r="E20" s="28" t="s">
        <v>4</v>
      </c>
      <c r="F20" s="3"/>
      <c r="H20" s="3" t="s">
        <v>602</v>
      </c>
      <c r="I20" s="3">
        <v>0.3</v>
      </c>
      <c r="J20">
        <f>I20*C19</f>
        <v>19.419</v>
      </c>
      <c r="K20" s="3">
        <v>10.82</v>
      </c>
      <c r="L20">
        <f>K20*C20</f>
        <v>778.39080000000001</v>
      </c>
      <c r="M20" s="3">
        <v>22</v>
      </c>
      <c r="N20">
        <f>M20*C21</f>
        <v>1620.52</v>
      </c>
      <c r="O20" s="3">
        <v>18.18</v>
      </c>
      <c r="P20">
        <f>O20*C22</f>
        <v>1242.6029999999998</v>
      </c>
      <c r="Q20" s="3">
        <v>15.44</v>
      </c>
      <c r="R20">
        <f>Q20*C23</f>
        <v>1202.9304</v>
      </c>
      <c r="S20" s="3">
        <v>4.37</v>
      </c>
      <c r="T20">
        <f>S20*C24</f>
        <v>385.47769999999997</v>
      </c>
    </row>
    <row r="21" spans="2:20" x14ac:dyDescent="0.3">
      <c r="B21" s="13">
        <v>2021</v>
      </c>
      <c r="C21" s="28">
        <v>73.66</v>
      </c>
      <c r="D21" s="28">
        <v>87.08</v>
      </c>
      <c r="E21" s="28">
        <v>101.35</v>
      </c>
      <c r="F21" s="3"/>
      <c r="H21" s="3" t="s">
        <v>603</v>
      </c>
      <c r="I21" s="3">
        <v>1.34</v>
      </c>
      <c r="J21">
        <f>I21*D19</f>
        <v>96.907058000000021</v>
      </c>
      <c r="K21" s="3">
        <v>0.6</v>
      </c>
      <c r="L21">
        <f>K21*D20</f>
        <v>49.224000000000004</v>
      </c>
      <c r="M21" s="3">
        <v>2.5499999999999998</v>
      </c>
      <c r="N21">
        <f>M21*D21</f>
        <v>222.05399999999997</v>
      </c>
      <c r="O21" s="3">
        <v>2.5</v>
      </c>
      <c r="P21">
        <f>O21*D22</f>
        <v>180.375</v>
      </c>
      <c r="Q21" s="3">
        <v>2.4300000000000002</v>
      </c>
      <c r="R21">
        <f>Q21*D23</f>
        <v>204.9948</v>
      </c>
      <c r="S21" s="3" t="s">
        <v>4</v>
      </c>
    </row>
    <row r="22" spans="2:20" x14ac:dyDescent="0.3">
      <c r="B22" s="13">
        <v>2022</v>
      </c>
      <c r="C22" s="28">
        <v>68.349999999999994</v>
      </c>
      <c r="D22" s="28">
        <v>72.150000000000006</v>
      </c>
      <c r="E22" s="28" t="s">
        <v>4</v>
      </c>
      <c r="F22" s="3"/>
      <c r="H22" s="3" t="s">
        <v>604</v>
      </c>
      <c r="I22" s="3"/>
      <c r="K22" s="3"/>
      <c r="M22" s="3">
        <v>1.3</v>
      </c>
      <c r="N22">
        <f>M22*E21</f>
        <v>131.755</v>
      </c>
      <c r="O22" s="3"/>
      <c r="Q22" s="3"/>
      <c r="S22" s="3" t="s">
        <v>4</v>
      </c>
    </row>
    <row r="23" spans="2:20" x14ac:dyDescent="0.3">
      <c r="B23" s="13">
        <v>2023</v>
      </c>
      <c r="C23" s="28">
        <v>77.91</v>
      </c>
      <c r="D23" s="28">
        <v>84.36</v>
      </c>
      <c r="E23" s="28"/>
      <c r="F23" s="3"/>
      <c r="H23" s="3"/>
      <c r="I23" s="3"/>
      <c r="K23" s="3"/>
      <c r="M23" s="3"/>
      <c r="O23" s="3"/>
      <c r="Q23" s="3"/>
      <c r="S23" s="3"/>
    </row>
    <row r="24" spans="2:20" x14ac:dyDescent="0.3">
      <c r="C24">
        <v>88.21</v>
      </c>
      <c r="D24">
        <v>94.83</v>
      </c>
    </row>
    <row r="25" spans="2:20" x14ac:dyDescent="0.3">
      <c r="J25">
        <f>SUM(I19,J20,J21,K19,L20,L21,M19,N20,N21,N22,O19,P20,P21,Q19,R20,R21,S19,T20)</f>
        <v>8315.2007580000009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Анализ</vt:lpstr>
      <vt:lpstr>Список стартапов</vt:lpstr>
      <vt:lpstr>Лист2</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iRU</cp:lastModifiedBy>
  <dcterms:created xsi:type="dcterms:W3CDTF">2023-07-07T19:01:10Z</dcterms:created>
  <dcterms:modified xsi:type="dcterms:W3CDTF">2024-09-12T16:25:31Z</dcterms:modified>
</cp:coreProperties>
</file>