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ri/Desktop/KP/edXData/"/>
    </mc:Choice>
  </mc:AlternateContent>
  <xr:revisionPtr revIDLastSave="0" documentId="13_ncr:1_{B3742F26-C2E9-FB42-8E4F-D8A4CB520E15}" xr6:coauthVersionLast="47" xr6:coauthVersionMax="47" xr10:uidLastSave="{00000000-0000-0000-0000-000000000000}"/>
  <bookViews>
    <workbookView xWindow="3560" yWindow="740" windowWidth="23520" windowHeight="15500" activeTab="4" xr2:uid="{00000000-000D-0000-FFFF-FFFF00000000}"/>
  </bookViews>
  <sheets>
    <sheet name="Crowdfunding" sheetId="1" r:id="rId1"/>
    <sheet name="Pivot Capmaign per category" sheetId="2" r:id="rId2"/>
    <sheet name="Pivot Capmaign per SubCat" sheetId="3" r:id="rId3"/>
    <sheet name="OutcomebyParCatYrs" sheetId="6" r:id="rId4"/>
    <sheet name="3 ConclusionsLimitAdditionalTbl" sheetId="7" r:id="rId5"/>
    <sheet name="GoalAnalysis" sheetId="8" r:id="rId6"/>
    <sheet name="StatAnalysis" sheetId="11" r:id="rId7"/>
  </sheet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1" l="1" a="1"/>
  <c r="H41" i="11" s="1"/>
  <c r="H42" i="11" a="1"/>
  <c r="H42" i="11" s="1"/>
  <c r="H43" i="11" a="1"/>
  <c r="H43" i="11" s="1"/>
  <c r="H44" i="11" a="1"/>
  <c r="H44" i="11" s="1"/>
  <c r="H45" i="11" a="1"/>
  <c r="H45" i="11" s="1"/>
  <c r="H46" i="11" a="1"/>
  <c r="H46" i="11" s="1"/>
  <c r="H47" i="11" a="1"/>
  <c r="H47" i="11" s="1"/>
  <c r="H40" i="11" a="1"/>
  <c r="H40" i="11" s="1"/>
  <c r="H9" i="11" a="1"/>
  <c r="H9" i="11" s="1"/>
  <c r="H10" i="11" a="1"/>
  <c r="H10" i="11" s="1"/>
  <c r="H11" i="11" a="1"/>
  <c r="H11" i="11" s="1"/>
  <c r="H12" i="11" a="1"/>
  <c r="H12" i="11" s="1"/>
  <c r="H4" i="11" a="1"/>
  <c r="H4" i="11" s="1"/>
  <c r="H5" i="11" a="1"/>
  <c r="H5" i="11" s="1"/>
  <c r="H6" i="11" a="1"/>
  <c r="H6" i="11" s="1"/>
  <c r="H8" i="11" a="1"/>
  <c r="H8" i="11" s="1"/>
  <c r="H7" i="11" a="1"/>
  <c r="H7" i="11" s="1"/>
  <c r="B56" i="11" l="1"/>
  <c r="B55" i="11"/>
  <c r="B54" i="11"/>
  <c r="B53" i="11"/>
  <c r="B52" i="11"/>
  <c r="B51" i="11"/>
  <c r="B20" i="11"/>
  <c r="B19" i="11"/>
  <c r="B18" i="11"/>
  <c r="B17" i="11"/>
  <c r="B16" i="11"/>
  <c r="B15" i="11"/>
  <c r="F3" i="8"/>
  <c r="G3" i="8"/>
  <c r="H3" i="8"/>
  <c r="F4" i="8"/>
  <c r="G4" i="8"/>
  <c r="H4" i="8"/>
  <c r="F5" i="8"/>
  <c r="G5" i="8"/>
  <c r="H5" i="8"/>
  <c r="F6" i="8"/>
  <c r="G6" i="8"/>
  <c r="H6" i="8"/>
  <c r="F7" i="8"/>
  <c r="G7" i="8"/>
  <c r="H7" i="8"/>
  <c r="F8" i="8"/>
  <c r="G8" i="8"/>
  <c r="H8" i="8"/>
  <c r="F9" i="8"/>
  <c r="G9" i="8"/>
  <c r="H9" i="8"/>
  <c r="F10" i="8"/>
  <c r="G10" i="8"/>
  <c r="H10" i="8"/>
  <c r="F11" i="8"/>
  <c r="G11" i="8"/>
  <c r="H11" i="8"/>
  <c r="F12" i="8"/>
  <c r="G12" i="8"/>
  <c r="H12" i="8"/>
  <c r="F13" i="8"/>
  <c r="G13" i="8"/>
  <c r="H13" i="8"/>
  <c r="H2" i="8"/>
  <c r="G2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2" i="8"/>
  <c r="B13" i="8"/>
  <c r="B12" i="8"/>
  <c r="B11" i="8"/>
  <c r="B10" i="8"/>
  <c r="B9" i="8"/>
  <c r="B8" i="8"/>
  <c r="B7" i="8"/>
  <c r="B6" i="8"/>
  <c r="B5" i="8"/>
  <c r="B4" i="8"/>
  <c r="C3" i="8"/>
  <c r="B3" i="8"/>
  <c r="B2" i="8"/>
  <c r="A1" i="8" a="1"/>
  <c r="A1" i="8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M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<sst xmlns="http://schemas.openxmlformats.org/spreadsheetml/2006/main" count="8256" uniqueCount="2194">
  <si>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</si>
  <si>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</si>
  <si>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</si>
  <si>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</si>
  <si>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</si>
  <si>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</si>
  <si>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</si>
  <si>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</si>
  <si>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</si>
  <si>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</si>
  <si>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</si>
  <si>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</si>
  <si>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</si>
  <si>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</si>
  <si>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</si>
  <si>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</si>
  <si>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</si>
  <si>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</si>
  <si>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</si>
  <si>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</si>
  <si>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</si>
  <si>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</si>
  <si>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</si>
  <si>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</si>
  <si>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</si>
  <si>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</si>
  <si>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</si>
  <si>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</si>
  <si>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</si>
  <si>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</si>
  <si>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</si>
  <si>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</si>
  <si>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</si>
  <si>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</si>
  <si>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</si>
  <si>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</si>
  <si>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</si>
  <si>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</si>
  <si>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</si>
  <si>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</si>
  <si>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</si>
  <si>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</si>
  <si>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</si>
  <si>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</si>
  <si>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</si>
  <si>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</si>
  <si>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</si>
  <si>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</si>
  <si>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</si>
  <si>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</si>
  <si>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</si>
  <si>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</si>
  <si>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</si>
  <si>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</si>
  <si>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</si>
  <si>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</si>
  <si>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</si>
  <si>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</si>
  <si>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</si>
  <si>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</si>
  <si>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</si>
  <si>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</si>
  <si>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</si>
  <si>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</si>
  <si>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</si>
  <si>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</si>
  <si>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</si>
  <si>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</si>
  <si>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</si>
  <si>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</si>
  <si>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</si>
  <si>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</si>
  <si>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</si>
  <si>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</si>
  <si>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</si>
  <si>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</si>
  <si>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</si>
  <si>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</si>
  <si>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</si>
  <si>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</si>
  <si>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</si>
  <si>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</si>
  <si>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</si>
  <si>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</si>
  <si>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</si>
  <si>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</si>
  <si>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</si>
  <si>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</si>
  <si>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</si>
  <si>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</si>
  <si>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</si>
  <si>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</si>
  <si>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</si>
  <si>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</si>
  <si>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</si>
  <si>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</si>
  <si>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</si>
  <si>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</si>
  <si>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</si>
  <si>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</si>
  <si>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</si>
  <si>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</si>
  <si>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</si>
  <si>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</si>
  <si>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</si>
  <si>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</si>
  <si>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</si>
  <si>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</si>
  <si>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</si>
  <si>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</si>
  <si>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</si>
  <si>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</si>
  <si>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</si>
  <si>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</si>
  <si>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</si>
  <si>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</si>
  <si>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</si>
  <si>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</si>
  <si>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</si>
  <si>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</si>
  <si>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</si>
  <si>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</si>
  <si>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</si>
  <si>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</si>
  <si>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</si>
  <si>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</si>
  <si>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</si>
  <si>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</si>
  <si>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</si>
  <si>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</si>
  <si>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</si>
  <si>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</si>
  <si>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</si>
  <si>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</si>
  <si>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</si>
  <si>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</si>
  <si>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</si>
  <si>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</si>
  <si>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</si>
  <si>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</si>
  <si>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</si>
  <si>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</si>
  <si>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</si>
  <si>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</si>
  <si>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</si>
  <si>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</si>
  <si>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</si>
  <si>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</si>
  <si>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</si>
  <si>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</si>
  <si>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</si>
  <si>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</si>
  <si>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</si>
  <si>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</si>
  <si>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</si>
  <si>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</si>
  <si>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</si>
  <si>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</si>
  <si>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</si>
  <si>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</si>
  <si>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</si>
  <si>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</si>
  <si>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</si>
  <si>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</si>
  <si>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</si>
  <si>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</si>
  <si>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</si>
  <si>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</si>
  <si>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</si>
  <si>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</si>
  <si>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</si>
  <si>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</si>
  <si>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</si>
  <si>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</si>
  <si>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</si>
  <si>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</si>
  <si>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</si>
  <si>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</si>
  <si>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</si>
  <si>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</si>
  <si>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</si>
  <si>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</si>
  <si>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</si>
  <si>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</si>
  <si>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</si>
  <si>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</si>
  <si>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</si>
  <si>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</si>
  <si>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</si>
  <si>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</si>
  <si>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</si>
  <si>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</si>
  <si>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</si>
  <si>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</si>
  <si>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</si>
  <si>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</si>
  <si>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</si>
  <si>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</si>
  <si>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</si>
  <si>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</si>
  <si>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</si>
  <si>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</si>
  <si>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</si>
  <si>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</si>
  <si>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</si>
  <si>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</si>
  <si>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</si>
  <si>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</si>
  <si>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</si>
  <si>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</si>
  <si>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</si>
  <si>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</si>
  <si>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</si>
  <si>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</si>
  <si>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</si>
  <si>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</si>
  <si>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</si>
  <si>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</si>
  <si>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</si>
  <si>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</si>
  <si>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</si>
  <si>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</si>
  <si>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</si>
  <si>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</si>
  <si>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</si>
  <si>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</si>
  <si>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</si>
  <si>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</si>
  <si>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</si>
  <si>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</si>
  <si>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</si>
  <si>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</si>
  <si>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</si>
  <si>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</si>
  <si>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</si>
  <si>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</si>
  <si>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</si>
  <si>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</si>
  <si>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</si>
  <si>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</si>
  <si>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</si>
  <si>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</si>
  <si>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</si>
  <si>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</si>
  <si>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</si>
  <si>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</si>
  <si>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</si>
  <si>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</si>
  <si>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</si>
  <si>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</si>
  <si>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</si>
  <si>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</si>
  <si>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</si>
  <si>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</si>
  <si>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</si>
  <si>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</si>
  <si>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</si>
  <si>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</si>
  <si>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</si>
  <si>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</si>
  <si>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</si>
  <si>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</si>
  <si>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</si>
  <si>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</si>
  <si>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</si>
  <si>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</si>
  <si>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</si>
  <si>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</si>
  <si>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</si>
  <si>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</si>
  <si>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</si>
  <si>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</si>
  <si>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</si>
  <si>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</si>
  <si>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</si>
  <si>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</si>
  <si>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</si>
  <si>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</si>
  <si>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</si>
  <si>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</si>
  <si>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</si>
  <si>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</si>
  <si>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</si>
  <si>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</si>
  <si>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</si>
  <si>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</si>
  <si>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</si>
  <si>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</si>
  <si>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</si>
  <si>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</si>
  <si>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</si>
  <si>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</si>
  <si>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</si>
  <si>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</si>
  <si>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</si>
  <si>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</si>
  <si>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</si>
  <si>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</si>
  <si>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</si>
  <si>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</si>
  <si>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</si>
  <si>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</si>
  <si>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</si>
  <si>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</si>
  <si>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</si>
  <si>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</si>
  <si>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</si>
  <si>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</si>
  <si>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</si>
  <si>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</si>
  <si>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</si>
  <si>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</si>
  <si>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</si>
  <si>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</si>
  <si>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</si>
  <si>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</si>
  <si>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</si>
  <si>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</si>
  <si>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</si>
  <si>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</si>
  <si>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</si>
  <si>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</si>
  <si>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</si>
  <si>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</si>
  <si>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</si>
  <si>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</si>
  <si>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</si>
  <si>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</si>
  <si>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</si>
  <si>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</si>
  <si>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</si>
  <si>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</si>
  <si>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</si>
  <si>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</si>
  <si>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</si>
  <si>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</si>
  <si>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</si>
  <si>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</si>
  <si>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</si>
  <si>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</si>
  <si>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</si>
  <si>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</si>
  <si>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</si>
  <si>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</si>
  <si>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</si>
  <si>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</si>
  <si>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</si>
  <si>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</si>
  <si>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</si>
  <si>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</si>
  <si>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</si>
  <si>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</si>
  <si>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</si>
  <si>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</si>
  <si>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</si>
  <si>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</si>
  <si>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</si>
  <si>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</si>
  <si>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</si>
  <si>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</si>
  <si>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</si>
  <si>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</si>
  <si>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</si>
  <si>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</si>
  <si>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</si>
  <si>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</si>
  <si>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</si>
  <si>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</si>
  <si>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</si>
  <si>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</si>
  <si>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</si>
  <si>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</si>
  <si>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</si>
  <si>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</si>
  <si>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</si>
  <si>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</si>
  <si>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</si>
  <si>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</si>
  <si>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</si>
  <si>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</si>
  <si>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</si>
  <si>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</si>
  <si>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</si>
  <si>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</si>
  <si>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</si>
  <si>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</si>
  <si>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</si>
  <si>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</si>
  <si>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</si>
  <si>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</si>
  <si>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</si>
  <si>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</si>
  <si>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</si>
  <si>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</si>
  <si>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</si>
  <si>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</si>
  <si>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</si>
  <si>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</si>
  <si>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</si>
  <si>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</si>
  <si>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</si>
  <si>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</si>
  <si>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</si>
  <si>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</si>
  <si>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</si>
  <si>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</si>
  <si>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</si>
  <si>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</si>
  <si>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</si>
  <si>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</si>
  <si>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</si>
  <si>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</si>
  <si>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</si>
  <si>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</si>
  <si>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</si>
  <si>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</si>
  <si>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</si>
  <si>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</si>
  <si>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</si>
  <si>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</si>
  <si>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</si>
  <si>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</si>
  <si>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</si>
  <si>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</si>
  <si>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</si>
  <si>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</si>
  <si>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</si>
  <si>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</si>
  <si>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</si>
  <si>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</si>
  <si>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</si>
  <si>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</si>
  <si>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</si>
  <si>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</si>
  <si>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</si>
  <si>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</si>
  <si>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</si>
  <si>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</si>
  <si>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</si>
  <si>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</si>
  <si>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</si>
  <si>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</si>
  <si>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</si>
  <si>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</si>
  <si>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</si>
  <si>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</si>
  <si>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</si>
  <si>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</si>
  <si>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</si>
  <si>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</si>
  <si>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</si>
  <si>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</si>
  <si>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</si>
  <si>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</si>
  <si>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</si>
  <si>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</si>
  <si>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</si>
  <si>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</si>
  <si>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</si>
  <si>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</si>
  <si>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</si>
  <si>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</si>
  <si>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</si>
  <si>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</si>
  <si>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</si>
  <si>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</si>
  <si>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</si>
  <si>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</si>
  <si>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</si>
  <si>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</si>
  <si>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</si>
  <si>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</si>
  <si>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</si>
  <si>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</si>
  <si>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</si>
  <si>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</si>
  <si>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</si>
  <si>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</si>
  <si>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</si>
  <si>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</si>
  <si>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</si>
  <si>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</si>
  <si>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</si>
  <si>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</si>
  <si>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</si>
  <si>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</si>
  <si>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</si>
  <si>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</si>
  <si>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</si>
  <si>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</si>
  <si>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</si>
  <si>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</si>
  <si>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</si>
  <si>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</si>
  <si>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</si>
  <si>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</si>
  <si>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</si>
  <si>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</si>
  <si>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</si>
  <si>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</si>
  <si>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</si>
  <si>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</si>
  <si>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</si>
  <si>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</si>
  <si>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</si>
  <si>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</si>
  <si>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</si>
  <si>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</si>
  <si>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</si>
  <si>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</si>
  <si>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</si>
  <si>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</si>
  <si>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</si>
  <si>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</si>
  <si>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</si>
  <si>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</si>
  <si>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</si>
  <si>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</si>
  <si>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</si>
  <si>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</si>
  <si>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</si>
  <si>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</si>
  <si>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</si>
  <si>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</si>
  <si>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</si>
  <si>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</si>
  <si>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</si>
  <si>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</si>
  <si>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</si>
  <si>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</si>
  <si>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</si>
  <si>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</si>
  <si>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</si>
  <si>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</si>
  <si>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</si>
  <si>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</si>
  <si>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</si>
  <si>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</si>
  <si>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</si>
  <si>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</si>
  <si>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</si>
  <si>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</si>
  <si>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</si>
  <si>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</si>
  <si>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</si>
  <si>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</si>
  <si>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</si>
  <si>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</si>
  <si>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</si>
  <si>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</si>
  <si>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</si>
  <si>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</si>
  <si>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</si>
  <si>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</si>
  <si>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</si>
  <si>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</si>
  <si>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</si>
  <si>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</si>
  <si>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</si>
  <si>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</si>
  <si>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</si>
  <si>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</si>
  <si>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</si>
  <si>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</si>
  <si>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</si>
  <si>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</si>
  <si>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</si>
  <si>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</si>
  <si>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</si>
  <si>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</si>
  <si>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</si>
  <si>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</si>
  <si>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</si>
  <si>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</si>
  <si>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</si>
  <si>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</si>
  <si>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</si>
  <si>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</si>
  <si>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</si>
  <si>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</si>
  <si>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</si>
  <si>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</si>
  <si>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</si>
  <si>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</si>
  <si>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</si>
  <si>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</si>
  <si>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</si>
  <si>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</si>
  <si>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</si>
  <si>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</si>
  <si>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</si>
  <si>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</si>
  <si>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</si>
  <si>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</si>
  <si>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</si>
  <si>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</si>
  <si>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</si>
  <si>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</si>
  <si>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</si>
  <si>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</si>
  <si>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</si>
  <si>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</si>
  <si>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</si>
  <si>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</si>
  <si>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</si>
  <si>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</si>
  <si>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</si>
  <si>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</si>
  <si>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</si>
  <si>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</si>
  <si>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</si>
  <si>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</si>
  <si>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</si>
  <si>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</si>
  <si>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</si>
  <si>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</si>
  <si>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</si>
  <si>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</si>
  <si>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</si>
  <si>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</si>
  <si>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</si>
  <si>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</si>
  <si>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</si>
  <si>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</si>
  <si>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</si>
  <si>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</si>
  <si>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</si>
  <si>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</si>
  <si>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</si>
  <si>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</si>
  <si>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</si>
  <si>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</si>
  <si>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</si>
  <si>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</si>
  <si>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</si>
  <si>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</si>
  <si>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</si>
  <si>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</si>
  <si>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</si>
  <si>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</si>
  <si>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</si>
  <si>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</si>
  <si>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</si>
  <si>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</si>
  <si>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</si>
  <si>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</si>
  <si>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</si>
  <si>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</si>
  <si>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</si>
  <si>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</si>
  <si>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</si>
  <si>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</si>
  <si>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</si>
  <si>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</si>
  <si>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</si>
  <si>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</si>
  <si>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</si>
  <si>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</si>
  <si>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</si>
  <si>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</si>
  <si>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</si>
  <si>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</si>
  <si>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</si>
  <si>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</si>
  <si>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</si>
  <si>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</si>
  <si>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</si>
  <si>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</si>
  <si>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</si>
  <si>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</si>
  <si>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</si>
  <si>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</si>
  <si>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</si>
  <si>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</si>
  <si>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</si>
  <si>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</si>
  <si>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</si>
  <si>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</si>
  <si>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</si>
  <si>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</si>
  <si>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</si>
  <si>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</si>
  <si>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</si>
  <si>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</si>
  <si>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</si>
  <si>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</si>
  <si>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</si>
  <si>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</si>
  <si>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</si>
  <si>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</si>
  <si>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</si>
  <si>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</si>
  <si>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</si>
  <si>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</si>
  <si>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</si>
  <si>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</si>
  <si>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</si>
  <si>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</si>
  <si>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</si>
  <si>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</si>
  <si>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</si>
  <si>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</si>
  <si>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</si>
  <si>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</si>
  <si>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</si>
  <si>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</si>
  <si>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</si>
  <si>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</si>
  <si>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</si>
  <si>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</si>
  <si>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</si>
  <si>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</si>
  <si>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</si>
  <si>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</si>
  <si>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</si>
  <si>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</si>
  <si>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</si>
  <si>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</si>
  <si>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</si>
  <si>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</si>
  <si>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</si>
  <si>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</si>
  <si>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</si>
  <si>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</si>
  <si>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</si>
  <si>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</si>
  <si>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</si>
  <si>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</si>
  <si>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</si>
  <si>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</si>
  <si>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</si>
  <si>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</si>
  <si>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</si>
  <si>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</si>
  <si>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</si>
  <si>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</si>
  <si>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</si>
  <si>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</si>
  <si>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</si>
  <si>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</si>
  <si>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</si>
  <si>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</si>
  <si>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</si>
  <si>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</si>
  <si>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</si>
  <si>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</si>
  <si>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</si>
  <si>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</si>
  <si>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</si>
  <si>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</si>
  <si>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</si>
  <si>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</si>
  <si>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</si>
  <si>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</si>
  <si>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</si>
  <si>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</si>
  <si>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</si>
  <si>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</si>
  <si>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</si>
  <si>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</si>
  <si>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</si>
  <si>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</si>
  <si>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</si>
  <si>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</si>
  <si>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</si>
  <si>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</si>
  <si>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</si>
  <si>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</si>
  <si>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</si>
  <si>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</si>
  <si>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</si>
  <si>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</si>
  <si>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</si>
  <si>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</si>
  <si>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</si>
  <si>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</si>
  <si>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</si>
  <si>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</si>
  <si>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</si>
  <si>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</si>
  <si>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</si>
  <si>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</si>
  <si>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</si>
  <si>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</si>
  <si>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</si>
  <si>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</si>
  <si>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</si>
  <si>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</si>
  <si>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</si>
  <si>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</si>
  <si>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</si>
  <si>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</si>
  <si>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</si>
  <si>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</si>
  <si>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</si>
  <si>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</si>
  <si>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</si>
  <si>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</si>
  <si>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</si>
  <si>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</si>
  <si>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</si>
  <si>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</si>
  <si>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</si>
  <si>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</si>
  <si>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</si>
  <si>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</si>
  <si>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</si>
  <si>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</si>
  <si>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</si>
  <si>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</si>
  <si>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</si>
  <si>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</si>
  <si>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</si>
  <si>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</si>
  <si>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</si>
  <si>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</si>
  <si>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</si>
  <si>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</si>
  <si>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</si>
  <si>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</si>
  <si>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</si>
  <si>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</si>
  <si>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</si>
  <si>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</si>
  <si>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</si>
  <si>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</si>
  <si>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</si>
  <si>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</si>
  <si>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</si>
  <si>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</si>
  <si>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</si>
  <si>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</si>
  <si>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</si>
  <si>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</si>
  <si>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</si>
  <si>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</si>
  <si>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</si>
  <si>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</si>
  <si>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</si>
  <si>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</si>
  <si>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</si>
  <si>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</si>
  <si>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</si>
  <si>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</si>
  <si>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</si>
  <si>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</si>
  <si>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</si>
  <si>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</si>
  <si>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</si>
  <si>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</si>
  <si>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</si>
  <si>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</si>
  <si>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</si>
  <si>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</si>
  <si>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</si>
  <si>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</si>
  <si>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</si>
  <si>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</si>
  <si>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</si>
  <si>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</si>
  <si>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</si>
  <si>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</si>
  <si>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</si>
  <si>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</si>
  <si>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</si>
  <si>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</si>
  <si>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</si>
  <si>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</si>
  <si>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</si>
  <si>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</si>
  <si>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</si>
  <si>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</si>
  <si>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</si>
  <si>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</si>
  <si>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</si>
  <si>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</si>
  <si>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</si>
  <si>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</si>
  <si>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</si>
  <si>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</si>
  <si>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</si>
  <si>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</si>
  <si>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</si>
  <si>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</si>
  <si>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</si>
  <si>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</si>
  <si>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</si>
  <si>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</si>
  <si>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</si>
  <si>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</si>
  <si>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</si>
  <si>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</si>
  <si>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</si>
  <si>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</si>
  <si>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</si>
  <si>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</si>
  <si>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</si>
  <si>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</si>
  <si>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</si>
  <si>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</si>
  <si>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</si>
  <si>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</si>
  <si>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</si>
  <si>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</si>
  <si>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</si>
  <si>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</si>
  <si>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</si>
  <si>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</si>
  <si>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</si>
  <si>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</si>
  <si>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</si>
  <si>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</si>
  <si>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</si>
  <si>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</si>
  <si>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</si>
  <si>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</si>
  <si>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</si>
  <si>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</si>
  <si>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</si>
  <si>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</si>
  <si>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</si>
  <si>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</si>
  <si>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</si>
  <si>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</si>
  <si>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</si>
  <si>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</si>
  <si>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</si>
  <si>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</si>
  <si>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</si>
  <si>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</si>
  <si>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</si>
  <si>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</si>
  <si>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</si>
  <si>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</si>
  <si>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</si>
  <si>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</si>
  <si>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</si>
  <si>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</si>
  <si>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</si>
  <si>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</si>
  <si>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</si>
  <si>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</si>
  <si>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</si>
  <si>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</si>
  <si>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</si>
  <si>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</si>
  <si>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</si>
  <si>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</si>
  <si>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</si>
  <si>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</si>
  <si>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</si>
  <si>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</si>
  <si>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</si>
  <si>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</si>
  <si>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</si>
  <si>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</si>
  <si>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</si>
  <si>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</si>
  <si>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</si>
  <si>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</si>
  <si>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</si>
  <si>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</si>
  <si>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</si>
  <si>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</si>
  <si>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</si>
  <si>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</si>
  <si>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</si>
  <si>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</si>
  <si>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</si>
  <si>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</si>
  <si>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</si>
  <si>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</si>
  <si>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</si>
  <si>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</si>
  <si>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</si>
  <si>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</si>
  <si>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</si>
  <si>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</si>
  <si>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</si>
  <si>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</si>
  <si>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</si>
  <si>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</si>
  <si>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</si>
  <si>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</si>
  <si>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</si>
  <si>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</si>
  <si>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</si>
  <si>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</si>
  <si>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</si>
  <si>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</si>
  <si>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</si>
  <si>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</si>
  <si>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</si>
  <si>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</si>
  <si>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</si>
  <si>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</si>
  <si>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</si>
  <si>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</si>
  <si>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</si>
  <si>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</si>
  <si>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</si>
  <si>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</si>
  <si>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</si>
  <si>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</si>
  <si>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</si>
  <si>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</si>
  <si>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</si>
  <si>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</si>
  <si>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</si>
  <si>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</si>
  <si>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</si>
  <si>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</si>
  <si>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</si>
  <si>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</si>
  <si>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</si>
  <si>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</si>
  <si>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</si>
  <si>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</si>
  <si>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</si>
  <si>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</si>
  <si>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</si>
  <si>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</si>
  <si>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</si>
  <si>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</si>
  <si>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</si>
  <si>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</si>
  <si>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</si>
  <si>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</si>
  <si>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</si>
  <si>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</si>
  <si>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</si>
  <si>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</si>
  <si>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</si>
  <si>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</si>
  <si>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</si>
  <si>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</si>
  <si>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</si>
  <si>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</si>
  <si>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</si>
  <si>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</si>
  <si>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</si>
  <si>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</si>
  <si>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</si>
  <si>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</si>
  <si>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</si>
  <si>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</si>
  <si>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</si>
  <si>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</si>
  <si>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</si>
  <si>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</si>
  <si>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</si>
  <si>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</si>
  <si>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</si>
  <si>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</si>
  <si>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</si>
  <si>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</si>
  <si>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</si>
  <si>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</si>
  <si>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</si>
  <si>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</si>
  <si>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</si>
  <si>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</si>
  <si>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</si>
  <si>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</si>
  <si>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</si>
  <si>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</si>
  <si>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</si>
  <si>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</si>
  <si>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</si>
  <si>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</si>
  <si>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</si>
  <si>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</si>
  <si>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</si>
  <si>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</si>
  <si>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</si>
  <si>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</si>
  <si>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</si>
  <si>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</si>
  <si>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</si>
  <si>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</si>
  <si>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</si>
  <si>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</si>
  <si>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</si>
  <si>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</si>
  <si>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</si>
  <si>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</si>
  <si>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</si>
  <si>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</si>
  <si>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</si>
  <si>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</si>
  <si>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</si>
  <si>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</si>
  <si>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</si>
  <si>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</si>
  <si>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</si>
  <si>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</si>
  <si>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</si>
  <si>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</si>
  <si>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</si>
  <si>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</si>
  <si>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</si>
  <si>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</si>
  <si>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</si>
  <si>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</si>
  <si>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</si>
  <si>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</si>
  <si>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</si>
  <si>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</si>
  <si>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</si>
  <si>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</si>
  <si>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</si>
  <si>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</si>
  <si>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</si>
  <si>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</si>
  <si>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</si>
  <si>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</si>
  <si>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</si>
  <si>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</si>
  <si>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</si>
  <si>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</si>
  <si>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</si>
  <si>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</si>
  <si>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</si>
  <si>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</si>
  <si>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</si>
  <si>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</si>
  <si>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</si>
  <si>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</si>
  <si>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</si>
  <si>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</si>
  <si>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</si>
  <si>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</si>
  <si>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</si>
  <si>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</si>
  <si>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</si>
  <si>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</si>
  <si>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</si>
  <si>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</si>
  <si>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</si>
  <si>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</si>
  <si>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</si>
  <si>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</si>
  <si>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</si>
  <si>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</si>
  <si>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</si>
  <si>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</si>
  <si>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</si>
  <si>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</si>
  <si>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</si>
  <si>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</si>
  <si>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</si>
  <si>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</si>
  <si>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</si>
  <si>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</si>
  <si>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</si>
  <si>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</si>
  <si>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</si>
  <si>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</si>
  <si>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</si>
  <si>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</si>
  <si>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</si>
  <si>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</si>
  <si>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</si>
  <si>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</si>
  <si>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</si>
  <si>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</si>
  <si>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</si>
  <si>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</si>
  <si>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</si>
  <si>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</si>
  <si>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</si>
  <si>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</si>
  <si>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</si>
  <si>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</si>
  <si>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</si>
  <si>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</si>
  <si>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</si>
  <si>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</si>
  <si>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</si>
  <si>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</si>
  <si>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</si>
  <si>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</si>
  <si>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</si>
  <si>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</si>
  <si>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</si>
  <si>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</si>
  <si>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</si>
  <si>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</si>
  <si>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</si>
  <si>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</si>
  <si>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</si>
  <si>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</si>
  <si>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</si>
  <si>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</si>
  <si>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</si>
  <si>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</si>
  <si>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</si>
  <si>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</si>
  <si>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</si>
  <si>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</si>
  <si>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</si>
  <si>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</si>
  <si>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</si>
  <si>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</si>
  <si>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</si>
  <si>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</si>
  <si>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</si>
  <si>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</si>
  <si>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</si>
  <si>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</si>
  <si>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</si>
  <si>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</si>
  <si>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</si>
  <si>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</si>
  <si>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</si>
  <si>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</si>
  <si>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</si>
  <si>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</si>
  <si>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</si>
  <si>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</si>
  <si>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</si>
  <si>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</si>
  <si>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</si>
  <si>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</si>
  <si>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</si>
  <si>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</si>
  <si>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</si>
  <si>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</si>
  <si>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</si>
  <si>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</si>
  <si>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</si>
  <si>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</si>
  <si>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</si>
  <si>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</si>
  <si>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</si>
  <si>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</si>
  <si>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</si>
  <si>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</si>
  <si>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</si>
  <si>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</si>
  <si>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</si>
  <si>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</si>
  <si>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</si>
  <si>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</si>
  <si>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</si>
  <si>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</si>
  <si>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</si>
  <si>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</si>
  <si>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</si>
  <si>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</si>
  <si>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</si>
  <si>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</si>
  <si>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</si>
  <si>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</si>
  <si>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</si>
  <si>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</si>
  <si>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</si>
  <si>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</si>
  <si>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</si>
  <si>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</si>
  <si>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</si>
  <si>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</si>
  <si>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</si>
  <si>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</si>
  <si>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</si>
  <si>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</si>
  <si>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</si>
  <si>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</si>
  <si>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</si>
  <si>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</si>
  <si>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</si>
  <si>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</si>
  <si>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</si>
  <si>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</si>
  <si>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</si>
  <si>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</si>
  <si>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</si>
  <si>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</si>
  <si>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</si>
  <si>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</si>
  <si>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</si>
  <si>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</si>
  <si>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</si>
  <si>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</si>
  <si>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</si>
  <si>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</si>
  <si>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</si>
  <si>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</si>
  <si>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</si>
  <si>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</si>
  <si>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</si>
  <si>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</si>
  <si>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</si>
  <si>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</si>
  <si>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</si>
  <si>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</si>
  <si>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</si>
  <si>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</si>
  <si>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</si>
  <si>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</si>
  <si>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</si>
  <si>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</si>
  <si>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</si>
  <si>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</si>
  <si>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</si>
  <si>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</si>
  <si>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</si>
  <si>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</si>
  <si>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</si>
  <si>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</si>
  <si>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</si>
  <si>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</si>
  <si>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</si>
  <si>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</si>
  <si>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</si>
  <si>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</si>
  <si>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</si>
  <si>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</si>
  <si>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</si>
  <si>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</si>
  <si>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</si>
  <si>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</si>
  <si>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</si>
  <si>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</si>
  <si>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</si>
  <si>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</si>
  <si>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</si>
  <si>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</si>
  <si>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</si>
  <si>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</si>
  <si>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</si>
  <si>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</si>
  <si>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</si>
  <si>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</si>
  <si>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</si>
  <si>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</si>
  <si>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</si>
  <si>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</si>
  <si>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</si>
  <si>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</si>
  <si>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</si>
  <si>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</si>
  <si>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</si>
  <si>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</si>
  <si>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</si>
  <si>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</si>
  <si>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</si>
  <si>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</si>
  <si>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</si>
  <si>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</si>
  <si>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</si>
  <si>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</si>
  <si>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</si>
  <si>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</si>
  <si>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</si>
  <si>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</si>
  <si>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</si>
  <si>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</si>
  <si>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</si>
  <si>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</si>
  <si>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</si>
  <si>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</si>
  <si>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</si>
  <si>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</si>
  <si>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</si>
  <si>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</si>
  <si>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</si>
  <si>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</si>
  <si>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</si>
  <si>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</si>
  <si>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</si>
  <si>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</si>
  <si>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</si>
  <si>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</si>
  <si>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</si>
  <si>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</si>
  <si>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</si>
  <si>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</si>
  <si>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</si>
  <si>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</si>
  <si>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</si>
  <si>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</si>
  <si>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</si>
  <si>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</si>
  <si>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</si>
  <si>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</si>
  <si>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</si>
  <si>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</si>
  <si>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</si>
  <si>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</si>
  <si>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</si>
  <si>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</si>
  <si>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</si>
  <si>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</si>
  <si>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</si>
  <si>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</si>
  <si>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</si>
  <si>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</si>
  <si>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</si>
  <si>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</si>
  <si>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</si>
  <si>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</si>
  <si>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</si>
  <si>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</si>
  <si>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</si>
  <si>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</si>
  <si>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</si>
  <si>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</si>
  <si>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</si>
  <si>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</si>
  <si>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</si>
  <si>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</si>
  <si>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</si>
  <si>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</si>
  <si>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</si>
  <si>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</si>
  <si>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</si>
  <si>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</si>
  <si>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</si>
  <si>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</si>
  <si>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</si>
  <si>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</si>
  <si>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</si>
  <si>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</si>
  <si>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</si>
  <si>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</si>
  <si>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</si>
  <si>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</si>
  <si>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</si>
  <si>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</si>
  <si>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</si>
  <si>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</si>
  <si>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</si>
  <si>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</si>
  <si>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</si>
  <si>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</si>
  <si>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</si>
  <si>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</si>
  <si>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</si>
  <si>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</si>
  <si>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</si>
  <si>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</si>
  <si>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</si>
  <si>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</si>
  <si>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</si>
  <si>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</si>
  <si>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</si>
  <si>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</si>
  <si>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</si>
  <si>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</si>
  <si>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</si>
  <si>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</si>
  <si>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</si>
  <si>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</si>
  <si>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</si>
  <si>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</si>
  <si>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</si>
  <si>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</si>
  <si>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</si>
  <si>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</si>
  <si>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</si>
  <si>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</si>
  <si>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</si>
  <si>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</si>
  <si>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</si>
  <si>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</si>
  <si>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</si>
  <si>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</si>
  <si>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</si>
  <si>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</si>
  <si>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</si>
  <si>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</si>
  <si>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</si>
  <si>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</si>
  <si>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</si>
  <si>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</si>
  <si>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</si>
  <si>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</si>
  <si>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</si>
  <si>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</si>
  <si>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</si>
  <si>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</si>
  <si>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</si>
  <si>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</si>
  <si>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</si>
  <si>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</si>
  <si>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</si>
  <si>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</si>
  <si>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</si>
  <si>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</si>
  <si>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</si>
  <si>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</si>
  <si>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</si>
  <si>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</si>
  <si>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</si>
  <si>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</si>
  <si>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</si>
  <si>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</si>
  <si>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</si>
  <si>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</si>
  <si>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</si>
  <si>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</si>
  <si>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</si>
  <si>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</si>
  <si>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</si>
  <si>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</si>
  <si>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</si>
  <si>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</si>
  <si>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</si>
  <si>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</si>
  <si>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</si>
  <si>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</si>
  <si>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</si>
  <si>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</si>
  <si>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</si>
  <si>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</si>
  <si>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</si>
  <si>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</si>
  <si>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</si>
  <si>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</si>
  <si>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</si>
  <si>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</si>
  <si>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</si>
  <si>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</si>
  <si>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</si>
  <si>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</si>
  <si>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</si>
  <si>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</si>
  <si>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</si>
  <si>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</si>
  <si>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</si>
  <si>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</si>
  <si>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</si>
  <si>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</si>
  <si>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</si>
  <si>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</si>
  <si>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</si>
  <si>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</si>
  <si>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</si>
  <si>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</si>
  <si>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</si>
  <si>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</si>
  <si>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</si>
  <si>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</si>
  <si>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</si>
  <si>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</si>
  <si>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</si>
  <si>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</si>
  <si>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</si>
  <si>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</si>
  <si>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</si>
  <si>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</si>
  <si>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</si>
  <si>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</si>
  <si>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</si>
  <si>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</si>
  <si>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</si>
  <si>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</si>
  <si>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</si>
  <si>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</si>
  <si>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</si>
  <si>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</si>
  <si>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</si>
  <si>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</si>
  <si>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</si>
  <si>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</si>
  <si>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</si>
  <si>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</si>
  <si>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</si>
  <si>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</si>
  <si>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</si>
  <si>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</si>
  <si>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</si>
  <si>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</si>
  <si>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</si>
  <si>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</si>
  <si>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</si>
  <si>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</si>
  <si>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</si>
  <si>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</si>
  <si>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</si>
  <si>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</si>
  <si>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</si>
  <si>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</si>
  <si>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</si>
  <si>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</si>
  <si>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</si>
  <si>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</si>
  <si>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</si>
  <si>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</si>
  <si>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</si>
  <si>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</si>
  <si>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</si>
  <si>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</si>
  <si>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</si>
  <si>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</si>
  <si>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</si>
  <si>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</si>
  <si>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</si>
  <si>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</si>
  <si>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</si>
  <si>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</si>
  <si>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</si>
  <si>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</si>
  <si>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</si>
  <si>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</si>
  <si>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</si>
  <si>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</si>
  <si>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</si>
  <si>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</si>
  <si>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</si>
  <si>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</si>
  <si>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</si>
  <si>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</si>
  <si>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</si>
  <si>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</si>
  <si>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</si>
  <si>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</si>
  <si>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</si>
  <si>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</si>
  <si>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</si>
  <si>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</si>
  <si>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</si>
  <si>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</si>
  <si>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</si>
  <si>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</si>
  <si>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</si>
  <si>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</si>
  <si>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</si>
  <si>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</si>
  <si>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</si>
  <si>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</si>
  <si>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</si>
  <si>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</si>
  <si>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</si>
  <si>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</si>
  <si>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</si>
  <si>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</si>
  <si>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</si>
  <si>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</si>
  <si>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</si>
  <si>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</si>
  <si>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</si>
  <si>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</si>
  <si>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</si>
  <si>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</si>
  <si>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</si>
  <si>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</si>
  <si>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</si>
  <si>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</si>
  <si>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</si>
  <si>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</si>
  <si>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</si>
  <si>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</si>
  <si>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</si>
  <si>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</si>
  <si>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</si>
  <si>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</si>
  <si>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</si>
  <si>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</si>
  <si>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</si>
  <si>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</si>
  <si>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</si>
  <si>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</si>
  <si>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</si>
  <si>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</si>
  <si>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</si>
  <si>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</si>
  <si>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</si>
  <si>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</si>
  <si>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</si>
  <si>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</si>
  <si>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</si>
  <si>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</si>
  <si>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</si>
  <si>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</si>
  <si>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</si>
  <si>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</si>
  <si>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</si>
  <si>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</si>
  <si>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</si>
  <si>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</si>
  <si>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</si>
  <si>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</si>
  <si>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</si>
  <si>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</si>
  <si>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</si>
  <si>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</si>
  <si>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</si>
  <si>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</si>
  <si>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</si>
  <si>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</si>
  <si>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</si>
  <si>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</si>
  <si>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</si>
  <si>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</si>
  <si>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</si>
  <si>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</si>
  <si>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</si>
  <si>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</si>
  <si>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</si>
  <si>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</si>
  <si>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</si>
  <si>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</si>
  <si>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</si>
  <si>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</si>
  <si>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</si>
  <si>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</si>
  <si>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</si>
  <si>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</si>
  <si>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</si>
  <si>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</si>
  <si>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</si>
  <si>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</si>
  <si>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</si>
  <si>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</si>
  <si>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</si>
  <si>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</si>
  <si>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</si>
  <si>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</si>
  <si>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</si>
  <si>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</si>
  <si>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</si>
  <si>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</si>
  <si>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</si>
  <si>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</si>
  <si>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</si>
  <si>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</si>
  <si>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</si>
  <si>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</si>
  <si>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</si>
  <si>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</si>
  <si>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</si>
  <si>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</si>
  <si>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</si>
  <si>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</si>
  <si>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</si>
  <si>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</si>
  <si>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</si>
  <si>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</si>
  <si>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</si>
  <si>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</si>
  <si>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</si>
  <si>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</si>
  <si>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</si>
  <si>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</si>
  <si>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</si>
  <si>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</si>
  <si>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</si>
  <si>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</si>
  <si>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</si>
  <si>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</si>
  <si>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</si>
  <si>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</si>
  <si>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</si>
  <si>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</si>
  <si>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</si>
  <si>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</si>
  <si>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</si>
  <si>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</si>
  <si>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</si>
  <si>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</si>
  <si>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</si>
  <si>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</si>
  <si>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</si>
  <si>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</si>
  <si>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</si>
  <si>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</si>
  <si>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</si>
  <si>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</si>
  <si>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</si>
  <si>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</si>
  <si>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</si>
  <si>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</si>
  <si>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</si>
  <si>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</si>
  <si>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</si>
  <si>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</si>
  <si>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</si>
  <si>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</si>
  <si>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</si>
  <si>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</si>
  <si>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</si>
  <si>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</si>
  <si>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</si>
  <si>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</si>
  <si>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</si>
  <si>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</si>
  <si>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</si>
  <si>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</si>
  <si>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</si>
  <si>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</si>
  <si>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</si>
  <si>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</si>
  <si>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</si>
  <si>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</si>
  <si>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</si>
  <si>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</si>
  <si>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</si>
  <si>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</si>
  <si>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</si>
  <si>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</si>
  <si>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</si>
  <si>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</si>
  <si>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</si>
  <si>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</si>
  <si>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</si>
  <si>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</si>
  <si>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</si>
  <si>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</si>
  <si>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</si>
  <si>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</si>
  <si>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</si>
  <si>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</si>
  <si>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</si>
  <si>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</si>
  <si>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</si>
  <si>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</si>
  <si>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</si>
  <si>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</si>
  <si>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</si>
  <si>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</si>
  <si>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</si>
  <si>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</si>
  <si>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</si>
  <si>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</si>
  <si>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</si>
  <si>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</si>
  <si>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</si>
  <si>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</si>
  <si>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</si>
  <si>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</si>
  <si>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</si>
  <si>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</si>
  <si>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</si>
  <si>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</si>
  <si>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</si>
  <si>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</si>
  <si>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</si>
  <si>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</si>
  <si>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</si>
  <si>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</si>
  <si>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</si>
  <si>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</si>
  <si>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</si>
  <si>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</si>
  <si>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</si>
  <si>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</si>
  <si>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</si>
  <si>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</si>
  <si>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</si>
  <si>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</si>
  <si>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</si>
  <si>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</si>
  <si>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</si>
  <si>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</si>
  <si>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</si>
  <si>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</si>
  <si>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</si>
  <si>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</si>
  <si>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</si>
  <si>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</si>
  <si>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</si>
  <si>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</si>
  <si>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</si>
  <si>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</si>
  <si>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</si>
  <si>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</si>
  <si>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</si>
  <si>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</si>
  <si>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</si>
  <si>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</si>
  <si>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</si>
  <si>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</si>
  <si>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</si>
  <si>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</si>
  <si>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</si>
  <si>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</si>
  <si>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</si>
  <si>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</si>
  <si>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</si>
  <si>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</si>
  <si>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</si>
  <si>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</si>
  <si>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</si>
  <si>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</si>
  <si>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</si>
  <si>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</si>
  <si>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</si>
  <si>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</si>
  <si>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</si>
  <si>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</si>
  <si>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</si>
  <si>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</si>
  <si>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</si>
  <si>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</si>
  <si>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</si>
  <si>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</si>
  <si>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</si>
  <si>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</si>
  <si>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</si>
  <si>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</si>
  <si>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</si>
  <si>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</si>
  <si>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</si>
  <si>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</si>
  <si>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</si>
  <si>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</si>
  <si>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</si>
  <si>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</si>
  <si>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</si>
  <si>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</si>
  <si>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</si>
  <si>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</si>
  <si>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</si>
  <si>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</si>
  <si>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</si>
  <si>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</si>
  <si>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</si>
  <si>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</si>
  <si>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</si>
  <si>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</si>
  <si>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</si>
  <si>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</si>
  <si>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</si>
  <si>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</si>
  <si>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</si>
  <si>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</si>
  <si>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</si>
  <si>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</si>
  <si>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</si>
  <si>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</si>
  <si>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</si>
  <si>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</si>
  <si>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</si>
  <si>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</si>
  <si>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</si>
  <si>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</si>
  <si>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</si>
  <si>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</si>
  <si>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</si>
  <si>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</si>
  <si>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</si>
  <si>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</si>
  <si>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</si>
  <si>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</si>
  <si>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</si>
  <si>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</si>
  <si>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</si>
  <si>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</si>
  <si>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</si>
  <si>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</si>
  <si>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</si>
  <si>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</si>
  <si>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</si>
  <si>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</si>
  <si>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</si>
  <si>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</si>
  <si>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</si>
  <si>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</si>
  <si>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</si>
  <si>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</si>
  <si>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</si>
  <si>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</si>
  <si>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</si>
  <si>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</si>
  <si>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</si>
  <si>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</si>
  <si>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</si>
  <si>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</si>
  <si>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</si>
  <si>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</si>
  <si>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</si>
  <si>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</si>
  <si>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</si>
  <si>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</si>
  <si>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</si>
  <si>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</si>
  <si>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</si>
  <si>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</si>
  <si>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</si>
  <si>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</si>
  <si>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</si>
  <si>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</si>
  <si>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</si>
  <si>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</si>
  <si>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</si>
  <si>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</si>
  <si>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</si>
  <si>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</si>
  <si>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</si>
  <si>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</si>
  <si>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</si>
  <si>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</si>
  <si>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</si>
  <si>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</si>
  <si>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</si>
  <si>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</si>
  <si>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</si>
  <si>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</si>
  <si>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</si>
  <si>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</si>
  <si>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</si>
  <si>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</si>
  <si>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</si>
  <si>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</si>
  <si>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</si>
  <si>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</si>
  <si>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</si>
  <si>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</si>
  <si>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</si>
  <si>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</si>
  <si>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</si>
  <si>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</si>
  <si>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</si>
  <si>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</si>
  <si>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</si>
  <si>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</si>
  <si>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</si>
  <si>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</si>
  <si>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</si>
  <si>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</si>
  <si>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</si>
  <si>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</si>
  <si>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</si>
  <si>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</si>
  <si>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</si>
  <si>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</si>
  <si>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</si>
  <si>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PercentFunded</t>
  </si>
  <si>
    <t>AverageDonation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</si>
  <si>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</si>
  <si>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</si>
  <si>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</si>
  <si>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</si>
  <si>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</si>
  <si>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</si>
  <si>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</si>
  <si>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</si>
  <si>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</si>
  <si>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</si>
  <si>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</si>
  <si>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</si>
  <si>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</si>
  <si>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</si>
  <si>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</si>
  <si>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</si>
  <si>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</si>
  <si>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</si>
  <si>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</si>
  <si>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</si>
  <si>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</si>
  <si>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</si>
  <si>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</si>
  <si>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</si>
  <si>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</si>
  <si>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</si>
  <si>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</si>
  <si>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</si>
  <si>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</si>
  <si>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</si>
  <si>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</si>
  <si>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</si>
  <si>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</si>
  <si>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</si>
  <si>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</si>
  <si>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</si>
  <si>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</si>
  <si>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</si>
  <si>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</si>
  <si>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</si>
  <si>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</si>
  <si>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</si>
  <si>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</si>
  <si>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</si>
  <si>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</si>
  <si>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</si>
  <si>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</si>
  <si>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</si>
  <si>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</si>
  <si>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</si>
  <si>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</si>
  <si>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</si>
  <si>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</si>
  <si>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</si>
  <si>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</si>
  <si>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Years (Date Created Conversion)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</si>
  <si>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</si>
  <si>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</si>
  <si>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</si>
  <si>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</si>
  <si>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</si>
  <si>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</si>
  <si>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</si>
  <si>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</si>
  <si>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</si>
  <si>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</si>
  <si>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</si>
  <si>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</si>
  <si>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</si>
  <si>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</si>
  <si>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</si>
  <si>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</si>
  <si>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</si>
  <si>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</si>
  <si>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</si>
  <si>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</si>
  <si>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</si>
  <si>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of backers_count</t>
  </si>
  <si>
    <t>Average of backers_count2</t>
  </si>
  <si>
    <t>Min of backers_count2</t>
  </si>
  <si>
    <t>Max of backers_count2</t>
  </si>
  <si>
    <t>Var of backers_count2</t>
  </si>
  <si>
    <t>StdDev of backers_count2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</si>
  <si>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</si>
  <si>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</si>
  <si>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</si>
  <si>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</si>
  <si>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</si>
  <si>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</si>
  <si>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Median</t>
  </si>
  <si>
    <r>
      <t>Given the provided data, the </t>
    </r>
    <r>
      <rPr>
        <b/>
        <sz val="16"/>
        <color rgb="FF111111"/>
        <rFont val="Helvetica Neue"/>
        <family val="2"/>
      </rPr>
      <t>median</t>
    </r>
    <r>
      <rPr>
        <sz val="16"/>
        <color rgb="FF111111"/>
        <rFont val="Helvetica Neue"/>
        <family val="2"/>
      </rPr>
      <t> would be a better measure to summarize the data. Here’s why:</t>
    </r>
  </si>
  <si>
    <r>
      <t>Outliers</t>
    </r>
    <r>
      <rPr>
        <sz val="16"/>
        <color rgb="FF111111"/>
        <rFont val="Helvetica Neue"/>
        <family val="2"/>
      </rPr>
      <t>:</t>
    </r>
  </si>
  <si>
    <r>
      <t>The presence of a category with an extremely high number of backers (theater with 74,601 backers) is an </t>
    </r>
    <r>
      <rPr>
        <b/>
        <sz val="16"/>
        <color rgb="FF111111"/>
        <rFont val="Helvetica Neue"/>
        <family val="2"/>
      </rPr>
      <t>outlier</t>
    </r>
    <r>
      <rPr>
        <sz val="16"/>
        <color rgb="FF111111"/>
        <rFont val="Helvetica Neue"/>
        <family val="2"/>
      </rPr>
      <t>.</t>
    </r>
  </si>
  <si>
    <r>
      <t>Outliers can significantly affect the </t>
    </r>
    <r>
      <rPr>
        <b/>
        <sz val="16"/>
        <color rgb="FF111111"/>
        <rFont val="Helvetica Neue"/>
        <family val="2"/>
      </rPr>
      <t>mean</t>
    </r>
    <r>
      <rPr>
        <sz val="16"/>
        <color rgb="FF111111"/>
        <rFont val="Helvetica Neue"/>
        <family val="2"/>
      </rPr>
      <t> (average) because they pull the value toward extreme ends.</t>
    </r>
  </si>
  <si>
    <t>The median is less sensitive to such extreme values and provides a more representative summary of the central tendency for this dataset.</t>
  </si>
  <si>
    <r>
      <t>Comparison</t>
    </r>
    <r>
      <rPr>
        <sz val="16"/>
        <color rgb="FF111111"/>
        <rFont val="Helvetica Neue"/>
        <family val="2"/>
      </rPr>
      <t>:</t>
    </r>
  </si>
  <si>
    <r>
      <t>The </t>
    </r>
    <r>
      <rPr>
        <b/>
        <sz val="16"/>
        <color rgb="FF111111"/>
        <rFont val="Helvetica Neue"/>
        <family val="2"/>
      </rPr>
      <t>mean</t>
    </r>
    <r>
      <rPr>
        <sz val="16"/>
        <color rgb="FF111111"/>
        <rFont val="Helvetica Neue"/>
        <family val="2"/>
      </rPr>
      <t> number of backers is </t>
    </r>
    <r>
      <rPr>
        <b/>
        <sz val="16"/>
        <color rgb="FF111111"/>
        <rFont val="Helvetica Neue"/>
        <family val="2"/>
      </rPr>
      <t>26,646</t>
    </r>
    <r>
      <rPr>
        <sz val="16"/>
        <color rgb="FF111111"/>
        <rFont val="Helvetica Neue"/>
        <family val="2"/>
      </rPr>
      <t>, which is heavily influenced by the theater category.</t>
    </r>
  </si>
  <si>
    <r>
      <t>The </t>
    </r>
    <r>
      <rPr>
        <b/>
        <sz val="16"/>
        <color rgb="FF111111"/>
        <rFont val="Helvetica Neue"/>
        <family val="2"/>
      </rPr>
      <t>median</t>
    </r>
    <r>
      <rPr>
        <sz val="16"/>
        <color rgb="FF111111"/>
        <rFont val="Helvetica Neue"/>
        <family val="2"/>
      </rPr>
      <t> number of backers is </t>
    </r>
    <r>
      <rPr>
        <b/>
        <sz val="16"/>
        <color rgb="FF111111"/>
        <rFont val="Helvetica Neue"/>
        <family val="2"/>
      </rPr>
      <t>17,750</t>
    </r>
    <r>
      <rPr>
        <sz val="16"/>
        <color rgb="FF111111"/>
        <rFont val="Helvetica Neue"/>
        <family val="2"/>
      </rPr>
      <t>, which represents the middle value when all categories are sorted.</t>
    </r>
  </si>
  <si>
    <t>Since the median is less affected by outliers, it better reflects the typical number of backers across categories.</t>
  </si>
  <si>
    <r>
      <t>Conclusion</t>
    </r>
    <r>
      <rPr>
        <sz val="16"/>
        <color rgb="FF111111"/>
        <rFont val="Helvetica Neue"/>
        <family val="2"/>
      </rPr>
      <t>:</t>
    </r>
  </si>
  <si>
    <r>
      <t>In this case, the </t>
    </r>
    <r>
      <rPr>
        <b/>
        <sz val="16"/>
        <color rgb="FF111111"/>
        <rFont val="Helvetica Neue"/>
        <family val="2"/>
      </rPr>
      <t>median</t>
    </r>
    <r>
      <rPr>
        <sz val="16"/>
        <color rgb="FF111111"/>
        <rFont val="Helvetica Neue"/>
        <family val="2"/>
      </rPr>
      <t> provides a more accurate summary of the central tendency of the data.</t>
    </r>
  </si>
  <si>
    <r>
      <t>Variability in Backer Counts</t>
    </r>
    <r>
      <rPr>
        <sz val="16"/>
        <color rgb="FF111111"/>
        <rFont val="Helvetica Neue"/>
        <family val="2"/>
      </rPr>
      <t>:</t>
    </r>
  </si>
  <si>
    <r>
      <t>Successful Campaigns</t>
    </r>
    <r>
      <rPr>
        <sz val="16"/>
        <color rgb="FF111111"/>
        <rFont val="Helvetica Neue"/>
        <family val="2"/>
      </rPr>
      <t>:</t>
    </r>
  </si>
  <si>
    <r>
      <t>Interpretation</t>
    </r>
    <r>
      <rPr>
        <sz val="16"/>
        <color rgb="FF111111"/>
        <rFont val="Helvetica Neue"/>
        <family val="2"/>
      </rPr>
      <t>:</t>
    </r>
  </si>
  <si>
    <t>Use your data to determine if there is more variability with successful or unsuccessful campaigns. Does this make sense? Why or why not?</t>
  </si>
  <si>
    <t>Use your data to determine whether the mean or the median better summarizes the data.</t>
  </si>
  <si>
    <t>Here's why:</t>
  </si>
  <si>
    <r>
      <t>Considering the presence of outliers (such as the theater category) in this dataset, the </t>
    </r>
    <r>
      <rPr>
        <b/>
        <sz val="16"/>
        <color rgb="FF111111"/>
        <rFont val="Helvetica Neue"/>
        <family val="2"/>
      </rPr>
      <t>median</t>
    </r>
    <r>
      <rPr>
        <sz val="16"/>
        <color rgb="FF111111"/>
        <rFont val="Helvetica Neue"/>
        <family val="2"/>
      </rPr>
      <t> (35,040) is a better summary measure than the mean (53,433) for this dataset.</t>
    </r>
  </si>
  <si>
    <r>
      <t>The presence of a category with an extremely high number of backers (theater with 181,835 backers) is an </t>
    </r>
    <r>
      <rPr>
        <b/>
        <sz val="16"/>
        <color rgb="FF111111"/>
        <rFont val="Helvetica Neue"/>
        <family val="2"/>
      </rPr>
      <t>outlier</t>
    </r>
    <r>
      <rPr>
        <sz val="16"/>
        <color rgb="FF111111"/>
        <rFont val="Helvetica Neue"/>
        <family val="2"/>
      </rPr>
      <t>.</t>
    </r>
  </si>
  <si>
    <r>
      <t>The </t>
    </r>
    <r>
      <rPr>
        <b/>
        <sz val="16"/>
        <color rgb="FF111111"/>
        <rFont val="Helvetica Neue"/>
        <family val="2"/>
      </rPr>
      <t>mean</t>
    </r>
    <r>
      <rPr>
        <sz val="16"/>
        <color rgb="FF111111"/>
        <rFont val="Helvetica Neue"/>
        <family val="2"/>
      </rPr>
      <t> number of backers is </t>
    </r>
    <r>
      <rPr>
        <b/>
        <sz val="16"/>
        <color rgb="FF111111"/>
        <rFont val="Helvetica Neue"/>
        <family val="2"/>
      </rPr>
      <t>53,433</t>
    </r>
    <r>
      <rPr>
        <sz val="16"/>
        <color rgb="FF111111"/>
        <rFont val="Helvetica Neue"/>
        <family val="2"/>
      </rPr>
      <t>, which is heavily influenced by the theater category.</t>
    </r>
  </si>
  <si>
    <r>
      <t>The </t>
    </r>
    <r>
      <rPr>
        <b/>
        <sz val="16"/>
        <color rgb="FF111111"/>
        <rFont val="Helvetica Neue"/>
        <family val="2"/>
      </rPr>
      <t>median</t>
    </r>
    <r>
      <rPr>
        <sz val="16"/>
        <color rgb="FF111111"/>
        <rFont val="Helvetica Neue"/>
        <family val="2"/>
      </rPr>
      <t> number of backers is 35,040, which represents the middle value when all categories are sorted.</t>
    </r>
  </si>
  <si>
    <t>Variance: 3,258,994,444</t>
  </si>
  <si>
    <t>Mean: 53,433</t>
  </si>
  <si>
    <t>Median: 35,040</t>
  </si>
  <si>
    <r>
      <t>Unsuccessful (Failed) Campaigns</t>
    </r>
    <r>
      <rPr>
        <sz val="16"/>
        <color rgb="FF111111"/>
        <rFont val="Helvetica Neue"/>
        <family val="2"/>
      </rPr>
      <t>:</t>
    </r>
  </si>
  <si>
    <t>Variance: 529,873,755</t>
  </si>
  <si>
    <t>Mean: 26,646</t>
  </si>
  <si>
    <t>Median: 17,750</t>
  </si>
  <si>
    <t>Variability is measured by variance. A higher variance indicates more spread in the data.</t>
  </si>
  <si>
    <t>The variance for successful campaigns is significantly higher than that for unsuccessful campaigns.</t>
  </si>
  <si>
    <t>This suggests that successful campaigns have a wider range of backers, from very few to exceptionally high numbers.</t>
  </si>
  <si>
    <t>In contrast, unsuccessful campaigns tend to have a more consistent range of backers.</t>
  </si>
  <si>
    <t>Yes, it makes sense. The higher variance in successful campaigns reflects the diverse outcomes and levels of support they receive.</t>
  </si>
  <si>
    <t>Unsuccessful campaigns show less variability, possibly due to a narrower range of backers.</t>
  </si>
  <si>
    <t>In summary, there is more variability in the number of backers for successful campaigns.</t>
  </si>
  <si>
    <t>Create a report in Microsoft Word, and answer the following questions:</t>
  </si>
  <si>
    <r>
      <t>1.</t>
    </r>
    <r>
      <rPr>
        <b/>
        <sz val="7"/>
        <color rgb="FF2B2B2B"/>
        <rFont val="Times New Roman"/>
        <family val="1"/>
      </rPr>
      <t xml:space="preserve">     </t>
    </r>
    <r>
      <rPr>
        <b/>
        <sz val="15"/>
        <color rgb="FF2B2B2B"/>
        <rFont val="Roboto"/>
      </rPr>
      <t>Given the provided data, what are three conclusions that we can draw about crowdfunding campaigns?</t>
    </r>
  </si>
  <si>
    <t xml:space="preserve">1. Monthly Trends </t>
  </si>
  <si>
    <t>a. The data shows variations in campaign outcomes across different months and there isn’t a clear linear trend in campaign outcomes based on the month of creation.</t>
  </si>
  <si>
    <t>b. January, March, and July have the highest number of successful campaigns, while April and September have the lowest.</t>
  </si>
  <si>
    <t>c. February and June show a balanced distribution between successful and failed campaigns.</t>
  </si>
  <si>
    <t>d. Further analysis could reveal seasonal trends. For example, theater campaigns may perform better during certain months (e.g., holiday seasons or summer).</t>
  </si>
  <si>
    <t xml:space="preserve">2. Category Performance  </t>
  </si>
  <si>
    <t>a. The “Theater” category stands out with the highest number of successful campaigns (187).</t>
  </si>
  <si>
    <t>b. “Music” and “Film &amp; Video” also perform well, with 99 and 102 successful campaigns, respectively.</t>
  </si>
  <si>
    <t>c. “Journalism” has the fewest campaigns (only 4 live ones), indicating a less popular category.</t>
  </si>
  <si>
    <t>3. Overall Success Rate</t>
  </si>
  <si>
    <t>a. Out of 1000 campaigns, 565 were successful, which suggests a relatively positive overall success rate.</t>
  </si>
  <si>
    <r>
      <t>2.</t>
    </r>
    <r>
      <rPr>
        <b/>
        <sz val="7"/>
        <color rgb="FF2B2B2B"/>
        <rFont val="Times New Roman"/>
        <family val="1"/>
      </rPr>
      <t xml:space="preserve">     </t>
    </r>
    <r>
      <rPr>
        <b/>
        <sz val="15"/>
        <color rgb="FF2B2B2B"/>
        <rFont val="Roboto"/>
      </rPr>
      <t>What are some limitations of this dataset?</t>
    </r>
  </si>
  <si>
    <t>Limitations of the Dataset:</t>
  </si>
  <si>
    <t>1. Lack of Contextual Information</t>
  </si>
  <si>
    <t>a. The dataset lacks detailed information about campaign content, marketing strategies, and creator backgrounds.</t>
  </si>
  <si>
    <t>b. Insights related to campaign quality, uniqueness, and blurb/storytelling are missing.</t>
  </si>
  <si>
    <t>2. Bias</t>
  </si>
  <si>
    <t>a. The dataset presented may not be representing all crowdfunding platforms/campaigns.</t>
  </si>
  <si>
    <t>b. Unsuccessful campaigns might be underrepresented.</t>
  </si>
  <si>
    <t>c. The dataset covers only a subset of categories (e.g., theater, music, film &amp; video).</t>
  </si>
  <si>
    <t>d. Additional categories (e.g., technology, health, education) would provide a more comprehensive view.</t>
  </si>
  <si>
    <t>e. Seasonal effects (e.g., holidays, economic conditions) may not fully explored.</t>
  </si>
  <si>
    <r>
      <t>3.</t>
    </r>
    <r>
      <rPr>
        <b/>
        <sz val="7"/>
        <color rgb="FF2B2B2B"/>
        <rFont val="Times New Roman"/>
        <family val="1"/>
      </rPr>
      <t xml:space="preserve">     </t>
    </r>
    <r>
      <rPr>
        <b/>
        <sz val="15"/>
        <color rgb="FF2B2B2B"/>
        <rFont val="Roboto"/>
      </rPr>
      <t>What are some other possible tables and/or graphs that we could create, and what additional value would they provide?</t>
    </r>
  </si>
  <si>
    <t>Additional Tables/Graphs for Exploration:</t>
  </si>
  <si>
    <t>1. Backer Demographics</t>
  </si>
  <si>
    <t>a. Create a table/graph showing the distribution of backers by age, gender, and location.</t>
  </si>
  <si>
    <t>b. Understand which demographics are more likely to support specific campaign categories.</t>
  </si>
  <si>
    <t>2. Campaign Engagement Metrics</t>
  </si>
  <si>
    <t>a. Calculate average engagement metrics (e.g., comments, updates, social shares) per campaign.</t>
  </si>
  <si>
    <t>b. Explore correlations between engagement and campaign success.</t>
  </si>
  <si>
    <t>3. Geospatial Visualization</t>
  </si>
  <si>
    <t>a. Map campaign success rates by country or region.</t>
  </si>
  <si>
    <t>b. Understand regional variations in crowdfunding success.</t>
  </si>
  <si>
    <t>4. Creator Reputation Score</t>
  </si>
  <si>
    <t>a. Calculate a reputation score for each creator based on past successful campaigns.</t>
  </si>
  <si>
    <t>b. Investigate whether creator reputation impacts campaign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</si>
</sst>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A5030B"/>
      <name val="Monaco"/>
      <family val="2"/>
    </font>
    <font>
      <sz val="20"/>
      <color rgb="FF2B2B2B"/>
      <name val="Arial"/>
      <family val="2"/>
    </font>
    <font>
      <sz val="10"/>
      <color rgb="FF2B2B2B"/>
      <name val="Monaco"/>
      <family val="2"/>
    </font>
    <font>
      <b/>
      <sz val="18"/>
      <color rgb="FF2B2B2B"/>
      <name val="Monaco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11111"/>
      <name val="Helvetica Neue"/>
      <family val="2"/>
    </font>
    <font>
      <b/>
      <sz val="16"/>
      <color rgb="FF111111"/>
      <name val="Helvetica Neue"/>
      <family val="2"/>
    </font>
    <font>
      <b/>
      <sz val="20"/>
      <color rgb="FF2B2B2B"/>
      <name val="Arial"/>
      <family val="2"/>
    </font>
    <font>
      <b/>
      <u/>
      <sz val="18"/>
      <color rgb="FF2B2B2B"/>
      <name val="Roboto"/>
    </font>
    <font>
      <b/>
      <sz val="10"/>
      <color rgb="FF2B2B2B"/>
      <name val="Roboto"/>
    </font>
    <font>
      <b/>
      <sz val="7"/>
      <color rgb="FF2B2B2B"/>
      <name val="Times New Roman"/>
      <family val="1"/>
    </font>
    <font>
      <b/>
      <sz val="15"/>
      <color rgb="FF2B2B2B"/>
      <name val="Roboto"/>
    </font>
    <font>
      <sz val="12"/>
      <color theme="1"/>
      <name val="Aptos"/>
    </font>
    <font>
      <b/>
      <sz val="12"/>
      <color rgb="FF111111"/>
      <name val="Roboto"/>
    </font>
    <font>
      <sz val="12"/>
      <color rgb="FF111111"/>
      <name val="Roboto"/>
    </font>
    <font>
      <b/>
      <sz val="13.5"/>
      <color rgb="FF11111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4" fontId="0" fillId="0" borderId="0" xfId="0" applyNumberFormat="1"/>
    <xf numFmtId="0" fontId="19" fillId="0" borderId="0" xfId="0" applyFont="1"/>
    <xf numFmtId="12" fontId="0" fillId="0" borderId="0" xfId="0" applyNumberFormat="1"/>
    <xf numFmtId="0" fontId="20" fillId="0" borderId="0" xfId="0" applyFont="1"/>
    <xf numFmtId="0" fontId="21" fillId="0" borderId="0" xfId="0" applyFont="1"/>
    <xf numFmtId="0" fontId="22" fillId="0" borderId="0" xfId="0" applyFont="1"/>
    <xf numFmtId="9" fontId="0" fillId="0" borderId="0" xfId="42" applyFont="1"/>
    <xf numFmtId="164" fontId="0" fillId="0" borderId="0" xfId="0" applyNumberFormat="1"/>
    <xf numFmtId="164" fontId="0" fillId="0" borderId="0" xfId="43" applyNumberFormat="1" applyFont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23" fillId="0" borderId="10" xfId="0" applyFont="1" applyBorder="1" applyAlignment="1">
      <alignment horizontal="left"/>
    </xf>
    <xf numFmtId="164" fontId="0" fillId="0" borderId="10" xfId="43" applyNumberFormat="1" applyFont="1" applyBorder="1"/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pivotButton="1" applyBorder="1"/>
    <xf numFmtId="0" fontId="0" fillId="0" borderId="13" xfId="0" applyBorder="1" applyAlignment="1">
      <alignment horizontal="left"/>
    </xf>
    <xf numFmtId="0" fontId="23" fillId="0" borderId="13" xfId="0" applyFont="1" applyBorder="1" applyAlignment="1">
      <alignment horizontal="left"/>
    </xf>
    <xf numFmtId="164" fontId="0" fillId="0" borderId="14" xfId="43" applyNumberFormat="1" applyFont="1" applyBorder="1"/>
    <xf numFmtId="0" fontId="23" fillId="0" borderId="15" xfId="0" applyFont="1" applyBorder="1" applyAlignment="1">
      <alignment horizontal="left"/>
    </xf>
    <xf numFmtId="164" fontId="0" fillId="0" borderId="16" xfId="43" applyNumberFormat="1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horizontal="left" vertical="center" indent="2"/>
    </xf>
    <xf numFmtId="0" fontId="31" fillId="0" borderId="0" xfId="0" applyFont="1" applyAlignment="1">
      <alignment horizontal="left" vertical="center" indent="4"/>
    </xf>
    <xf numFmtId="0" fontId="3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3" fillId="0" borderId="0" xfId="0" applyFont="1" applyAlignment="1">
      <alignment horizontal="left" vertical="center" indent="2"/>
    </xf>
    <xf numFmtId="0" fontId="30" fillId="0" borderId="0" xfId="0" applyFont="1" applyAlignment="1">
      <alignment horizontal="left" vertical="center" indent="2"/>
    </xf>
    <xf numFmtId="0" fontId="34" fillId="0" borderId="0" xfId="0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" formatCode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Capmaign per 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Capmaign per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Capmaign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Capmaign per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8-0B45-80C5-E70E47717693}"/>
            </c:ext>
          </c:extLst>
        </c:ser>
        <c:ser>
          <c:idx val="1"/>
          <c:order val="1"/>
          <c:tx>
            <c:strRef>
              <c:f>'Pivot Capmaign per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Capmaign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Capmaign per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8-0B45-80C5-E70E47717693}"/>
            </c:ext>
          </c:extLst>
        </c:ser>
        <c:ser>
          <c:idx val="2"/>
          <c:order val="2"/>
          <c:tx>
            <c:strRef>
              <c:f>'Pivot Capmaign per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Capmaign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Capmaign per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A8-0B45-80C5-E70E47717693}"/>
            </c:ext>
          </c:extLst>
        </c:ser>
        <c:ser>
          <c:idx val="3"/>
          <c:order val="3"/>
          <c:tx>
            <c:strRef>
              <c:f>'Pivot Capmaign per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Capmaign per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Capmaign per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A8-0B45-80C5-E70E47717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9527664"/>
        <c:axId val="648050832"/>
      </c:barChart>
      <c:catAx>
        <c:axId val="99952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50832"/>
        <c:crosses val="autoZero"/>
        <c:auto val="1"/>
        <c:lblAlgn val="ctr"/>
        <c:lblOffset val="100"/>
        <c:noMultiLvlLbl val="0"/>
      </c:catAx>
      <c:valAx>
        <c:axId val="64805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Capmaign per SubCat!PivotTable1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Capmaign per SubCat'!$B$4:$B$5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Capmaign per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Capmaign per SubCat'!$B$6:$B$30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62-BE4F-951F-3EF772F0754B}"/>
            </c:ext>
          </c:extLst>
        </c:ser>
        <c:ser>
          <c:idx val="1"/>
          <c:order val="1"/>
          <c:tx>
            <c:strRef>
              <c:f>'Pivot Capmaign per SubCat'!$C$4:$C$5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'Pivot Capmaign per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Capmaign per SubCat'!$C$6:$C$30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62-BE4F-951F-3EF772F0754B}"/>
            </c:ext>
          </c:extLst>
        </c:ser>
        <c:ser>
          <c:idx val="2"/>
          <c:order val="2"/>
          <c:tx>
            <c:strRef>
              <c:f>'Pivot Capmaign per SubCat'!$D$4:$D$5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Capmaign per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Capmaign per SubCat'!$D$6:$D$30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62-BE4F-951F-3EF772F0754B}"/>
            </c:ext>
          </c:extLst>
        </c:ser>
        <c:ser>
          <c:idx val="3"/>
          <c:order val="3"/>
          <c:tx>
            <c:strRef>
              <c:f>'Pivot Capmaign per SubCat'!$E$4:$E$5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Capmaign per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Capmaign per SubCat'!$E$6:$E$30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62-BE4F-951F-3EF772F07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9527664"/>
        <c:axId val="648050832"/>
      </c:barChart>
      <c:catAx>
        <c:axId val="99952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50832"/>
        <c:crosses val="autoZero"/>
        <c:auto val="1"/>
        <c:lblAlgn val="ctr"/>
        <c:lblOffset val="100"/>
        <c:noMultiLvlLbl val="0"/>
      </c:catAx>
      <c:valAx>
        <c:axId val="64805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[CrowdfundingBook.xlsx]OutcomebyParCatYrs!PivotTable3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6133494372718223E-2"/>
          <c:y val="4.6713524254939978E-2"/>
          <c:w val="0.90696298895706018"/>
          <c:h val="0.90015489947166816"/>
        </c:manualLayout>
      </c:layout>
      <c:lineChart>
        <c:grouping val="standard"/>
        <c:varyColors val="0"/>
        <c:ser>
          <c:idx val="0"/>
          <c:order val="0"/>
          <c:tx>
            <c:strRef>
              <c:f>OutcomebyParCatYrs!$B$5:$B$6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OutcomebyParCatYrs!$A$7:$A$19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OutcomebyParCatYrs!$B$7:$B$19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7-064C-B055-388038A5F1BB}"/>
            </c:ext>
          </c:extLst>
        </c:ser>
        <c:ser>
          <c:idx val="1"/>
          <c:order val="1"/>
          <c:tx>
            <c:strRef>
              <c:f>OutcomebyParCatYrs!$C$5:$C$6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OutcomebyParCatYrs!$A$7:$A$19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OutcomebyParCatYrs!$C$7:$C$19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76-584F-99EF-71D4914DD5CE}"/>
            </c:ext>
          </c:extLst>
        </c:ser>
        <c:ser>
          <c:idx val="2"/>
          <c:order val="2"/>
          <c:tx>
            <c:strRef>
              <c:f>OutcomebyParCatYrs!$D$5:$D$6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OutcomebyParCatYrs!$A$7:$A$19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OutcomebyParCatYrs!$D$7:$D$19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76-584F-99EF-71D4914DD5CE}"/>
            </c:ext>
          </c:extLst>
        </c:ser>
        <c:ser>
          <c:idx val="3"/>
          <c:order val="3"/>
          <c:tx>
            <c:strRef>
              <c:f>OutcomebyParCatYrs!$E$5:$E$6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OutcomebyParCatYrs!$A$7:$A$19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OutcomebyParCatYrs!$E$7:$E$19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76-584F-99EF-71D4914DD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72016"/>
        <c:axId val="361398400"/>
      </c:lineChart>
      <c:catAx>
        <c:axId val="7275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98400"/>
        <c:crosses val="autoZero"/>
        <c:auto val="1"/>
        <c:lblAlgn val="ctr"/>
        <c:lblOffset val="100"/>
        <c:noMultiLvlLbl val="0"/>
      </c:catAx>
      <c:valAx>
        <c:axId val="3613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Outccomes Based onGoal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CC-3D4C-9395-AE03DA05A9B6}"/>
            </c:ext>
          </c:extLst>
        </c:ser>
        <c:ser>
          <c:idx val="1"/>
          <c:order val="1"/>
          <c:tx>
            <c:strRef>
              <c:f>GoalAnalysis!$G$1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CC-3D4C-9395-AE03DA05A9B6}"/>
            </c:ext>
          </c:extLst>
        </c:ser>
        <c:ser>
          <c:idx val="2"/>
          <c:order val="2"/>
          <c:tx>
            <c:strRef>
              <c:f>GoalAnalysis!$H$1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C-3D4C-9395-AE03DA05A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617088"/>
        <c:axId val="168062880"/>
      </c:lineChart>
      <c:catAx>
        <c:axId val="100761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2880"/>
        <c:crosses val="autoZero"/>
        <c:auto val="1"/>
        <c:lblAlgn val="ctr"/>
        <c:lblOffset val="100"/>
        <c:noMultiLvlLbl val="0"/>
      </c:catAx>
      <c:valAx>
        <c:axId val="1680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61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3</xdr:row>
      <xdr:rowOff>12700</xdr:rowOff>
    </xdr:from>
    <xdr:to>
      <xdr:col>19</xdr:col>
      <xdr:colOff>622300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A4944-160D-F0E9-6340-FD9914EBD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3</xdr:row>
      <xdr:rowOff>12700</xdr:rowOff>
    </xdr:from>
    <xdr:to>
      <xdr:col>19</xdr:col>
      <xdr:colOff>622300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E168D-FAAB-6346-AA5A-A3AE9A803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303451</xdr:colOff>
      <xdr:row>2</xdr:row>
      <xdr:rowOff>134867</xdr:rowOff>
    </xdr:from>
    <xdr:to>
      <xdr:col>10</xdr:col>
      <xdr:colOff>438319</xdr:colOff>
      <xdr:row>24</xdr:row>
      <xdr:rowOff>123629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1AAEC1-EA16-1059-3E5F-5B26BA51A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3492501</xdr:colOff>
      <xdr:row>16</xdr:row>
      <xdr:rowOff>4233</xdr:rowOff>
    </xdr:from>
    <xdr:to>
      <xdr:col>6</xdr:col>
      <xdr:colOff>762000</xdr:colOff>
      <xdr:row>35</xdr:row>
      <xdr:rowOff>112889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BF8B80-7014-18A3-0904-5454262F6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83.664868055559" createdVersion="8" refreshedVersion="8" minRefreshableVersion="3" recordCount="1000" xr:uid="{28271EFA-9EA2-9B47-9B53-6844264B2C22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Donation" numFmtId="1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83.69294479167" createdVersion="8" refreshedVersion="8" minRefreshableVersion="3" recordCount="1001" xr:uid="{3F42345B-0821-F24C-8985-8E9A8CB4B6B3}">
  <cacheSource type="worksheet">
    <worksheetSource ref="A1:U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Donation" numFmtId="1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x v="1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x v="2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x v="3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x v="4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x v="5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x v="6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x v="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x v="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x v="9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x v="1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x v="11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x v="12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x v="13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x v="14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x v="15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x v="16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x v="17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x v="18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x v="19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x v="20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x v="21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x v="22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x v="23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x v="24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x v="25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x v="26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x v="27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x v="28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x v="29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x v="30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x v="31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x v="32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x v="33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x v="34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x v="3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x v="3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x v="3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x v="38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x v="39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x v="40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x v="4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x v="4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x v="43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x v="13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x v="44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x v="45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x v="46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x v="47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x v="48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x v="49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x v="50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x v="51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x v="52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x v="53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x v="54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x v="55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x v="56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x v="57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x v="5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x v="59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x v="60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x v="61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x v="62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x v="63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x v="64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x v="65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x v="66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x v="67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x v="68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x v="69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x v="70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x v="71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x v="39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x v="72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x v="73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x v="7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x v="75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x v="76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x v="77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x v="78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x v="79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x v="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x v="81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x v="82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x v="83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x v="84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x v="85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x v="86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x v="87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x v="88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x v="8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x v="90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x v="91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x v="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x v="11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x v="92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x v="86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x v="93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x v="55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x v="49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x v="55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x v="94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x v="95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x v="96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x v="97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x v="98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x v="99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x v="100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x v="101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x v="102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x v="103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x v="104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x v="54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x v="105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x v="106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x v="107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x v="108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x v="109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x v="110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x v="111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x v="112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x v="113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x v="114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x v="115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x v="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x v="116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x v="117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x v="118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x v="12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x v="119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x v="120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x v="121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x v="122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x v="123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x v="124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x v="125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x v="126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x v="127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x v="128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x v="129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x v="130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x v="124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x v="131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x v="18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x v="132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x v="133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x v="134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x v="3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x v="13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x v="49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x v="50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x v="13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x v="137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x v="138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x v="139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x v="140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x v="141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x v="142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x v="143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x v="55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x v="51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x v="144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x v="67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x v="20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x v="145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x v="146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x v="147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x v="148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x v="149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x v="109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x v="62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x v="150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x v="15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x v="44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x v="152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x v="153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x v="154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x v="155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x v="156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x v="15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x v="158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x v="159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x v="99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x v="16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x v="161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x v="162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x v="163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x v="164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x v="165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x v="3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x v="99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x v="166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x v="167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x v="105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x v="168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x v="16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x v="16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x v="170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x v="171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x v="49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x v="144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x v="17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x v="173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x v="174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x v="175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x v="176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x v="177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x v="178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x v="179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x v="31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x v="180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x v="170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x v="181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x v="34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x v="182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x v="183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x v="18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x v="185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x v="186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x v="68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x v="187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x v="18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x v="189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x v="190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x v="191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x v="19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x v="19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x v="194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x v="195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x v="196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x v="109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x v="45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x v="197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x v="46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x v="45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x v="176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x v="198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x v="199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x v="142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x v="200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x v="7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x v="201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x v="202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x v="4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x v="203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x v="4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x v="20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x v="205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x v="206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x v="49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x v="196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x v="207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x v="208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x v="39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x v="209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x v="27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x v="45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x v="129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x v="18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x v="210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x v="211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x v="3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x v="134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x v="2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x v="99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x v="213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x v="214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x v="44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x v="215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x v="216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x v="217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x v="218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x v="219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x v="27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x v="220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x v="221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x v="100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x v="222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x v="223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x v="224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x v="225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x v="221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x v="226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x v="227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x v="228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x v="229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x v="230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x v="231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x v="232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x v="233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x v="3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x v="234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x v="235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x v="236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x v="237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x v="63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x v="238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x v="239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x v="240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x v="49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x v="241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x v="242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x v="235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x v="23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x v="72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x v="243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x v="244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x v="245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x v="51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x v="3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x v="246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x v="247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x v="248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x v="221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x v="249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x v="250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x v="141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x v="68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x v="251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x v="175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x v="194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x v="252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x v="150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x v="253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x v="107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x v="5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x v="254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x v="255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x v="57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x v="256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x v="257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x v="258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x v="259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x v="260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x v="261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x v="26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x v="263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x v="264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x v="265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x v="224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x v="266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x v="267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x v="98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x v="268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x v="269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x v="270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x v="27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x v="272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x v="27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x v="49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x v="274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x v="254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x v="275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x v="175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x v="99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x v="174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x v="142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x v="276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x v="27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x v="278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x v="39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x v="27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x v="27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x v="129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x v="19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x v="196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x v="51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x v="280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x v="110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x v="281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x v="282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x v="283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x v="284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x v="165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x v="270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x v="54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x v="78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x v="28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x v="9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x v="286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x v="287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x v="109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x v="288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x v="28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x v="290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x v="291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x v="292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x v="293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x v="294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x v="126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x v="295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x v="296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x v="297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x v="298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x v="1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x v="299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x v="211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x v="300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x v="30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x v="49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x v="302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x v="174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x v="303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x v="304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x v="30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x v="306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x v="307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x v="110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x v="308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x v="309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x v="17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x v="38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x v="310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x v="311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x v="312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x v="313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x v="27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x v="314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x v="315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x v="115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x v="316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x v="317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x v="318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x v="100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x v="45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x v="3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x v="320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x v="321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x v="322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x v="286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x v="115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x v="222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x v="323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x v="234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x v="324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x v="61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x v="325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x v="326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x v="327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x v="328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x v="235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x v="182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x v="329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x v="102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x v="73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x v="129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x v="330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x v="331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x v="99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x v="49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x v="332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x v="249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x v="333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x v="334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x v="335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x v="336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x v="337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x v="338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x v="339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x v="126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x v="34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x v="341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x v="342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x v="343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x v="175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x v="344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x v="27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x v="3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x v="122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x v="345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x v="346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x v="347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x v="88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x v="23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x v="57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x v="348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x v="86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x v="349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x v="350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x v="215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x v="351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x v="352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x v="353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x v="354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x v="355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x v="356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x v="357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x v="127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x v="72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x v="358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x v="120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x v="359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x v="251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x v="360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x v="13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x v="71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x v="53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x v="361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x v="36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x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x v="363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x v="129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x v="364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x v="197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x v="365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x v="366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x v="161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x v="36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x v="36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x v="54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x v="369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x v="370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x v="164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x v="371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x v="221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x v="372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x v="373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x v="234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x v="374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x v="235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x v="375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x v="27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x v="121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x v="376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x v="377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x v="98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x v="378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x v="175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x v="352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x v="200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x v="379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x v="105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x v="380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x v="166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x v="381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x v="382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x v="383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x v="384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x v="385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x v="326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x v="386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x v="240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x v="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x v="286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x v="387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x v="39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x v="388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x v="389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x v="390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x v="49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x v="391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x v="45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x v="392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x v="353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x v="18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x v="393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x v="394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x v="105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x v="395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x v="396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x v="40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x v="150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x v="72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x v="397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x v="398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x v="95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x v="146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x v="399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x v="400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x v="401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x v="164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x v="115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x v="402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x v="358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x v="21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x v="251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x v="95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x v="242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x v="215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x v="403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x v="83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x v="344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x v="404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x v="405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x v="158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x v="406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x v="388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x v="407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x v="408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x v="99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x v="408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x v="259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x v="409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x v="144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x v="410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x v="236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x v="411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x v="412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x v="17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x v="49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x v="346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x v="413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x v="408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x v="414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x v="3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x v="415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x v="416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x v="417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x v="124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x v="418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x v="27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x v="325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x v="150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x v="419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x v="73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x v="202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x v="12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x v="420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x v="355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x v="5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x v="421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x v="251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x v="422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x v="423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x v="197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x v="288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x v="110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x v="87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x v="424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x v="215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x v="425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x v="426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x v="339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x v="427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x v="428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x v="429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x v="167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x v="115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x v="430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x v="431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x v="346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x v="30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x v="432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x v="433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x v="434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x v="43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x v="6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x v="419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x v="436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x v="49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x v="437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x v="438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x v="439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x v="440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x v="441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x v="442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x v="443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x v="444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x v="424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x v="385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x v="445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x v="54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x v="215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x v="446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x v="447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x v="270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x v="448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x v="70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x v="449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x v="450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x v="451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x v="452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x v="125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x v="453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x v="269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x v="454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x v="4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x v="45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x v="456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x v="457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x v="458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x v="459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x v="98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x v="46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x v="461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x v="38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x v="462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x v="463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x v="464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x v="257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x v="465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x v="385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x v="466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x v="467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x v="468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x v="46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x v="470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x v="471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x v="75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x v="49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x v="472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x v="100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x v="473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x v="220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x v="474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x v="47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x v="170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x v="231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x v="129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x v="476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x v="443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x v="381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x v="459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x v="477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x v="478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x v="144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x v="479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x v="480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x v="300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x v="63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x v="101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x v="481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x v="358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x v="246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x v="482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x v="168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x v="483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x v="234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x v="393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x v="130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x v="3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x v="484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x v="485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x v="48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x v="487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x v="226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x v="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x v="27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x v="27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x v="3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x v="406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x v="393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x v="68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x v="382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x v="298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x v="4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x v="489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x v="490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x v="491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x v="49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x v="492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x v="493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x v="231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x v="494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x v="495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x v="496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x v="493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x v="497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x v="498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x v="155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x v="499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x v="16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x v="500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x v="496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x v="40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x v="501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x v="502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x v="503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x v="504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x v="505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x v="150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x v="506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x v="507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x v="373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x v="234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x v="508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x v="103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x v="5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x v="509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x v="55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x v="75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x v="510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x v="18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x v="511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x v="78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x v="512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x v="513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x v="249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x v="430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x v="260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x v="514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x v="243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x v="483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x v="46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x v="249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x v="373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x v="51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x v="246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x v="516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x v="49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x v="88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x v="23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x v="517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x v="205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x v="109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x v="70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x v="177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x v="161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x v="51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x v="394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x v="8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x v="519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x v="520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x v="521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x v="236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x v="221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x v="522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x v="464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x v="523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x v="524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x v="155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x v="525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x v="526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x v="527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x v="144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x v="346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x v="17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x v="131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x v="110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x v="528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x v="529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x v="265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x v="34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x v="530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x v="531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x v="115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x v="532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x v="210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x v="144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x v="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x v="287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x v="227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x v="254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x v="115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x v="53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x v="44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x v="46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x v="535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x v="253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x v="49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x v="415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x v="249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x v="50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x v="536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x v="15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x v="1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x v="537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x v="164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x v="377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x v="167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x v="25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x v="72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x v="538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x v="503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x v="539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x v="540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x v="402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x v="105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x v="541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x v="246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x v="542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x v="543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x v="544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x v="545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x v="109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x v="176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x v="546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x v="65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x v="4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x v="547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x v="15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x v="175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x v="548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x v="549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x v="550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x v="551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x v="249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x v="552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x v="393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x v="553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x v="34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x v="554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x v="134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x v="75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x v="3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x v="555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x v="11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x v="556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x v="300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x v="49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x v="122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x v="46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x v="443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x v="3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x v="64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x v="27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x v="142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x v="557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x v="175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x v="102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x v="558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x v="55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x v="560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x v="56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x v="562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x v="550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x v="11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x v="388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x v="537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x v="563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x v="63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x v="564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x v="174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x v="565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x v="167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x v="27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x v="95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x v="566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x v="229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x v="72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x v="19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x v="358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x v="567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x v="339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x v="227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x v="356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x v="568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x v="87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x v="109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x v="569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x v="373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x v="109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x v="493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x v="570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x v="57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x v="483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x v="171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x v="415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x v="84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x v="49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x v="572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x v="428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x v="356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x v="573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x v="175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x v="268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x v="54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x v="19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x v="406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x v="12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x v="287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x v="574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x v="493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x v="287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x v="512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x v="242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x v="575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x v="493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x v="576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x v="577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x v="3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x v="578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x v="526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x v="235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x v="18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x v="382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x v="109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x v="45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x v="579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x v="580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x v="581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x v="51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x v="582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x v="345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x v="583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x v="45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x v="584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x v="251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x v="31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x v="251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x v="585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x v="227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x v="51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x v="586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x v="587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x v="19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x v="27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x v="82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x v="588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x v="589"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4A48C-EA5F-6D4D-B6B2-083B154601B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5E37B-E93C-2E45-A082-BA1AF1DBF27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60C12-2239-2544-AE8E-2169BCADC2B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name="Year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58D06-5C90-D546-8D81-1ACA319885D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9:G48" firstHeaderRow="0" firstDataRow="1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x="0"/>
        <item h="1" x="2"/>
        <item h="1" x="1"/>
        <item h="1" x="4"/>
        <item t="default"/>
      </items>
    </pivotField>
    <pivotField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6" hier="-1"/>
  </pageFields>
  <dataFields count="6">
    <dataField name="Sum of backers_count" fld="7" baseField="0" baseItem="0"/>
    <dataField name="Average of backers_count2" fld="7" subtotal="average" baseField="0" baseItem="0"/>
    <dataField name="Min of backers_count2" fld="7" subtotal="min" baseField="0" baseItem="0"/>
    <dataField name="Max of backers_count2" fld="7" subtotal="max" baseField="0" baseItem="0"/>
    <dataField name="Var of backers_count2" fld="7" subtotal="var" baseField="0" baseItem="0"/>
    <dataField name="StdDev of backers_count2" fld="7" subtotal="stdDev" baseField="0" baseItem="0"/>
  </dataFields>
  <formats count="10">
    <format dxfId="21">
      <pivotArea collapsedLevelsAreSubtotals="1" fieldPosition="0">
        <references count="2">
          <reference field="4294967294" count="1" selected="0">
            <x v="1"/>
          </reference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4"/>
          </reference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5"/>
          </reference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field="18" type="button" dataOnly="0" labelOnly="1" outline="0" axis="axisRow" fieldPosition="0"/>
    </format>
    <format dxfId="14">
      <pivotArea dataOnly="0" labelOnly="1" fieldPosition="0">
        <references count="1">
          <reference field="18" count="8">
            <x v="0"/>
            <x v="1"/>
            <x v="2"/>
            <x v="4"/>
            <x v="5"/>
            <x v="6"/>
            <x v="7"/>
            <x v="8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937543-252D-5843-9B14-F75AC71E711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3" firstHeaderRow="0" firstDataRow="1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0"/>
        <item h="1" x="2"/>
        <item x="1"/>
        <item h="1" x="4"/>
        <item t="default"/>
      </items>
    </pivotField>
    <pivotField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6" hier="-1"/>
  </pageFields>
  <dataFields count="6">
    <dataField name="Sum of backers_count" fld="7" baseField="0" baseItem="0"/>
    <dataField name="Average of backers_count2" fld="7" subtotal="average" baseField="0" baseItem="0"/>
    <dataField name="Min of backers_count2" fld="7" subtotal="min" baseField="0" baseItem="0"/>
    <dataField name="Max of backers_count2" fld="7" subtotal="max" baseField="0" baseItem="0"/>
    <dataField name="Var of backers_count2" fld="7" subtotal="var" baseField="0" baseItem="0"/>
    <dataField name="StdDev of backers_count2" fld="7" subtotal="stdDev" baseField="0" baseItem="0"/>
  </dataFields>
  <formats count="9">
    <format dxfId="30">
      <pivotArea collapsedLevelsAreSubtotals="1" fieldPosition="0">
        <references count="2">
          <reference field="4294967294" count="1" selected="0">
            <x v="1"/>
          </reference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4"/>
          </reference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8">
      <pivotArea collapsedLevelsAreSubtotals="1" fieldPosition="0">
        <references count="2">
          <reference field="4294967294" count="1" selected="0">
            <x v="5"/>
          </reference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7">
      <pivotArea field="18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field="18" type="button" dataOnly="0" labelOnly="1" outline="0" axis="axisRow" fieldPosition="0"/>
    </format>
    <format dxfId="24">
      <pivotArea dataOnly="0" labelOnly="1" fieldPosition="0">
        <references count="1"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B1" zoomScale="136"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7.6640625" bestFit="1" customWidth="1"/>
    <col min="6" max="6" width="13.33203125" bestFit="1" customWidth="1"/>
    <col min="8" max="8" width="13" bestFit="1" customWidth="1"/>
    <col min="9" max="9" width="12.1640625" style="4" customWidth="1"/>
    <col min="12" max="12" width="11.1640625" bestFit="1" customWidth="1"/>
    <col min="13" max="14" width="11.1640625" customWidth="1"/>
    <col min="15" max="15" width="11.1640625" bestFit="1" customWidth="1"/>
    <col min="16" max="16" width="11.1640625" customWidth="1"/>
    <col min="19" max="19" width="28" bestFit="1" customWidth="1"/>
    <col min="20" max="20" width="14.5" bestFit="1" customWidth="1"/>
    <col min="21" max="21" width="16.66406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8" t="s">
        <v>2071</v>
      </c>
      <c r="N1" s="8" t="s">
        <v>2085</v>
      </c>
      <c r="O1" s="1" t="s">
        <v>9</v>
      </c>
      <c r="P1" s="8" t="s">
        <v>2072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13" si="0">(E2/D2)*100</f>
        <v>0</v>
      </c>
      <c r="G2" t="s">
        <v>14</v>
      </c>
      <c r="H2">
        <v>0</v>
      </c>
      <c r="I2" s="4" t="e">
        <f>E2/H2</f>
        <v>#DIV/0!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 s="11">
        <f>YEAR(M2)</f>
        <v>2015</v>
      </c>
      <c r="O2">
        <v>1450159200</v>
      </c>
      <c r="P2" s="9">
        <f>(((O2/60)/60)/24)+DATE(1970,1,1)</f>
        <v>42353.25</v>
      </c>
      <c r="Q2" t="b">
        <v>0</v>
      </c>
      <c r="R2" t="b">
        <v>0</v>
      </c>
      <c r="S2" t="s">
        <v>17</v>
      </c>
      <c r="T2" t="s">
        <v>2033</v>
      </c>
      <c r="U2" t="s">
        <v>2034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4">
        <f t="shared" ref="I3:I66" si="1">E3/H3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 s="11">
        <f t="shared" ref="N3:N66" si="3">YEAR(M3)</f>
        <v>2014</v>
      </c>
      <c r="O3">
        <v>1408597200</v>
      </c>
      <c r="P3" s="9">
        <f t="shared" ref="P3:P66" si="4">(((O3/60)/60)/24)+DATE(1970,1,1)</f>
        <v>41872.208333333336</v>
      </c>
      <c r="Q3" t="b">
        <v>0</v>
      </c>
      <c r="R3" t="b">
        <v>1</v>
      </c>
      <c r="S3" t="s">
        <v>23</v>
      </c>
      <c r="T3" t="s">
        <v>2035</v>
      </c>
      <c r="U3" t="s">
        <v>2036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9">
        <f>(((L4/60)/60)/24)+DATE(1970,1,1)</f>
        <v>41595.25</v>
      </c>
      <c r="N4" s="11">
        <f t="shared" si="3"/>
        <v>2013</v>
      </c>
      <c r="O4">
        <v>1384840800</v>
      </c>
      <c r="P4" s="9">
        <f t="shared" si="4"/>
        <v>41597.25</v>
      </c>
      <c r="Q4" t="b">
        <v>0</v>
      </c>
      <c r="R4" t="b">
        <v>0</v>
      </c>
      <c r="S4" t="s">
        <v>28</v>
      </c>
      <c r="T4" t="s">
        <v>2037</v>
      </c>
      <c r="U4" t="s">
        <v>2038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 s="11">
        <f t="shared" si="3"/>
        <v>2019</v>
      </c>
      <c r="O5">
        <v>1568955600</v>
      </c>
      <c r="P5" s="9">
        <f t="shared" si="4"/>
        <v>43728.208333333328</v>
      </c>
      <c r="Q5" t="b">
        <v>0</v>
      </c>
      <c r="R5" t="b">
        <v>0</v>
      </c>
      <c r="S5" t="s">
        <v>23</v>
      </c>
      <c r="T5" t="s">
        <v>2035</v>
      </c>
      <c r="U5" t="s">
        <v>2036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 s="11">
        <f t="shared" si="3"/>
        <v>2019</v>
      </c>
      <c r="O6">
        <v>1548309600</v>
      </c>
      <c r="P6" s="9">
        <f t="shared" si="4"/>
        <v>43489.25</v>
      </c>
      <c r="Q6" t="b">
        <v>0</v>
      </c>
      <c r="R6" t="b">
        <v>0</v>
      </c>
      <c r="S6" t="s">
        <v>33</v>
      </c>
      <c r="T6" t="s">
        <v>2039</v>
      </c>
      <c r="U6" t="s">
        <v>2040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 s="11">
        <f t="shared" si="3"/>
        <v>2012</v>
      </c>
      <c r="O7">
        <v>1347080400</v>
      </c>
      <c r="P7" s="9">
        <f t="shared" si="4"/>
        <v>41160.208333333336</v>
      </c>
      <c r="Q7" t="b">
        <v>0</v>
      </c>
      <c r="R7" t="b">
        <v>0</v>
      </c>
      <c r="S7" t="s">
        <v>33</v>
      </c>
      <c r="T7" t="s">
        <v>2039</v>
      </c>
      <c r="U7" t="s">
        <v>2040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 s="11">
        <f t="shared" si="3"/>
        <v>2017</v>
      </c>
      <c r="O8">
        <v>1505365200</v>
      </c>
      <c r="P8" s="9">
        <f t="shared" si="4"/>
        <v>42992.208333333328</v>
      </c>
      <c r="Q8" t="b">
        <v>0</v>
      </c>
      <c r="R8" t="b">
        <v>0</v>
      </c>
      <c r="S8" t="s">
        <v>42</v>
      </c>
      <c r="T8" t="s">
        <v>2041</v>
      </c>
      <c r="U8" t="s">
        <v>2042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 s="11">
        <f t="shared" si="3"/>
        <v>2015</v>
      </c>
      <c r="O9">
        <v>1439614800</v>
      </c>
      <c r="P9" s="9">
        <f t="shared" si="4"/>
        <v>42231.208333333328</v>
      </c>
      <c r="Q9" t="b">
        <v>0</v>
      </c>
      <c r="R9" t="b">
        <v>0</v>
      </c>
      <c r="S9" t="s">
        <v>33</v>
      </c>
      <c r="T9" t="s">
        <v>2039</v>
      </c>
      <c r="U9" t="s">
        <v>2040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 s="11">
        <f t="shared" si="3"/>
        <v>2010</v>
      </c>
      <c r="O10">
        <v>1281502800</v>
      </c>
      <c r="P10" s="9">
        <f t="shared" si="4"/>
        <v>40401.208333333336</v>
      </c>
      <c r="Q10" t="b">
        <v>0</v>
      </c>
      <c r="R10" t="b">
        <v>0</v>
      </c>
      <c r="S10" t="s">
        <v>33</v>
      </c>
      <c r="T10" t="s">
        <v>2039</v>
      </c>
      <c r="U10" t="s">
        <v>2040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 s="11">
        <f t="shared" si="3"/>
        <v>2013</v>
      </c>
      <c r="O11">
        <v>1383804000</v>
      </c>
      <c r="P11" s="9">
        <f t="shared" si="4"/>
        <v>41585.25</v>
      </c>
      <c r="Q11" t="b">
        <v>0</v>
      </c>
      <c r="R11" t="b">
        <v>0</v>
      </c>
      <c r="S11" t="s">
        <v>50</v>
      </c>
      <c r="T11" t="s">
        <v>2035</v>
      </c>
      <c r="U11" t="s">
        <v>2043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 s="11">
        <f t="shared" si="3"/>
        <v>2010</v>
      </c>
      <c r="O12">
        <v>1285909200</v>
      </c>
      <c r="P12" s="9">
        <f t="shared" si="4"/>
        <v>40452.208333333336</v>
      </c>
      <c r="Q12" t="b">
        <v>0</v>
      </c>
      <c r="R12" t="b">
        <v>0</v>
      </c>
      <c r="S12" t="s">
        <v>53</v>
      </c>
      <c r="T12" t="s">
        <v>2041</v>
      </c>
      <c r="U12" t="s">
        <v>2044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 s="11">
        <f t="shared" si="3"/>
        <v>2010</v>
      </c>
      <c r="O13">
        <v>1285563600</v>
      </c>
      <c r="P13" s="9">
        <f t="shared" si="4"/>
        <v>40448.208333333336</v>
      </c>
      <c r="Q13" t="b">
        <v>0</v>
      </c>
      <c r="R13" t="b">
        <v>1</v>
      </c>
      <c r="S13" t="s">
        <v>33</v>
      </c>
      <c r="T13" t="s">
        <v>2039</v>
      </c>
      <c r="U13" t="s">
        <v>2040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(E14/D14)*100</f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 s="11">
        <f t="shared" si="3"/>
        <v>2019</v>
      </c>
      <c r="O14">
        <v>1572411600</v>
      </c>
      <c r="P14" s="9">
        <f t="shared" si="4"/>
        <v>43768.208333333328</v>
      </c>
      <c r="Q14" t="b">
        <v>0</v>
      </c>
      <c r="R14" t="b">
        <v>0</v>
      </c>
      <c r="S14" t="s">
        <v>53</v>
      </c>
      <c r="T14" t="s">
        <v>2041</v>
      </c>
      <c r="U14" t="s">
        <v>2044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ref="F15:F78" si="5">(E15/D15)*100</f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 s="11">
        <f t="shared" si="3"/>
        <v>2016</v>
      </c>
      <c r="O15">
        <v>1466658000</v>
      </c>
      <c r="P15" s="9">
        <f t="shared" si="4"/>
        <v>42544.208333333328</v>
      </c>
      <c r="Q15" t="b">
        <v>0</v>
      </c>
      <c r="R15" t="b">
        <v>0</v>
      </c>
      <c r="S15" t="s">
        <v>60</v>
      </c>
      <c r="T15" t="s">
        <v>2035</v>
      </c>
      <c r="U15" t="s">
        <v>2045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5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 s="11">
        <f t="shared" si="3"/>
        <v>2012</v>
      </c>
      <c r="O16">
        <v>1333342800</v>
      </c>
      <c r="P16" s="9">
        <f t="shared" si="4"/>
        <v>41001.208333333336</v>
      </c>
      <c r="Q16" t="b">
        <v>0</v>
      </c>
      <c r="R16" t="b">
        <v>0</v>
      </c>
      <c r="S16" t="s">
        <v>60</v>
      </c>
      <c r="T16" t="s">
        <v>2035</v>
      </c>
      <c r="U16" t="s">
        <v>2045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5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 s="11">
        <f t="shared" si="3"/>
        <v>2019</v>
      </c>
      <c r="O17">
        <v>1576303200</v>
      </c>
      <c r="P17" s="9">
        <f t="shared" si="4"/>
        <v>43813.25</v>
      </c>
      <c r="Q17" t="b">
        <v>0</v>
      </c>
      <c r="R17" t="b">
        <v>0</v>
      </c>
      <c r="S17" t="s">
        <v>65</v>
      </c>
      <c r="T17" t="s">
        <v>2037</v>
      </c>
      <c r="U17" t="s">
        <v>2046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5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 s="11">
        <f t="shared" si="3"/>
        <v>2014</v>
      </c>
      <c r="O18">
        <v>1392271200</v>
      </c>
      <c r="P18" s="9">
        <f t="shared" si="4"/>
        <v>41683.25</v>
      </c>
      <c r="Q18" t="b">
        <v>0</v>
      </c>
      <c r="R18" t="b">
        <v>0</v>
      </c>
      <c r="S18" t="s">
        <v>68</v>
      </c>
      <c r="T18" t="s">
        <v>2047</v>
      </c>
      <c r="U18" t="s">
        <v>2048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5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 s="11">
        <f t="shared" si="3"/>
        <v>2011</v>
      </c>
      <c r="O19">
        <v>1294898400</v>
      </c>
      <c r="P19" s="9">
        <f t="shared" si="4"/>
        <v>40556.25</v>
      </c>
      <c r="Q19" t="b">
        <v>0</v>
      </c>
      <c r="R19" t="b">
        <v>0</v>
      </c>
      <c r="S19" t="s">
        <v>71</v>
      </c>
      <c r="T19" t="s">
        <v>2041</v>
      </c>
      <c r="U19" t="s">
        <v>2049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5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 s="11">
        <f t="shared" si="3"/>
        <v>2018</v>
      </c>
      <c r="O20">
        <v>1537074000</v>
      </c>
      <c r="P20" s="9">
        <f t="shared" si="4"/>
        <v>43359.208333333328</v>
      </c>
      <c r="Q20" t="b">
        <v>0</v>
      </c>
      <c r="R20" t="b">
        <v>0</v>
      </c>
      <c r="S20" t="s">
        <v>33</v>
      </c>
      <c r="T20" t="s">
        <v>2039</v>
      </c>
      <c r="U20" t="s">
        <v>2040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5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 s="11">
        <f t="shared" si="3"/>
        <v>2019</v>
      </c>
      <c r="O21">
        <v>1553490000</v>
      </c>
      <c r="P21" s="9">
        <f t="shared" si="4"/>
        <v>43549.208333333328</v>
      </c>
      <c r="Q21" t="b">
        <v>0</v>
      </c>
      <c r="R21" t="b">
        <v>1</v>
      </c>
      <c r="S21" t="s">
        <v>33</v>
      </c>
      <c r="T21" t="s">
        <v>2039</v>
      </c>
      <c r="U21" t="s">
        <v>2040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5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 s="11">
        <f t="shared" si="3"/>
        <v>2014</v>
      </c>
      <c r="O22">
        <v>1406523600</v>
      </c>
      <c r="P22" s="9">
        <f t="shared" si="4"/>
        <v>41848.208333333336</v>
      </c>
      <c r="Q22" t="b">
        <v>0</v>
      </c>
      <c r="R22" t="b">
        <v>0</v>
      </c>
      <c r="S22" t="s">
        <v>53</v>
      </c>
      <c r="T22" t="s">
        <v>2041</v>
      </c>
      <c r="U22" t="s">
        <v>2044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5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 s="11">
        <f t="shared" si="3"/>
        <v>2011</v>
      </c>
      <c r="O23">
        <v>1316322000</v>
      </c>
      <c r="P23" s="9">
        <f t="shared" si="4"/>
        <v>40804.208333333336</v>
      </c>
      <c r="Q23" t="b">
        <v>0</v>
      </c>
      <c r="R23" t="b">
        <v>0</v>
      </c>
      <c r="S23" t="s">
        <v>33</v>
      </c>
      <c r="T23" t="s">
        <v>2039</v>
      </c>
      <c r="U23" t="s">
        <v>2040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5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 s="11">
        <f t="shared" si="3"/>
        <v>2018</v>
      </c>
      <c r="O24">
        <v>1524027600</v>
      </c>
      <c r="P24" s="9">
        <f t="shared" si="4"/>
        <v>43208.208333333328</v>
      </c>
      <c r="Q24" t="b">
        <v>0</v>
      </c>
      <c r="R24" t="b">
        <v>0</v>
      </c>
      <c r="S24" t="s">
        <v>33</v>
      </c>
      <c r="T24" t="s">
        <v>2039</v>
      </c>
      <c r="U24" t="s">
        <v>2040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5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 s="11">
        <f t="shared" si="3"/>
        <v>2019</v>
      </c>
      <c r="O25">
        <v>1554699600</v>
      </c>
      <c r="P25" s="9">
        <f t="shared" si="4"/>
        <v>43563.208333333328</v>
      </c>
      <c r="Q25" t="b">
        <v>0</v>
      </c>
      <c r="R25" t="b">
        <v>0</v>
      </c>
      <c r="S25" t="s">
        <v>42</v>
      </c>
      <c r="T25" t="s">
        <v>2041</v>
      </c>
      <c r="U25" t="s">
        <v>2042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5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 s="11">
        <f t="shared" si="3"/>
        <v>2014</v>
      </c>
      <c r="O26">
        <v>1403499600</v>
      </c>
      <c r="P26" s="9">
        <f t="shared" si="4"/>
        <v>41813.208333333336</v>
      </c>
      <c r="Q26" t="b">
        <v>0</v>
      </c>
      <c r="R26" t="b">
        <v>0</v>
      </c>
      <c r="S26" t="s">
        <v>65</v>
      </c>
      <c r="T26" t="s">
        <v>2037</v>
      </c>
      <c r="U26" t="s">
        <v>2046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5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 s="11">
        <f t="shared" si="3"/>
        <v>2011</v>
      </c>
      <c r="O27">
        <v>1307422800</v>
      </c>
      <c r="P27" s="9">
        <f t="shared" si="4"/>
        <v>40701.208333333336</v>
      </c>
      <c r="Q27" t="b">
        <v>0</v>
      </c>
      <c r="R27" t="b">
        <v>1</v>
      </c>
      <c r="S27" t="s">
        <v>89</v>
      </c>
      <c r="T27" t="s">
        <v>2050</v>
      </c>
      <c r="U27" t="s">
        <v>2051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5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 s="11">
        <f t="shared" si="3"/>
        <v>2018</v>
      </c>
      <c r="O28">
        <v>1535346000</v>
      </c>
      <c r="P28" s="9">
        <f t="shared" si="4"/>
        <v>43339.208333333328</v>
      </c>
      <c r="Q28" t="b">
        <v>0</v>
      </c>
      <c r="R28" t="b">
        <v>0</v>
      </c>
      <c r="S28" t="s">
        <v>33</v>
      </c>
      <c r="T28" t="s">
        <v>2039</v>
      </c>
      <c r="U28" t="s">
        <v>2040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5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 s="11">
        <f t="shared" si="3"/>
        <v>2015</v>
      </c>
      <c r="O29">
        <v>1444539600</v>
      </c>
      <c r="P29" s="9">
        <f t="shared" si="4"/>
        <v>42288.208333333328</v>
      </c>
      <c r="Q29" t="b">
        <v>0</v>
      </c>
      <c r="R29" t="b">
        <v>0</v>
      </c>
      <c r="S29" t="s">
        <v>23</v>
      </c>
      <c r="T29" t="s">
        <v>2035</v>
      </c>
      <c r="U29" t="s">
        <v>2036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5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 s="11">
        <f t="shared" si="3"/>
        <v>2010</v>
      </c>
      <c r="O30">
        <v>1267682400</v>
      </c>
      <c r="P30" s="9">
        <f t="shared" si="4"/>
        <v>40241.25</v>
      </c>
      <c r="Q30" t="b">
        <v>0</v>
      </c>
      <c r="R30" t="b">
        <v>1</v>
      </c>
      <c r="S30" t="s">
        <v>33</v>
      </c>
      <c r="T30" t="s">
        <v>2039</v>
      </c>
      <c r="U30" t="s">
        <v>2040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5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 s="11">
        <f t="shared" si="3"/>
        <v>2018</v>
      </c>
      <c r="O31">
        <v>1535518800</v>
      </c>
      <c r="P31" s="9">
        <f t="shared" si="4"/>
        <v>43341.208333333328</v>
      </c>
      <c r="Q31" t="b">
        <v>0</v>
      </c>
      <c r="R31" t="b">
        <v>0</v>
      </c>
      <c r="S31" t="s">
        <v>100</v>
      </c>
      <c r="T31" t="s">
        <v>2041</v>
      </c>
      <c r="U31" t="s">
        <v>2052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5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 s="11">
        <f t="shared" si="3"/>
        <v>2019</v>
      </c>
      <c r="O32">
        <v>1559106000</v>
      </c>
      <c r="P32" s="9">
        <f t="shared" si="4"/>
        <v>43614.208333333328</v>
      </c>
      <c r="Q32" t="b">
        <v>0</v>
      </c>
      <c r="R32" t="b">
        <v>0</v>
      </c>
      <c r="S32" t="s">
        <v>71</v>
      </c>
      <c r="T32" t="s">
        <v>2041</v>
      </c>
      <c r="U32" t="s">
        <v>2049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5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 s="11">
        <f t="shared" si="3"/>
        <v>2016</v>
      </c>
      <c r="O33">
        <v>1454392800</v>
      </c>
      <c r="P33" s="9">
        <f t="shared" si="4"/>
        <v>42402.25</v>
      </c>
      <c r="Q33" t="b">
        <v>0</v>
      </c>
      <c r="R33" t="b">
        <v>0</v>
      </c>
      <c r="S33" t="s">
        <v>89</v>
      </c>
      <c r="T33" t="s">
        <v>2050</v>
      </c>
      <c r="U33" t="s">
        <v>2051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5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 s="11">
        <f t="shared" si="3"/>
        <v>2018</v>
      </c>
      <c r="O34">
        <v>1517896800</v>
      </c>
      <c r="P34" s="9">
        <f t="shared" si="4"/>
        <v>43137.25</v>
      </c>
      <c r="Q34" t="b">
        <v>0</v>
      </c>
      <c r="R34" t="b">
        <v>0</v>
      </c>
      <c r="S34" t="s">
        <v>42</v>
      </c>
      <c r="T34" t="s">
        <v>2041</v>
      </c>
      <c r="U34" t="s">
        <v>2042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5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 s="11">
        <f t="shared" si="3"/>
        <v>2014</v>
      </c>
      <c r="O35">
        <v>1415685600</v>
      </c>
      <c r="P35" s="9">
        <f t="shared" si="4"/>
        <v>41954.25</v>
      </c>
      <c r="Q35" t="b">
        <v>0</v>
      </c>
      <c r="R35" t="b">
        <v>0</v>
      </c>
      <c r="S35" t="s">
        <v>33</v>
      </c>
      <c r="T35" t="s">
        <v>2039</v>
      </c>
      <c r="U35" t="s">
        <v>2040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5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 s="11">
        <f t="shared" si="3"/>
        <v>2017</v>
      </c>
      <c r="O36">
        <v>1490677200</v>
      </c>
      <c r="P36" s="9">
        <f t="shared" si="4"/>
        <v>42822.208333333328</v>
      </c>
      <c r="Q36" t="b">
        <v>0</v>
      </c>
      <c r="R36" t="b">
        <v>0</v>
      </c>
      <c r="S36" t="s">
        <v>42</v>
      </c>
      <c r="T36" t="s">
        <v>2041</v>
      </c>
      <c r="U36" t="s">
        <v>2042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5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 s="11">
        <f t="shared" si="3"/>
        <v>2019</v>
      </c>
      <c r="O37">
        <v>1551506400</v>
      </c>
      <c r="P37" s="9">
        <f t="shared" si="4"/>
        <v>43526.25</v>
      </c>
      <c r="Q37" t="b">
        <v>0</v>
      </c>
      <c r="R37" t="b">
        <v>1</v>
      </c>
      <c r="S37" t="s">
        <v>53</v>
      </c>
      <c r="T37" t="s">
        <v>2041</v>
      </c>
      <c r="U37" t="s">
        <v>2044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5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 s="11">
        <f t="shared" si="3"/>
        <v>2011</v>
      </c>
      <c r="O38">
        <v>1300856400</v>
      </c>
      <c r="P38" s="9">
        <f t="shared" si="4"/>
        <v>40625.208333333336</v>
      </c>
      <c r="Q38" t="b">
        <v>0</v>
      </c>
      <c r="R38" t="b">
        <v>0</v>
      </c>
      <c r="S38" t="s">
        <v>33</v>
      </c>
      <c r="T38" t="s">
        <v>2039</v>
      </c>
      <c r="U38" t="s">
        <v>2040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5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 s="11">
        <f t="shared" si="3"/>
        <v>2019</v>
      </c>
      <c r="O39">
        <v>1573192800</v>
      </c>
      <c r="P39" s="9">
        <f t="shared" si="4"/>
        <v>43777.25</v>
      </c>
      <c r="Q39" t="b">
        <v>0</v>
      </c>
      <c r="R39" t="b">
        <v>1</v>
      </c>
      <c r="S39" t="s">
        <v>119</v>
      </c>
      <c r="T39" t="s">
        <v>2047</v>
      </c>
      <c r="U39" t="s">
        <v>2053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5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 s="11">
        <f t="shared" si="3"/>
        <v>2010</v>
      </c>
      <c r="O40">
        <v>1287810000</v>
      </c>
      <c r="P40" s="9">
        <f t="shared" si="4"/>
        <v>40474.208333333336</v>
      </c>
      <c r="Q40" t="b">
        <v>0</v>
      </c>
      <c r="R40" t="b">
        <v>0</v>
      </c>
      <c r="S40" t="s">
        <v>122</v>
      </c>
      <c r="T40" t="s">
        <v>2054</v>
      </c>
      <c r="U40" t="s">
        <v>2055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5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 s="11">
        <f t="shared" si="3"/>
        <v>2013</v>
      </c>
      <c r="O41">
        <v>1362978000</v>
      </c>
      <c r="P41" s="9">
        <f t="shared" si="4"/>
        <v>41344.208333333336</v>
      </c>
      <c r="Q41" t="b">
        <v>0</v>
      </c>
      <c r="R41" t="b">
        <v>0</v>
      </c>
      <c r="S41" t="s">
        <v>33</v>
      </c>
      <c r="T41" t="s">
        <v>2039</v>
      </c>
      <c r="U41" t="s">
        <v>2040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5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 s="11">
        <f t="shared" si="3"/>
        <v>2010</v>
      </c>
      <c r="O42">
        <v>1277355600</v>
      </c>
      <c r="P42" s="9">
        <f t="shared" si="4"/>
        <v>40353.208333333336</v>
      </c>
      <c r="Q42" t="b">
        <v>0</v>
      </c>
      <c r="R42" t="b">
        <v>1</v>
      </c>
      <c r="S42" t="s">
        <v>65</v>
      </c>
      <c r="T42" t="s">
        <v>2037</v>
      </c>
      <c r="U42" t="s">
        <v>2046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5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 s="11">
        <f t="shared" si="3"/>
        <v>2012</v>
      </c>
      <c r="O43">
        <v>1348981200</v>
      </c>
      <c r="P43" s="9">
        <f t="shared" si="4"/>
        <v>41182.208333333336</v>
      </c>
      <c r="Q43" t="b">
        <v>0</v>
      </c>
      <c r="R43" t="b">
        <v>1</v>
      </c>
      <c r="S43" t="s">
        <v>23</v>
      </c>
      <c r="T43" t="s">
        <v>2035</v>
      </c>
      <c r="U43" t="s">
        <v>2036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5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 s="11">
        <f t="shared" si="3"/>
        <v>2011</v>
      </c>
      <c r="O44">
        <v>1310533200</v>
      </c>
      <c r="P44" s="9">
        <f t="shared" si="4"/>
        <v>40737.208333333336</v>
      </c>
      <c r="Q44" t="b">
        <v>0</v>
      </c>
      <c r="R44" t="b">
        <v>0</v>
      </c>
      <c r="S44" t="s">
        <v>17</v>
      </c>
      <c r="T44" t="s">
        <v>2033</v>
      </c>
      <c r="U44" t="s">
        <v>2034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5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 s="11">
        <f t="shared" si="3"/>
        <v>2014</v>
      </c>
      <c r="O45">
        <v>1407560400</v>
      </c>
      <c r="P45" s="9">
        <f t="shared" si="4"/>
        <v>41860.208333333336</v>
      </c>
      <c r="Q45" t="b">
        <v>0</v>
      </c>
      <c r="R45" t="b">
        <v>0</v>
      </c>
      <c r="S45" t="s">
        <v>133</v>
      </c>
      <c r="T45" t="s">
        <v>2047</v>
      </c>
      <c r="U45" t="s">
        <v>2056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5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 s="11">
        <f t="shared" si="3"/>
        <v>2019</v>
      </c>
      <c r="O46">
        <v>1552885200</v>
      </c>
      <c r="P46" s="9">
        <f t="shared" si="4"/>
        <v>43542.208333333328</v>
      </c>
      <c r="Q46" t="b">
        <v>0</v>
      </c>
      <c r="R46" t="b">
        <v>0</v>
      </c>
      <c r="S46" t="s">
        <v>119</v>
      </c>
      <c r="T46" t="s">
        <v>2047</v>
      </c>
      <c r="U46" t="s">
        <v>2053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5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 s="11">
        <f t="shared" si="3"/>
        <v>2016</v>
      </c>
      <c r="O47">
        <v>1479362400</v>
      </c>
      <c r="P47" s="9">
        <f t="shared" si="4"/>
        <v>42691.25</v>
      </c>
      <c r="Q47" t="b">
        <v>0</v>
      </c>
      <c r="R47" t="b">
        <v>1</v>
      </c>
      <c r="S47" t="s">
        <v>33</v>
      </c>
      <c r="T47" t="s">
        <v>2039</v>
      </c>
      <c r="U47" t="s">
        <v>2040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5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 s="11">
        <f t="shared" si="3"/>
        <v>2010</v>
      </c>
      <c r="O48">
        <v>1280552400</v>
      </c>
      <c r="P48" s="9">
        <f t="shared" si="4"/>
        <v>40390.208333333336</v>
      </c>
      <c r="Q48" t="b">
        <v>0</v>
      </c>
      <c r="R48" t="b">
        <v>0</v>
      </c>
      <c r="S48" t="s">
        <v>23</v>
      </c>
      <c r="T48" t="s">
        <v>2035</v>
      </c>
      <c r="U48" t="s">
        <v>2036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5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 s="11">
        <f t="shared" si="3"/>
        <v>2014</v>
      </c>
      <c r="O49">
        <v>1398661200</v>
      </c>
      <c r="P49" s="9">
        <f t="shared" si="4"/>
        <v>41757.208333333336</v>
      </c>
      <c r="Q49" t="b">
        <v>0</v>
      </c>
      <c r="R49" t="b">
        <v>0</v>
      </c>
      <c r="S49" t="s">
        <v>33</v>
      </c>
      <c r="T49" t="s">
        <v>2039</v>
      </c>
      <c r="U49" t="s">
        <v>2040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5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 s="11">
        <f t="shared" si="3"/>
        <v>2015</v>
      </c>
      <c r="O50">
        <v>1436245200</v>
      </c>
      <c r="P50" s="9">
        <f t="shared" si="4"/>
        <v>42192.208333333328</v>
      </c>
      <c r="Q50" t="b">
        <v>0</v>
      </c>
      <c r="R50" t="b">
        <v>0</v>
      </c>
      <c r="S50" t="s">
        <v>33</v>
      </c>
      <c r="T50" t="s">
        <v>2039</v>
      </c>
      <c r="U50" t="s">
        <v>2040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5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 s="11">
        <f t="shared" si="3"/>
        <v>2019</v>
      </c>
      <c r="O51">
        <v>1575439200</v>
      </c>
      <c r="P51" s="9">
        <f t="shared" si="4"/>
        <v>43803.25</v>
      </c>
      <c r="Q51" t="b">
        <v>0</v>
      </c>
      <c r="R51" t="b">
        <v>0</v>
      </c>
      <c r="S51" t="s">
        <v>23</v>
      </c>
      <c r="T51" t="s">
        <v>2035</v>
      </c>
      <c r="U51" t="s">
        <v>2036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5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 s="11">
        <f t="shared" si="3"/>
        <v>2013</v>
      </c>
      <c r="O52">
        <v>1377752400</v>
      </c>
      <c r="P52" s="9">
        <f t="shared" si="4"/>
        <v>41515.208333333336</v>
      </c>
      <c r="Q52" t="b">
        <v>0</v>
      </c>
      <c r="R52" t="b">
        <v>0</v>
      </c>
      <c r="S52" t="s">
        <v>148</v>
      </c>
      <c r="T52" t="s">
        <v>2035</v>
      </c>
      <c r="U52" t="s">
        <v>2057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5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 s="11">
        <f t="shared" si="3"/>
        <v>2012</v>
      </c>
      <c r="O53">
        <v>1334206800</v>
      </c>
      <c r="P53" s="9">
        <f t="shared" si="4"/>
        <v>41011.208333333336</v>
      </c>
      <c r="Q53" t="b">
        <v>0</v>
      </c>
      <c r="R53" t="b">
        <v>1</v>
      </c>
      <c r="S53" t="s">
        <v>65</v>
      </c>
      <c r="T53" t="s">
        <v>2037</v>
      </c>
      <c r="U53" t="s">
        <v>2046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5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 s="11">
        <f t="shared" si="3"/>
        <v>2010</v>
      </c>
      <c r="O54">
        <v>1284872400</v>
      </c>
      <c r="P54" s="9">
        <f t="shared" si="4"/>
        <v>40440.208333333336</v>
      </c>
      <c r="Q54" t="b">
        <v>0</v>
      </c>
      <c r="R54" t="b">
        <v>0</v>
      </c>
      <c r="S54" t="s">
        <v>33</v>
      </c>
      <c r="T54" t="s">
        <v>2039</v>
      </c>
      <c r="U54" t="s">
        <v>2040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5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 s="11">
        <f t="shared" si="3"/>
        <v>2014</v>
      </c>
      <c r="O55">
        <v>1403931600</v>
      </c>
      <c r="P55" s="9">
        <f t="shared" si="4"/>
        <v>41818.208333333336</v>
      </c>
      <c r="Q55" t="b">
        <v>0</v>
      </c>
      <c r="R55" t="b">
        <v>0</v>
      </c>
      <c r="S55" t="s">
        <v>53</v>
      </c>
      <c r="T55" t="s">
        <v>2041</v>
      </c>
      <c r="U55" t="s">
        <v>2044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5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 s="11">
        <f t="shared" si="3"/>
        <v>2018</v>
      </c>
      <c r="O56">
        <v>1521262800</v>
      </c>
      <c r="P56" s="9">
        <f t="shared" si="4"/>
        <v>43176.208333333328</v>
      </c>
      <c r="Q56" t="b">
        <v>0</v>
      </c>
      <c r="R56" t="b">
        <v>0</v>
      </c>
      <c r="S56" t="s">
        <v>65</v>
      </c>
      <c r="T56" t="s">
        <v>2037</v>
      </c>
      <c r="U56" t="s">
        <v>2046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5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 s="11">
        <f t="shared" si="3"/>
        <v>2018</v>
      </c>
      <c r="O57">
        <v>1533358800</v>
      </c>
      <c r="P57" s="9">
        <f t="shared" si="4"/>
        <v>43316.208333333328</v>
      </c>
      <c r="Q57" t="b">
        <v>0</v>
      </c>
      <c r="R57" t="b">
        <v>0</v>
      </c>
      <c r="S57" t="s">
        <v>159</v>
      </c>
      <c r="T57" t="s">
        <v>2035</v>
      </c>
      <c r="U57" t="s">
        <v>2058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5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 s="11">
        <f t="shared" si="3"/>
        <v>2015</v>
      </c>
      <c r="O58">
        <v>1421474400</v>
      </c>
      <c r="P58" s="9">
        <f t="shared" si="4"/>
        <v>42021.25</v>
      </c>
      <c r="Q58" t="b">
        <v>0</v>
      </c>
      <c r="R58" t="b">
        <v>0</v>
      </c>
      <c r="S58" t="s">
        <v>65</v>
      </c>
      <c r="T58" t="s">
        <v>2037</v>
      </c>
      <c r="U58" t="s">
        <v>2046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5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 s="11">
        <f t="shared" si="3"/>
        <v>2017</v>
      </c>
      <c r="O59">
        <v>1505278800</v>
      </c>
      <c r="P59" s="9">
        <f t="shared" si="4"/>
        <v>42991.208333333328</v>
      </c>
      <c r="Q59" t="b">
        <v>0</v>
      </c>
      <c r="R59" t="b">
        <v>0</v>
      </c>
      <c r="S59" t="s">
        <v>89</v>
      </c>
      <c r="T59" t="s">
        <v>2050</v>
      </c>
      <c r="U59" t="s">
        <v>2051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5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 s="11">
        <f t="shared" si="3"/>
        <v>2015</v>
      </c>
      <c r="O60">
        <v>1443934800</v>
      </c>
      <c r="P60" s="9">
        <f t="shared" si="4"/>
        <v>42281.208333333328</v>
      </c>
      <c r="Q60" t="b">
        <v>0</v>
      </c>
      <c r="R60" t="b">
        <v>0</v>
      </c>
      <c r="S60" t="s">
        <v>33</v>
      </c>
      <c r="T60" t="s">
        <v>2039</v>
      </c>
      <c r="U60" t="s">
        <v>2040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5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 s="11">
        <f t="shared" si="3"/>
        <v>2017</v>
      </c>
      <c r="O61">
        <v>1498539600</v>
      </c>
      <c r="P61" s="9">
        <f t="shared" si="4"/>
        <v>42913.208333333328</v>
      </c>
      <c r="Q61" t="b">
        <v>0</v>
      </c>
      <c r="R61" t="b">
        <v>1</v>
      </c>
      <c r="S61" t="s">
        <v>33</v>
      </c>
      <c r="T61" t="s">
        <v>2039</v>
      </c>
      <c r="U61" t="s">
        <v>2040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5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 s="11">
        <f t="shared" si="3"/>
        <v>2012</v>
      </c>
      <c r="O62">
        <v>1342760400</v>
      </c>
      <c r="P62" s="9">
        <f t="shared" si="4"/>
        <v>41110.208333333336</v>
      </c>
      <c r="Q62" t="b">
        <v>0</v>
      </c>
      <c r="R62" t="b">
        <v>0</v>
      </c>
      <c r="S62" t="s">
        <v>33</v>
      </c>
      <c r="T62" t="s">
        <v>2039</v>
      </c>
      <c r="U62" t="s">
        <v>2040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5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 s="11">
        <f t="shared" si="3"/>
        <v>2011</v>
      </c>
      <c r="O63">
        <v>1301720400</v>
      </c>
      <c r="P63" s="9">
        <f t="shared" si="4"/>
        <v>40635.208333333336</v>
      </c>
      <c r="Q63" t="b">
        <v>0</v>
      </c>
      <c r="R63" t="b">
        <v>0</v>
      </c>
      <c r="S63" t="s">
        <v>33</v>
      </c>
      <c r="T63" t="s">
        <v>2039</v>
      </c>
      <c r="U63" t="s">
        <v>2040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5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 s="11">
        <f t="shared" si="3"/>
        <v>2015</v>
      </c>
      <c r="O64">
        <v>1433566800</v>
      </c>
      <c r="P64" s="9">
        <f t="shared" si="4"/>
        <v>42161.208333333328</v>
      </c>
      <c r="Q64" t="b">
        <v>0</v>
      </c>
      <c r="R64" t="b">
        <v>0</v>
      </c>
      <c r="S64" t="s">
        <v>28</v>
      </c>
      <c r="T64" t="s">
        <v>2037</v>
      </c>
      <c r="U64" t="s">
        <v>2038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5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 s="11">
        <f t="shared" si="3"/>
        <v>2017</v>
      </c>
      <c r="O65">
        <v>1493874000</v>
      </c>
      <c r="P65" s="9">
        <f t="shared" si="4"/>
        <v>42859.208333333328</v>
      </c>
      <c r="Q65" t="b">
        <v>0</v>
      </c>
      <c r="R65" t="b">
        <v>0</v>
      </c>
      <c r="S65" t="s">
        <v>33</v>
      </c>
      <c r="T65" t="s">
        <v>2039</v>
      </c>
      <c r="U65" t="s">
        <v>2040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5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 s="11">
        <f t="shared" si="3"/>
        <v>2018</v>
      </c>
      <c r="O66">
        <v>1531803600</v>
      </c>
      <c r="P66" s="9">
        <f t="shared" si="4"/>
        <v>43298.208333333328</v>
      </c>
      <c r="Q66" t="b">
        <v>0</v>
      </c>
      <c r="R66" t="b">
        <v>1</v>
      </c>
      <c r="S66" t="s">
        <v>28</v>
      </c>
      <c r="T66" t="s">
        <v>2037</v>
      </c>
      <c r="U66" t="s">
        <v>2038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5"/>
        <v>236.14754098360655</v>
      </c>
      <c r="G67" t="s">
        <v>20</v>
      </c>
      <c r="H67">
        <v>236</v>
      </c>
      <c r="I67" s="4">
        <f t="shared" ref="I67:I130" si="6">E67/H67</f>
        <v>61.038135593220339</v>
      </c>
      <c r="J67" t="s">
        <v>21</v>
      </c>
      <c r="K67" t="s">
        <v>22</v>
      </c>
      <c r="L67">
        <v>1296108000</v>
      </c>
      <c r="M67" s="9">
        <f t="shared" ref="M67:M130" si="7">(((L67/60)/60)/24)+DATE(1970,1,1)</f>
        <v>40570.25</v>
      </c>
      <c r="N67" s="11">
        <f t="shared" ref="N67:N130" si="8">YEAR(M67)</f>
        <v>2011</v>
      </c>
      <c r="O67">
        <v>1296712800</v>
      </c>
      <c r="P67" s="9">
        <f t="shared" ref="P67:P130" si="9">(((O67/60)/60)/24)+DATE(1970,1,1)</f>
        <v>40577.25</v>
      </c>
      <c r="Q67" t="b">
        <v>0</v>
      </c>
      <c r="R67" t="b">
        <v>0</v>
      </c>
      <c r="S67" t="s">
        <v>33</v>
      </c>
      <c r="T67" t="s">
        <v>2039</v>
      </c>
      <c r="U67" t="s">
        <v>2040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45.068965517241381</v>
      </c>
      <c r="G68" t="s">
        <v>14</v>
      </c>
      <c r="H68">
        <v>12</v>
      </c>
      <c r="I68" s="4">
        <f t="shared" si="6"/>
        <v>108.91666666666667</v>
      </c>
      <c r="J68" t="s">
        <v>21</v>
      </c>
      <c r="K68" t="s">
        <v>22</v>
      </c>
      <c r="L68">
        <v>1428469200</v>
      </c>
      <c r="M68" s="9">
        <f t="shared" si="7"/>
        <v>42102.208333333328</v>
      </c>
      <c r="N68" s="11">
        <f t="shared" si="8"/>
        <v>2015</v>
      </c>
      <c r="O68">
        <v>1428901200</v>
      </c>
      <c r="P68" s="9">
        <f t="shared" si="9"/>
        <v>42107.208333333328</v>
      </c>
      <c r="Q68" t="b">
        <v>0</v>
      </c>
      <c r="R68" t="b">
        <v>1</v>
      </c>
      <c r="S68" t="s">
        <v>33</v>
      </c>
      <c r="T68" t="s">
        <v>2039</v>
      </c>
      <c r="U68" t="s">
        <v>2040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162.38567493112947</v>
      </c>
      <c r="G69" t="s">
        <v>20</v>
      </c>
      <c r="H69">
        <v>4065</v>
      </c>
      <c r="I69" s="4">
        <f t="shared" si="6"/>
        <v>29.001722017220171</v>
      </c>
      <c r="J69" t="s">
        <v>40</v>
      </c>
      <c r="K69" t="s">
        <v>41</v>
      </c>
      <c r="L69">
        <v>1264399200</v>
      </c>
      <c r="M69" s="9">
        <f t="shared" si="7"/>
        <v>40203.25</v>
      </c>
      <c r="N69" s="11">
        <f t="shared" si="8"/>
        <v>2010</v>
      </c>
      <c r="O69">
        <v>1264831200</v>
      </c>
      <c r="P69" s="9">
        <f t="shared" si="9"/>
        <v>40208.25</v>
      </c>
      <c r="Q69" t="b">
        <v>0</v>
      </c>
      <c r="R69" t="b">
        <v>1</v>
      </c>
      <c r="S69" t="s">
        <v>65</v>
      </c>
      <c r="T69" t="s">
        <v>2037</v>
      </c>
      <c r="U69" t="s">
        <v>2046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254.52631578947367</v>
      </c>
      <c r="G70" t="s">
        <v>20</v>
      </c>
      <c r="H70">
        <v>246</v>
      </c>
      <c r="I70" s="4">
        <f t="shared" si="6"/>
        <v>58.975609756097562</v>
      </c>
      <c r="J70" t="s">
        <v>107</v>
      </c>
      <c r="K70" t="s">
        <v>108</v>
      </c>
      <c r="L70">
        <v>1501131600</v>
      </c>
      <c r="M70" s="9">
        <f t="shared" si="7"/>
        <v>42943.208333333328</v>
      </c>
      <c r="N70" s="11">
        <f t="shared" si="8"/>
        <v>2017</v>
      </c>
      <c r="O70">
        <v>1505192400</v>
      </c>
      <c r="P70" s="9">
        <f t="shared" si="9"/>
        <v>42990.208333333328</v>
      </c>
      <c r="Q70" t="b">
        <v>0</v>
      </c>
      <c r="R70" t="b">
        <v>1</v>
      </c>
      <c r="S70" t="s">
        <v>33</v>
      </c>
      <c r="T70" t="s">
        <v>2039</v>
      </c>
      <c r="U70" t="s">
        <v>2040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24.063291139240505</v>
      </c>
      <c r="G71" t="s">
        <v>74</v>
      </c>
      <c r="H71">
        <v>17</v>
      </c>
      <c r="I71" s="4">
        <f t="shared" si="6"/>
        <v>111.82352941176471</v>
      </c>
      <c r="J71" t="s">
        <v>21</v>
      </c>
      <c r="K71" t="s">
        <v>22</v>
      </c>
      <c r="L71">
        <v>1292738400</v>
      </c>
      <c r="M71" s="9">
        <f t="shared" si="7"/>
        <v>40531.25</v>
      </c>
      <c r="N71" s="11">
        <f t="shared" si="8"/>
        <v>2010</v>
      </c>
      <c r="O71">
        <v>1295676000</v>
      </c>
      <c r="P71" s="9">
        <f t="shared" si="9"/>
        <v>40565.25</v>
      </c>
      <c r="Q71" t="b">
        <v>0</v>
      </c>
      <c r="R71" t="b">
        <v>0</v>
      </c>
      <c r="S71" t="s">
        <v>33</v>
      </c>
      <c r="T71" t="s">
        <v>2039</v>
      </c>
      <c r="U71" t="s">
        <v>2040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123.74140625000001</v>
      </c>
      <c r="G72" t="s">
        <v>20</v>
      </c>
      <c r="H72">
        <v>2475</v>
      </c>
      <c r="I72" s="4">
        <f t="shared" si="6"/>
        <v>63.995555555555555</v>
      </c>
      <c r="J72" t="s">
        <v>107</v>
      </c>
      <c r="K72" t="s">
        <v>108</v>
      </c>
      <c r="L72">
        <v>1288674000</v>
      </c>
      <c r="M72" s="9">
        <f t="shared" si="7"/>
        <v>40484.208333333336</v>
      </c>
      <c r="N72" s="11">
        <f t="shared" si="8"/>
        <v>2010</v>
      </c>
      <c r="O72">
        <v>1292911200</v>
      </c>
      <c r="P72" s="9">
        <f t="shared" si="9"/>
        <v>40533.25</v>
      </c>
      <c r="Q72" t="b">
        <v>0</v>
      </c>
      <c r="R72" t="b">
        <v>1</v>
      </c>
      <c r="S72" t="s">
        <v>33</v>
      </c>
      <c r="T72" t="s">
        <v>2039</v>
      </c>
      <c r="U72" t="s">
        <v>2040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108.06666666666666</v>
      </c>
      <c r="G73" t="s">
        <v>20</v>
      </c>
      <c r="H73">
        <v>76</v>
      </c>
      <c r="I73" s="4">
        <f t="shared" si="6"/>
        <v>85.315789473684205</v>
      </c>
      <c r="J73" t="s">
        <v>21</v>
      </c>
      <c r="K73" t="s">
        <v>22</v>
      </c>
      <c r="L73">
        <v>1575093600</v>
      </c>
      <c r="M73" s="9">
        <f t="shared" si="7"/>
        <v>43799.25</v>
      </c>
      <c r="N73" s="11">
        <f t="shared" si="8"/>
        <v>2019</v>
      </c>
      <c r="O73">
        <v>1575439200</v>
      </c>
      <c r="P73" s="9">
        <f t="shared" si="9"/>
        <v>43803.25</v>
      </c>
      <c r="Q73" t="b">
        <v>0</v>
      </c>
      <c r="R73" t="b">
        <v>0</v>
      </c>
      <c r="S73" t="s">
        <v>33</v>
      </c>
      <c r="T73" t="s">
        <v>2039</v>
      </c>
      <c r="U73" t="s">
        <v>2040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670.33333333333326</v>
      </c>
      <c r="G74" t="s">
        <v>20</v>
      </c>
      <c r="H74">
        <v>54</v>
      </c>
      <c r="I74" s="4">
        <f t="shared" si="6"/>
        <v>74.481481481481481</v>
      </c>
      <c r="J74" t="s">
        <v>21</v>
      </c>
      <c r="K74" t="s">
        <v>22</v>
      </c>
      <c r="L74">
        <v>1435726800</v>
      </c>
      <c r="M74" s="9">
        <f t="shared" si="7"/>
        <v>42186.208333333328</v>
      </c>
      <c r="N74" s="11">
        <f t="shared" si="8"/>
        <v>2015</v>
      </c>
      <c r="O74">
        <v>1438837200</v>
      </c>
      <c r="P74" s="9">
        <f t="shared" si="9"/>
        <v>42222.208333333328</v>
      </c>
      <c r="Q74" t="b">
        <v>0</v>
      </c>
      <c r="R74" t="b">
        <v>0</v>
      </c>
      <c r="S74" t="s">
        <v>71</v>
      </c>
      <c r="T74" t="s">
        <v>2041</v>
      </c>
      <c r="U74" t="s">
        <v>2049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660.92857142857144</v>
      </c>
      <c r="G75" t="s">
        <v>20</v>
      </c>
      <c r="H75">
        <v>88</v>
      </c>
      <c r="I75" s="4">
        <f t="shared" si="6"/>
        <v>105.14772727272727</v>
      </c>
      <c r="J75" t="s">
        <v>21</v>
      </c>
      <c r="K75" t="s">
        <v>22</v>
      </c>
      <c r="L75">
        <v>1480226400</v>
      </c>
      <c r="M75" s="9">
        <f t="shared" si="7"/>
        <v>42701.25</v>
      </c>
      <c r="N75" s="11">
        <f t="shared" si="8"/>
        <v>2016</v>
      </c>
      <c r="O75">
        <v>1480485600</v>
      </c>
      <c r="P75" s="9">
        <f t="shared" si="9"/>
        <v>42704.25</v>
      </c>
      <c r="Q75" t="b">
        <v>0</v>
      </c>
      <c r="R75" t="b">
        <v>0</v>
      </c>
      <c r="S75" t="s">
        <v>159</v>
      </c>
      <c r="T75" t="s">
        <v>2035</v>
      </c>
      <c r="U75" t="s">
        <v>2058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122.46153846153847</v>
      </c>
      <c r="G76" t="s">
        <v>20</v>
      </c>
      <c r="H76">
        <v>85</v>
      </c>
      <c r="I76" s="4">
        <f t="shared" si="6"/>
        <v>56.188235294117646</v>
      </c>
      <c r="J76" t="s">
        <v>40</v>
      </c>
      <c r="K76" t="s">
        <v>41</v>
      </c>
      <c r="L76">
        <v>1459054800</v>
      </c>
      <c r="M76" s="9">
        <f t="shared" si="7"/>
        <v>42456.208333333328</v>
      </c>
      <c r="N76" s="11">
        <f t="shared" si="8"/>
        <v>2016</v>
      </c>
      <c r="O76">
        <v>1459141200</v>
      </c>
      <c r="P76" s="9">
        <f t="shared" si="9"/>
        <v>42457.208333333328</v>
      </c>
      <c r="Q76" t="b">
        <v>0</v>
      </c>
      <c r="R76" t="b">
        <v>0</v>
      </c>
      <c r="S76" t="s">
        <v>148</v>
      </c>
      <c r="T76" t="s">
        <v>2035</v>
      </c>
      <c r="U76" t="s">
        <v>2057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150.57731958762886</v>
      </c>
      <c r="G77" t="s">
        <v>20</v>
      </c>
      <c r="H77">
        <v>170</v>
      </c>
      <c r="I77" s="4">
        <f t="shared" si="6"/>
        <v>85.917647058823533</v>
      </c>
      <c r="J77" t="s">
        <v>21</v>
      </c>
      <c r="K77" t="s">
        <v>22</v>
      </c>
      <c r="L77">
        <v>1531630800</v>
      </c>
      <c r="M77" s="9">
        <f t="shared" si="7"/>
        <v>43296.208333333328</v>
      </c>
      <c r="N77" s="11">
        <f t="shared" si="8"/>
        <v>2018</v>
      </c>
      <c r="O77">
        <v>1532322000</v>
      </c>
      <c r="P77" s="9">
        <f t="shared" si="9"/>
        <v>43304.208333333328</v>
      </c>
      <c r="Q77" t="b">
        <v>0</v>
      </c>
      <c r="R77" t="b">
        <v>0</v>
      </c>
      <c r="S77" t="s">
        <v>122</v>
      </c>
      <c r="T77" t="s">
        <v>2054</v>
      </c>
      <c r="U77" t="s">
        <v>2055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78.106590724165997</v>
      </c>
      <c r="G78" t="s">
        <v>14</v>
      </c>
      <c r="H78">
        <v>1684</v>
      </c>
      <c r="I78" s="4">
        <f t="shared" si="6"/>
        <v>57.00296912114014</v>
      </c>
      <c r="J78" t="s">
        <v>21</v>
      </c>
      <c r="K78" t="s">
        <v>22</v>
      </c>
      <c r="L78">
        <v>1421992800</v>
      </c>
      <c r="M78" s="9">
        <f t="shared" si="7"/>
        <v>42027.25</v>
      </c>
      <c r="N78" s="11">
        <f t="shared" si="8"/>
        <v>2015</v>
      </c>
      <c r="O78">
        <v>1426222800</v>
      </c>
      <c r="P78" s="9">
        <f t="shared" si="9"/>
        <v>42076.208333333328</v>
      </c>
      <c r="Q78" t="b">
        <v>1</v>
      </c>
      <c r="R78" t="b">
        <v>1</v>
      </c>
      <c r="S78" t="s">
        <v>33</v>
      </c>
      <c r="T78" t="s">
        <v>2039</v>
      </c>
      <c r="U78" t="s">
        <v>2040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ref="F79:F142" si="10">(E79/D79)*100</f>
        <v>46.94736842105263</v>
      </c>
      <c r="G79" t="s">
        <v>14</v>
      </c>
      <c r="H79">
        <v>56</v>
      </c>
      <c r="I79" s="4">
        <f t="shared" si="6"/>
        <v>79.642857142857139</v>
      </c>
      <c r="J79" t="s">
        <v>21</v>
      </c>
      <c r="K79" t="s">
        <v>22</v>
      </c>
      <c r="L79">
        <v>1285563600</v>
      </c>
      <c r="M79" s="9">
        <f t="shared" si="7"/>
        <v>40448.208333333336</v>
      </c>
      <c r="N79" s="11">
        <f t="shared" si="8"/>
        <v>2010</v>
      </c>
      <c r="O79">
        <v>1286773200</v>
      </c>
      <c r="P79" s="9">
        <f t="shared" si="9"/>
        <v>40462.208333333336</v>
      </c>
      <c r="Q79" t="b">
        <v>0</v>
      </c>
      <c r="R79" t="b">
        <v>1</v>
      </c>
      <c r="S79" t="s">
        <v>71</v>
      </c>
      <c r="T79" t="s">
        <v>2041</v>
      </c>
      <c r="U79" t="s">
        <v>2049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10"/>
        <v>300.8</v>
      </c>
      <c r="G80" t="s">
        <v>20</v>
      </c>
      <c r="H80">
        <v>330</v>
      </c>
      <c r="I80" s="4">
        <f t="shared" si="6"/>
        <v>41.018181818181816</v>
      </c>
      <c r="J80" t="s">
        <v>21</v>
      </c>
      <c r="K80" t="s">
        <v>22</v>
      </c>
      <c r="L80">
        <v>1523854800</v>
      </c>
      <c r="M80" s="9">
        <f t="shared" si="7"/>
        <v>43206.208333333328</v>
      </c>
      <c r="N80" s="11">
        <f t="shared" si="8"/>
        <v>2018</v>
      </c>
      <c r="O80">
        <v>1523941200</v>
      </c>
      <c r="P80" s="9">
        <f t="shared" si="9"/>
        <v>43207.208333333328</v>
      </c>
      <c r="Q80" t="b">
        <v>0</v>
      </c>
      <c r="R80" t="b">
        <v>0</v>
      </c>
      <c r="S80" t="s">
        <v>206</v>
      </c>
      <c r="T80" t="s">
        <v>2047</v>
      </c>
      <c r="U80" t="s">
        <v>2059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10"/>
        <v>69.598615916955026</v>
      </c>
      <c r="G81" t="s">
        <v>14</v>
      </c>
      <c r="H81">
        <v>838</v>
      </c>
      <c r="I81" s="4">
        <f t="shared" si="6"/>
        <v>48.004773269689736</v>
      </c>
      <c r="J81" t="s">
        <v>21</v>
      </c>
      <c r="K81" t="s">
        <v>22</v>
      </c>
      <c r="L81">
        <v>1529125200</v>
      </c>
      <c r="M81" s="9">
        <f t="shared" si="7"/>
        <v>43267.208333333328</v>
      </c>
      <c r="N81" s="11">
        <f t="shared" si="8"/>
        <v>2018</v>
      </c>
      <c r="O81">
        <v>1529557200</v>
      </c>
      <c r="P81" s="9">
        <f t="shared" si="9"/>
        <v>43272.208333333328</v>
      </c>
      <c r="Q81" t="b">
        <v>0</v>
      </c>
      <c r="R81" t="b">
        <v>0</v>
      </c>
      <c r="S81" t="s">
        <v>33</v>
      </c>
      <c r="T81" t="s">
        <v>2039</v>
      </c>
      <c r="U81" t="s">
        <v>2040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10"/>
        <v>637.4545454545455</v>
      </c>
      <c r="G82" t="s">
        <v>20</v>
      </c>
      <c r="H82">
        <v>127</v>
      </c>
      <c r="I82" s="4">
        <f t="shared" si="6"/>
        <v>55.212598425196852</v>
      </c>
      <c r="J82" t="s">
        <v>21</v>
      </c>
      <c r="K82" t="s">
        <v>22</v>
      </c>
      <c r="L82">
        <v>1503982800</v>
      </c>
      <c r="M82" s="9">
        <f t="shared" si="7"/>
        <v>42976.208333333328</v>
      </c>
      <c r="N82" s="11">
        <f t="shared" si="8"/>
        <v>2017</v>
      </c>
      <c r="O82">
        <v>1506574800</v>
      </c>
      <c r="P82" s="9">
        <f t="shared" si="9"/>
        <v>43006.208333333328</v>
      </c>
      <c r="Q82" t="b">
        <v>0</v>
      </c>
      <c r="R82" t="b">
        <v>0</v>
      </c>
      <c r="S82" t="s">
        <v>89</v>
      </c>
      <c r="T82" t="s">
        <v>2050</v>
      </c>
      <c r="U82" t="s">
        <v>2051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10"/>
        <v>225.33928571428569</v>
      </c>
      <c r="G83" t="s">
        <v>20</v>
      </c>
      <c r="H83">
        <v>411</v>
      </c>
      <c r="I83" s="4">
        <f t="shared" si="6"/>
        <v>92.109489051094897</v>
      </c>
      <c r="J83" t="s">
        <v>21</v>
      </c>
      <c r="K83" t="s">
        <v>22</v>
      </c>
      <c r="L83">
        <v>1511416800</v>
      </c>
      <c r="M83" s="9">
        <f t="shared" si="7"/>
        <v>43062.25</v>
      </c>
      <c r="N83" s="11">
        <f t="shared" si="8"/>
        <v>2017</v>
      </c>
      <c r="O83">
        <v>1513576800</v>
      </c>
      <c r="P83" s="9">
        <f t="shared" si="9"/>
        <v>43087.25</v>
      </c>
      <c r="Q83" t="b">
        <v>0</v>
      </c>
      <c r="R83" t="b">
        <v>0</v>
      </c>
      <c r="S83" t="s">
        <v>23</v>
      </c>
      <c r="T83" t="s">
        <v>2035</v>
      </c>
      <c r="U83" t="s">
        <v>2036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10"/>
        <v>1497.3000000000002</v>
      </c>
      <c r="G84" t="s">
        <v>20</v>
      </c>
      <c r="H84">
        <v>180</v>
      </c>
      <c r="I84" s="4">
        <f t="shared" si="6"/>
        <v>83.183333333333337</v>
      </c>
      <c r="J84" t="s">
        <v>40</v>
      </c>
      <c r="K84" t="s">
        <v>41</v>
      </c>
      <c r="L84">
        <v>1547704800</v>
      </c>
      <c r="M84" s="9">
        <f t="shared" si="7"/>
        <v>43482.25</v>
      </c>
      <c r="N84" s="11">
        <f t="shared" si="8"/>
        <v>2019</v>
      </c>
      <c r="O84">
        <v>1548309600</v>
      </c>
      <c r="P84" s="9">
        <f t="shared" si="9"/>
        <v>43489.25</v>
      </c>
      <c r="Q84" t="b">
        <v>0</v>
      </c>
      <c r="R84" t="b">
        <v>1</v>
      </c>
      <c r="S84" t="s">
        <v>89</v>
      </c>
      <c r="T84" t="s">
        <v>2050</v>
      </c>
      <c r="U84" t="s">
        <v>2051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10"/>
        <v>37.590225563909776</v>
      </c>
      <c r="G85" t="s">
        <v>14</v>
      </c>
      <c r="H85">
        <v>1000</v>
      </c>
      <c r="I85" s="4">
        <f t="shared" si="6"/>
        <v>39.996000000000002</v>
      </c>
      <c r="J85" t="s">
        <v>21</v>
      </c>
      <c r="K85" t="s">
        <v>22</v>
      </c>
      <c r="L85">
        <v>1469682000</v>
      </c>
      <c r="M85" s="9">
        <f t="shared" si="7"/>
        <v>42579.208333333328</v>
      </c>
      <c r="N85" s="11">
        <f t="shared" si="8"/>
        <v>2016</v>
      </c>
      <c r="O85">
        <v>1471582800</v>
      </c>
      <c r="P85" s="9">
        <f t="shared" si="9"/>
        <v>42601.208333333328</v>
      </c>
      <c r="Q85" t="b">
        <v>0</v>
      </c>
      <c r="R85" t="b">
        <v>0</v>
      </c>
      <c r="S85" t="s">
        <v>50</v>
      </c>
      <c r="T85" t="s">
        <v>2035</v>
      </c>
      <c r="U85" t="s">
        <v>2043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10"/>
        <v>132.36942675159236</v>
      </c>
      <c r="G86" t="s">
        <v>20</v>
      </c>
      <c r="H86">
        <v>374</v>
      </c>
      <c r="I86" s="4">
        <f t="shared" si="6"/>
        <v>111.1336898395722</v>
      </c>
      <c r="J86" t="s">
        <v>21</v>
      </c>
      <c r="K86" t="s">
        <v>22</v>
      </c>
      <c r="L86">
        <v>1343451600</v>
      </c>
      <c r="M86" s="9">
        <f t="shared" si="7"/>
        <v>41118.208333333336</v>
      </c>
      <c r="N86" s="11">
        <f t="shared" si="8"/>
        <v>2012</v>
      </c>
      <c r="O86">
        <v>1344315600</v>
      </c>
      <c r="P86" s="9">
        <f t="shared" si="9"/>
        <v>41128.208333333336</v>
      </c>
      <c r="Q86" t="b">
        <v>0</v>
      </c>
      <c r="R86" t="b">
        <v>0</v>
      </c>
      <c r="S86" t="s">
        <v>65</v>
      </c>
      <c r="T86" t="s">
        <v>2037</v>
      </c>
      <c r="U86" t="s">
        <v>2046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10"/>
        <v>131.22448979591837</v>
      </c>
      <c r="G87" t="s">
        <v>20</v>
      </c>
      <c r="H87">
        <v>71</v>
      </c>
      <c r="I87" s="4">
        <f t="shared" si="6"/>
        <v>90.563380281690144</v>
      </c>
      <c r="J87" t="s">
        <v>26</v>
      </c>
      <c r="K87" t="s">
        <v>27</v>
      </c>
      <c r="L87">
        <v>1315717200</v>
      </c>
      <c r="M87" s="9">
        <f t="shared" si="7"/>
        <v>40797.208333333336</v>
      </c>
      <c r="N87" s="11">
        <f t="shared" si="8"/>
        <v>2011</v>
      </c>
      <c r="O87">
        <v>1316408400</v>
      </c>
      <c r="P87" s="9">
        <f t="shared" si="9"/>
        <v>40805.208333333336</v>
      </c>
      <c r="Q87" t="b">
        <v>0</v>
      </c>
      <c r="R87" t="b">
        <v>0</v>
      </c>
      <c r="S87" t="s">
        <v>60</v>
      </c>
      <c r="T87" t="s">
        <v>2035</v>
      </c>
      <c r="U87" t="s">
        <v>2045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10"/>
        <v>167.63513513513513</v>
      </c>
      <c r="G88" t="s">
        <v>20</v>
      </c>
      <c r="H88">
        <v>203</v>
      </c>
      <c r="I88" s="4">
        <f t="shared" si="6"/>
        <v>61.108374384236456</v>
      </c>
      <c r="J88" t="s">
        <v>21</v>
      </c>
      <c r="K88" t="s">
        <v>22</v>
      </c>
      <c r="L88">
        <v>1430715600</v>
      </c>
      <c r="M88" s="9">
        <f t="shared" si="7"/>
        <v>42128.208333333328</v>
      </c>
      <c r="N88" s="11">
        <f t="shared" si="8"/>
        <v>2015</v>
      </c>
      <c r="O88">
        <v>1431838800</v>
      </c>
      <c r="P88" s="9">
        <f t="shared" si="9"/>
        <v>42141.208333333328</v>
      </c>
      <c r="Q88" t="b">
        <v>1</v>
      </c>
      <c r="R88" t="b">
        <v>0</v>
      </c>
      <c r="S88" t="s">
        <v>33</v>
      </c>
      <c r="T88" t="s">
        <v>2039</v>
      </c>
      <c r="U88" t="s">
        <v>2040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10"/>
        <v>61.984886649874063</v>
      </c>
      <c r="G89" t="s">
        <v>14</v>
      </c>
      <c r="H89">
        <v>1482</v>
      </c>
      <c r="I89" s="4">
        <f t="shared" si="6"/>
        <v>83.022941970310384</v>
      </c>
      <c r="J89" t="s">
        <v>26</v>
      </c>
      <c r="K89" t="s">
        <v>27</v>
      </c>
      <c r="L89">
        <v>1299564000</v>
      </c>
      <c r="M89" s="9">
        <f t="shared" si="7"/>
        <v>40610.25</v>
      </c>
      <c r="N89" s="11">
        <f t="shared" si="8"/>
        <v>2011</v>
      </c>
      <c r="O89">
        <v>1300510800</v>
      </c>
      <c r="P89" s="9">
        <f t="shared" si="9"/>
        <v>40621.208333333336</v>
      </c>
      <c r="Q89" t="b">
        <v>0</v>
      </c>
      <c r="R89" t="b">
        <v>1</v>
      </c>
      <c r="S89" t="s">
        <v>23</v>
      </c>
      <c r="T89" t="s">
        <v>2035</v>
      </c>
      <c r="U89" t="s">
        <v>2036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10"/>
        <v>260.75</v>
      </c>
      <c r="G90" t="s">
        <v>20</v>
      </c>
      <c r="H90">
        <v>113</v>
      </c>
      <c r="I90" s="4">
        <f t="shared" si="6"/>
        <v>110.76106194690266</v>
      </c>
      <c r="J90" t="s">
        <v>21</v>
      </c>
      <c r="K90" t="s">
        <v>22</v>
      </c>
      <c r="L90">
        <v>1429160400</v>
      </c>
      <c r="M90" s="9">
        <f t="shared" si="7"/>
        <v>42110.208333333328</v>
      </c>
      <c r="N90" s="11">
        <f t="shared" si="8"/>
        <v>2015</v>
      </c>
      <c r="O90">
        <v>1431061200</v>
      </c>
      <c r="P90" s="9">
        <f t="shared" si="9"/>
        <v>42132.208333333328</v>
      </c>
      <c r="Q90" t="b">
        <v>0</v>
      </c>
      <c r="R90" t="b">
        <v>0</v>
      </c>
      <c r="S90" t="s">
        <v>206</v>
      </c>
      <c r="T90" t="s">
        <v>2047</v>
      </c>
      <c r="U90" t="s">
        <v>2059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10"/>
        <v>252.58823529411765</v>
      </c>
      <c r="G91" t="s">
        <v>20</v>
      </c>
      <c r="H91">
        <v>96</v>
      </c>
      <c r="I91" s="4">
        <f t="shared" si="6"/>
        <v>89.458333333333329</v>
      </c>
      <c r="J91" t="s">
        <v>21</v>
      </c>
      <c r="K91" t="s">
        <v>22</v>
      </c>
      <c r="L91">
        <v>1271307600</v>
      </c>
      <c r="M91" s="9">
        <f t="shared" si="7"/>
        <v>40283.208333333336</v>
      </c>
      <c r="N91" s="11">
        <f t="shared" si="8"/>
        <v>2010</v>
      </c>
      <c r="O91">
        <v>1271480400</v>
      </c>
      <c r="P91" s="9">
        <f t="shared" si="9"/>
        <v>40285.208333333336</v>
      </c>
      <c r="Q91" t="b">
        <v>0</v>
      </c>
      <c r="R91" t="b">
        <v>0</v>
      </c>
      <c r="S91" t="s">
        <v>33</v>
      </c>
      <c r="T91" t="s">
        <v>2039</v>
      </c>
      <c r="U91" t="s">
        <v>2040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10"/>
        <v>78.615384615384613</v>
      </c>
      <c r="G92" t="s">
        <v>14</v>
      </c>
      <c r="H92">
        <v>106</v>
      </c>
      <c r="I92" s="4">
        <f t="shared" si="6"/>
        <v>57.849056603773583</v>
      </c>
      <c r="J92" t="s">
        <v>21</v>
      </c>
      <c r="K92" t="s">
        <v>22</v>
      </c>
      <c r="L92">
        <v>1456380000</v>
      </c>
      <c r="M92" s="9">
        <f t="shared" si="7"/>
        <v>42425.25</v>
      </c>
      <c r="N92" s="11">
        <f t="shared" si="8"/>
        <v>2016</v>
      </c>
      <c r="O92">
        <v>1456380000</v>
      </c>
      <c r="P92" s="9">
        <f t="shared" si="9"/>
        <v>42425.25</v>
      </c>
      <c r="Q92" t="b">
        <v>0</v>
      </c>
      <c r="R92" t="b">
        <v>1</v>
      </c>
      <c r="S92" t="s">
        <v>33</v>
      </c>
      <c r="T92" t="s">
        <v>2039</v>
      </c>
      <c r="U92" t="s">
        <v>2040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10"/>
        <v>48.404406999351913</v>
      </c>
      <c r="G93" t="s">
        <v>14</v>
      </c>
      <c r="H93">
        <v>679</v>
      </c>
      <c r="I93" s="4">
        <f t="shared" si="6"/>
        <v>109.99705449189985</v>
      </c>
      <c r="J93" t="s">
        <v>107</v>
      </c>
      <c r="K93" t="s">
        <v>108</v>
      </c>
      <c r="L93">
        <v>1470459600</v>
      </c>
      <c r="M93" s="9">
        <f t="shared" si="7"/>
        <v>42588.208333333328</v>
      </c>
      <c r="N93" s="11">
        <f t="shared" si="8"/>
        <v>2016</v>
      </c>
      <c r="O93">
        <v>1472878800</v>
      </c>
      <c r="P93" s="9">
        <f t="shared" si="9"/>
        <v>42616.208333333328</v>
      </c>
      <c r="Q93" t="b">
        <v>0</v>
      </c>
      <c r="R93" t="b">
        <v>0</v>
      </c>
      <c r="S93" t="s">
        <v>206</v>
      </c>
      <c r="T93" t="s">
        <v>2047</v>
      </c>
      <c r="U93" t="s">
        <v>2059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10"/>
        <v>258.875</v>
      </c>
      <c r="G94" t="s">
        <v>20</v>
      </c>
      <c r="H94">
        <v>498</v>
      </c>
      <c r="I94" s="4">
        <f t="shared" si="6"/>
        <v>103.96586345381526</v>
      </c>
      <c r="J94" t="s">
        <v>98</v>
      </c>
      <c r="K94" t="s">
        <v>99</v>
      </c>
      <c r="L94">
        <v>1277269200</v>
      </c>
      <c r="M94" s="9">
        <f t="shared" si="7"/>
        <v>40352.208333333336</v>
      </c>
      <c r="N94" s="11">
        <f t="shared" si="8"/>
        <v>2010</v>
      </c>
      <c r="O94">
        <v>1277355600</v>
      </c>
      <c r="P94" s="9">
        <f t="shared" si="9"/>
        <v>40353.208333333336</v>
      </c>
      <c r="Q94" t="b">
        <v>0</v>
      </c>
      <c r="R94" t="b">
        <v>1</v>
      </c>
      <c r="S94" t="s">
        <v>89</v>
      </c>
      <c r="T94" t="s">
        <v>2050</v>
      </c>
      <c r="U94" t="s">
        <v>2051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10"/>
        <v>60.548713235294116</v>
      </c>
      <c r="G95" t="s">
        <v>74</v>
      </c>
      <c r="H95">
        <v>610</v>
      </c>
      <c r="I95" s="4">
        <f t="shared" si="6"/>
        <v>107.99508196721311</v>
      </c>
      <c r="J95" t="s">
        <v>21</v>
      </c>
      <c r="K95" t="s">
        <v>22</v>
      </c>
      <c r="L95">
        <v>1350709200</v>
      </c>
      <c r="M95" s="9">
        <f t="shared" si="7"/>
        <v>41202.208333333336</v>
      </c>
      <c r="N95" s="11">
        <f t="shared" si="8"/>
        <v>2012</v>
      </c>
      <c r="O95">
        <v>1351054800</v>
      </c>
      <c r="P95" s="9">
        <f t="shared" si="9"/>
        <v>41206.208333333336</v>
      </c>
      <c r="Q95" t="b">
        <v>0</v>
      </c>
      <c r="R95" t="b">
        <v>1</v>
      </c>
      <c r="S95" t="s">
        <v>33</v>
      </c>
      <c r="T95" t="s">
        <v>2039</v>
      </c>
      <c r="U95" t="s">
        <v>2040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10"/>
        <v>303.68965517241378</v>
      </c>
      <c r="G96" t="s">
        <v>20</v>
      </c>
      <c r="H96">
        <v>180</v>
      </c>
      <c r="I96" s="4">
        <f t="shared" si="6"/>
        <v>48.927777777777777</v>
      </c>
      <c r="J96" t="s">
        <v>40</v>
      </c>
      <c r="K96" t="s">
        <v>41</v>
      </c>
      <c r="L96">
        <v>1554613200</v>
      </c>
      <c r="M96" s="9">
        <f t="shared" si="7"/>
        <v>43562.208333333328</v>
      </c>
      <c r="N96" s="11">
        <f t="shared" si="8"/>
        <v>2019</v>
      </c>
      <c r="O96">
        <v>1555563600</v>
      </c>
      <c r="P96" s="9">
        <f t="shared" si="9"/>
        <v>43573.208333333328</v>
      </c>
      <c r="Q96" t="b">
        <v>0</v>
      </c>
      <c r="R96" t="b">
        <v>0</v>
      </c>
      <c r="S96" t="s">
        <v>28</v>
      </c>
      <c r="T96" t="s">
        <v>2037</v>
      </c>
      <c r="U96" t="s">
        <v>2038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10"/>
        <v>112.99999999999999</v>
      </c>
      <c r="G97" t="s">
        <v>20</v>
      </c>
      <c r="H97">
        <v>27</v>
      </c>
      <c r="I97" s="4">
        <f t="shared" si="6"/>
        <v>37.666666666666664</v>
      </c>
      <c r="J97" t="s">
        <v>21</v>
      </c>
      <c r="K97" t="s">
        <v>22</v>
      </c>
      <c r="L97">
        <v>1571029200</v>
      </c>
      <c r="M97" s="9">
        <f t="shared" si="7"/>
        <v>43752.208333333328</v>
      </c>
      <c r="N97" s="11">
        <f t="shared" si="8"/>
        <v>2019</v>
      </c>
      <c r="O97">
        <v>1571634000</v>
      </c>
      <c r="P97" s="9">
        <f t="shared" si="9"/>
        <v>43759.208333333328</v>
      </c>
      <c r="Q97" t="b">
        <v>0</v>
      </c>
      <c r="R97" t="b">
        <v>0</v>
      </c>
      <c r="S97" t="s">
        <v>42</v>
      </c>
      <c r="T97" t="s">
        <v>2041</v>
      </c>
      <c r="U97" t="s">
        <v>2042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10"/>
        <v>217.37876614060258</v>
      </c>
      <c r="G98" t="s">
        <v>20</v>
      </c>
      <c r="H98">
        <v>2331</v>
      </c>
      <c r="I98" s="4">
        <f t="shared" si="6"/>
        <v>64.999141999141997</v>
      </c>
      <c r="J98" t="s">
        <v>21</v>
      </c>
      <c r="K98" t="s">
        <v>22</v>
      </c>
      <c r="L98">
        <v>1299736800</v>
      </c>
      <c r="M98" s="9">
        <f t="shared" si="7"/>
        <v>40612.25</v>
      </c>
      <c r="N98" s="11">
        <f t="shared" si="8"/>
        <v>2011</v>
      </c>
      <c r="O98">
        <v>1300856400</v>
      </c>
      <c r="P98" s="9">
        <f t="shared" si="9"/>
        <v>40625.208333333336</v>
      </c>
      <c r="Q98" t="b">
        <v>0</v>
      </c>
      <c r="R98" t="b">
        <v>0</v>
      </c>
      <c r="S98" t="s">
        <v>33</v>
      </c>
      <c r="T98" t="s">
        <v>2039</v>
      </c>
      <c r="U98" t="s">
        <v>2040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10"/>
        <v>926.69230769230762</v>
      </c>
      <c r="G99" t="s">
        <v>20</v>
      </c>
      <c r="H99">
        <v>113</v>
      </c>
      <c r="I99" s="4">
        <f t="shared" si="6"/>
        <v>106.61061946902655</v>
      </c>
      <c r="J99" t="s">
        <v>21</v>
      </c>
      <c r="K99" t="s">
        <v>22</v>
      </c>
      <c r="L99">
        <v>1435208400</v>
      </c>
      <c r="M99" s="9">
        <f t="shared" si="7"/>
        <v>42180.208333333328</v>
      </c>
      <c r="N99" s="11">
        <f t="shared" si="8"/>
        <v>2015</v>
      </c>
      <c r="O99">
        <v>1439874000</v>
      </c>
      <c r="P99" s="9">
        <f t="shared" si="9"/>
        <v>42234.208333333328</v>
      </c>
      <c r="Q99" t="b">
        <v>0</v>
      </c>
      <c r="R99" t="b">
        <v>0</v>
      </c>
      <c r="S99" t="s">
        <v>17</v>
      </c>
      <c r="T99" t="s">
        <v>2033</v>
      </c>
      <c r="U99" t="s">
        <v>2034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10"/>
        <v>33.692229038854805</v>
      </c>
      <c r="G100" t="s">
        <v>14</v>
      </c>
      <c r="H100">
        <v>1220</v>
      </c>
      <c r="I100" s="4">
        <f t="shared" si="6"/>
        <v>27.009016393442622</v>
      </c>
      <c r="J100" t="s">
        <v>26</v>
      </c>
      <c r="K100" t="s">
        <v>27</v>
      </c>
      <c r="L100">
        <v>1437973200</v>
      </c>
      <c r="M100" s="9">
        <f t="shared" si="7"/>
        <v>42212.208333333328</v>
      </c>
      <c r="N100" s="11">
        <f t="shared" si="8"/>
        <v>2015</v>
      </c>
      <c r="O100">
        <v>1438318800</v>
      </c>
      <c r="P100" s="9">
        <f t="shared" si="9"/>
        <v>42216.208333333328</v>
      </c>
      <c r="Q100" t="b">
        <v>0</v>
      </c>
      <c r="R100" t="b">
        <v>0</v>
      </c>
      <c r="S100" t="s">
        <v>89</v>
      </c>
      <c r="T100" t="s">
        <v>2050</v>
      </c>
      <c r="U100" t="s">
        <v>2051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10"/>
        <v>196.7236842105263</v>
      </c>
      <c r="G101" t="s">
        <v>20</v>
      </c>
      <c r="H101">
        <v>164</v>
      </c>
      <c r="I101" s="4">
        <f t="shared" si="6"/>
        <v>91.16463414634147</v>
      </c>
      <c r="J101" t="s">
        <v>21</v>
      </c>
      <c r="K101" t="s">
        <v>22</v>
      </c>
      <c r="L101">
        <v>1416895200</v>
      </c>
      <c r="M101" s="9">
        <f t="shared" si="7"/>
        <v>41968.25</v>
      </c>
      <c r="N101" s="11">
        <f t="shared" si="8"/>
        <v>2014</v>
      </c>
      <c r="O101">
        <v>1419400800</v>
      </c>
      <c r="P101" s="9">
        <f t="shared" si="9"/>
        <v>41997.25</v>
      </c>
      <c r="Q101" t="b">
        <v>0</v>
      </c>
      <c r="R101" t="b">
        <v>0</v>
      </c>
      <c r="S101" t="s">
        <v>33</v>
      </c>
      <c r="T101" t="s">
        <v>2039</v>
      </c>
      <c r="U101" t="s">
        <v>2040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10"/>
        <v>1</v>
      </c>
      <c r="G102" t="s">
        <v>14</v>
      </c>
      <c r="H102">
        <v>1</v>
      </c>
      <c r="I102" s="4">
        <f t="shared" si="6"/>
        <v>1</v>
      </c>
      <c r="J102" t="s">
        <v>21</v>
      </c>
      <c r="K102" t="s">
        <v>22</v>
      </c>
      <c r="L102">
        <v>1319000400</v>
      </c>
      <c r="M102" s="9">
        <f t="shared" si="7"/>
        <v>40835.208333333336</v>
      </c>
      <c r="N102" s="11">
        <f t="shared" si="8"/>
        <v>2011</v>
      </c>
      <c r="O102">
        <v>1320555600</v>
      </c>
      <c r="P102" s="9">
        <f t="shared" si="9"/>
        <v>40853.208333333336</v>
      </c>
      <c r="Q102" t="b">
        <v>0</v>
      </c>
      <c r="R102" t="b">
        <v>0</v>
      </c>
      <c r="S102" t="s">
        <v>33</v>
      </c>
      <c r="T102" t="s">
        <v>2039</v>
      </c>
      <c r="U102" t="s">
        <v>2040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10"/>
        <v>1021.4444444444445</v>
      </c>
      <c r="G103" t="s">
        <v>20</v>
      </c>
      <c r="H103">
        <v>164</v>
      </c>
      <c r="I103" s="4">
        <f t="shared" si="6"/>
        <v>56.054878048780488</v>
      </c>
      <c r="J103" t="s">
        <v>21</v>
      </c>
      <c r="K103" t="s">
        <v>22</v>
      </c>
      <c r="L103">
        <v>1424498400</v>
      </c>
      <c r="M103" s="9">
        <f t="shared" si="7"/>
        <v>42056.25</v>
      </c>
      <c r="N103" s="11">
        <f t="shared" si="8"/>
        <v>2015</v>
      </c>
      <c r="O103">
        <v>1425103200</v>
      </c>
      <c r="P103" s="9">
        <f t="shared" si="9"/>
        <v>42063.25</v>
      </c>
      <c r="Q103" t="b">
        <v>0</v>
      </c>
      <c r="R103" t="b">
        <v>1</v>
      </c>
      <c r="S103" t="s">
        <v>50</v>
      </c>
      <c r="T103" t="s">
        <v>2035</v>
      </c>
      <c r="U103" t="s">
        <v>2043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10"/>
        <v>281.67567567567568</v>
      </c>
      <c r="G104" t="s">
        <v>20</v>
      </c>
      <c r="H104">
        <v>336</v>
      </c>
      <c r="I104" s="4">
        <f t="shared" si="6"/>
        <v>31.017857142857142</v>
      </c>
      <c r="J104" t="s">
        <v>21</v>
      </c>
      <c r="K104" t="s">
        <v>22</v>
      </c>
      <c r="L104">
        <v>1526274000</v>
      </c>
      <c r="M104" s="9">
        <f t="shared" si="7"/>
        <v>43234.208333333328</v>
      </c>
      <c r="N104" s="11">
        <f t="shared" si="8"/>
        <v>2018</v>
      </c>
      <c r="O104">
        <v>1526878800</v>
      </c>
      <c r="P104" s="9">
        <f t="shared" si="9"/>
        <v>43241.208333333328</v>
      </c>
      <c r="Q104" t="b">
        <v>0</v>
      </c>
      <c r="R104" t="b">
        <v>1</v>
      </c>
      <c r="S104" t="s">
        <v>65</v>
      </c>
      <c r="T104" t="s">
        <v>2037</v>
      </c>
      <c r="U104" t="s">
        <v>2046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10"/>
        <v>24.610000000000003</v>
      </c>
      <c r="G105" t="s">
        <v>14</v>
      </c>
      <c r="H105">
        <v>37</v>
      </c>
      <c r="I105" s="4">
        <f t="shared" si="6"/>
        <v>66.513513513513516</v>
      </c>
      <c r="J105" t="s">
        <v>107</v>
      </c>
      <c r="K105" t="s">
        <v>108</v>
      </c>
      <c r="L105">
        <v>1287896400</v>
      </c>
      <c r="M105" s="9">
        <f t="shared" si="7"/>
        <v>40475.208333333336</v>
      </c>
      <c r="N105" s="11">
        <f t="shared" si="8"/>
        <v>2010</v>
      </c>
      <c r="O105">
        <v>1288674000</v>
      </c>
      <c r="P105" s="9">
        <f t="shared" si="9"/>
        <v>40484.208333333336</v>
      </c>
      <c r="Q105" t="b">
        <v>0</v>
      </c>
      <c r="R105" t="b">
        <v>0</v>
      </c>
      <c r="S105" t="s">
        <v>50</v>
      </c>
      <c r="T105" t="s">
        <v>2035</v>
      </c>
      <c r="U105" t="s">
        <v>2043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10"/>
        <v>143.14010067114094</v>
      </c>
      <c r="G106" t="s">
        <v>20</v>
      </c>
      <c r="H106">
        <v>1917</v>
      </c>
      <c r="I106" s="4">
        <f t="shared" si="6"/>
        <v>89.005216484089729</v>
      </c>
      <c r="J106" t="s">
        <v>21</v>
      </c>
      <c r="K106" t="s">
        <v>22</v>
      </c>
      <c r="L106">
        <v>1495515600</v>
      </c>
      <c r="M106" s="9">
        <f t="shared" si="7"/>
        <v>42878.208333333328</v>
      </c>
      <c r="N106" s="11">
        <f t="shared" si="8"/>
        <v>2017</v>
      </c>
      <c r="O106">
        <v>1495602000</v>
      </c>
      <c r="P106" s="9">
        <f t="shared" si="9"/>
        <v>42879.208333333328</v>
      </c>
      <c r="Q106" t="b">
        <v>0</v>
      </c>
      <c r="R106" t="b">
        <v>0</v>
      </c>
      <c r="S106" t="s">
        <v>60</v>
      </c>
      <c r="T106" t="s">
        <v>2035</v>
      </c>
      <c r="U106" t="s">
        <v>2045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10"/>
        <v>144.54411764705884</v>
      </c>
      <c r="G107" t="s">
        <v>20</v>
      </c>
      <c r="H107">
        <v>95</v>
      </c>
      <c r="I107" s="4">
        <f t="shared" si="6"/>
        <v>103.46315789473684</v>
      </c>
      <c r="J107" t="s">
        <v>21</v>
      </c>
      <c r="K107" t="s">
        <v>22</v>
      </c>
      <c r="L107">
        <v>1364878800</v>
      </c>
      <c r="M107" s="9">
        <f t="shared" si="7"/>
        <v>41366.208333333336</v>
      </c>
      <c r="N107" s="11">
        <f t="shared" si="8"/>
        <v>2013</v>
      </c>
      <c r="O107">
        <v>1366434000</v>
      </c>
      <c r="P107" s="9">
        <f t="shared" si="9"/>
        <v>41384.208333333336</v>
      </c>
      <c r="Q107" t="b">
        <v>0</v>
      </c>
      <c r="R107" t="b">
        <v>0</v>
      </c>
      <c r="S107" t="s">
        <v>28</v>
      </c>
      <c r="T107" t="s">
        <v>2037</v>
      </c>
      <c r="U107" t="s">
        <v>2038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10"/>
        <v>359.12820512820514</v>
      </c>
      <c r="G108" t="s">
        <v>20</v>
      </c>
      <c r="H108">
        <v>147</v>
      </c>
      <c r="I108" s="4">
        <f t="shared" si="6"/>
        <v>95.278911564625844</v>
      </c>
      <c r="J108" t="s">
        <v>21</v>
      </c>
      <c r="K108" t="s">
        <v>22</v>
      </c>
      <c r="L108">
        <v>1567918800</v>
      </c>
      <c r="M108" s="9">
        <f t="shared" si="7"/>
        <v>43716.208333333328</v>
      </c>
      <c r="N108" s="11">
        <f t="shared" si="8"/>
        <v>2019</v>
      </c>
      <c r="O108">
        <v>1568350800</v>
      </c>
      <c r="P108" s="9">
        <f t="shared" si="9"/>
        <v>43721.208333333328</v>
      </c>
      <c r="Q108" t="b">
        <v>0</v>
      </c>
      <c r="R108" t="b">
        <v>0</v>
      </c>
      <c r="S108" t="s">
        <v>33</v>
      </c>
      <c r="T108" t="s">
        <v>2039</v>
      </c>
      <c r="U108" t="s">
        <v>2040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10"/>
        <v>186.48571428571427</v>
      </c>
      <c r="G109" t="s">
        <v>20</v>
      </c>
      <c r="H109">
        <v>86</v>
      </c>
      <c r="I109" s="4">
        <f t="shared" si="6"/>
        <v>75.895348837209298</v>
      </c>
      <c r="J109" t="s">
        <v>21</v>
      </c>
      <c r="K109" t="s">
        <v>22</v>
      </c>
      <c r="L109">
        <v>1524459600</v>
      </c>
      <c r="M109" s="9">
        <f t="shared" si="7"/>
        <v>43213.208333333328</v>
      </c>
      <c r="N109" s="11">
        <f t="shared" si="8"/>
        <v>2018</v>
      </c>
      <c r="O109">
        <v>1525928400</v>
      </c>
      <c r="P109" s="9">
        <f t="shared" si="9"/>
        <v>43230.208333333328</v>
      </c>
      <c r="Q109" t="b">
        <v>0</v>
      </c>
      <c r="R109" t="b">
        <v>1</v>
      </c>
      <c r="S109" t="s">
        <v>33</v>
      </c>
      <c r="T109" t="s">
        <v>2039</v>
      </c>
      <c r="U109" t="s">
        <v>2040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10"/>
        <v>595.26666666666665</v>
      </c>
      <c r="G110" t="s">
        <v>20</v>
      </c>
      <c r="H110">
        <v>83</v>
      </c>
      <c r="I110" s="4">
        <f t="shared" si="6"/>
        <v>107.57831325301204</v>
      </c>
      <c r="J110" t="s">
        <v>21</v>
      </c>
      <c r="K110" t="s">
        <v>22</v>
      </c>
      <c r="L110">
        <v>1333688400</v>
      </c>
      <c r="M110" s="9">
        <f t="shared" si="7"/>
        <v>41005.208333333336</v>
      </c>
      <c r="N110" s="11">
        <f t="shared" si="8"/>
        <v>2012</v>
      </c>
      <c r="O110">
        <v>1336885200</v>
      </c>
      <c r="P110" s="9">
        <f t="shared" si="9"/>
        <v>41042.208333333336</v>
      </c>
      <c r="Q110" t="b">
        <v>0</v>
      </c>
      <c r="R110" t="b">
        <v>0</v>
      </c>
      <c r="S110" t="s">
        <v>42</v>
      </c>
      <c r="T110" t="s">
        <v>2041</v>
      </c>
      <c r="U110" t="s">
        <v>2042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10"/>
        <v>59.21153846153846</v>
      </c>
      <c r="G111" t="s">
        <v>14</v>
      </c>
      <c r="H111">
        <v>60</v>
      </c>
      <c r="I111" s="4">
        <f t="shared" si="6"/>
        <v>51.31666666666667</v>
      </c>
      <c r="J111" t="s">
        <v>21</v>
      </c>
      <c r="K111" t="s">
        <v>22</v>
      </c>
      <c r="L111">
        <v>1389506400</v>
      </c>
      <c r="M111" s="9">
        <f t="shared" si="7"/>
        <v>41651.25</v>
      </c>
      <c r="N111" s="11">
        <f t="shared" si="8"/>
        <v>2014</v>
      </c>
      <c r="O111">
        <v>1389679200</v>
      </c>
      <c r="P111" s="9">
        <f t="shared" si="9"/>
        <v>41653.25</v>
      </c>
      <c r="Q111" t="b">
        <v>0</v>
      </c>
      <c r="R111" t="b">
        <v>0</v>
      </c>
      <c r="S111" t="s">
        <v>269</v>
      </c>
      <c r="T111" t="s">
        <v>2041</v>
      </c>
      <c r="U111" t="s">
        <v>2060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10"/>
        <v>14.962780898876405</v>
      </c>
      <c r="G112" t="s">
        <v>14</v>
      </c>
      <c r="H112">
        <v>296</v>
      </c>
      <c r="I112" s="4">
        <f t="shared" si="6"/>
        <v>71.983108108108112</v>
      </c>
      <c r="J112" t="s">
        <v>21</v>
      </c>
      <c r="K112" t="s">
        <v>22</v>
      </c>
      <c r="L112">
        <v>1536642000</v>
      </c>
      <c r="M112" s="9">
        <f t="shared" si="7"/>
        <v>43354.208333333328</v>
      </c>
      <c r="N112" s="11">
        <f t="shared" si="8"/>
        <v>2018</v>
      </c>
      <c r="O112">
        <v>1538283600</v>
      </c>
      <c r="P112" s="9">
        <f t="shared" si="9"/>
        <v>43373.208333333328</v>
      </c>
      <c r="Q112" t="b">
        <v>0</v>
      </c>
      <c r="R112" t="b">
        <v>0</v>
      </c>
      <c r="S112" t="s">
        <v>17</v>
      </c>
      <c r="T112" t="s">
        <v>2033</v>
      </c>
      <c r="U112" t="s">
        <v>2034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10"/>
        <v>119.95602605863192</v>
      </c>
      <c r="G113" t="s">
        <v>20</v>
      </c>
      <c r="H113">
        <v>676</v>
      </c>
      <c r="I113" s="4">
        <f t="shared" si="6"/>
        <v>108.95414201183432</v>
      </c>
      <c r="J113" t="s">
        <v>21</v>
      </c>
      <c r="K113" t="s">
        <v>22</v>
      </c>
      <c r="L113">
        <v>1348290000</v>
      </c>
      <c r="M113" s="9">
        <f t="shared" si="7"/>
        <v>41174.208333333336</v>
      </c>
      <c r="N113" s="11">
        <f t="shared" si="8"/>
        <v>2012</v>
      </c>
      <c r="O113">
        <v>1348808400</v>
      </c>
      <c r="P113" s="9">
        <f t="shared" si="9"/>
        <v>41180.208333333336</v>
      </c>
      <c r="Q113" t="b">
        <v>0</v>
      </c>
      <c r="R113" t="b">
        <v>0</v>
      </c>
      <c r="S113" t="s">
        <v>133</v>
      </c>
      <c r="T113" t="s">
        <v>2047</v>
      </c>
      <c r="U113" t="s">
        <v>2056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10"/>
        <v>268.82978723404256</v>
      </c>
      <c r="G114" t="s">
        <v>20</v>
      </c>
      <c r="H114">
        <v>361</v>
      </c>
      <c r="I114" s="4">
        <f t="shared" si="6"/>
        <v>35</v>
      </c>
      <c r="J114" t="s">
        <v>26</v>
      </c>
      <c r="K114" t="s">
        <v>27</v>
      </c>
      <c r="L114">
        <v>1408856400</v>
      </c>
      <c r="M114" s="9">
        <f t="shared" si="7"/>
        <v>41875.208333333336</v>
      </c>
      <c r="N114" s="11">
        <f t="shared" si="8"/>
        <v>2014</v>
      </c>
      <c r="O114">
        <v>1410152400</v>
      </c>
      <c r="P114" s="9">
        <f t="shared" si="9"/>
        <v>41890.208333333336</v>
      </c>
      <c r="Q114" t="b">
        <v>0</v>
      </c>
      <c r="R114" t="b">
        <v>0</v>
      </c>
      <c r="S114" t="s">
        <v>28</v>
      </c>
      <c r="T114" t="s">
        <v>2037</v>
      </c>
      <c r="U114" t="s">
        <v>2038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10"/>
        <v>376.87878787878788</v>
      </c>
      <c r="G115" t="s">
        <v>20</v>
      </c>
      <c r="H115">
        <v>131</v>
      </c>
      <c r="I115" s="4">
        <f t="shared" si="6"/>
        <v>94.938931297709928</v>
      </c>
      <c r="J115" t="s">
        <v>21</v>
      </c>
      <c r="K115" t="s">
        <v>22</v>
      </c>
      <c r="L115">
        <v>1505192400</v>
      </c>
      <c r="M115" s="9">
        <f t="shared" si="7"/>
        <v>42990.208333333328</v>
      </c>
      <c r="N115" s="11">
        <f t="shared" si="8"/>
        <v>2017</v>
      </c>
      <c r="O115">
        <v>1505797200</v>
      </c>
      <c r="P115" s="9">
        <f t="shared" si="9"/>
        <v>42997.208333333328</v>
      </c>
      <c r="Q115" t="b">
        <v>0</v>
      </c>
      <c r="R115" t="b">
        <v>0</v>
      </c>
      <c r="S115" t="s">
        <v>17</v>
      </c>
      <c r="T115" t="s">
        <v>2033</v>
      </c>
      <c r="U115" t="s">
        <v>2034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10"/>
        <v>727.15789473684208</v>
      </c>
      <c r="G116" t="s">
        <v>20</v>
      </c>
      <c r="H116">
        <v>126</v>
      </c>
      <c r="I116" s="4">
        <f t="shared" si="6"/>
        <v>109.65079365079364</v>
      </c>
      <c r="J116" t="s">
        <v>21</v>
      </c>
      <c r="K116" t="s">
        <v>22</v>
      </c>
      <c r="L116">
        <v>1554786000</v>
      </c>
      <c r="M116" s="9">
        <f t="shared" si="7"/>
        <v>43564.208333333328</v>
      </c>
      <c r="N116" s="11">
        <f t="shared" si="8"/>
        <v>2019</v>
      </c>
      <c r="O116">
        <v>1554872400</v>
      </c>
      <c r="P116" s="9">
        <f t="shared" si="9"/>
        <v>43565.208333333328</v>
      </c>
      <c r="Q116" t="b">
        <v>0</v>
      </c>
      <c r="R116" t="b">
        <v>1</v>
      </c>
      <c r="S116" t="s">
        <v>65</v>
      </c>
      <c r="T116" t="s">
        <v>2037</v>
      </c>
      <c r="U116" t="s">
        <v>2046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10"/>
        <v>87.211757648470297</v>
      </c>
      <c r="G117" t="s">
        <v>14</v>
      </c>
      <c r="H117">
        <v>3304</v>
      </c>
      <c r="I117" s="4">
        <f t="shared" si="6"/>
        <v>44.001815980629537</v>
      </c>
      <c r="J117" t="s">
        <v>107</v>
      </c>
      <c r="K117" t="s">
        <v>108</v>
      </c>
      <c r="L117">
        <v>1510898400</v>
      </c>
      <c r="M117" s="9">
        <f t="shared" si="7"/>
        <v>43056.25</v>
      </c>
      <c r="N117" s="11">
        <f t="shared" si="8"/>
        <v>2017</v>
      </c>
      <c r="O117">
        <v>1513922400</v>
      </c>
      <c r="P117" s="9">
        <f t="shared" si="9"/>
        <v>43091.25</v>
      </c>
      <c r="Q117" t="b">
        <v>0</v>
      </c>
      <c r="R117" t="b">
        <v>0</v>
      </c>
      <c r="S117" t="s">
        <v>119</v>
      </c>
      <c r="T117" t="s">
        <v>2047</v>
      </c>
      <c r="U117" t="s">
        <v>2053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10"/>
        <v>88</v>
      </c>
      <c r="G118" t="s">
        <v>14</v>
      </c>
      <c r="H118">
        <v>73</v>
      </c>
      <c r="I118" s="4">
        <f t="shared" si="6"/>
        <v>86.794520547945211</v>
      </c>
      <c r="J118" t="s">
        <v>21</v>
      </c>
      <c r="K118" t="s">
        <v>22</v>
      </c>
      <c r="L118">
        <v>1442552400</v>
      </c>
      <c r="M118" s="9">
        <f t="shared" si="7"/>
        <v>42265.208333333328</v>
      </c>
      <c r="N118" s="11">
        <f t="shared" si="8"/>
        <v>2015</v>
      </c>
      <c r="O118">
        <v>1442638800</v>
      </c>
      <c r="P118" s="9">
        <f t="shared" si="9"/>
        <v>42266.208333333328</v>
      </c>
      <c r="Q118" t="b">
        <v>0</v>
      </c>
      <c r="R118" t="b">
        <v>0</v>
      </c>
      <c r="S118" t="s">
        <v>33</v>
      </c>
      <c r="T118" t="s">
        <v>2039</v>
      </c>
      <c r="U118" t="s">
        <v>2040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10"/>
        <v>173.9387755102041</v>
      </c>
      <c r="G119" t="s">
        <v>20</v>
      </c>
      <c r="H119">
        <v>275</v>
      </c>
      <c r="I119" s="4">
        <f t="shared" si="6"/>
        <v>30.992727272727272</v>
      </c>
      <c r="J119" t="s">
        <v>21</v>
      </c>
      <c r="K119" t="s">
        <v>22</v>
      </c>
      <c r="L119">
        <v>1316667600</v>
      </c>
      <c r="M119" s="9">
        <f t="shared" si="7"/>
        <v>40808.208333333336</v>
      </c>
      <c r="N119" s="11">
        <f t="shared" si="8"/>
        <v>2011</v>
      </c>
      <c r="O119">
        <v>1317186000</v>
      </c>
      <c r="P119" s="9">
        <f t="shared" si="9"/>
        <v>40814.208333333336</v>
      </c>
      <c r="Q119" t="b">
        <v>0</v>
      </c>
      <c r="R119" t="b">
        <v>0</v>
      </c>
      <c r="S119" t="s">
        <v>269</v>
      </c>
      <c r="T119" t="s">
        <v>2041</v>
      </c>
      <c r="U119" t="s">
        <v>2060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10"/>
        <v>117.61111111111111</v>
      </c>
      <c r="G120" t="s">
        <v>20</v>
      </c>
      <c r="H120">
        <v>67</v>
      </c>
      <c r="I120" s="4">
        <f t="shared" si="6"/>
        <v>94.791044776119406</v>
      </c>
      <c r="J120" t="s">
        <v>21</v>
      </c>
      <c r="K120" t="s">
        <v>22</v>
      </c>
      <c r="L120">
        <v>1390716000</v>
      </c>
      <c r="M120" s="9">
        <f t="shared" si="7"/>
        <v>41665.25</v>
      </c>
      <c r="N120" s="11">
        <f t="shared" si="8"/>
        <v>2014</v>
      </c>
      <c r="O120">
        <v>1391234400</v>
      </c>
      <c r="P120" s="9">
        <f t="shared" si="9"/>
        <v>41671.25</v>
      </c>
      <c r="Q120" t="b">
        <v>0</v>
      </c>
      <c r="R120" t="b">
        <v>0</v>
      </c>
      <c r="S120" t="s">
        <v>122</v>
      </c>
      <c r="T120" t="s">
        <v>2054</v>
      </c>
      <c r="U120" t="s">
        <v>2055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10"/>
        <v>214.96</v>
      </c>
      <c r="G121" t="s">
        <v>20</v>
      </c>
      <c r="H121">
        <v>154</v>
      </c>
      <c r="I121" s="4">
        <f t="shared" si="6"/>
        <v>69.79220779220779</v>
      </c>
      <c r="J121" t="s">
        <v>21</v>
      </c>
      <c r="K121" t="s">
        <v>22</v>
      </c>
      <c r="L121">
        <v>1402894800</v>
      </c>
      <c r="M121" s="9">
        <f t="shared" si="7"/>
        <v>41806.208333333336</v>
      </c>
      <c r="N121" s="11">
        <f t="shared" si="8"/>
        <v>2014</v>
      </c>
      <c r="O121">
        <v>1404363600</v>
      </c>
      <c r="P121" s="9">
        <f t="shared" si="9"/>
        <v>41823.208333333336</v>
      </c>
      <c r="Q121" t="b">
        <v>0</v>
      </c>
      <c r="R121" t="b">
        <v>1</v>
      </c>
      <c r="S121" t="s">
        <v>42</v>
      </c>
      <c r="T121" t="s">
        <v>2041</v>
      </c>
      <c r="U121" t="s">
        <v>2042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10"/>
        <v>149.49667110519306</v>
      </c>
      <c r="G122" t="s">
        <v>20</v>
      </c>
      <c r="H122">
        <v>1782</v>
      </c>
      <c r="I122" s="4">
        <f t="shared" si="6"/>
        <v>63.003367003367003</v>
      </c>
      <c r="J122" t="s">
        <v>21</v>
      </c>
      <c r="K122" t="s">
        <v>22</v>
      </c>
      <c r="L122">
        <v>1429246800</v>
      </c>
      <c r="M122" s="9">
        <f t="shared" si="7"/>
        <v>42111.208333333328</v>
      </c>
      <c r="N122" s="11">
        <f t="shared" si="8"/>
        <v>2015</v>
      </c>
      <c r="O122">
        <v>1429592400</v>
      </c>
      <c r="P122" s="9">
        <f t="shared" si="9"/>
        <v>42115.208333333328</v>
      </c>
      <c r="Q122" t="b">
        <v>0</v>
      </c>
      <c r="R122" t="b">
        <v>1</v>
      </c>
      <c r="S122" t="s">
        <v>292</v>
      </c>
      <c r="T122" t="s">
        <v>2050</v>
      </c>
      <c r="U122" t="s">
        <v>2061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10"/>
        <v>219.33995584988963</v>
      </c>
      <c r="G123" t="s">
        <v>20</v>
      </c>
      <c r="H123">
        <v>903</v>
      </c>
      <c r="I123" s="4">
        <f t="shared" si="6"/>
        <v>110.0343300110742</v>
      </c>
      <c r="J123" t="s">
        <v>21</v>
      </c>
      <c r="K123" t="s">
        <v>22</v>
      </c>
      <c r="L123">
        <v>1412485200</v>
      </c>
      <c r="M123" s="9">
        <f t="shared" si="7"/>
        <v>41917.208333333336</v>
      </c>
      <c r="N123" s="11">
        <f t="shared" si="8"/>
        <v>2014</v>
      </c>
      <c r="O123">
        <v>1413608400</v>
      </c>
      <c r="P123" s="9">
        <f t="shared" si="9"/>
        <v>41930.208333333336</v>
      </c>
      <c r="Q123" t="b">
        <v>0</v>
      </c>
      <c r="R123" t="b">
        <v>0</v>
      </c>
      <c r="S123" t="s">
        <v>89</v>
      </c>
      <c r="T123" t="s">
        <v>2050</v>
      </c>
      <c r="U123" t="s">
        <v>2051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10"/>
        <v>64.367690058479525</v>
      </c>
      <c r="G124" t="s">
        <v>14</v>
      </c>
      <c r="H124">
        <v>3387</v>
      </c>
      <c r="I124" s="4">
        <f t="shared" si="6"/>
        <v>25.997933274284026</v>
      </c>
      <c r="J124" t="s">
        <v>21</v>
      </c>
      <c r="K124" t="s">
        <v>22</v>
      </c>
      <c r="L124">
        <v>1417068000</v>
      </c>
      <c r="M124" s="9">
        <f t="shared" si="7"/>
        <v>41970.25</v>
      </c>
      <c r="N124" s="11">
        <f t="shared" si="8"/>
        <v>2014</v>
      </c>
      <c r="O124">
        <v>1419400800</v>
      </c>
      <c r="P124" s="9">
        <f t="shared" si="9"/>
        <v>41997.25</v>
      </c>
      <c r="Q124" t="b">
        <v>0</v>
      </c>
      <c r="R124" t="b">
        <v>0</v>
      </c>
      <c r="S124" t="s">
        <v>119</v>
      </c>
      <c r="T124" t="s">
        <v>2047</v>
      </c>
      <c r="U124" t="s">
        <v>2053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10"/>
        <v>18.622397298818232</v>
      </c>
      <c r="G125" t="s">
        <v>14</v>
      </c>
      <c r="H125">
        <v>662</v>
      </c>
      <c r="I125" s="4">
        <f t="shared" si="6"/>
        <v>49.987915407854985</v>
      </c>
      <c r="J125" t="s">
        <v>15</v>
      </c>
      <c r="K125" t="s">
        <v>16</v>
      </c>
      <c r="L125">
        <v>1448344800</v>
      </c>
      <c r="M125" s="9">
        <f t="shared" si="7"/>
        <v>42332.25</v>
      </c>
      <c r="N125" s="11">
        <f t="shared" si="8"/>
        <v>2015</v>
      </c>
      <c r="O125">
        <v>1448604000</v>
      </c>
      <c r="P125" s="9">
        <f t="shared" si="9"/>
        <v>42335.25</v>
      </c>
      <c r="Q125" t="b">
        <v>1</v>
      </c>
      <c r="R125" t="b">
        <v>0</v>
      </c>
      <c r="S125" t="s">
        <v>33</v>
      </c>
      <c r="T125" t="s">
        <v>2039</v>
      </c>
      <c r="U125" t="s">
        <v>2040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10"/>
        <v>367.76923076923077</v>
      </c>
      <c r="G126" t="s">
        <v>20</v>
      </c>
      <c r="H126">
        <v>94</v>
      </c>
      <c r="I126" s="4">
        <f t="shared" si="6"/>
        <v>101.72340425531915</v>
      </c>
      <c r="J126" t="s">
        <v>107</v>
      </c>
      <c r="K126" t="s">
        <v>108</v>
      </c>
      <c r="L126">
        <v>1557723600</v>
      </c>
      <c r="M126" s="9">
        <f t="shared" si="7"/>
        <v>43598.208333333328</v>
      </c>
      <c r="N126" s="11">
        <f t="shared" si="8"/>
        <v>2019</v>
      </c>
      <c r="O126">
        <v>1562302800</v>
      </c>
      <c r="P126" s="9">
        <f t="shared" si="9"/>
        <v>43651.208333333328</v>
      </c>
      <c r="Q126" t="b">
        <v>0</v>
      </c>
      <c r="R126" t="b">
        <v>0</v>
      </c>
      <c r="S126" t="s">
        <v>122</v>
      </c>
      <c r="T126" t="s">
        <v>2054</v>
      </c>
      <c r="U126" t="s">
        <v>2055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10"/>
        <v>159.90566037735849</v>
      </c>
      <c r="G127" t="s">
        <v>20</v>
      </c>
      <c r="H127">
        <v>180</v>
      </c>
      <c r="I127" s="4">
        <f t="shared" si="6"/>
        <v>47.083333333333336</v>
      </c>
      <c r="J127" t="s">
        <v>21</v>
      </c>
      <c r="K127" t="s">
        <v>22</v>
      </c>
      <c r="L127">
        <v>1537333200</v>
      </c>
      <c r="M127" s="9">
        <f t="shared" si="7"/>
        <v>43362.208333333328</v>
      </c>
      <c r="N127" s="11">
        <f t="shared" si="8"/>
        <v>2018</v>
      </c>
      <c r="O127">
        <v>1537678800</v>
      </c>
      <c r="P127" s="9">
        <f t="shared" si="9"/>
        <v>43366.208333333328</v>
      </c>
      <c r="Q127" t="b">
        <v>0</v>
      </c>
      <c r="R127" t="b">
        <v>0</v>
      </c>
      <c r="S127" t="s">
        <v>33</v>
      </c>
      <c r="T127" t="s">
        <v>2039</v>
      </c>
      <c r="U127" t="s">
        <v>2040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10"/>
        <v>38.633185349611544</v>
      </c>
      <c r="G128" t="s">
        <v>14</v>
      </c>
      <c r="H128">
        <v>774</v>
      </c>
      <c r="I128" s="4">
        <f t="shared" si="6"/>
        <v>89.944444444444443</v>
      </c>
      <c r="J128" t="s">
        <v>21</v>
      </c>
      <c r="K128" t="s">
        <v>22</v>
      </c>
      <c r="L128">
        <v>1471150800</v>
      </c>
      <c r="M128" s="9">
        <f t="shared" si="7"/>
        <v>42596.208333333328</v>
      </c>
      <c r="N128" s="11">
        <f t="shared" si="8"/>
        <v>2016</v>
      </c>
      <c r="O128">
        <v>1473570000</v>
      </c>
      <c r="P128" s="9">
        <f t="shared" si="9"/>
        <v>42624.208333333328</v>
      </c>
      <c r="Q128" t="b">
        <v>0</v>
      </c>
      <c r="R128" t="b">
        <v>1</v>
      </c>
      <c r="S128" t="s">
        <v>33</v>
      </c>
      <c r="T128" t="s">
        <v>2039</v>
      </c>
      <c r="U128" t="s">
        <v>2040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10"/>
        <v>51.42151162790698</v>
      </c>
      <c r="G129" t="s">
        <v>14</v>
      </c>
      <c r="H129">
        <v>672</v>
      </c>
      <c r="I129" s="4">
        <f t="shared" si="6"/>
        <v>78.96875</v>
      </c>
      <c r="J129" t="s">
        <v>15</v>
      </c>
      <c r="K129" t="s">
        <v>16</v>
      </c>
      <c r="L129">
        <v>1273640400</v>
      </c>
      <c r="M129" s="9">
        <f t="shared" si="7"/>
        <v>40310.208333333336</v>
      </c>
      <c r="N129" s="11">
        <f t="shared" si="8"/>
        <v>2010</v>
      </c>
      <c r="O129">
        <v>1273899600</v>
      </c>
      <c r="P129" s="9">
        <f t="shared" si="9"/>
        <v>40313.208333333336</v>
      </c>
      <c r="Q129" t="b">
        <v>0</v>
      </c>
      <c r="R129" t="b">
        <v>0</v>
      </c>
      <c r="S129" t="s">
        <v>33</v>
      </c>
      <c r="T129" t="s">
        <v>2039</v>
      </c>
      <c r="U129" t="s">
        <v>2040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10"/>
        <v>60.334277620396605</v>
      </c>
      <c r="G130" t="s">
        <v>74</v>
      </c>
      <c r="H130">
        <v>532</v>
      </c>
      <c r="I130" s="4">
        <f t="shared" si="6"/>
        <v>80.067669172932327</v>
      </c>
      <c r="J130" t="s">
        <v>21</v>
      </c>
      <c r="K130" t="s">
        <v>22</v>
      </c>
      <c r="L130">
        <v>1282885200</v>
      </c>
      <c r="M130" s="9">
        <f t="shared" si="7"/>
        <v>40417.208333333336</v>
      </c>
      <c r="N130" s="11">
        <f t="shared" si="8"/>
        <v>2010</v>
      </c>
      <c r="O130">
        <v>1284008400</v>
      </c>
      <c r="P130" s="9">
        <f t="shared" si="9"/>
        <v>40430.208333333336</v>
      </c>
      <c r="Q130" t="b">
        <v>0</v>
      </c>
      <c r="R130" t="b">
        <v>0</v>
      </c>
      <c r="S130" t="s">
        <v>23</v>
      </c>
      <c r="T130" t="s">
        <v>2035</v>
      </c>
      <c r="U130" t="s">
        <v>2036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0"/>
        <v>3.202693602693603</v>
      </c>
      <c r="G131" t="s">
        <v>74</v>
      </c>
      <c r="H131">
        <v>55</v>
      </c>
      <c r="I131" s="4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2">(((L131/60)/60)/24)+DATE(1970,1,1)</f>
        <v>42038.25</v>
      </c>
      <c r="N131" s="11">
        <f t="shared" ref="N131:N194" si="13">YEAR(M131)</f>
        <v>2015</v>
      </c>
      <c r="O131">
        <v>1425103200</v>
      </c>
      <c r="P131" s="9">
        <f t="shared" ref="P131:P194" si="14">(((O131/60)/60)/24)+DATE(1970,1,1)</f>
        <v>42063.25</v>
      </c>
      <c r="Q131" t="b">
        <v>0</v>
      </c>
      <c r="R131" t="b">
        <v>0</v>
      </c>
      <c r="S131" t="s">
        <v>17</v>
      </c>
      <c r="T131" t="s">
        <v>2033</v>
      </c>
      <c r="U131" t="s">
        <v>2034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0"/>
        <v>155.46875</v>
      </c>
      <c r="G132" t="s">
        <v>20</v>
      </c>
      <c r="H132">
        <v>533</v>
      </c>
      <c r="I132" s="4">
        <f t="shared" si="11"/>
        <v>28.001876172607879</v>
      </c>
      <c r="J132" t="s">
        <v>36</v>
      </c>
      <c r="K132" t="s">
        <v>37</v>
      </c>
      <c r="L132">
        <v>1319605200</v>
      </c>
      <c r="M132" s="9">
        <f t="shared" si="12"/>
        <v>40842.208333333336</v>
      </c>
      <c r="N132" s="11">
        <f t="shared" si="13"/>
        <v>2011</v>
      </c>
      <c r="O132">
        <v>1320991200</v>
      </c>
      <c r="P132" s="9">
        <f t="shared" si="14"/>
        <v>40858.25</v>
      </c>
      <c r="Q132" t="b">
        <v>0</v>
      </c>
      <c r="R132" t="b">
        <v>0</v>
      </c>
      <c r="S132" t="s">
        <v>53</v>
      </c>
      <c r="T132" t="s">
        <v>2041</v>
      </c>
      <c r="U132" t="s">
        <v>2044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0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 s="9">
        <f t="shared" si="12"/>
        <v>41607.25</v>
      </c>
      <c r="N133" s="11">
        <f t="shared" si="13"/>
        <v>2013</v>
      </c>
      <c r="O133">
        <v>1386828000</v>
      </c>
      <c r="P133" s="9">
        <f t="shared" si="14"/>
        <v>41620.25</v>
      </c>
      <c r="Q133" t="b">
        <v>0</v>
      </c>
      <c r="R133" t="b">
        <v>0</v>
      </c>
      <c r="S133" t="s">
        <v>28</v>
      </c>
      <c r="T133" t="s">
        <v>2037</v>
      </c>
      <c r="U133" t="s">
        <v>2038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0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 s="9">
        <f t="shared" si="12"/>
        <v>43112.25</v>
      </c>
      <c r="N134" s="11">
        <f t="shared" si="13"/>
        <v>2018</v>
      </c>
      <c r="O134">
        <v>1517119200</v>
      </c>
      <c r="P134" s="9">
        <f t="shared" si="14"/>
        <v>43128.25</v>
      </c>
      <c r="Q134" t="b">
        <v>0</v>
      </c>
      <c r="R134" t="b">
        <v>1</v>
      </c>
      <c r="S134" t="s">
        <v>33</v>
      </c>
      <c r="T134" t="s">
        <v>2039</v>
      </c>
      <c r="U134" t="s">
        <v>2040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0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 s="9">
        <f t="shared" si="12"/>
        <v>40767.208333333336</v>
      </c>
      <c r="N135" s="11">
        <f t="shared" si="13"/>
        <v>2011</v>
      </c>
      <c r="O135">
        <v>1315026000</v>
      </c>
      <c r="P135" s="9">
        <f t="shared" si="14"/>
        <v>40789.208333333336</v>
      </c>
      <c r="Q135" t="b">
        <v>0</v>
      </c>
      <c r="R135" t="b">
        <v>0</v>
      </c>
      <c r="S135" t="s">
        <v>319</v>
      </c>
      <c r="T135" t="s">
        <v>2035</v>
      </c>
      <c r="U135" t="s">
        <v>2062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0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 s="9">
        <f t="shared" si="12"/>
        <v>40713.208333333336</v>
      </c>
      <c r="N136" s="11">
        <f t="shared" si="13"/>
        <v>2011</v>
      </c>
      <c r="O136">
        <v>1312693200</v>
      </c>
      <c r="P136" s="9">
        <f t="shared" si="14"/>
        <v>40762.208333333336</v>
      </c>
      <c r="Q136" t="b">
        <v>0</v>
      </c>
      <c r="R136" t="b">
        <v>1</v>
      </c>
      <c r="S136" t="s">
        <v>42</v>
      </c>
      <c r="T136" t="s">
        <v>2041</v>
      </c>
      <c r="U136" t="s">
        <v>2042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0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 s="9">
        <f t="shared" si="12"/>
        <v>41340.25</v>
      </c>
      <c r="N137" s="11">
        <f t="shared" si="13"/>
        <v>2013</v>
      </c>
      <c r="O137">
        <v>1363064400</v>
      </c>
      <c r="P137" s="9">
        <f t="shared" si="14"/>
        <v>41345.208333333336</v>
      </c>
      <c r="Q137" t="b">
        <v>0</v>
      </c>
      <c r="R137" t="b">
        <v>1</v>
      </c>
      <c r="S137" t="s">
        <v>33</v>
      </c>
      <c r="T137" t="s">
        <v>2039</v>
      </c>
      <c r="U137" t="s">
        <v>2040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0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 s="9">
        <f t="shared" si="12"/>
        <v>41797.208333333336</v>
      </c>
      <c r="N138" s="11">
        <f t="shared" si="13"/>
        <v>2014</v>
      </c>
      <c r="O138">
        <v>1403154000</v>
      </c>
      <c r="P138" s="9">
        <f t="shared" si="14"/>
        <v>41809.208333333336</v>
      </c>
      <c r="Q138" t="b">
        <v>0</v>
      </c>
      <c r="R138" t="b">
        <v>1</v>
      </c>
      <c r="S138" t="s">
        <v>53</v>
      </c>
      <c r="T138" t="s">
        <v>2041</v>
      </c>
      <c r="U138" t="s">
        <v>2044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0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 s="9">
        <f t="shared" si="12"/>
        <v>40457.208333333336</v>
      </c>
      <c r="N139" s="11">
        <f t="shared" si="13"/>
        <v>2010</v>
      </c>
      <c r="O139">
        <v>1286859600</v>
      </c>
      <c r="P139" s="9">
        <f t="shared" si="14"/>
        <v>40463.208333333336</v>
      </c>
      <c r="Q139" t="b">
        <v>0</v>
      </c>
      <c r="R139" t="b">
        <v>0</v>
      </c>
      <c r="S139" t="s">
        <v>68</v>
      </c>
      <c r="T139" t="s">
        <v>2047</v>
      </c>
      <c r="U139" t="s">
        <v>2048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0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 s="9">
        <f t="shared" si="12"/>
        <v>41180.208333333336</v>
      </c>
      <c r="N140" s="11">
        <f t="shared" si="13"/>
        <v>2012</v>
      </c>
      <c r="O140">
        <v>1349326800</v>
      </c>
      <c r="P140" s="9">
        <f t="shared" si="14"/>
        <v>41186.208333333336</v>
      </c>
      <c r="Q140" t="b">
        <v>0</v>
      </c>
      <c r="R140" t="b">
        <v>0</v>
      </c>
      <c r="S140" t="s">
        <v>292</v>
      </c>
      <c r="T140" t="s">
        <v>2050</v>
      </c>
      <c r="U140" t="s">
        <v>2061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0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 s="9">
        <f t="shared" si="12"/>
        <v>42115.208333333328</v>
      </c>
      <c r="N141" s="11">
        <f t="shared" si="13"/>
        <v>2015</v>
      </c>
      <c r="O141">
        <v>1430974800</v>
      </c>
      <c r="P141" s="9">
        <f t="shared" si="14"/>
        <v>42131.208333333328</v>
      </c>
      <c r="Q141" t="b">
        <v>0</v>
      </c>
      <c r="R141" t="b">
        <v>1</v>
      </c>
      <c r="S141" t="s">
        <v>65</v>
      </c>
      <c r="T141" t="s">
        <v>2037</v>
      </c>
      <c r="U141" t="s">
        <v>2046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0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 s="9">
        <f t="shared" si="12"/>
        <v>43156.25</v>
      </c>
      <c r="N142" s="11">
        <f t="shared" si="13"/>
        <v>2018</v>
      </c>
      <c r="O142">
        <v>1519970400</v>
      </c>
      <c r="P142" s="9">
        <f t="shared" si="14"/>
        <v>43161.25</v>
      </c>
      <c r="Q142" t="b">
        <v>0</v>
      </c>
      <c r="R142" t="b">
        <v>0</v>
      </c>
      <c r="S142" t="s">
        <v>42</v>
      </c>
      <c r="T142" t="s">
        <v>2041</v>
      </c>
      <c r="U142" t="s">
        <v>2042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ref="F143:F206" si="15">(E143/D143)*100</f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 s="9">
        <f t="shared" si="12"/>
        <v>42167.208333333328</v>
      </c>
      <c r="N143" s="11">
        <f t="shared" si="13"/>
        <v>2015</v>
      </c>
      <c r="O143">
        <v>1434603600</v>
      </c>
      <c r="P143" s="9">
        <f t="shared" si="14"/>
        <v>42173.208333333328</v>
      </c>
      <c r="Q143" t="b">
        <v>0</v>
      </c>
      <c r="R143" t="b">
        <v>0</v>
      </c>
      <c r="S143" t="s">
        <v>28</v>
      </c>
      <c r="T143" t="s">
        <v>2037</v>
      </c>
      <c r="U143" t="s">
        <v>2038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5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 s="9">
        <f t="shared" si="12"/>
        <v>41005.208333333336</v>
      </c>
      <c r="N144" s="11">
        <f t="shared" si="13"/>
        <v>2012</v>
      </c>
      <c r="O144">
        <v>1337230800</v>
      </c>
      <c r="P144" s="9">
        <f t="shared" si="14"/>
        <v>41046.208333333336</v>
      </c>
      <c r="Q144" t="b">
        <v>0</v>
      </c>
      <c r="R144" t="b">
        <v>0</v>
      </c>
      <c r="S144" t="s">
        <v>28</v>
      </c>
      <c r="T144" t="s">
        <v>2037</v>
      </c>
      <c r="U144" t="s">
        <v>2038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5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 s="9">
        <f t="shared" si="12"/>
        <v>40357.208333333336</v>
      </c>
      <c r="N145" s="11">
        <f t="shared" si="13"/>
        <v>2010</v>
      </c>
      <c r="O145">
        <v>1279429200</v>
      </c>
      <c r="P145" s="9">
        <f t="shared" si="14"/>
        <v>40377.208333333336</v>
      </c>
      <c r="Q145" t="b">
        <v>0</v>
      </c>
      <c r="R145" t="b">
        <v>0</v>
      </c>
      <c r="S145" t="s">
        <v>60</v>
      </c>
      <c r="T145" t="s">
        <v>2035</v>
      </c>
      <c r="U145" t="s">
        <v>2045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5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 s="9">
        <f t="shared" si="12"/>
        <v>43633.208333333328</v>
      </c>
      <c r="N146" s="11">
        <f t="shared" si="13"/>
        <v>2019</v>
      </c>
      <c r="O146">
        <v>1561438800</v>
      </c>
      <c r="P146" s="9">
        <f t="shared" si="14"/>
        <v>43641.208333333328</v>
      </c>
      <c r="Q146" t="b">
        <v>0</v>
      </c>
      <c r="R146" t="b">
        <v>0</v>
      </c>
      <c r="S146" t="s">
        <v>33</v>
      </c>
      <c r="T146" t="s">
        <v>2039</v>
      </c>
      <c r="U146" t="s">
        <v>2040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5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 s="9">
        <f t="shared" si="12"/>
        <v>41889.208333333336</v>
      </c>
      <c r="N147" s="11">
        <f t="shared" si="13"/>
        <v>2014</v>
      </c>
      <c r="O147">
        <v>1410498000</v>
      </c>
      <c r="P147" s="9">
        <f t="shared" si="14"/>
        <v>41894.208333333336</v>
      </c>
      <c r="Q147" t="b">
        <v>0</v>
      </c>
      <c r="R147" t="b">
        <v>0</v>
      </c>
      <c r="S147" t="s">
        <v>65</v>
      </c>
      <c r="T147" t="s">
        <v>2037</v>
      </c>
      <c r="U147" t="s">
        <v>2046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5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 s="9">
        <f t="shared" si="12"/>
        <v>40855.25</v>
      </c>
      <c r="N148" s="11">
        <f t="shared" si="13"/>
        <v>2011</v>
      </c>
      <c r="O148">
        <v>1322460000</v>
      </c>
      <c r="P148" s="9">
        <f t="shared" si="14"/>
        <v>40875.25</v>
      </c>
      <c r="Q148" t="b">
        <v>0</v>
      </c>
      <c r="R148" t="b">
        <v>0</v>
      </c>
      <c r="S148" t="s">
        <v>33</v>
      </c>
      <c r="T148" t="s">
        <v>2039</v>
      </c>
      <c r="U148" t="s">
        <v>2040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5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 s="9">
        <f t="shared" si="12"/>
        <v>42534.208333333328</v>
      </c>
      <c r="N149" s="11">
        <f t="shared" si="13"/>
        <v>2016</v>
      </c>
      <c r="O149">
        <v>1466312400</v>
      </c>
      <c r="P149" s="9">
        <f t="shared" si="14"/>
        <v>42540.208333333328</v>
      </c>
      <c r="Q149" t="b">
        <v>0</v>
      </c>
      <c r="R149" t="b">
        <v>1</v>
      </c>
      <c r="S149" t="s">
        <v>33</v>
      </c>
      <c r="T149" t="s">
        <v>2039</v>
      </c>
      <c r="U149" t="s">
        <v>2040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5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 s="9">
        <f t="shared" si="12"/>
        <v>42941.208333333328</v>
      </c>
      <c r="N150" s="11">
        <f t="shared" si="13"/>
        <v>2017</v>
      </c>
      <c r="O150">
        <v>1501736400</v>
      </c>
      <c r="P150" s="9">
        <f t="shared" si="14"/>
        <v>42950.208333333328</v>
      </c>
      <c r="Q150" t="b">
        <v>0</v>
      </c>
      <c r="R150" t="b">
        <v>0</v>
      </c>
      <c r="S150" t="s">
        <v>65</v>
      </c>
      <c r="T150" t="s">
        <v>2037</v>
      </c>
      <c r="U150" t="s">
        <v>2046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5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 s="9">
        <f t="shared" si="12"/>
        <v>41275.25</v>
      </c>
      <c r="N151" s="11">
        <f t="shared" si="13"/>
        <v>2013</v>
      </c>
      <c r="O151">
        <v>1361512800</v>
      </c>
      <c r="P151" s="9">
        <f t="shared" si="14"/>
        <v>41327.25</v>
      </c>
      <c r="Q151" t="b">
        <v>0</v>
      </c>
      <c r="R151" t="b">
        <v>0</v>
      </c>
      <c r="S151" t="s">
        <v>60</v>
      </c>
      <c r="T151" t="s">
        <v>2035</v>
      </c>
      <c r="U151" t="s">
        <v>2045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5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 s="9">
        <f t="shared" si="12"/>
        <v>43450.25</v>
      </c>
      <c r="N152" s="11">
        <f t="shared" si="13"/>
        <v>2018</v>
      </c>
      <c r="O152">
        <v>1545026400</v>
      </c>
      <c r="P152" s="9">
        <f t="shared" si="14"/>
        <v>43451.25</v>
      </c>
      <c r="Q152" t="b">
        <v>0</v>
      </c>
      <c r="R152" t="b">
        <v>0</v>
      </c>
      <c r="S152" t="s">
        <v>23</v>
      </c>
      <c r="T152" t="s">
        <v>2035</v>
      </c>
      <c r="U152" t="s">
        <v>2036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5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 s="9">
        <f t="shared" si="12"/>
        <v>41799.208333333336</v>
      </c>
      <c r="N153" s="11">
        <f t="shared" si="13"/>
        <v>2014</v>
      </c>
      <c r="O153">
        <v>1406696400</v>
      </c>
      <c r="P153" s="9">
        <f t="shared" si="14"/>
        <v>41850.208333333336</v>
      </c>
      <c r="Q153" t="b">
        <v>0</v>
      </c>
      <c r="R153" t="b">
        <v>0</v>
      </c>
      <c r="S153" t="s">
        <v>50</v>
      </c>
      <c r="T153" t="s">
        <v>2035</v>
      </c>
      <c r="U153" t="s">
        <v>2043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5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 s="9">
        <f t="shared" si="12"/>
        <v>42783.25</v>
      </c>
      <c r="N154" s="11">
        <f t="shared" si="13"/>
        <v>2017</v>
      </c>
      <c r="O154">
        <v>1487916000</v>
      </c>
      <c r="P154" s="9">
        <f t="shared" si="14"/>
        <v>42790.25</v>
      </c>
      <c r="Q154" t="b">
        <v>0</v>
      </c>
      <c r="R154" t="b">
        <v>0</v>
      </c>
      <c r="S154" t="s">
        <v>60</v>
      </c>
      <c r="T154" t="s">
        <v>2035</v>
      </c>
      <c r="U154" t="s">
        <v>2045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5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 s="9">
        <f t="shared" si="12"/>
        <v>41201.208333333336</v>
      </c>
      <c r="N155" s="11">
        <f t="shared" si="13"/>
        <v>2012</v>
      </c>
      <c r="O155">
        <v>1351141200</v>
      </c>
      <c r="P155" s="9">
        <f t="shared" si="14"/>
        <v>41207.208333333336</v>
      </c>
      <c r="Q155" t="b">
        <v>0</v>
      </c>
      <c r="R155" t="b">
        <v>0</v>
      </c>
      <c r="S155" t="s">
        <v>33</v>
      </c>
      <c r="T155" t="s">
        <v>2039</v>
      </c>
      <c r="U155" t="s">
        <v>2040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5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 s="9">
        <f t="shared" si="12"/>
        <v>42502.208333333328</v>
      </c>
      <c r="N156" s="11">
        <f t="shared" si="13"/>
        <v>2016</v>
      </c>
      <c r="O156">
        <v>1465016400</v>
      </c>
      <c r="P156" s="9">
        <f t="shared" si="14"/>
        <v>42525.208333333328</v>
      </c>
      <c r="Q156" t="b">
        <v>0</v>
      </c>
      <c r="R156" t="b">
        <v>1</v>
      </c>
      <c r="S156" t="s">
        <v>60</v>
      </c>
      <c r="T156" t="s">
        <v>2035</v>
      </c>
      <c r="U156" t="s">
        <v>2045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5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 s="9">
        <f t="shared" si="12"/>
        <v>40262.208333333336</v>
      </c>
      <c r="N157" s="11">
        <f t="shared" si="13"/>
        <v>2010</v>
      </c>
      <c r="O157">
        <v>1270789200</v>
      </c>
      <c r="P157" s="9">
        <f t="shared" si="14"/>
        <v>40277.208333333336</v>
      </c>
      <c r="Q157" t="b">
        <v>0</v>
      </c>
      <c r="R157" t="b">
        <v>0</v>
      </c>
      <c r="S157" t="s">
        <v>33</v>
      </c>
      <c r="T157" t="s">
        <v>2039</v>
      </c>
      <c r="U157" t="s">
        <v>2040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5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 s="9">
        <f t="shared" si="12"/>
        <v>43743.208333333328</v>
      </c>
      <c r="N158" s="11">
        <f t="shared" si="13"/>
        <v>2019</v>
      </c>
      <c r="O158">
        <v>1572325200</v>
      </c>
      <c r="P158" s="9">
        <f t="shared" si="14"/>
        <v>43767.208333333328</v>
      </c>
      <c r="Q158" t="b">
        <v>0</v>
      </c>
      <c r="R158" t="b">
        <v>0</v>
      </c>
      <c r="S158" t="s">
        <v>23</v>
      </c>
      <c r="T158" t="s">
        <v>2035</v>
      </c>
      <c r="U158" t="s">
        <v>2036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5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 s="9">
        <f t="shared" si="12"/>
        <v>41638.25</v>
      </c>
      <c r="N159" s="11">
        <f t="shared" si="13"/>
        <v>2013</v>
      </c>
      <c r="O159">
        <v>1389420000</v>
      </c>
      <c r="P159" s="9">
        <f t="shared" si="14"/>
        <v>41650.25</v>
      </c>
      <c r="Q159" t="b">
        <v>0</v>
      </c>
      <c r="R159" t="b">
        <v>0</v>
      </c>
      <c r="S159" t="s">
        <v>122</v>
      </c>
      <c r="T159" t="s">
        <v>2054</v>
      </c>
      <c r="U159" t="s">
        <v>2055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5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 s="9">
        <f t="shared" si="12"/>
        <v>42346.25</v>
      </c>
      <c r="N160" s="11">
        <f t="shared" si="13"/>
        <v>2015</v>
      </c>
      <c r="O160">
        <v>1449640800</v>
      </c>
      <c r="P160" s="9">
        <f t="shared" si="14"/>
        <v>42347.25</v>
      </c>
      <c r="Q160" t="b">
        <v>0</v>
      </c>
      <c r="R160" t="b">
        <v>0</v>
      </c>
      <c r="S160" t="s">
        <v>23</v>
      </c>
      <c r="T160" t="s">
        <v>2035</v>
      </c>
      <c r="U160" t="s">
        <v>2036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5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 s="9">
        <f t="shared" si="12"/>
        <v>43551.208333333328</v>
      </c>
      <c r="N161" s="11">
        <f t="shared" si="13"/>
        <v>2019</v>
      </c>
      <c r="O161">
        <v>1555218000</v>
      </c>
      <c r="P161" s="9">
        <f t="shared" si="14"/>
        <v>43569.208333333328</v>
      </c>
      <c r="Q161" t="b">
        <v>0</v>
      </c>
      <c r="R161" t="b">
        <v>1</v>
      </c>
      <c r="S161" t="s">
        <v>33</v>
      </c>
      <c r="T161" t="s">
        <v>2039</v>
      </c>
      <c r="U161" t="s">
        <v>2040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5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 s="9">
        <f t="shared" si="12"/>
        <v>43582.208333333328</v>
      </c>
      <c r="N162" s="11">
        <f t="shared" si="13"/>
        <v>2019</v>
      </c>
      <c r="O162">
        <v>1557723600</v>
      </c>
      <c r="P162" s="9">
        <f t="shared" si="14"/>
        <v>43598.208333333328</v>
      </c>
      <c r="Q162" t="b">
        <v>0</v>
      </c>
      <c r="R162" t="b">
        <v>0</v>
      </c>
      <c r="S162" t="s">
        <v>65</v>
      </c>
      <c r="T162" t="s">
        <v>2037</v>
      </c>
      <c r="U162" t="s">
        <v>2046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5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 s="9">
        <f t="shared" si="12"/>
        <v>42270.208333333328</v>
      </c>
      <c r="N163" s="11">
        <f t="shared" si="13"/>
        <v>2015</v>
      </c>
      <c r="O163">
        <v>1443502800</v>
      </c>
      <c r="P163" s="9">
        <f t="shared" si="14"/>
        <v>42276.208333333328</v>
      </c>
      <c r="Q163" t="b">
        <v>0</v>
      </c>
      <c r="R163" t="b">
        <v>1</v>
      </c>
      <c r="S163" t="s">
        <v>28</v>
      </c>
      <c r="T163" t="s">
        <v>2037</v>
      </c>
      <c r="U163" t="s">
        <v>2038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5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 s="9">
        <f t="shared" si="12"/>
        <v>43442.25</v>
      </c>
      <c r="N164" s="11">
        <f t="shared" si="13"/>
        <v>2018</v>
      </c>
      <c r="O164">
        <v>1546840800</v>
      </c>
      <c r="P164" s="9">
        <f t="shared" si="14"/>
        <v>43472.25</v>
      </c>
      <c r="Q164" t="b">
        <v>0</v>
      </c>
      <c r="R164" t="b">
        <v>0</v>
      </c>
      <c r="S164" t="s">
        <v>23</v>
      </c>
      <c r="T164" t="s">
        <v>2035</v>
      </c>
      <c r="U164" t="s">
        <v>2036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5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 s="9">
        <f t="shared" si="12"/>
        <v>43028.208333333328</v>
      </c>
      <c r="N165" s="11">
        <f t="shared" si="13"/>
        <v>2017</v>
      </c>
      <c r="O165">
        <v>1512712800</v>
      </c>
      <c r="P165" s="9">
        <f t="shared" si="14"/>
        <v>43077.25</v>
      </c>
      <c r="Q165" t="b">
        <v>0</v>
      </c>
      <c r="R165" t="b">
        <v>1</v>
      </c>
      <c r="S165" t="s">
        <v>122</v>
      </c>
      <c r="T165" t="s">
        <v>2054</v>
      </c>
      <c r="U165" t="s">
        <v>2055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5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 s="9">
        <f t="shared" si="12"/>
        <v>43016.208333333328</v>
      </c>
      <c r="N166" s="11">
        <f t="shared" si="13"/>
        <v>2017</v>
      </c>
      <c r="O166">
        <v>1507525200</v>
      </c>
      <c r="P166" s="9">
        <f t="shared" si="14"/>
        <v>43017.208333333328</v>
      </c>
      <c r="Q166" t="b">
        <v>0</v>
      </c>
      <c r="R166" t="b">
        <v>0</v>
      </c>
      <c r="S166" t="s">
        <v>33</v>
      </c>
      <c r="T166" t="s">
        <v>2039</v>
      </c>
      <c r="U166" t="s">
        <v>2040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5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 s="9">
        <f t="shared" si="12"/>
        <v>42948.208333333328</v>
      </c>
      <c r="N167" s="11">
        <f t="shared" si="13"/>
        <v>2017</v>
      </c>
      <c r="O167">
        <v>1504328400</v>
      </c>
      <c r="P167" s="9">
        <f t="shared" si="14"/>
        <v>42980.208333333328</v>
      </c>
      <c r="Q167" t="b">
        <v>0</v>
      </c>
      <c r="R167" t="b">
        <v>0</v>
      </c>
      <c r="S167" t="s">
        <v>28</v>
      </c>
      <c r="T167" t="s">
        <v>2037</v>
      </c>
      <c r="U167" t="s">
        <v>2038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5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 s="9">
        <f t="shared" si="12"/>
        <v>40534.25</v>
      </c>
      <c r="N168" s="11">
        <f t="shared" si="13"/>
        <v>2010</v>
      </c>
      <c r="O168">
        <v>1293343200</v>
      </c>
      <c r="P168" s="9">
        <f t="shared" si="14"/>
        <v>40538.25</v>
      </c>
      <c r="Q168" t="b">
        <v>0</v>
      </c>
      <c r="R168" t="b">
        <v>0</v>
      </c>
      <c r="S168" t="s">
        <v>122</v>
      </c>
      <c r="T168" t="s">
        <v>2054</v>
      </c>
      <c r="U168" t="s">
        <v>2055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5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 s="9">
        <f t="shared" si="12"/>
        <v>41435.208333333336</v>
      </c>
      <c r="N169" s="11">
        <f t="shared" si="13"/>
        <v>2013</v>
      </c>
      <c r="O169">
        <v>1371704400</v>
      </c>
      <c r="P169" s="9">
        <f t="shared" si="14"/>
        <v>41445.208333333336</v>
      </c>
      <c r="Q169" t="b">
        <v>0</v>
      </c>
      <c r="R169" t="b">
        <v>0</v>
      </c>
      <c r="S169" t="s">
        <v>33</v>
      </c>
      <c r="T169" t="s">
        <v>2039</v>
      </c>
      <c r="U169" t="s">
        <v>2040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5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 s="9">
        <f t="shared" si="12"/>
        <v>43518.25</v>
      </c>
      <c r="N170" s="11">
        <f t="shared" si="13"/>
        <v>2019</v>
      </c>
      <c r="O170">
        <v>1552798800</v>
      </c>
      <c r="P170" s="9">
        <f t="shared" si="14"/>
        <v>43541.208333333328</v>
      </c>
      <c r="Q170" t="b">
        <v>0</v>
      </c>
      <c r="R170" t="b">
        <v>1</v>
      </c>
      <c r="S170" t="s">
        <v>60</v>
      </c>
      <c r="T170" t="s">
        <v>2035</v>
      </c>
      <c r="U170" t="s">
        <v>2045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5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 s="9">
        <f t="shared" si="12"/>
        <v>41077.208333333336</v>
      </c>
      <c r="N171" s="11">
        <f t="shared" si="13"/>
        <v>2012</v>
      </c>
      <c r="O171">
        <v>1342328400</v>
      </c>
      <c r="P171" s="9">
        <f t="shared" si="14"/>
        <v>41105.208333333336</v>
      </c>
      <c r="Q171" t="b">
        <v>0</v>
      </c>
      <c r="R171" t="b">
        <v>1</v>
      </c>
      <c r="S171" t="s">
        <v>100</v>
      </c>
      <c r="T171" t="s">
        <v>2041</v>
      </c>
      <c r="U171" t="s">
        <v>2052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5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 s="9">
        <f t="shared" si="12"/>
        <v>42950.208333333328</v>
      </c>
      <c r="N172" s="11">
        <f t="shared" si="13"/>
        <v>2017</v>
      </c>
      <c r="O172">
        <v>1502341200</v>
      </c>
      <c r="P172" s="9">
        <f t="shared" si="14"/>
        <v>42957.208333333328</v>
      </c>
      <c r="Q172" t="b">
        <v>0</v>
      </c>
      <c r="R172" t="b">
        <v>0</v>
      </c>
      <c r="S172" t="s">
        <v>60</v>
      </c>
      <c r="T172" t="s">
        <v>2035</v>
      </c>
      <c r="U172" t="s">
        <v>2045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5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 s="9">
        <f t="shared" si="12"/>
        <v>41718.208333333336</v>
      </c>
      <c r="N173" s="11">
        <f t="shared" si="13"/>
        <v>2014</v>
      </c>
      <c r="O173">
        <v>1397192400</v>
      </c>
      <c r="P173" s="9">
        <f t="shared" si="14"/>
        <v>41740.208333333336</v>
      </c>
      <c r="Q173" t="b">
        <v>0</v>
      </c>
      <c r="R173" t="b">
        <v>0</v>
      </c>
      <c r="S173" t="s">
        <v>206</v>
      </c>
      <c r="T173" t="s">
        <v>2047</v>
      </c>
      <c r="U173" t="s">
        <v>2059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5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 s="9">
        <f t="shared" si="12"/>
        <v>41839.208333333336</v>
      </c>
      <c r="N174" s="11">
        <f t="shared" si="13"/>
        <v>2014</v>
      </c>
      <c r="O174">
        <v>1407042000</v>
      </c>
      <c r="P174" s="9">
        <f t="shared" si="14"/>
        <v>41854.208333333336</v>
      </c>
      <c r="Q174" t="b">
        <v>0</v>
      </c>
      <c r="R174" t="b">
        <v>1</v>
      </c>
      <c r="S174" t="s">
        <v>42</v>
      </c>
      <c r="T174" t="s">
        <v>2041</v>
      </c>
      <c r="U174" t="s">
        <v>2042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5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 s="9">
        <f t="shared" si="12"/>
        <v>41412.208333333336</v>
      </c>
      <c r="N175" s="11">
        <f t="shared" si="13"/>
        <v>2013</v>
      </c>
      <c r="O175">
        <v>1369371600</v>
      </c>
      <c r="P175" s="9">
        <f t="shared" si="14"/>
        <v>41418.208333333336</v>
      </c>
      <c r="Q175" t="b">
        <v>0</v>
      </c>
      <c r="R175" t="b">
        <v>0</v>
      </c>
      <c r="S175" t="s">
        <v>33</v>
      </c>
      <c r="T175" t="s">
        <v>2039</v>
      </c>
      <c r="U175" t="s">
        <v>2040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5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 s="9">
        <f t="shared" si="12"/>
        <v>42282.208333333328</v>
      </c>
      <c r="N176" s="11">
        <f t="shared" si="13"/>
        <v>2015</v>
      </c>
      <c r="O176">
        <v>1444107600</v>
      </c>
      <c r="P176" s="9">
        <f t="shared" si="14"/>
        <v>42283.208333333328</v>
      </c>
      <c r="Q176" t="b">
        <v>0</v>
      </c>
      <c r="R176" t="b">
        <v>1</v>
      </c>
      <c r="S176" t="s">
        <v>65</v>
      </c>
      <c r="T176" t="s">
        <v>2037</v>
      </c>
      <c r="U176" t="s">
        <v>2046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5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 s="9">
        <f t="shared" si="12"/>
        <v>42613.208333333328</v>
      </c>
      <c r="N177" s="11">
        <f t="shared" si="13"/>
        <v>2016</v>
      </c>
      <c r="O177">
        <v>1474261200</v>
      </c>
      <c r="P177" s="9">
        <f t="shared" si="14"/>
        <v>42632.208333333328</v>
      </c>
      <c r="Q177" t="b">
        <v>0</v>
      </c>
      <c r="R177" t="b">
        <v>0</v>
      </c>
      <c r="S177" t="s">
        <v>33</v>
      </c>
      <c r="T177" t="s">
        <v>2039</v>
      </c>
      <c r="U177" t="s">
        <v>2040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5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 s="9">
        <f t="shared" si="12"/>
        <v>42616.208333333328</v>
      </c>
      <c r="N178" s="11">
        <f t="shared" si="13"/>
        <v>2016</v>
      </c>
      <c r="O178">
        <v>1473656400</v>
      </c>
      <c r="P178" s="9">
        <f t="shared" si="14"/>
        <v>42625.208333333328</v>
      </c>
      <c r="Q178" t="b">
        <v>0</v>
      </c>
      <c r="R178" t="b">
        <v>0</v>
      </c>
      <c r="S178" t="s">
        <v>33</v>
      </c>
      <c r="T178" t="s">
        <v>2039</v>
      </c>
      <c r="U178" t="s">
        <v>2040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5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 s="9">
        <f t="shared" si="12"/>
        <v>40497.25</v>
      </c>
      <c r="N179" s="11">
        <f t="shared" si="13"/>
        <v>2010</v>
      </c>
      <c r="O179">
        <v>1291960800</v>
      </c>
      <c r="P179" s="9">
        <f t="shared" si="14"/>
        <v>40522.25</v>
      </c>
      <c r="Q179" t="b">
        <v>0</v>
      </c>
      <c r="R179" t="b">
        <v>0</v>
      </c>
      <c r="S179" t="s">
        <v>33</v>
      </c>
      <c r="T179" t="s">
        <v>2039</v>
      </c>
      <c r="U179" t="s">
        <v>2040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5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 s="9">
        <f t="shared" si="12"/>
        <v>42999.208333333328</v>
      </c>
      <c r="N180" s="11">
        <f t="shared" si="13"/>
        <v>2017</v>
      </c>
      <c r="O180">
        <v>1506747600</v>
      </c>
      <c r="P180" s="9">
        <f t="shared" si="14"/>
        <v>43008.208333333328</v>
      </c>
      <c r="Q180" t="b">
        <v>0</v>
      </c>
      <c r="R180" t="b">
        <v>0</v>
      </c>
      <c r="S180" t="s">
        <v>17</v>
      </c>
      <c r="T180" t="s">
        <v>2033</v>
      </c>
      <c r="U180" t="s">
        <v>2034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5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 s="9">
        <f t="shared" si="12"/>
        <v>41350.208333333336</v>
      </c>
      <c r="N181" s="11">
        <f t="shared" si="13"/>
        <v>2013</v>
      </c>
      <c r="O181">
        <v>1363582800</v>
      </c>
      <c r="P181" s="9">
        <f t="shared" si="14"/>
        <v>41351.208333333336</v>
      </c>
      <c r="Q181" t="b">
        <v>0</v>
      </c>
      <c r="R181" t="b">
        <v>1</v>
      </c>
      <c r="S181" t="s">
        <v>33</v>
      </c>
      <c r="T181" t="s">
        <v>2039</v>
      </c>
      <c r="U181" t="s">
        <v>2040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5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 s="9">
        <f t="shared" si="12"/>
        <v>40259.208333333336</v>
      </c>
      <c r="N182" s="11">
        <f t="shared" si="13"/>
        <v>2010</v>
      </c>
      <c r="O182">
        <v>1269666000</v>
      </c>
      <c r="P182" s="9">
        <f t="shared" si="14"/>
        <v>40264.208333333336</v>
      </c>
      <c r="Q182" t="b">
        <v>0</v>
      </c>
      <c r="R182" t="b">
        <v>0</v>
      </c>
      <c r="S182" t="s">
        <v>65</v>
      </c>
      <c r="T182" t="s">
        <v>2037</v>
      </c>
      <c r="U182" t="s">
        <v>2046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5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 s="9">
        <f t="shared" si="12"/>
        <v>43012.208333333328</v>
      </c>
      <c r="N183" s="11">
        <f t="shared" si="13"/>
        <v>2017</v>
      </c>
      <c r="O183">
        <v>1508648400</v>
      </c>
      <c r="P183" s="9">
        <f t="shared" si="14"/>
        <v>43030.208333333328</v>
      </c>
      <c r="Q183" t="b">
        <v>0</v>
      </c>
      <c r="R183" t="b">
        <v>0</v>
      </c>
      <c r="S183" t="s">
        <v>28</v>
      </c>
      <c r="T183" t="s">
        <v>2037</v>
      </c>
      <c r="U183" t="s">
        <v>2038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5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 s="9">
        <f t="shared" si="12"/>
        <v>43631.208333333328</v>
      </c>
      <c r="N184" s="11">
        <f t="shared" si="13"/>
        <v>2019</v>
      </c>
      <c r="O184">
        <v>1561957200</v>
      </c>
      <c r="P184" s="9">
        <f t="shared" si="14"/>
        <v>43647.208333333328</v>
      </c>
      <c r="Q184" t="b">
        <v>0</v>
      </c>
      <c r="R184" t="b">
        <v>0</v>
      </c>
      <c r="S184" t="s">
        <v>33</v>
      </c>
      <c r="T184" t="s">
        <v>2039</v>
      </c>
      <c r="U184" t="s">
        <v>2040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5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 s="9">
        <f t="shared" si="12"/>
        <v>40430.208333333336</v>
      </c>
      <c r="N185" s="11">
        <f t="shared" si="13"/>
        <v>2010</v>
      </c>
      <c r="O185">
        <v>1285131600</v>
      </c>
      <c r="P185" s="9">
        <f t="shared" si="14"/>
        <v>40443.208333333336</v>
      </c>
      <c r="Q185" t="b">
        <v>0</v>
      </c>
      <c r="R185" t="b">
        <v>0</v>
      </c>
      <c r="S185" t="s">
        <v>23</v>
      </c>
      <c r="T185" t="s">
        <v>2035</v>
      </c>
      <c r="U185" t="s">
        <v>2036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5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 s="9">
        <f t="shared" si="12"/>
        <v>43588.208333333328</v>
      </c>
      <c r="N186" s="11">
        <f t="shared" si="13"/>
        <v>2019</v>
      </c>
      <c r="O186">
        <v>1556946000</v>
      </c>
      <c r="P186" s="9">
        <f t="shared" si="14"/>
        <v>43589.208333333328</v>
      </c>
      <c r="Q186" t="b">
        <v>0</v>
      </c>
      <c r="R186" t="b">
        <v>0</v>
      </c>
      <c r="S186" t="s">
        <v>33</v>
      </c>
      <c r="T186" t="s">
        <v>2039</v>
      </c>
      <c r="U186" t="s">
        <v>2040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5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 s="9">
        <f t="shared" si="12"/>
        <v>43233.208333333328</v>
      </c>
      <c r="N187" s="11">
        <f t="shared" si="13"/>
        <v>2018</v>
      </c>
      <c r="O187">
        <v>1527138000</v>
      </c>
      <c r="P187" s="9">
        <f t="shared" si="14"/>
        <v>43244.208333333328</v>
      </c>
      <c r="Q187" t="b">
        <v>0</v>
      </c>
      <c r="R187" t="b">
        <v>0</v>
      </c>
      <c r="S187" t="s">
        <v>269</v>
      </c>
      <c r="T187" t="s">
        <v>2041</v>
      </c>
      <c r="U187" t="s">
        <v>2060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5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 s="9">
        <f t="shared" si="12"/>
        <v>41782.208333333336</v>
      </c>
      <c r="N188" s="11">
        <f t="shared" si="13"/>
        <v>2014</v>
      </c>
      <c r="O188">
        <v>1402117200</v>
      </c>
      <c r="P188" s="9">
        <f t="shared" si="14"/>
        <v>41797.208333333336</v>
      </c>
      <c r="Q188" t="b">
        <v>0</v>
      </c>
      <c r="R188" t="b">
        <v>0</v>
      </c>
      <c r="S188" t="s">
        <v>33</v>
      </c>
      <c r="T188" t="s">
        <v>2039</v>
      </c>
      <c r="U188" t="s">
        <v>2040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5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 s="9">
        <f t="shared" si="12"/>
        <v>41328.25</v>
      </c>
      <c r="N189" s="11">
        <f t="shared" si="13"/>
        <v>2013</v>
      </c>
      <c r="O189">
        <v>1364014800</v>
      </c>
      <c r="P189" s="9">
        <f t="shared" si="14"/>
        <v>41356.208333333336</v>
      </c>
      <c r="Q189" t="b">
        <v>0</v>
      </c>
      <c r="R189" t="b">
        <v>1</v>
      </c>
      <c r="S189" t="s">
        <v>100</v>
      </c>
      <c r="T189" t="s">
        <v>2041</v>
      </c>
      <c r="U189" t="s">
        <v>2052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5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 s="9">
        <f t="shared" si="12"/>
        <v>41975.25</v>
      </c>
      <c r="N190" s="11">
        <f t="shared" si="13"/>
        <v>2014</v>
      </c>
      <c r="O190">
        <v>1417586400</v>
      </c>
      <c r="P190" s="9">
        <f t="shared" si="14"/>
        <v>41976.25</v>
      </c>
      <c r="Q190" t="b">
        <v>0</v>
      </c>
      <c r="R190" t="b">
        <v>0</v>
      </c>
      <c r="S190" t="s">
        <v>33</v>
      </c>
      <c r="T190" t="s">
        <v>2039</v>
      </c>
      <c r="U190" t="s">
        <v>2040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5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 s="9">
        <f t="shared" si="12"/>
        <v>42433.25</v>
      </c>
      <c r="N191" s="11">
        <f t="shared" si="13"/>
        <v>2016</v>
      </c>
      <c r="O191">
        <v>1457071200</v>
      </c>
      <c r="P191" s="9">
        <f t="shared" si="14"/>
        <v>42433.25</v>
      </c>
      <c r="Q191" t="b">
        <v>0</v>
      </c>
      <c r="R191" t="b">
        <v>0</v>
      </c>
      <c r="S191" t="s">
        <v>33</v>
      </c>
      <c r="T191" t="s">
        <v>2039</v>
      </c>
      <c r="U191" t="s">
        <v>2040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5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 s="9">
        <f t="shared" si="12"/>
        <v>41429.208333333336</v>
      </c>
      <c r="N192" s="11">
        <f t="shared" si="13"/>
        <v>2013</v>
      </c>
      <c r="O192">
        <v>1370408400</v>
      </c>
      <c r="P192" s="9">
        <f t="shared" si="14"/>
        <v>41430.208333333336</v>
      </c>
      <c r="Q192" t="b">
        <v>0</v>
      </c>
      <c r="R192" t="b">
        <v>1</v>
      </c>
      <c r="S192" t="s">
        <v>33</v>
      </c>
      <c r="T192" t="s">
        <v>2039</v>
      </c>
      <c r="U192" t="s">
        <v>2040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5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 s="9">
        <f t="shared" si="12"/>
        <v>43536.208333333328</v>
      </c>
      <c r="N193" s="11">
        <f t="shared" si="13"/>
        <v>2019</v>
      </c>
      <c r="O193">
        <v>1552626000</v>
      </c>
      <c r="P193" s="9">
        <f t="shared" si="14"/>
        <v>43539.208333333328</v>
      </c>
      <c r="Q193" t="b">
        <v>0</v>
      </c>
      <c r="R193" t="b">
        <v>0</v>
      </c>
      <c r="S193" t="s">
        <v>33</v>
      </c>
      <c r="T193" t="s">
        <v>2039</v>
      </c>
      <c r="U193" t="s">
        <v>2040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5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 s="9">
        <f t="shared" si="12"/>
        <v>41817.208333333336</v>
      </c>
      <c r="N194" s="11">
        <f t="shared" si="13"/>
        <v>2014</v>
      </c>
      <c r="O194">
        <v>1404190800</v>
      </c>
      <c r="P194" s="9">
        <f t="shared" si="14"/>
        <v>41821.208333333336</v>
      </c>
      <c r="Q194" t="b">
        <v>0</v>
      </c>
      <c r="R194" t="b">
        <v>0</v>
      </c>
      <c r="S194" t="s">
        <v>23</v>
      </c>
      <c r="T194" t="s">
        <v>2035</v>
      </c>
      <c r="U194" t="s">
        <v>2036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5"/>
        <v>45.636363636363633</v>
      </c>
      <c r="G195" t="s">
        <v>14</v>
      </c>
      <c r="H195">
        <v>65</v>
      </c>
      <c r="I195" s="4">
        <f t="shared" ref="I195:I258" si="16">E195/H195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7">(((L195/60)/60)/24)+DATE(1970,1,1)</f>
        <v>43198.208333333328</v>
      </c>
      <c r="N195" s="11">
        <f t="shared" ref="N195:N258" si="18">YEAR(M195)</f>
        <v>2018</v>
      </c>
      <c r="O195">
        <v>1523509200</v>
      </c>
      <c r="P195" s="9">
        <f t="shared" ref="P195:P258" si="19">(((O195/60)/60)/24)+DATE(1970,1,1)</f>
        <v>43202.208333333328</v>
      </c>
      <c r="Q195" t="b">
        <v>1</v>
      </c>
      <c r="R195" t="b">
        <v>0</v>
      </c>
      <c r="S195" t="s">
        <v>60</v>
      </c>
      <c r="T195" t="s">
        <v>2035</v>
      </c>
      <c r="U195" t="s">
        <v>2045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5"/>
        <v>122.7605633802817</v>
      </c>
      <c r="G196" t="s">
        <v>20</v>
      </c>
      <c r="H196">
        <v>126</v>
      </c>
      <c r="I196" s="4">
        <f t="shared" si="16"/>
        <v>69.174603174603178</v>
      </c>
      <c r="J196" t="s">
        <v>21</v>
      </c>
      <c r="K196" t="s">
        <v>22</v>
      </c>
      <c r="L196">
        <v>1442206800</v>
      </c>
      <c r="M196" s="9">
        <f t="shared" si="17"/>
        <v>42261.208333333328</v>
      </c>
      <c r="N196" s="11">
        <f t="shared" si="18"/>
        <v>2015</v>
      </c>
      <c r="O196">
        <v>1443589200</v>
      </c>
      <c r="P196" s="9">
        <f t="shared" si="19"/>
        <v>42277.208333333328</v>
      </c>
      <c r="Q196" t="b">
        <v>0</v>
      </c>
      <c r="R196" t="b">
        <v>0</v>
      </c>
      <c r="S196" t="s">
        <v>148</v>
      </c>
      <c r="T196" t="s">
        <v>2035</v>
      </c>
      <c r="U196" t="s">
        <v>2057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4">
        <f t="shared" si="16"/>
        <v>109.07824427480917</v>
      </c>
      <c r="J197" t="s">
        <v>21</v>
      </c>
      <c r="K197" t="s">
        <v>22</v>
      </c>
      <c r="L197">
        <v>1532840400</v>
      </c>
      <c r="M197" s="9">
        <f t="shared" si="17"/>
        <v>43310.208333333328</v>
      </c>
      <c r="N197" s="11">
        <f t="shared" si="18"/>
        <v>2018</v>
      </c>
      <c r="O197">
        <v>1533445200</v>
      </c>
      <c r="P197" s="9">
        <f t="shared" si="19"/>
        <v>43317.208333333328</v>
      </c>
      <c r="Q197" t="b">
        <v>0</v>
      </c>
      <c r="R197" t="b">
        <v>0</v>
      </c>
      <c r="S197" t="s">
        <v>50</v>
      </c>
      <c r="T197" t="s">
        <v>2035</v>
      </c>
      <c r="U197" t="s">
        <v>2043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4">
        <f t="shared" si="16"/>
        <v>51.78</v>
      </c>
      <c r="J198" t="s">
        <v>36</v>
      </c>
      <c r="K198" t="s">
        <v>37</v>
      </c>
      <c r="L198">
        <v>1472878800</v>
      </c>
      <c r="M198" s="9">
        <f t="shared" si="17"/>
        <v>42616.208333333328</v>
      </c>
      <c r="N198" s="11">
        <f t="shared" si="18"/>
        <v>2016</v>
      </c>
      <c r="O198">
        <v>1474520400</v>
      </c>
      <c r="P198" s="9">
        <f t="shared" si="19"/>
        <v>42635.208333333328</v>
      </c>
      <c r="Q198" t="b">
        <v>0</v>
      </c>
      <c r="R198" t="b">
        <v>0</v>
      </c>
      <c r="S198" t="s">
        <v>65</v>
      </c>
      <c r="T198" t="s">
        <v>2037</v>
      </c>
      <c r="U198" t="s">
        <v>2046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4">
        <f t="shared" si="16"/>
        <v>82.010055304172951</v>
      </c>
      <c r="J199" t="s">
        <v>21</v>
      </c>
      <c r="K199" t="s">
        <v>22</v>
      </c>
      <c r="L199">
        <v>1498194000</v>
      </c>
      <c r="M199" s="9">
        <f t="shared" si="17"/>
        <v>42909.208333333328</v>
      </c>
      <c r="N199" s="11">
        <f t="shared" si="18"/>
        <v>2017</v>
      </c>
      <c r="O199">
        <v>1499403600</v>
      </c>
      <c r="P199" s="9">
        <f t="shared" si="19"/>
        <v>42923.208333333328</v>
      </c>
      <c r="Q199" t="b">
        <v>0</v>
      </c>
      <c r="R199" t="b">
        <v>0</v>
      </c>
      <c r="S199" t="s">
        <v>53</v>
      </c>
      <c r="T199" t="s">
        <v>2041</v>
      </c>
      <c r="U199" t="s">
        <v>2044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4">
        <f t="shared" si="16"/>
        <v>35.958333333333336</v>
      </c>
      <c r="J200" t="s">
        <v>21</v>
      </c>
      <c r="K200" t="s">
        <v>22</v>
      </c>
      <c r="L200">
        <v>1281070800</v>
      </c>
      <c r="M200" s="9">
        <f t="shared" si="17"/>
        <v>40396.208333333336</v>
      </c>
      <c r="N200" s="11">
        <f t="shared" si="18"/>
        <v>2010</v>
      </c>
      <c r="O200">
        <v>1283576400</v>
      </c>
      <c r="P200" s="9">
        <f t="shared" si="19"/>
        <v>40425.208333333336</v>
      </c>
      <c r="Q200" t="b">
        <v>0</v>
      </c>
      <c r="R200" t="b">
        <v>0</v>
      </c>
      <c r="S200" t="s">
        <v>50</v>
      </c>
      <c r="T200" t="s">
        <v>2035</v>
      </c>
      <c r="U200" t="s">
        <v>2043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4">
        <f t="shared" si="16"/>
        <v>74.461538461538467</v>
      </c>
      <c r="J201" t="s">
        <v>21</v>
      </c>
      <c r="K201" t="s">
        <v>22</v>
      </c>
      <c r="L201">
        <v>1436245200</v>
      </c>
      <c r="M201" s="9">
        <f t="shared" si="17"/>
        <v>42192.208333333328</v>
      </c>
      <c r="N201" s="11">
        <f t="shared" si="18"/>
        <v>2015</v>
      </c>
      <c r="O201">
        <v>1436590800</v>
      </c>
      <c r="P201" s="9">
        <f t="shared" si="19"/>
        <v>42196.208333333328</v>
      </c>
      <c r="Q201" t="b">
        <v>0</v>
      </c>
      <c r="R201" t="b">
        <v>0</v>
      </c>
      <c r="S201" t="s">
        <v>23</v>
      </c>
      <c r="T201" t="s">
        <v>2035</v>
      </c>
      <c r="U201" t="s">
        <v>2036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4">
        <f t="shared" si="16"/>
        <v>2</v>
      </c>
      <c r="J202" t="s">
        <v>15</v>
      </c>
      <c r="K202" t="s">
        <v>16</v>
      </c>
      <c r="L202">
        <v>1269493200</v>
      </c>
      <c r="M202" s="9">
        <f t="shared" si="17"/>
        <v>40262.208333333336</v>
      </c>
      <c r="N202" s="11">
        <f t="shared" si="18"/>
        <v>2010</v>
      </c>
      <c r="O202">
        <v>1270443600</v>
      </c>
      <c r="P202" s="9">
        <f t="shared" si="19"/>
        <v>40273.208333333336</v>
      </c>
      <c r="Q202" t="b">
        <v>0</v>
      </c>
      <c r="R202" t="b">
        <v>0</v>
      </c>
      <c r="S202" t="s">
        <v>33</v>
      </c>
      <c r="T202" t="s">
        <v>2039</v>
      </c>
      <c r="U202" t="s">
        <v>2040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4">
        <f t="shared" si="16"/>
        <v>91.114649681528661</v>
      </c>
      <c r="J203" t="s">
        <v>21</v>
      </c>
      <c r="K203" t="s">
        <v>22</v>
      </c>
      <c r="L203">
        <v>1406264400</v>
      </c>
      <c r="M203" s="9">
        <f t="shared" si="17"/>
        <v>41845.208333333336</v>
      </c>
      <c r="N203" s="11">
        <f t="shared" si="18"/>
        <v>2014</v>
      </c>
      <c r="O203">
        <v>1407819600</v>
      </c>
      <c r="P203" s="9">
        <f t="shared" si="19"/>
        <v>41863.208333333336</v>
      </c>
      <c r="Q203" t="b">
        <v>0</v>
      </c>
      <c r="R203" t="b">
        <v>0</v>
      </c>
      <c r="S203" t="s">
        <v>28</v>
      </c>
      <c r="T203" t="s">
        <v>2037</v>
      </c>
      <c r="U203" t="s">
        <v>2038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4">
        <f t="shared" si="16"/>
        <v>79.792682926829272</v>
      </c>
      <c r="J204" t="s">
        <v>21</v>
      </c>
      <c r="K204" t="s">
        <v>22</v>
      </c>
      <c r="L204">
        <v>1317531600</v>
      </c>
      <c r="M204" s="9">
        <f t="shared" si="17"/>
        <v>40818.208333333336</v>
      </c>
      <c r="N204" s="11">
        <f t="shared" si="18"/>
        <v>2011</v>
      </c>
      <c r="O204">
        <v>1317877200</v>
      </c>
      <c r="P204" s="9">
        <f t="shared" si="19"/>
        <v>40822.208333333336</v>
      </c>
      <c r="Q204" t="b">
        <v>0</v>
      </c>
      <c r="R204" t="b">
        <v>0</v>
      </c>
      <c r="S204" t="s">
        <v>17</v>
      </c>
      <c r="T204" t="s">
        <v>2033</v>
      </c>
      <c r="U204" t="s">
        <v>2034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4">
        <f t="shared" si="16"/>
        <v>42.999777678968428</v>
      </c>
      <c r="J205" t="s">
        <v>26</v>
      </c>
      <c r="K205" t="s">
        <v>27</v>
      </c>
      <c r="L205">
        <v>1484632800</v>
      </c>
      <c r="M205" s="9">
        <f t="shared" si="17"/>
        <v>42752.25</v>
      </c>
      <c r="N205" s="11">
        <f t="shared" si="18"/>
        <v>2017</v>
      </c>
      <c r="O205">
        <v>1484805600</v>
      </c>
      <c r="P205" s="9">
        <f t="shared" si="19"/>
        <v>42754.25</v>
      </c>
      <c r="Q205" t="b">
        <v>0</v>
      </c>
      <c r="R205" t="b">
        <v>0</v>
      </c>
      <c r="S205" t="s">
        <v>33</v>
      </c>
      <c r="T205" t="s">
        <v>2039</v>
      </c>
      <c r="U205" t="s">
        <v>2040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4">
        <f t="shared" si="16"/>
        <v>63.225000000000001</v>
      </c>
      <c r="J206" t="s">
        <v>21</v>
      </c>
      <c r="K206" t="s">
        <v>22</v>
      </c>
      <c r="L206">
        <v>1301806800</v>
      </c>
      <c r="M206" s="9">
        <f t="shared" si="17"/>
        <v>40636.208333333336</v>
      </c>
      <c r="N206" s="11">
        <f t="shared" si="18"/>
        <v>2011</v>
      </c>
      <c r="O206">
        <v>1302670800</v>
      </c>
      <c r="P206" s="9">
        <f t="shared" si="19"/>
        <v>40646.208333333336</v>
      </c>
      <c r="Q206" t="b">
        <v>0</v>
      </c>
      <c r="R206" t="b">
        <v>0</v>
      </c>
      <c r="S206" t="s">
        <v>159</v>
      </c>
      <c r="T206" t="s">
        <v>2035</v>
      </c>
      <c r="U206" t="s">
        <v>2058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ref="F207:F270" si="20">(E207/D207)*100</f>
        <v>431.84615384615387</v>
      </c>
      <c r="G207" t="s">
        <v>20</v>
      </c>
      <c r="H207">
        <v>80</v>
      </c>
      <c r="I207" s="4">
        <f t="shared" si="16"/>
        <v>70.174999999999997</v>
      </c>
      <c r="J207" t="s">
        <v>21</v>
      </c>
      <c r="K207" t="s">
        <v>22</v>
      </c>
      <c r="L207">
        <v>1539752400</v>
      </c>
      <c r="M207" s="9">
        <f t="shared" si="17"/>
        <v>43390.208333333328</v>
      </c>
      <c r="N207" s="11">
        <f t="shared" si="18"/>
        <v>2018</v>
      </c>
      <c r="O207">
        <v>1540789200</v>
      </c>
      <c r="P207" s="9">
        <f t="shared" si="19"/>
        <v>43402.208333333328</v>
      </c>
      <c r="Q207" t="b">
        <v>1</v>
      </c>
      <c r="R207" t="b">
        <v>0</v>
      </c>
      <c r="S207" t="s">
        <v>33</v>
      </c>
      <c r="T207" t="s">
        <v>2039</v>
      </c>
      <c r="U207" t="s">
        <v>2040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20"/>
        <v>38.844444444444441</v>
      </c>
      <c r="G208" t="s">
        <v>74</v>
      </c>
      <c r="H208">
        <v>57</v>
      </c>
      <c r="I208" s="4">
        <f t="shared" si="16"/>
        <v>61.333333333333336</v>
      </c>
      <c r="J208" t="s">
        <v>21</v>
      </c>
      <c r="K208" t="s">
        <v>22</v>
      </c>
      <c r="L208">
        <v>1267250400</v>
      </c>
      <c r="M208" s="9">
        <f t="shared" si="17"/>
        <v>40236.25</v>
      </c>
      <c r="N208" s="11">
        <f t="shared" si="18"/>
        <v>2010</v>
      </c>
      <c r="O208">
        <v>1268028000</v>
      </c>
      <c r="P208" s="9">
        <f t="shared" si="19"/>
        <v>40245.25</v>
      </c>
      <c r="Q208" t="b">
        <v>0</v>
      </c>
      <c r="R208" t="b">
        <v>0</v>
      </c>
      <c r="S208" t="s">
        <v>119</v>
      </c>
      <c r="T208" t="s">
        <v>2047</v>
      </c>
      <c r="U208" t="s">
        <v>2053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20"/>
        <v>425.7</v>
      </c>
      <c r="G209" t="s">
        <v>20</v>
      </c>
      <c r="H209">
        <v>43</v>
      </c>
      <c r="I209" s="4">
        <f t="shared" si="16"/>
        <v>99</v>
      </c>
      <c r="J209" t="s">
        <v>21</v>
      </c>
      <c r="K209" t="s">
        <v>22</v>
      </c>
      <c r="L209">
        <v>1535432400</v>
      </c>
      <c r="M209" s="9">
        <f t="shared" si="17"/>
        <v>43340.208333333328</v>
      </c>
      <c r="N209" s="11">
        <f t="shared" si="18"/>
        <v>2018</v>
      </c>
      <c r="O209">
        <v>1537160400</v>
      </c>
      <c r="P209" s="9">
        <f t="shared" si="19"/>
        <v>43360.208333333328</v>
      </c>
      <c r="Q209" t="b">
        <v>0</v>
      </c>
      <c r="R209" t="b">
        <v>1</v>
      </c>
      <c r="S209" t="s">
        <v>23</v>
      </c>
      <c r="T209" t="s">
        <v>2035</v>
      </c>
      <c r="U209" t="s">
        <v>2036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20"/>
        <v>101.12239715591672</v>
      </c>
      <c r="G210" t="s">
        <v>20</v>
      </c>
      <c r="H210">
        <v>2053</v>
      </c>
      <c r="I210" s="4">
        <f t="shared" si="16"/>
        <v>96.984900146127615</v>
      </c>
      <c r="J210" t="s">
        <v>21</v>
      </c>
      <c r="K210" t="s">
        <v>22</v>
      </c>
      <c r="L210">
        <v>1510207200</v>
      </c>
      <c r="M210" s="9">
        <f t="shared" si="17"/>
        <v>43048.25</v>
      </c>
      <c r="N210" s="11">
        <f t="shared" si="18"/>
        <v>2017</v>
      </c>
      <c r="O210">
        <v>1512280800</v>
      </c>
      <c r="P210" s="9">
        <f t="shared" si="19"/>
        <v>43072.25</v>
      </c>
      <c r="Q210" t="b">
        <v>0</v>
      </c>
      <c r="R210" t="b">
        <v>0</v>
      </c>
      <c r="S210" t="s">
        <v>42</v>
      </c>
      <c r="T210" t="s">
        <v>2041</v>
      </c>
      <c r="U210" t="s">
        <v>2042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20"/>
        <v>21.188688946015425</v>
      </c>
      <c r="G211" t="s">
        <v>47</v>
      </c>
      <c r="H211">
        <v>808</v>
      </c>
      <c r="I211" s="4">
        <f t="shared" si="16"/>
        <v>51.004950495049506</v>
      </c>
      <c r="J211" t="s">
        <v>26</v>
      </c>
      <c r="K211" t="s">
        <v>27</v>
      </c>
      <c r="L211">
        <v>1462510800</v>
      </c>
      <c r="M211" s="9">
        <f t="shared" si="17"/>
        <v>42496.208333333328</v>
      </c>
      <c r="N211" s="11">
        <f t="shared" si="18"/>
        <v>2016</v>
      </c>
      <c r="O211">
        <v>1463115600</v>
      </c>
      <c r="P211" s="9">
        <f t="shared" si="19"/>
        <v>42503.208333333328</v>
      </c>
      <c r="Q211" t="b">
        <v>0</v>
      </c>
      <c r="R211" t="b">
        <v>0</v>
      </c>
      <c r="S211" t="s">
        <v>42</v>
      </c>
      <c r="T211" t="s">
        <v>2041</v>
      </c>
      <c r="U211" t="s">
        <v>2042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20"/>
        <v>67.425531914893625</v>
      </c>
      <c r="G212" t="s">
        <v>14</v>
      </c>
      <c r="H212">
        <v>226</v>
      </c>
      <c r="I212" s="4">
        <f t="shared" si="16"/>
        <v>28.044247787610619</v>
      </c>
      <c r="J212" t="s">
        <v>36</v>
      </c>
      <c r="K212" t="s">
        <v>37</v>
      </c>
      <c r="L212">
        <v>1488520800</v>
      </c>
      <c r="M212" s="9">
        <f t="shared" si="17"/>
        <v>42797.25</v>
      </c>
      <c r="N212" s="11">
        <f t="shared" si="18"/>
        <v>2017</v>
      </c>
      <c r="O212">
        <v>1490850000</v>
      </c>
      <c r="P212" s="9">
        <f t="shared" si="19"/>
        <v>42824.208333333328</v>
      </c>
      <c r="Q212" t="b">
        <v>0</v>
      </c>
      <c r="R212" t="b">
        <v>0</v>
      </c>
      <c r="S212" t="s">
        <v>474</v>
      </c>
      <c r="T212" t="s">
        <v>2041</v>
      </c>
      <c r="U212" t="s">
        <v>2063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20"/>
        <v>94.923371647509583</v>
      </c>
      <c r="G213" t="s">
        <v>14</v>
      </c>
      <c r="H213">
        <v>1625</v>
      </c>
      <c r="I213" s="4">
        <f t="shared" si="16"/>
        <v>60.984615384615381</v>
      </c>
      <c r="J213" t="s">
        <v>21</v>
      </c>
      <c r="K213" t="s">
        <v>22</v>
      </c>
      <c r="L213">
        <v>1377579600</v>
      </c>
      <c r="M213" s="9">
        <f t="shared" si="17"/>
        <v>41513.208333333336</v>
      </c>
      <c r="N213" s="11">
        <f t="shared" si="18"/>
        <v>2013</v>
      </c>
      <c r="O213">
        <v>1379653200</v>
      </c>
      <c r="P213" s="9">
        <f t="shared" si="19"/>
        <v>41537.208333333336</v>
      </c>
      <c r="Q213" t="b">
        <v>0</v>
      </c>
      <c r="R213" t="b">
        <v>0</v>
      </c>
      <c r="S213" t="s">
        <v>33</v>
      </c>
      <c r="T213" t="s">
        <v>2039</v>
      </c>
      <c r="U213" t="s">
        <v>2040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20"/>
        <v>151.85185185185185</v>
      </c>
      <c r="G214" t="s">
        <v>20</v>
      </c>
      <c r="H214">
        <v>168</v>
      </c>
      <c r="I214" s="4">
        <f t="shared" si="16"/>
        <v>73.214285714285708</v>
      </c>
      <c r="J214" t="s">
        <v>21</v>
      </c>
      <c r="K214" t="s">
        <v>22</v>
      </c>
      <c r="L214">
        <v>1576389600</v>
      </c>
      <c r="M214" s="9">
        <f t="shared" si="17"/>
        <v>43814.25</v>
      </c>
      <c r="N214" s="11">
        <f t="shared" si="18"/>
        <v>2019</v>
      </c>
      <c r="O214">
        <v>1580364000</v>
      </c>
      <c r="P214" s="9">
        <f t="shared" si="19"/>
        <v>43860.25</v>
      </c>
      <c r="Q214" t="b">
        <v>0</v>
      </c>
      <c r="R214" t="b">
        <v>0</v>
      </c>
      <c r="S214" t="s">
        <v>33</v>
      </c>
      <c r="T214" t="s">
        <v>2039</v>
      </c>
      <c r="U214" t="s">
        <v>2040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20"/>
        <v>195.16382252559728</v>
      </c>
      <c r="G215" t="s">
        <v>20</v>
      </c>
      <c r="H215">
        <v>4289</v>
      </c>
      <c r="I215" s="4">
        <f t="shared" si="16"/>
        <v>39.997435299603637</v>
      </c>
      <c r="J215" t="s">
        <v>21</v>
      </c>
      <c r="K215" t="s">
        <v>22</v>
      </c>
      <c r="L215">
        <v>1289019600</v>
      </c>
      <c r="M215" s="9">
        <f t="shared" si="17"/>
        <v>40488.208333333336</v>
      </c>
      <c r="N215" s="11">
        <f t="shared" si="18"/>
        <v>2010</v>
      </c>
      <c r="O215">
        <v>1289714400</v>
      </c>
      <c r="P215" s="9">
        <f t="shared" si="19"/>
        <v>40496.25</v>
      </c>
      <c r="Q215" t="b">
        <v>0</v>
      </c>
      <c r="R215" t="b">
        <v>1</v>
      </c>
      <c r="S215" t="s">
        <v>60</v>
      </c>
      <c r="T215" t="s">
        <v>2035</v>
      </c>
      <c r="U215" t="s">
        <v>2045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20"/>
        <v>1023.1428571428571</v>
      </c>
      <c r="G216" t="s">
        <v>20</v>
      </c>
      <c r="H216">
        <v>165</v>
      </c>
      <c r="I216" s="4">
        <f t="shared" si="16"/>
        <v>86.812121212121212</v>
      </c>
      <c r="J216" t="s">
        <v>21</v>
      </c>
      <c r="K216" t="s">
        <v>22</v>
      </c>
      <c r="L216">
        <v>1282194000</v>
      </c>
      <c r="M216" s="9">
        <f t="shared" si="17"/>
        <v>40409.208333333336</v>
      </c>
      <c r="N216" s="11">
        <f t="shared" si="18"/>
        <v>2010</v>
      </c>
      <c r="O216">
        <v>1282712400</v>
      </c>
      <c r="P216" s="9">
        <f t="shared" si="19"/>
        <v>40415.208333333336</v>
      </c>
      <c r="Q216" t="b">
        <v>0</v>
      </c>
      <c r="R216" t="b">
        <v>0</v>
      </c>
      <c r="S216" t="s">
        <v>23</v>
      </c>
      <c r="T216" t="s">
        <v>2035</v>
      </c>
      <c r="U216" t="s">
        <v>2036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20"/>
        <v>3.841836734693878</v>
      </c>
      <c r="G217" t="s">
        <v>14</v>
      </c>
      <c r="H217">
        <v>143</v>
      </c>
      <c r="I217" s="4">
        <f t="shared" si="16"/>
        <v>42.125874125874127</v>
      </c>
      <c r="J217" t="s">
        <v>21</v>
      </c>
      <c r="K217" t="s">
        <v>22</v>
      </c>
      <c r="L217">
        <v>1550037600</v>
      </c>
      <c r="M217" s="9">
        <f t="shared" si="17"/>
        <v>43509.25</v>
      </c>
      <c r="N217" s="11">
        <f t="shared" si="18"/>
        <v>2019</v>
      </c>
      <c r="O217">
        <v>1550210400</v>
      </c>
      <c r="P217" s="9">
        <f t="shared" si="19"/>
        <v>43511.25</v>
      </c>
      <c r="Q217" t="b">
        <v>0</v>
      </c>
      <c r="R217" t="b">
        <v>0</v>
      </c>
      <c r="S217" t="s">
        <v>33</v>
      </c>
      <c r="T217" t="s">
        <v>2039</v>
      </c>
      <c r="U217" t="s">
        <v>2040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20"/>
        <v>155.07066557107643</v>
      </c>
      <c r="G218" t="s">
        <v>20</v>
      </c>
      <c r="H218">
        <v>1815</v>
      </c>
      <c r="I218" s="4">
        <f t="shared" si="16"/>
        <v>103.97851239669421</v>
      </c>
      <c r="J218" t="s">
        <v>21</v>
      </c>
      <c r="K218" t="s">
        <v>22</v>
      </c>
      <c r="L218">
        <v>1321941600</v>
      </c>
      <c r="M218" s="9">
        <f t="shared" si="17"/>
        <v>40869.25</v>
      </c>
      <c r="N218" s="11">
        <f t="shared" si="18"/>
        <v>2011</v>
      </c>
      <c r="O218">
        <v>1322114400</v>
      </c>
      <c r="P218" s="9">
        <f t="shared" si="19"/>
        <v>40871.25</v>
      </c>
      <c r="Q218" t="b">
        <v>0</v>
      </c>
      <c r="R218" t="b">
        <v>0</v>
      </c>
      <c r="S218" t="s">
        <v>33</v>
      </c>
      <c r="T218" t="s">
        <v>2039</v>
      </c>
      <c r="U218" t="s">
        <v>2040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20"/>
        <v>44.753477588871718</v>
      </c>
      <c r="G219" t="s">
        <v>14</v>
      </c>
      <c r="H219">
        <v>934</v>
      </c>
      <c r="I219" s="4">
        <f t="shared" si="16"/>
        <v>62.003211991434689</v>
      </c>
      <c r="J219" t="s">
        <v>21</v>
      </c>
      <c r="K219" t="s">
        <v>22</v>
      </c>
      <c r="L219">
        <v>1556427600</v>
      </c>
      <c r="M219" s="9">
        <f t="shared" si="17"/>
        <v>43583.208333333328</v>
      </c>
      <c r="N219" s="11">
        <f t="shared" si="18"/>
        <v>2019</v>
      </c>
      <c r="O219">
        <v>1557205200</v>
      </c>
      <c r="P219" s="9">
        <f t="shared" si="19"/>
        <v>43592.208333333328</v>
      </c>
      <c r="Q219" t="b">
        <v>0</v>
      </c>
      <c r="R219" t="b">
        <v>0</v>
      </c>
      <c r="S219" t="s">
        <v>474</v>
      </c>
      <c r="T219" t="s">
        <v>2041</v>
      </c>
      <c r="U219" t="s">
        <v>2063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20"/>
        <v>215.94736842105263</v>
      </c>
      <c r="G220" t="s">
        <v>20</v>
      </c>
      <c r="H220">
        <v>397</v>
      </c>
      <c r="I220" s="4">
        <f t="shared" si="16"/>
        <v>31.005037783375315</v>
      </c>
      <c r="J220" t="s">
        <v>40</v>
      </c>
      <c r="K220" t="s">
        <v>41</v>
      </c>
      <c r="L220">
        <v>1320991200</v>
      </c>
      <c r="M220" s="9">
        <f t="shared" si="17"/>
        <v>40858.25</v>
      </c>
      <c r="N220" s="11">
        <f t="shared" si="18"/>
        <v>2011</v>
      </c>
      <c r="O220">
        <v>1323928800</v>
      </c>
      <c r="P220" s="9">
        <f t="shared" si="19"/>
        <v>40892.25</v>
      </c>
      <c r="Q220" t="b">
        <v>0</v>
      </c>
      <c r="R220" t="b">
        <v>1</v>
      </c>
      <c r="S220" t="s">
        <v>100</v>
      </c>
      <c r="T220" t="s">
        <v>2041</v>
      </c>
      <c r="U220" t="s">
        <v>2052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20"/>
        <v>332.12709832134288</v>
      </c>
      <c r="G221" t="s">
        <v>20</v>
      </c>
      <c r="H221">
        <v>1539</v>
      </c>
      <c r="I221" s="4">
        <f t="shared" si="16"/>
        <v>89.991552956465242</v>
      </c>
      <c r="J221" t="s">
        <v>21</v>
      </c>
      <c r="K221" t="s">
        <v>22</v>
      </c>
      <c r="L221">
        <v>1345093200</v>
      </c>
      <c r="M221" s="9">
        <f t="shared" si="17"/>
        <v>41137.208333333336</v>
      </c>
      <c r="N221" s="11">
        <f t="shared" si="18"/>
        <v>2012</v>
      </c>
      <c r="O221">
        <v>1346130000</v>
      </c>
      <c r="P221" s="9">
        <f t="shared" si="19"/>
        <v>41149.208333333336</v>
      </c>
      <c r="Q221" t="b">
        <v>0</v>
      </c>
      <c r="R221" t="b">
        <v>0</v>
      </c>
      <c r="S221" t="s">
        <v>71</v>
      </c>
      <c r="T221" t="s">
        <v>2041</v>
      </c>
      <c r="U221" t="s">
        <v>2049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20"/>
        <v>8.4430379746835449</v>
      </c>
      <c r="G222" t="s">
        <v>14</v>
      </c>
      <c r="H222">
        <v>17</v>
      </c>
      <c r="I222" s="4">
        <f t="shared" si="16"/>
        <v>39.235294117647058</v>
      </c>
      <c r="J222" t="s">
        <v>21</v>
      </c>
      <c r="K222" t="s">
        <v>22</v>
      </c>
      <c r="L222">
        <v>1309496400</v>
      </c>
      <c r="M222" s="9">
        <f t="shared" si="17"/>
        <v>40725.208333333336</v>
      </c>
      <c r="N222" s="11">
        <f t="shared" si="18"/>
        <v>2011</v>
      </c>
      <c r="O222">
        <v>1311051600</v>
      </c>
      <c r="P222" s="9">
        <f t="shared" si="19"/>
        <v>40743.208333333336</v>
      </c>
      <c r="Q222" t="b">
        <v>1</v>
      </c>
      <c r="R222" t="b">
        <v>0</v>
      </c>
      <c r="S222" t="s">
        <v>33</v>
      </c>
      <c r="T222" t="s">
        <v>2039</v>
      </c>
      <c r="U222" t="s">
        <v>2040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20"/>
        <v>98.625514403292186</v>
      </c>
      <c r="G223" t="s">
        <v>14</v>
      </c>
      <c r="H223">
        <v>2179</v>
      </c>
      <c r="I223" s="4">
        <f t="shared" si="16"/>
        <v>54.993116108306566</v>
      </c>
      <c r="J223" t="s">
        <v>21</v>
      </c>
      <c r="K223" t="s">
        <v>22</v>
      </c>
      <c r="L223">
        <v>1340254800</v>
      </c>
      <c r="M223" s="9">
        <f t="shared" si="17"/>
        <v>41081.208333333336</v>
      </c>
      <c r="N223" s="11">
        <f t="shared" si="18"/>
        <v>2012</v>
      </c>
      <c r="O223">
        <v>1340427600</v>
      </c>
      <c r="P223" s="9">
        <f t="shared" si="19"/>
        <v>41083.208333333336</v>
      </c>
      <c r="Q223" t="b">
        <v>1</v>
      </c>
      <c r="R223" t="b">
        <v>0</v>
      </c>
      <c r="S223" t="s">
        <v>17</v>
      </c>
      <c r="T223" t="s">
        <v>2033</v>
      </c>
      <c r="U223" t="s">
        <v>2034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20"/>
        <v>137.97916666666669</v>
      </c>
      <c r="G224" t="s">
        <v>20</v>
      </c>
      <c r="H224">
        <v>138</v>
      </c>
      <c r="I224" s="4">
        <f t="shared" si="16"/>
        <v>47.992753623188406</v>
      </c>
      <c r="J224" t="s">
        <v>21</v>
      </c>
      <c r="K224" t="s">
        <v>22</v>
      </c>
      <c r="L224">
        <v>1412226000</v>
      </c>
      <c r="M224" s="9">
        <f t="shared" si="17"/>
        <v>41914.208333333336</v>
      </c>
      <c r="N224" s="11">
        <f t="shared" si="18"/>
        <v>2014</v>
      </c>
      <c r="O224">
        <v>1412312400</v>
      </c>
      <c r="P224" s="9">
        <f t="shared" si="19"/>
        <v>41915.208333333336</v>
      </c>
      <c r="Q224" t="b">
        <v>0</v>
      </c>
      <c r="R224" t="b">
        <v>0</v>
      </c>
      <c r="S224" t="s">
        <v>122</v>
      </c>
      <c r="T224" t="s">
        <v>2054</v>
      </c>
      <c r="U224" t="s">
        <v>2055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20"/>
        <v>93.81099656357388</v>
      </c>
      <c r="G225" t="s">
        <v>14</v>
      </c>
      <c r="H225">
        <v>931</v>
      </c>
      <c r="I225" s="4">
        <f t="shared" si="16"/>
        <v>87.966702470461868</v>
      </c>
      <c r="J225" t="s">
        <v>21</v>
      </c>
      <c r="K225" t="s">
        <v>22</v>
      </c>
      <c r="L225">
        <v>1458104400</v>
      </c>
      <c r="M225" s="9">
        <f t="shared" si="17"/>
        <v>42445.208333333328</v>
      </c>
      <c r="N225" s="11">
        <f t="shared" si="18"/>
        <v>2016</v>
      </c>
      <c r="O225">
        <v>1459314000</v>
      </c>
      <c r="P225" s="9">
        <f t="shared" si="19"/>
        <v>42459.208333333328</v>
      </c>
      <c r="Q225" t="b">
        <v>0</v>
      </c>
      <c r="R225" t="b">
        <v>0</v>
      </c>
      <c r="S225" t="s">
        <v>33</v>
      </c>
      <c r="T225" t="s">
        <v>2039</v>
      </c>
      <c r="U225" t="s">
        <v>2040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20"/>
        <v>403.63930885529157</v>
      </c>
      <c r="G226" t="s">
        <v>20</v>
      </c>
      <c r="H226">
        <v>3594</v>
      </c>
      <c r="I226" s="4">
        <f t="shared" si="16"/>
        <v>51.999165275459099</v>
      </c>
      <c r="J226" t="s">
        <v>21</v>
      </c>
      <c r="K226" t="s">
        <v>22</v>
      </c>
      <c r="L226">
        <v>1411534800</v>
      </c>
      <c r="M226" s="9">
        <f t="shared" si="17"/>
        <v>41906.208333333336</v>
      </c>
      <c r="N226" s="11">
        <f t="shared" si="18"/>
        <v>2014</v>
      </c>
      <c r="O226">
        <v>1415426400</v>
      </c>
      <c r="P226" s="9">
        <f t="shared" si="19"/>
        <v>41951.25</v>
      </c>
      <c r="Q226" t="b">
        <v>0</v>
      </c>
      <c r="R226" t="b">
        <v>0</v>
      </c>
      <c r="S226" t="s">
        <v>474</v>
      </c>
      <c r="T226" t="s">
        <v>2041</v>
      </c>
      <c r="U226" t="s">
        <v>2063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20"/>
        <v>260.1740412979351</v>
      </c>
      <c r="G227" t="s">
        <v>20</v>
      </c>
      <c r="H227">
        <v>5880</v>
      </c>
      <c r="I227" s="4">
        <f t="shared" si="16"/>
        <v>29.999659863945578</v>
      </c>
      <c r="J227" t="s">
        <v>21</v>
      </c>
      <c r="K227" t="s">
        <v>22</v>
      </c>
      <c r="L227">
        <v>1399093200</v>
      </c>
      <c r="M227" s="9">
        <f t="shared" si="17"/>
        <v>41762.208333333336</v>
      </c>
      <c r="N227" s="11">
        <f t="shared" si="18"/>
        <v>2014</v>
      </c>
      <c r="O227">
        <v>1399093200</v>
      </c>
      <c r="P227" s="9">
        <f t="shared" si="19"/>
        <v>41762.208333333336</v>
      </c>
      <c r="Q227" t="b">
        <v>1</v>
      </c>
      <c r="R227" t="b">
        <v>0</v>
      </c>
      <c r="S227" t="s">
        <v>23</v>
      </c>
      <c r="T227" t="s">
        <v>2035</v>
      </c>
      <c r="U227" t="s">
        <v>2036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20"/>
        <v>366.63333333333333</v>
      </c>
      <c r="G228" t="s">
        <v>20</v>
      </c>
      <c r="H228">
        <v>112</v>
      </c>
      <c r="I228" s="4">
        <f t="shared" si="16"/>
        <v>98.205357142857139</v>
      </c>
      <c r="J228" t="s">
        <v>21</v>
      </c>
      <c r="K228" t="s">
        <v>22</v>
      </c>
      <c r="L228">
        <v>1270702800</v>
      </c>
      <c r="M228" s="9">
        <f t="shared" si="17"/>
        <v>40276.208333333336</v>
      </c>
      <c r="N228" s="11">
        <f t="shared" si="18"/>
        <v>2010</v>
      </c>
      <c r="O228">
        <v>1273899600</v>
      </c>
      <c r="P228" s="9">
        <f t="shared" si="19"/>
        <v>40313.208333333336</v>
      </c>
      <c r="Q228" t="b">
        <v>0</v>
      </c>
      <c r="R228" t="b">
        <v>0</v>
      </c>
      <c r="S228" t="s">
        <v>122</v>
      </c>
      <c r="T228" t="s">
        <v>2054</v>
      </c>
      <c r="U228" t="s">
        <v>2055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20"/>
        <v>168.72085385878489</v>
      </c>
      <c r="G229" t="s">
        <v>20</v>
      </c>
      <c r="H229">
        <v>943</v>
      </c>
      <c r="I229" s="4">
        <f t="shared" si="16"/>
        <v>108.96182396606575</v>
      </c>
      <c r="J229" t="s">
        <v>21</v>
      </c>
      <c r="K229" t="s">
        <v>22</v>
      </c>
      <c r="L229">
        <v>1431666000</v>
      </c>
      <c r="M229" s="9">
        <f t="shared" si="17"/>
        <v>42139.208333333328</v>
      </c>
      <c r="N229" s="11">
        <f t="shared" si="18"/>
        <v>2015</v>
      </c>
      <c r="O229">
        <v>1432184400</v>
      </c>
      <c r="P229" s="9">
        <f t="shared" si="19"/>
        <v>42145.208333333328</v>
      </c>
      <c r="Q229" t="b">
        <v>0</v>
      </c>
      <c r="R229" t="b">
        <v>0</v>
      </c>
      <c r="S229" t="s">
        <v>292</v>
      </c>
      <c r="T229" t="s">
        <v>2050</v>
      </c>
      <c r="U229" t="s">
        <v>2061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20"/>
        <v>119.90717911530093</v>
      </c>
      <c r="G230" t="s">
        <v>20</v>
      </c>
      <c r="H230">
        <v>2468</v>
      </c>
      <c r="I230" s="4">
        <f t="shared" si="16"/>
        <v>66.998379254457049</v>
      </c>
      <c r="J230" t="s">
        <v>21</v>
      </c>
      <c r="K230" t="s">
        <v>22</v>
      </c>
      <c r="L230">
        <v>1472619600</v>
      </c>
      <c r="M230" s="9">
        <f t="shared" si="17"/>
        <v>42613.208333333328</v>
      </c>
      <c r="N230" s="11">
        <f t="shared" si="18"/>
        <v>2016</v>
      </c>
      <c r="O230">
        <v>1474779600</v>
      </c>
      <c r="P230" s="9">
        <f t="shared" si="19"/>
        <v>42638.208333333328</v>
      </c>
      <c r="Q230" t="b">
        <v>0</v>
      </c>
      <c r="R230" t="b">
        <v>0</v>
      </c>
      <c r="S230" t="s">
        <v>71</v>
      </c>
      <c r="T230" t="s">
        <v>2041</v>
      </c>
      <c r="U230" t="s">
        <v>2049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20"/>
        <v>193.68925233644859</v>
      </c>
      <c r="G231" t="s">
        <v>20</v>
      </c>
      <c r="H231">
        <v>2551</v>
      </c>
      <c r="I231" s="4">
        <f t="shared" si="16"/>
        <v>64.99333594668758</v>
      </c>
      <c r="J231" t="s">
        <v>21</v>
      </c>
      <c r="K231" t="s">
        <v>22</v>
      </c>
      <c r="L231">
        <v>1496293200</v>
      </c>
      <c r="M231" s="9">
        <f t="shared" si="17"/>
        <v>42887.208333333328</v>
      </c>
      <c r="N231" s="11">
        <f t="shared" si="18"/>
        <v>2017</v>
      </c>
      <c r="O231">
        <v>1500440400</v>
      </c>
      <c r="P231" s="9">
        <f t="shared" si="19"/>
        <v>42935.208333333328</v>
      </c>
      <c r="Q231" t="b">
        <v>0</v>
      </c>
      <c r="R231" t="b">
        <v>1</v>
      </c>
      <c r="S231" t="s">
        <v>292</v>
      </c>
      <c r="T231" t="s">
        <v>2050</v>
      </c>
      <c r="U231" t="s">
        <v>2061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20"/>
        <v>420.16666666666669</v>
      </c>
      <c r="G232" t="s">
        <v>20</v>
      </c>
      <c r="H232">
        <v>101</v>
      </c>
      <c r="I232" s="4">
        <f t="shared" si="16"/>
        <v>99.841584158415841</v>
      </c>
      <c r="J232" t="s">
        <v>21</v>
      </c>
      <c r="K232" t="s">
        <v>22</v>
      </c>
      <c r="L232">
        <v>1575612000</v>
      </c>
      <c r="M232" s="9">
        <f t="shared" si="17"/>
        <v>43805.25</v>
      </c>
      <c r="N232" s="11">
        <f t="shared" si="18"/>
        <v>2019</v>
      </c>
      <c r="O232">
        <v>1575612000</v>
      </c>
      <c r="P232" s="9">
        <f t="shared" si="19"/>
        <v>43805.25</v>
      </c>
      <c r="Q232" t="b">
        <v>0</v>
      </c>
      <c r="R232" t="b">
        <v>0</v>
      </c>
      <c r="S232" t="s">
        <v>89</v>
      </c>
      <c r="T232" t="s">
        <v>2050</v>
      </c>
      <c r="U232" t="s">
        <v>2051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20"/>
        <v>76.708333333333329</v>
      </c>
      <c r="G233" t="s">
        <v>74</v>
      </c>
      <c r="H233">
        <v>67</v>
      </c>
      <c r="I233" s="4">
        <f t="shared" si="16"/>
        <v>82.432835820895519</v>
      </c>
      <c r="J233" t="s">
        <v>21</v>
      </c>
      <c r="K233" t="s">
        <v>22</v>
      </c>
      <c r="L233">
        <v>1369112400</v>
      </c>
      <c r="M233" s="9">
        <f t="shared" si="17"/>
        <v>41415.208333333336</v>
      </c>
      <c r="N233" s="11">
        <f t="shared" si="18"/>
        <v>2013</v>
      </c>
      <c r="O233">
        <v>1374123600</v>
      </c>
      <c r="P233" s="9">
        <f t="shared" si="19"/>
        <v>41473.208333333336</v>
      </c>
      <c r="Q233" t="b">
        <v>0</v>
      </c>
      <c r="R233" t="b">
        <v>0</v>
      </c>
      <c r="S233" t="s">
        <v>33</v>
      </c>
      <c r="T233" t="s">
        <v>2039</v>
      </c>
      <c r="U233" t="s">
        <v>2040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20"/>
        <v>171.26470588235293</v>
      </c>
      <c r="G234" t="s">
        <v>20</v>
      </c>
      <c r="H234">
        <v>92</v>
      </c>
      <c r="I234" s="4">
        <f t="shared" si="16"/>
        <v>63.293478260869563</v>
      </c>
      <c r="J234" t="s">
        <v>21</v>
      </c>
      <c r="K234" t="s">
        <v>22</v>
      </c>
      <c r="L234">
        <v>1469422800</v>
      </c>
      <c r="M234" s="9">
        <f t="shared" si="17"/>
        <v>42576.208333333328</v>
      </c>
      <c r="N234" s="11">
        <f t="shared" si="18"/>
        <v>2016</v>
      </c>
      <c r="O234">
        <v>1469509200</v>
      </c>
      <c r="P234" s="9">
        <f t="shared" si="19"/>
        <v>42577.208333333328</v>
      </c>
      <c r="Q234" t="b">
        <v>0</v>
      </c>
      <c r="R234" t="b">
        <v>0</v>
      </c>
      <c r="S234" t="s">
        <v>33</v>
      </c>
      <c r="T234" t="s">
        <v>2039</v>
      </c>
      <c r="U234" t="s">
        <v>2040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20"/>
        <v>157.89473684210526</v>
      </c>
      <c r="G235" t="s">
        <v>20</v>
      </c>
      <c r="H235">
        <v>62</v>
      </c>
      <c r="I235" s="4">
        <f t="shared" si="16"/>
        <v>96.774193548387103</v>
      </c>
      <c r="J235" t="s">
        <v>21</v>
      </c>
      <c r="K235" t="s">
        <v>22</v>
      </c>
      <c r="L235">
        <v>1307854800</v>
      </c>
      <c r="M235" s="9">
        <f t="shared" si="17"/>
        <v>40706.208333333336</v>
      </c>
      <c r="N235" s="11">
        <f t="shared" si="18"/>
        <v>2011</v>
      </c>
      <c r="O235">
        <v>1309237200</v>
      </c>
      <c r="P235" s="9">
        <f t="shared" si="19"/>
        <v>40722.208333333336</v>
      </c>
      <c r="Q235" t="b">
        <v>0</v>
      </c>
      <c r="R235" t="b">
        <v>0</v>
      </c>
      <c r="S235" t="s">
        <v>71</v>
      </c>
      <c r="T235" t="s">
        <v>2041</v>
      </c>
      <c r="U235" t="s">
        <v>2049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20"/>
        <v>109.08</v>
      </c>
      <c r="G236" t="s">
        <v>20</v>
      </c>
      <c r="H236">
        <v>149</v>
      </c>
      <c r="I236" s="4">
        <f t="shared" si="16"/>
        <v>54.906040268456373</v>
      </c>
      <c r="J236" t="s">
        <v>107</v>
      </c>
      <c r="K236" t="s">
        <v>108</v>
      </c>
      <c r="L236">
        <v>1503378000</v>
      </c>
      <c r="M236" s="9">
        <f t="shared" si="17"/>
        <v>42969.208333333328</v>
      </c>
      <c r="N236" s="11">
        <f t="shared" si="18"/>
        <v>2017</v>
      </c>
      <c r="O236">
        <v>1503982800</v>
      </c>
      <c r="P236" s="9">
        <f t="shared" si="19"/>
        <v>42976.208333333328</v>
      </c>
      <c r="Q236" t="b">
        <v>0</v>
      </c>
      <c r="R236" t="b">
        <v>1</v>
      </c>
      <c r="S236" t="s">
        <v>89</v>
      </c>
      <c r="T236" t="s">
        <v>2050</v>
      </c>
      <c r="U236" t="s">
        <v>2051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20"/>
        <v>41.732558139534881</v>
      </c>
      <c r="G237" t="s">
        <v>14</v>
      </c>
      <c r="H237">
        <v>92</v>
      </c>
      <c r="I237" s="4">
        <f t="shared" si="16"/>
        <v>39.010869565217391</v>
      </c>
      <c r="J237" t="s">
        <v>21</v>
      </c>
      <c r="K237" t="s">
        <v>22</v>
      </c>
      <c r="L237">
        <v>1486965600</v>
      </c>
      <c r="M237" s="9">
        <f t="shared" si="17"/>
        <v>42779.25</v>
      </c>
      <c r="N237" s="11">
        <f t="shared" si="18"/>
        <v>2017</v>
      </c>
      <c r="O237">
        <v>1487397600</v>
      </c>
      <c r="P237" s="9">
        <f t="shared" si="19"/>
        <v>42784.25</v>
      </c>
      <c r="Q237" t="b">
        <v>0</v>
      </c>
      <c r="R237" t="b">
        <v>0</v>
      </c>
      <c r="S237" t="s">
        <v>71</v>
      </c>
      <c r="T237" t="s">
        <v>2041</v>
      </c>
      <c r="U237" t="s">
        <v>2049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20"/>
        <v>10.944303797468354</v>
      </c>
      <c r="G238" t="s">
        <v>14</v>
      </c>
      <c r="H238">
        <v>57</v>
      </c>
      <c r="I238" s="4">
        <f t="shared" si="16"/>
        <v>75.84210526315789</v>
      </c>
      <c r="J238" t="s">
        <v>26</v>
      </c>
      <c r="K238" t="s">
        <v>27</v>
      </c>
      <c r="L238">
        <v>1561438800</v>
      </c>
      <c r="M238" s="9">
        <f t="shared" si="17"/>
        <v>43641.208333333328</v>
      </c>
      <c r="N238" s="11">
        <f t="shared" si="18"/>
        <v>2019</v>
      </c>
      <c r="O238">
        <v>1562043600</v>
      </c>
      <c r="P238" s="9">
        <f t="shared" si="19"/>
        <v>43648.208333333328</v>
      </c>
      <c r="Q238" t="b">
        <v>0</v>
      </c>
      <c r="R238" t="b">
        <v>1</v>
      </c>
      <c r="S238" t="s">
        <v>23</v>
      </c>
      <c r="T238" t="s">
        <v>2035</v>
      </c>
      <c r="U238" t="s">
        <v>2036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20"/>
        <v>159.3763440860215</v>
      </c>
      <c r="G239" t="s">
        <v>20</v>
      </c>
      <c r="H239">
        <v>329</v>
      </c>
      <c r="I239" s="4">
        <f t="shared" si="16"/>
        <v>45.051671732522799</v>
      </c>
      <c r="J239" t="s">
        <v>21</v>
      </c>
      <c r="K239" t="s">
        <v>22</v>
      </c>
      <c r="L239">
        <v>1398402000</v>
      </c>
      <c r="M239" s="9">
        <f t="shared" si="17"/>
        <v>41754.208333333336</v>
      </c>
      <c r="N239" s="11">
        <f t="shared" si="18"/>
        <v>2014</v>
      </c>
      <c r="O239">
        <v>1398574800</v>
      </c>
      <c r="P239" s="9">
        <f t="shared" si="19"/>
        <v>41756.208333333336</v>
      </c>
      <c r="Q239" t="b">
        <v>0</v>
      </c>
      <c r="R239" t="b">
        <v>0</v>
      </c>
      <c r="S239" t="s">
        <v>71</v>
      </c>
      <c r="T239" t="s">
        <v>2041</v>
      </c>
      <c r="U239" t="s">
        <v>2049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20"/>
        <v>422.41666666666669</v>
      </c>
      <c r="G240" t="s">
        <v>20</v>
      </c>
      <c r="H240">
        <v>97</v>
      </c>
      <c r="I240" s="4">
        <f t="shared" si="16"/>
        <v>104.51546391752578</v>
      </c>
      <c r="J240" t="s">
        <v>36</v>
      </c>
      <c r="K240" t="s">
        <v>37</v>
      </c>
      <c r="L240">
        <v>1513231200</v>
      </c>
      <c r="M240" s="9">
        <f t="shared" si="17"/>
        <v>43083.25</v>
      </c>
      <c r="N240" s="11">
        <f t="shared" si="18"/>
        <v>2017</v>
      </c>
      <c r="O240">
        <v>1515391200</v>
      </c>
      <c r="P240" s="9">
        <f t="shared" si="19"/>
        <v>43108.25</v>
      </c>
      <c r="Q240" t="b">
        <v>0</v>
      </c>
      <c r="R240" t="b">
        <v>1</v>
      </c>
      <c r="S240" t="s">
        <v>33</v>
      </c>
      <c r="T240" t="s">
        <v>2039</v>
      </c>
      <c r="U240" t="s">
        <v>2040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20"/>
        <v>97.71875</v>
      </c>
      <c r="G241" t="s">
        <v>14</v>
      </c>
      <c r="H241">
        <v>41</v>
      </c>
      <c r="I241" s="4">
        <f t="shared" si="16"/>
        <v>76.268292682926827</v>
      </c>
      <c r="J241" t="s">
        <v>21</v>
      </c>
      <c r="K241" t="s">
        <v>22</v>
      </c>
      <c r="L241">
        <v>1440824400</v>
      </c>
      <c r="M241" s="9">
        <f t="shared" si="17"/>
        <v>42245.208333333328</v>
      </c>
      <c r="N241" s="11">
        <f t="shared" si="18"/>
        <v>2015</v>
      </c>
      <c r="O241">
        <v>1441170000</v>
      </c>
      <c r="P241" s="9">
        <f t="shared" si="19"/>
        <v>42249.208333333328</v>
      </c>
      <c r="Q241" t="b">
        <v>0</v>
      </c>
      <c r="R241" t="b">
        <v>0</v>
      </c>
      <c r="S241" t="s">
        <v>65</v>
      </c>
      <c r="T241" t="s">
        <v>2037</v>
      </c>
      <c r="U241" t="s">
        <v>2046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20"/>
        <v>418.78911564625849</v>
      </c>
      <c r="G242" t="s">
        <v>20</v>
      </c>
      <c r="H242">
        <v>1784</v>
      </c>
      <c r="I242" s="4">
        <f t="shared" si="16"/>
        <v>69.015695067264573</v>
      </c>
      <c r="J242" t="s">
        <v>21</v>
      </c>
      <c r="K242" t="s">
        <v>22</v>
      </c>
      <c r="L242">
        <v>1281070800</v>
      </c>
      <c r="M242" s="9">
        <f t="shared" si="17"/>
        <v>40396.208333333336</v>
      </c>
      <c r="N242" s="11">
        <f t="shared" si="18"/>
        <v>2010</v>
      </c>
      <c r="O242">
        <v>1281157200</v>
      </c>
      <c r="P242" s="9">
        <f t="shared" si="19"/>
        <v>40397.208333333336</v>
      </c>
      <c r="Q242" t="b">
        <v>0</v>
      </c>
      <c r="R242" t="b">
        <v>0</v>
      </c>
      <c r="S242" t="s">
        <v>33</v>
      </c>
      <c r="T242" t="s">
        <v>2039</v>
      </c>
      <c r="U242" t="s">
        <v>2040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20"/>
        <v>101.91632047477745</v>
      </c>
      <c r="G243" t="s">
        <v>20</v>
      </c>
      <c r="H243">
        <v>1684</v>
      </c>
      <c r="I243" s="4">
        <f t="shared" si="16"/>
        <v>101.97684085510689</v>
      </c>
      <c r="J243" t="s">
        <v>26</v>
      </c>
      <c r="K243" t="s">
        <v>27</v>
      </c>
      <c r="L243">
        <v>1397365200</v>
      </c>
      <c r="M243" s="9">
        <f t="shared" si="17"/>
        <v>41742.208333333336</v>
      </c>
      <c r="N243" s="11">
        <f t="shared" si="18"/>
        <v>2014</v>
      </c>
      <c r="O243">
        <v>1398229200</v>
      </c>
      <c r="P243" s="9">
        <f t="shared" si="19"/>
        <v>41752.208333333336</v>
      </c>
      <c r="Q243" t="b">
        <v>0</v>
      </c>
      <c r="R243" t="b">
        <v>1</v>
      </c>
      <c r="S243" t="s">
        <v>68</v>
      </c>
      <c r="T243" t="s">
        <v>2047</v>
      </c>
      <c r="U243" t="s">
        <v>2048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20"/>
        <v>127.72619047619047</v>
      </c>
      <c r="G244" t="s">
        <v>20</v>
      </c>
      <c r="H244">
        <v>250</v>
      </c>
      <c r="I244" s="4">
        <f t="shared" si="16"/>
        <v>42.915999999999997</v>
      </c>
      <c r="J244" t="s">
        <v>21</v>
      </c>
      <c r="K244" t="s">
        <v>22</v>
      </c>
      <c r="L244">
        <v>1494392400</v>
      </c>
      <c r="M244" s="9">
        <f t="shared" si="17"/>
        <v>42865.208333333328</v>
      </c>
      <c r="N244" s="11">
        <f t="shared" si="18"/>
        <v>2017</v>
      </c>
      <c r="O244">
        <v>1495256400</v>
      </c>
      <c r="P244" s="9">
        <f t="shared" si="19"/>
        <v>42875.208333333328</v>
      </c>
      <c r="Q244" t="b">
        <v>0</v>
      </c>
      <c r="R244" t="b">
        <v>1</v>
      </c>
      <c r="S244" t="s">
        <v>23</v>
      </c>
      <c r="T244" t="s">
        <v>2035</v>
      </c>
      <c r="U244" t="s">
        <v>2036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20"/>
        <v>445.21739130434781</v>
      </c>
      <c r="G245" t="s">
        <v>20</v>
      </c>
      <c r="H245">
        <v>238</v>
      </c>
      <c r="I245" s="4">
        <f t="shared" si="16"/>
        <v>43.025210084033617</v>
      </c>
      <c r="J245" t="s">
        <v>21</v>
      </c>
      <c r="K245" t="s">
        <v>22</v>
      </c>
      <c r="L245">
        <v>1520143200</v>
      </c>
      <c r="M245" s="9">
        <f t="shared" si="17"/>
        <v>43163.25</v>
      </c>
      <c r="N245" s="11">
        <f t="shared" si="18"/>
        <v>2018</v>
      </c>
      <c r="O245">
        <v>1520402400</v>
      </c>
      <c r="P245" s="9">
        <f t="shared" si="19"/>
        <v>43166.25</v>
      </c>
      <c r="Q245" t="b">
        <v>0</v>
      </c>
      <c r="R245" t="b">
        <v>0</v>
      </c>
      <c r="S245" t="s">
        <v>33</v>
      </c>
      <c r="T245" t="s">
        <v>2039</v>
      </c>
      <c r="U245" t="s">
        <v>2040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20"/>
        <v>569.71428571428578</v>
      </c>
      <c r="G246" t="s">
        <v>20</v>
      </c>
      <c r="H246">
        <v>53</v>
      </c>
      <c r="I246" s="4">
        <f t="shared" si="16"/>
        <v>75.245283018867923</v>
      </c>
      <c r="J246" t="s">
        <v>21</v>
      </c>
      <c r="K246" t="s">
        <v>22</v>
      </c>
      <c r="L246">
        <v>1405314000</v>
      </c>
      <c r="M246" s="9">
        <f t="shared" si="17"/>
        <v>41834.208333333336</v>
      </c>
      <c r="N246" s="11">
        <f t="shared" si="18"/>
        <v>2014</v>
      </c>
      <c r="O246">
        <v>1409806800</v>
      </c>
      <c r="P246" s="9">
        <f t="shared" si="19"/>
        <v>41886.208333333336</v>
      </c>
      <c r="Q246" t="b">
        <v>0</v>
      </c>
      <c r="R246" t="b">
        <v>0</v>
      </c>
      <c r="S246" t="s">
        <v>33</v>
      </c>
      <c r="T246" t="s">
        <v>2039</v>
      </c>
      <c r="U246" t="s">
        <v>2040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20"/>
        <v>509.34482758620686</v>
      </c>
      <c r="G247" t="s">
        <v>20</v>
      </c>
      <c r="H247">
        <v>214</v>
      </c>
      <c r="I247" s="4">
        <f t="shared" si="16"/>
        <v>69.023364485981304</v>
      </c>
      <c r="J247" t="s">
        <v>21</v>
      </c>
      <c r="K247" t="s">
        <v>22</v>
      </c>
      <c r="L247">
        <v>1396846800</v>
      </c>
      <c r="M247" s="9">
        <f t="shared" si="17"/>
        <v>41736.208333333336</v>
      </c>
      <c r="N247" s="11">
        <f t="shared" si="18"/>
        <v>2014</v>
      </c>
      <c r="O247">
        <v>1396933200</v>
      </c>
      <c r="P247" s="9">
        <f t="shared" si="19"/>
        <v>41737.208333333336</v>
      </c>
      <c r="Q247" t="b">
        <v>0</v>
      </c>
      <c r="R247" t="b">
        <v>0</v>
      </c>
      <c r="S247" t="s">
        <v>33</v>
      </c>
      <c r="T247" t="s">
        <v>2039</v>
      </c>
      <c r="U247" t="s">
        <v>2040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20"/>
        <v>325.5333333333333</v>
      </c>
      <c r="G248" t="s">
        <v>20</v>
      </c>
      <c r="H248">
        <v>222</v>
      </c>
      <c r="I248" s="4">
        <f t="shared" si="16"/>
        <v>65.986486486486484</v>
      </c>
      <c r="J248" t="s">
        <v>21</v>
      </c>
      <c r="K248" t="s">
        <v>22</v>
      </c>
      <c r="L248">
        <v>1375678800</v>
      </c>
      <c r="M248" s="9">
        <f t="shared" si="17"/>
        <v>41491.208333333336</v>
      </c>
      <c r="N248" s="11">
        <f t="shared" si="18"/>
        <v>2013</v>
      </c>
      <c r="O248">
        <v>1376024400</v>
      </c>
      <c r="P248" s="9">
        <f t="shared" si="19"/>
        <v>41495.208333333336</v>
      </c>
      <c r="Q248" t="b">
        <v>0</v>
      </c>
      <c r="R248" t="b">
        <v>0</v>
      </c>
      <c r="S248" t="s">
        <v>28</v>
      </c>
      <c r="T248" t="s">
        <v>2037</v>
      </c>
      <c r="U248" t="s">
        <v>2038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20"/>
        <v>932.61616161616166</v>
      </c>
      <c r="G249" t="s">
        <v>20</v>
      </c>
      <c r="H249">
        <v>1884</v>
      </c>
      <c r="I249" s="4">
        <f t="shared" si="16"/>
        <v>98.013800424628457</v>
      </c>
      <c r="J249" t="s">
        <v>21</v>
      </c>
      <c r="K249" t="s">
        <v>22</v>
      </c>
      <c r="L249">
        <v>1482386400</v>
      </c>
      <c r="M249" s="9">
        <f t="shared" si="17"/>
        <v>42726.25</v>
      </c>
      <c r="N249" s="11">
        <f t="shared" si="18"/>
        <v>2016</v>
      </c>
      <c r="O249">
        <v>1483682400</v>
      </c>
      <c r="P249" s="9">
        <f t="shared" si="19"/>
        <v>42741.25</v>
      </c>
      <c r="Q249" t="b">
        <v>0</v>
      </c>
      <c r="R249" t="b">
        <v>1</v>
      </c>
      <c r="S249" t="s">
        <v>119</v>
      </c>
      <c r="T249" t="s">
        <v>2047</v>
      </c>
      <c r="U249" t="s">
        <v>2053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20"/>
        <v>211.33870967741933</v>
      </c>
      <c r="G250" t="s">
        <v>20</v>
      </c>
      <c r="H250">
        <v>218</v>
      </c>
      <c r="I250" s="4">
        <f t="shared" si="16"/>
        <v>60.105504587155963</v>
      </c>
      <c r="J250" t="s">
        <v>26</v>
      </c>
      <c r="K250" t="s">
        <v>27</v>
      </c>
      <c r="L250">
        <v>1420005600</v>
      </c>
      <c r="M250" s="9">
        <f t="shared" si="17"/>
        <v>42004.25</v>
      </c>
      <c r="N250" s="11">
        <f t="shared" si="18"/>
        <v>2014</v>
      </c>
      <c r="O250">
        <v>1420437600</v>
      </c>
      <c r="P250" s="9">
        <f t="shared" si="19"/>
        <v>42009.25</v>
      </c>
      <c r="Q250" t="b">
        <v>0</v>
      </c>
      <c r="R250" t="b">
        <v>0</v>
      </c>
      <c r="S250" t="s">
        <v>292</v>
      </c>
      <c r="T250" t="s">
        <v>2050</v>
      </c>
      <c r="U250" t="s">
        <v>2061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20"/>
        <v>273.32520325203251</v>
      </c>
      <c r="G251" t="s">
        <v>20</v>
      </c>
      <c r="H251">
        <v>6465</v>
      </c>
      <c r="I251" s="4">
        <f t="shared" si="16"/>
        <v>26.000773395204948</v>
      </c>
      <c r="J251" t="s">
        <v>21</v>
      </c>
      <c r="K251" t="s">
        <v>22</v>
      </c>
      <c r="L251">
        <v>1420178400</v>
      </c>
      <c r="M251" s="9">
        <f t="shared" si="17"/>
        <v>42006.25</v>
      </c>
      <c r="N251" s="11">
        <f t="shared" si="18"/>
        <v>2015</v>
      </c>
      <c r="O251">
        <v>1420783200</v>
      </c>
      <c r="P251" s="9">
        <f t="shared" si="19"/>
        <v>42013.25</v>
      </c>
      <c r="Q251" t="b">
        <v>0</v>
      </c>
      <c r="R251" t="b">
        <v>0</v>
      </c>
      <c r="S251" t="s">
        <v>206</v>
      </c>
      <c r="T251" t="s">
        <v>2047</v>
      </c>
      <c r="U251" t="s">
        <v>2059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20"/>
        <v>3</v>
      </c>
      <c r="G252" t="s">
        <v>14</v>
      </c>
      <c r="H252">
        <v>1</v>
      </c>
      <c r="I252" s="4">
        <f t="shared" si="16"/>
        <v>3</v>
      </c>
      <c r="J252" t="s">
        <v>21</v>
      </c>
      <c r="K252" t="s">
        <v>22</v>
      </c>
      <c r="L252">
        <v>1264399200</v>
      </c>
      <c r="M252" s="9">
        <f t="shared" si="17"/>
        <v>40203.25</v>
      </c>
      <c r="N252" s="11">
        <f t="shared" si="18"/>
        <v>2010</v>
      </c>
      <c r="O252">
        <v>1267423200</v>
      </c>
      <c r="P252" s="9">
        <f t="shared" si="19"/>
        <v>40238.25</v>
      </c>
      <c r="Q252" t="b">
        <v>0</v>
      </c>
      <c r="R252" t="b">
        <v>0</v>
      </c>
      <c r="S252" t="s">
        <v>23</v>
      </c>
      <c r="T252" t="s">
        <v>2035</v>
      </c>
      <c r="U252" t="s">
        <v>2036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20"/>
        <v>54.084507042253513</v>
      </c>
      <c r="G253" t="s">
        <v>14</v>
      </c>
      <c r="H253">
        <v>101</v>
      </c>
      <c r="I253" s="4">
        <f t="shared" si="16"/>
        <v>38.019801980198018</v>
      </c>
      <c r="J253" t="s">
        <v>21</v>
      </c>
      <c r="K253" t="s">
        <v>22</v>
      </c>
      <c r="L253">
        <v>1355032800</v>
      </c>
      <c r="M253" s="9">
        <f t="shared" si="17"/>
        <v>41252.25</v>
      </c>
      <c r="N253" s="11">
        <f t="shared" si="18"/>
        <v>2012</v>
      </c>
      <c r="O253">
        <v>1355205600</v>
      </c>
      <c r="P253" s="9">
        <f t="shared" si="19"/>
        <v>41254.25</v>
      </c>
      <c r="Q253" t="b">
        <v>0</v>
      </c>
      <c r="R253" t="b">
        <v>0</v>
      </c>
      <c r="S253" t="s">
        <v>33</v>
      </c>
      <c r="T253" t="s">
        <v>2039</v>
      </c>
      <c r="U253" t="s">
        <v>2040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20"/>
        <v>626.29999999999995</v>
      </c>
      <c r="G254" t="s">
        <v>20</v>
      </c>
      <c r="H254">
        <v>59</v>
      </c>
      <c r="I254" s="4">
        <f t="shared" si="16"/>
        <v>106.15254237288136</v>
      </c>
      <c r="J254" t="s">
        <v>21</v>
      </c>
      <c r="K254" t="s">
        <v>22</v>
      </c>
      <c r="L254">
        <v>1382677200</v>
      </c>
      <c r="M254" s="9">
        <f t="shared" si="17"/>
        <v>41572.208333333336</v>
      </c>
      <c r="N254" s="11">
        <f t="shared" si="18"/>
        <v>2013</v>
      </c>
      <c r="O254">
        <v>1383109200</v>
      </c>
      <c r="P254" s="9">
        <f t="shared" si="19"/>
        <v>41577.208333333336</v>
      </c>
      <c r="Q254" t="b">
        <v>0</v>
      </c>
      <c r="R254" t="b">
        <v>0</v>
      </c>
      <c r="S254" t="s">
        <v>33</v>
      </c>
      <c r="T254" t="s">
        <v>2039</v>
      </c>
      <c r="U254" t="s">
        <v>2040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20"/>
        <v>89.021399176954731</v>
      </c>
      <c r="G255" t="s">
        <v>14</v>
      </c>
      <c r="H255">
        <v>1335</v>
      </c>
      <c r="I255" s="4">
        <f t="shared" si="16"/>
        <v>81.019475655430711</v>
      </c>
      <c r="J255" t="s">
        <v>15</v>
      </c>
      <c r="K255" t="s">
        <v>16</v>
      </c>
      <c r="L255">
        <v>1302238800</v>
      </c>
      <c r="M255" s="9">
        <f t="shared" si="17"/>
        <v>40641.208333333336</v>
      </c>
      <c r="N255" s="11">
        <f t="shared" si="18"/>
        <v>2011</v>
      </c>
      <c r="O255">
        <v>1303275600</v>
      </c>
      <c r="P255" s="9">
        <f t="shared" si="19"/>
        <v>40653.208333333336</v>
      </c>
      <c r="Q255" t="b">
        <v>0</v>
      </c>
      <c r="R255" t="b">
        <v>0</v>
      </c>
      <c r="S255" t="s">
        <v>53</v>
      </c>
      <c r="T255" t="s">
        <v>2041</v>
      </c>
      <c r="U255" t="s">
        <v>2044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20"/>
        <v>184.89130434782609</v>
      </c>
      <c r="G256" t="s">
        <v>20</v>
      </c>
      <c r="H256">
        <v>88</v>
      </c>
      <c r="I256" s="4">
        <f t="shared" si="16"/>
        <v>96.647727272727266</v>
      </c>
      <c r="J256" t="s">
        <v>21</v>
      </c>
      <c r="K256" t="s">
        <v>22</v>
      </c>
      <c r="L256">
        <v>1487656800</v>
      </c>
      <c r="M256" s="9">
        <f t="shared" si="17"/>
        <v>42787.25</v>
      </c>
      <c r="N256" s="11">
        <f t="shared" si="18"/>
        <v>2017</v>
      </c>
      <c r="O256">
        <v>1487829600</v>
      </c>
      <c r="P256" s="9">
        <f t="shared" si="19"/>
        <v>42789.25</v>
      </c>
      <c r="Q256" t="b">
        <v>0</v>
      </c>
      <c r="R256" t="b">
        <v>0</v>
      </c>
      <c r="S256" t="s">
        <v>68</v>
      </c>
      <c r="T256" t="s">
        <v>2047</v>
      </c>
      <c r="U256" t="s">
        <v>2048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20"/>
        <v>120.16770186335404</v>
      </c>
      <c r="G257" t="s">
        <v>20</v>
      </c>
      <c r="H257">
        <v>1697</v>
      </c>
      <c r="I257" s="4">
        <f t="shared" si="16"/>
        <v>57.003535651149086</v>
      </c>
      <c r="J257" t="s">
        <v>21</v>
      </c>
      <c r="K257" t="s">
        <v>22</v>
      </c>
      <c r="L257">
        <v>1297836000</v>
      </c>
      <c r="M257" s="9">
        <f t="shared" si="17"/>
        <v>40590.25</v>
      </c>
      <c r="N257" s="11">
        <f t="shared" si="18"/>
        <v>2011</v>
      </c>
      <c r="O257">
        <v>1298268000</v>
      </c>
      <c r="P257" s="9">
        <f t="shared" si="19"/>
        <v>40595.25</v>
      </c>
      <c r="Q257" t="b">
        <v>0</v>
      </c>
      <c r="R257" t="b">
        <v>1</v>
      </c>
      <c r="S257" t="s">
        <v>23</v>
      </c>
      <c r="T257" t="s">
        <v>2035</v>
      </c>
      <c r="U257" t="s">
        <v>2036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20"/>
        <v>23.390243902439025</v>
      </c>
      <c r="G258" t="s">
        <v>14</v>
      </c>
      <c r="H258">
        <v>15</v>
      </c>
      <c r="I258" s="4">
        <f t="shared" si="16"/>
        <v>63.93333333333333</v>
      </c>
      <c r="J258" t="s">
        <v>40</v>
      </c>
      <c r="K258" t="s">
        <v>41</v>
      </c>
      <c r="L258">
        <v>1453615200</v>
      </c>
      <c r="M258" s="9">
        <f t="shared" si="17"/>
        <v>42393.25</v>
      </c>
      <c r="N258" s="11">
        <f t="shared" si="18"/>
        <v>2016</v>
      </c>
      <c r="O258">
        <v>1456812000</v>
      </c>
      <c r="P258" s="9">
        <f t="shared" si="19"/>
        <v>42430.25</v>
      </c>
      <c r="Q258" t="b">
        <v>0</v>
      </c>
      <c r="R258" t="b">
        <v>0</v>
      </c>
      <c r="S258" t="s">
        <v>23</v>
      </c>
      <c r="T258" t="s">
        <v>2035</v>
      </c>
      <c r="U258" t="s">
        <v>2036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0"/>
        <v>146</v>
      </c>
      <c r="G259" t="s">
        <v>20</v>
      </c>
      <c r="H259">
        <v>92</v>
      </c>
      <c r="I259" s="4">
        <f t="shared" ref="I259:I322" si="21">E259/H259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22">(((L259/60)/60)/24)+DATE(1970,1,1)</f>
        <v>41338.25</v>
      </c>
      <c r="N259" s="11">
        <f t="shared" ref="N259:N322" si="23">YEAR(M259)</f>
        <v>2013</v>
      </c>
      <c r="O259">
        <v>1363669200</v>
      </c>
      <c r="P259" s="9">
        <f t="shared" ref="P259:P322" si="24">(((O259/60)/60)/24)+DATE(1970,1,1)</f>
        <v>41352.208333333336</v>
      </c>
      <c r="Q259" t="b">
        <v>0</v>
      </c>
      <c r="R259" t="b">
        <v>0</v>
      </c>
      <c r="S259" t="s">
        <v>33</v>
      </c>
      <c r="T259" t="s">
        <v>2039</v>
      </c>
      <c r="U259" t="s">
        <v>2040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0"/>
        <v>268.48</v>
      </c>
      <c r="G260" t="s">
        <v>20</v>
      </c>
      <c r="H260">
        <v>186</v>
      </c>
      <c r="I260" s="4">
        <f t="shared" si="21"/>
        <v>72.172043010752688</v>
      </c>
      <c r="J260" t="s">
        <v>21</v>
      </c>
      <c r="K260" t="s">
        <v>22</v>
      </c>
      <c r="L260">
        <v>1481176800</v>
      </c>
      <c r="M260" s="9">
        <f t="shared" si="22"/>
        <v>42712.25</v>
      </c>
      <c r="N260" s="11">
        <f t="shared" si="23"/>
        <v>2016</v>
      </c>
      <c r="O260">
        <v>1482904800</v>
      </c>
      <c r="P260" s="9">
        <f t="shared" si="24"/>
        <v>42732.25</v>
      </c>
      <c r="Q260" t="b">
        <v>0</v>
      </c>
      <c r="R260" t="b">
        <v>1</v>
      </c>
      <c r="S260" t="s">
        <v>33</v>
      </c>
      <c r="T260" t="s">
        <v>2039</v>
      </c>
      <c r="U260" t="s">
        <v>2040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0"/>
        <v>597.5</v>
      </c>
      <c r="G261" t="s">
        <v>20</v>
      </c>
      <c r="H261">
        <v>138</v>
      </c>
      <c r="I261" s="4">
        <f t="shared" si="21"/>
        <v>77.934782608695656</v>
      </c>
      <c r="J261" t="s">
        <v>21</v>
      </c>
      <c r="K261" t="s">
        <v>22</v>
      </c>
      <c r="L261">
        <v>1354946400</v>
      </c>
      <c r="M261" s="9">
        <f t="shared" si="22"/>
        <v>41251.25</v>
      </c>
      <c r="N261" s="11">
        <f t="shared" si="23"/>
        <v>2012</v>
      </c>
      <c r="O261">
        <v>1356588000</v>
      </c>
      <c r="P261" s="9">
        <f t="shared" si="24"/>
        <v>41270.25</v>
      </c>
      <c r="Q261" t="b">
        <v>1</v>
      </c>
      <c r="R261" t="b">
        <v>0</v>
      </c>
      <c r="S261" t="s">
        <v>122</v>
      </c>
      <c r="T261" t="s">
        <v>2054</v>
      </c>
      <c r="U261" t="s">
        <v>2055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0"/>
        <v>157.69841269841268</v>
      </c>
      <c r="G262" t="s">
        <v>20</v>
      </c>
      <c r="H262">
        <v>261</v>
      </c>
      <c r="I262" s="4">
        <f t="shared" si="21"/>
        <v>38.065134099616856</v>
      </c>
      <c r="J262" t="s">
        <v>21</v>
      </c>
      <c r="K262" t="s">
        <v>22</v>
      </c>
      <c r="L262">
        <v>1348808400</v>
      </c>
      <c r="M262" s="9">
        <f t="shared" si="22"/>
        <v>41180.208333333336</v>
      </c>
      <c r="N262" s="11">
        <f t="shared" si="23"/>
        <v>2012</v>
      </c>
      <c r="O262">
        <v>1349845200</v>
      </c>
      <c r="P262" s="9">
        <f t="shared" si="24"/>
        <v>41192.208333333336</v>
      </c>
      <c r="Q262" t="b">
        <v>0</v>
      </c>
      <c r="R262" t="b">
        <v>0</v>
      </c>
      <c r="S262" t="s">
        <v>23</v>
      </c>
      <c r="T262" t="s">
        <v>2035</v>
      </c>
      <c r="U262" t="s">
        <v>2036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0"/>
        <v>31.201660735468568</v>
      </c>
      <c r="G263" t="s">
        <v>14</v>
      </c>
      <c r="H263">
        <v>454</v>
      </c>
      <c r="I263" s="4">
        <f t="shared" si="21"/>
        <v>57.936123348017624</v>
      </c>
      <c r="J263" t="s">
        <v>21</v>
      </c>
      <c r="K263" t="s">
        <v>22</v>
      </c>
      <c r="L263">
        <v>1282712400</v>
      </c>
      <c r="M263" s="9">
        <f t="shared" si="22"/>
        <v>40415.208333333336</v>
      </c>
      <c r="N263" s="11">
        <f t="shared" si="23"/>
        <v>2010</v>
      </c>
      <c r="O263">
        <v>1283058000</v>
      </c>
      <c r="P263" s="9">
        <f t="shared" si="24"/>
        <v>40419.208333333336</v>
      </c>
      <c r="Q263" t="b">
        <v>0</v>
      </c>
      <c r="R263" t="b">
        <v>1</v>
      </c>
      <c r="S263" t="s">
        <v>23</v>
      </c>
      <c r="T263" t="s">
        <v>2035</v>
      </c>
      <c r="U263" t="s">
        <v>2036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0"/>
        <v>313.41176470588238</v>
      </c>
      <c r="G264" t="s">
        <v>20</v>
      </c>
      <c r="H264">
        <v>107</v>
      </c>
      <c r="I264" s="4">
        <f t="shared" si="21"/>
        <v>49.794392523364486</v>
      </c>
      <c r="J264" t="s">
        <v>21</v>
      </c>
      <c r="K264" t="s">
        <v>22</v>
      </c>
      <c r="L264">
        <v>1301979600</v>
      </c>
      <c r="M264" s="9">
        <f t="shared" si="22"/>
        <v>40638.208333333336</v>
      </c>
      <c r="N264" s="11">
        <f t="shared" si="23"/>
        <v>2011</v>
      </c>
      <c r="O264">
        <v>1304226000</v>
      </c>
      <c r="P264" s="9">
        <f t="shared" si="24"/>
        <v>40664.208333333336</v>
      </c>
      <c r="Q264" t="b">
        <v>0</v>
      </c>
      <c r="R264" t="b">
        <v>1</v>
      </c>
      <c r="S264" t="s">
        <v>60</v>
      </c>
      <c r="T264" t="s">
        <v>2035</v>
      </c>
      <c r="U264" t="s">
        <v>2045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0"/>
        <v>370.89655172413791</v>
      </c>
      <c r="G265" t="s">
        <v>20</v>
      </c>
      <c r="H265">
        <v>199</v>
      </c>
      <c r="I265" s="4">
        <f t="shared" si="21"/>
        <v>54.050251256281406</v>
      </c>
      <c r="J265" t="s">
        <v>21</v>
      </c>
      <c r="K265" t="s">
        <v>22</v>
      </c>
      <c r="L265">
        <v>1263016800</v>
      </c>
      <c r="M265" s="9">
        <f t="shared" si="22"/>
        <v>40187.25</v>
      </c>
      <c r="N265" s="11">
        <f t="shared" si="23"/>
        <v>2010</v>
      </c>
      <c r="O265">
        <v>1263016800</v>
      </c>
      <c r="P265" s="9">
        <f t="shared" si="24"/>
        <v>40187.25</v>
      </c>
      <c r="Q265" t="b">
        <v>0</v>
      </c>
      <c r="R265" t="b">
        <v>0</v>
      </c>
      <c r="S265" t="s">
        <v>122</v>
      </c>
      <c r="T265" t="s">
        <v>2054</v>
      </c>
      <c r="U265" t="s">
        <v>2055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0"/>
        <v>362.66447368421052</v>
      </c>
      <c r="G266" t="s">
        <v>20</v>
      </c>
      <c r="H266">
        <v>5512</v>
      </c>
      <c r="I266" s="4">
        <f t="shared" si="21"/>
        <v>30.002721335268504</v>
      </c>
      <c r="J266" t="s">
        <v>21</v>
      </c>
      <c r="K266" t="s">
        <v>22</v>
      </c>
      <c r="L266">
        <v>1360648800</v>
      </c>
      <c r="M266" s="9">
        <f t="shared" si="22"/>
        <v>41317.25</v>
      </c>
      <c r="N266" s="11">
        <f t="shared" si="23"/>
        <v>2013</v>
      </c>
      <c r="O266">
        <v>1362031200</v>
      </c>
      <c r="P266" s="9">
        <f t="shared" si="24"/>
        <v>41333.25</v>
      </c>
      <c r="Q266" t="b">
        <v>0</v>
      </c>
      <c r="R266" t="b">
        <v>0</v>
      </c>
      <c r="S266" t="s">
        <v>33</v>
      </c>
      <c r="T266" t="s">
        <v>2039</v>
      </c>
      <c r="U266" t="s">
        <v>2040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0"/>
        <v>123.08163265306122</v>
      </c>
      <c r="G267" t="s">
        <v>20</v>
      </c>
      <c r="H267">
        <v>86</v>
      </c>
      <c r="I267" s="4">
        <f t="shared" si="21"/>
        <v>70.127906976744185</v>
      </c>
      <c r="J267" t="s">
        <v>21</v>
      </c>
      <c r="K267" t="s">
        <v>22</v>
      </c>
      <c r="L267">
        <v>1451800800</v>
      </c>
      <c r="M267" s="9">
        <f t="shared" si="22"/>
        <v>42372.25</v>
      </c>
      <c r="N267" s="11">
        <f t="shared" si="23"/>
        <v>2016</v>
      </c>
      <c r="O267">
        <v>1455602400</v>
      </c>
      <c r="P267" s="9">
        <f t="shared" si="24"/>
        <v>42416.25</v>
      </c>
      <c r="Q267" t="b">
        <v>0</v>
      </c>
      <c r="R267" t="b">
        <v>0</v>
      </c>
      <c r="S267" t="s">
        <v>33</v>
      </c>
      <c r="T267" t="s">
        <v>2039</v>
      </c>
      <c r="U267" t="s">
        <v>2040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0"/>
        <v>76.766756032171585</v>
      </c>
      <c r="G268" t="s">
        <v>14</v>
      </c>
      <c r="H268">
        <v>3182</v>
      </c>
      <c r="I268" s="4">
        <f t="shared" si="21"/>
        <v>26.996228786926462</v>
      </c>
      <c r="J268" t="s">
        <v>107</v>
      </c>
      <c r="K268" t="s">
        <v>108</v>
      </c>
      <c r="L268">
        <v>1415340000</v>
      </c>
      <c r="M268" s="9">
        <f t="shared" si="22"/>
        <v>41950.25</v>
      </c>
      <c r="N268" s="11">
        <f t="shared" si="23"/>
        <v>2014</v>
      </c>
      <c r="O268">
        <v>1418191200</v>
      </c>
      <c r="P268" s="9">
        <f t="shared" si="24"/>
        <v>41983.25</v>
      </c>
      <c r="Q268" t="b">
        <v>0</v>
      </c>
      <c r="R268" t="b">
        <v>1</v>
      </c>
      <c r="S268" t="s">
        <v>159</v>
      </c>
      <c r="T268" t="s">
        <v>2035</v>
      </c>
      <c r="U268" t="s">
        <v>2058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0"/>
        <v>233.62012987012989</v>
      </c>
      <c r="G269" t="s">
        <v>20</v>
      </c>
      <c r="H269">
        <v>2768</v>
      </c>
      <c r="I269" s="4">
        <f t="shared" si="21"/>
        <v>51.990606936416185</v>
      </c>
      <c r="J269" t="s">
        <v>26</v>
      </c>
      <c r="K269" t="s">
        <v>27</v>
      </c>
      <c r="L269">
        <v>1351054800</v>
      </c>
      <c r="M269" s="9">
        <f t="shared" si="22"/>
        <v>41206.208333333336</v>
      </c>
      <c r="N269" s="11">
        <f t="shared" si="23"/>
        <v>2012</v>
      </c>
      <c r="O269">
        <v>1352440800</v>
      </c>
      <c r="P269" s="9">
        <f t="shared" si="24"/>
        <v>41222.25</v>
      </c>
      <c r="Q269" t="b">
        <v>0</v>
      </c>
      <c r="R269" t="b">
        <v>0</v>
      </c>
      <c r="S269" t="s">
        <v>33</v>
      </c>
      <c r="T269" t="s">
        <v>2039</v>
      </c>
      <c r="U269" t="s">
        <v>2040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0"/>
        <v>180.53333333333333</v>
      </c>
      <c r="G270" t="s">
        <v>20</v>
      </c>
      <c r="H270">
        <v>48</v>
      </c>
      <c r="I270" s="4">
        <f t="shared" si="21"/>
        <v>56.416666666666664</v>
      </c>
      <c r="J270" t="s">
        <v>21</v>
      </c>
      <c r="K270" t="s">
        <v>22</v>
      </c>
      <c r="L270">
        <v>1349326800</v>
      </c>
      <c r="M270" s="9">
        <f t="shared" si="22"/>
        <v>41186.208333333336</v>
      </c>
      <c r="N270" s="11">
        <f t="shared" si="23"/>
        <v>2012</v>
      </c>
      <c r="O270">
        <v>1353304800</v>
      </c>
      <c r="P270" s="9">
        <f t="shared" si="24"/>
        <v>41232.25</v>
      </c>
      <c r="Q270" t="b">
        <v>0</v>
      </c>
      <c r="R270" t="b">
        <v>0</v>
      </c>
      <c r="S270" t="s">
        <v>42</v>
      </c>
      <c r="T270" t="s">
        <v>2041</v>
      </c>
      <c r="U270" t="s">
        <v>2042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ref="F271:F334" si="25">(E271/D271)*100</f>
        <v>252.62857142857143</v>
      </c>
      <c r="G271" t="s">
        <v>20</v>
      </c>
      <c r="H271">
        <v>87</v>
      </c>
      <c r="I271" s="4">
        <f t="shared" si="21"/>
        <v>101.63218390804597</v>
      </c>
      <c r="J271" t="s">
        <v>21</v>
      </c>
      <c r="K271" t="s">
        <v>22</v>
      </c>
      <c r="L271">
        <v>1548914400</v>
      </c>
      <c r="M271" s="9">
        <f t="shared" si="22"/>
        <v>43496.25</v>
      </c>
      <c r="N271" s="11">
        <f t="shared" si="23"/>
        <v>2019</v>
      </c>
      <c r="O271">
        <v>1550728800</v>
      </c>
      <c r="P271" s="9">
        <f t="shared" si="24"/>
        <v>43517.25</v>
      </c>
      <c r="Q271" t="b">
        <v>0</v>
      </c>
      <c r="R271" t="b">
        <v>0</v>
      </c>
      <c r="S271" t="s">
        <v>269</v>
      </c>
      <c r="T271" t="s">
        <v>2041</v>
      </c>
      <c r="U271" t="s">
        <v>2060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5"/>
        <v>27.176538240368025</v>
      </c>
      <c r="G272" t="s">
        <v>74</v>
      </c>
      <c r="H272">
        <v>1890</v>
      </c>
      <c r="I272" s="4">
        <f t="shared" si="21"/>
        <v>25.005291005291006</v>
      </c>
      <c r="J272" t="s">
        <v>21</v>
      </c>
      <c r="K272" t="s">
        <v>22</v>
      </c>
      <c r="L272">
        <v>1291269600</v>
      </c>
      <c r="M272" s="9">
        <f t="shared" si="22"/>
        <v>40514.25</v>
      </c>
      <c r="N272" s="11">
        <f t="shared" si="23"/>
        <v>2010</v>
      </c>
      <c r="O272">
        <v>1291442400</v>
      </c>
      <c r="P272" s="9">
        <f t="shared" si="24"/>
        <v>40516.25</v>
      </c>
      <c r="Q272" t="b">
        <v>0</v>
      </c>
      <c r="R272" t="b">
        <v>0</v>
      </c>
      <c r="S272" t="s">
        <v>89</v>
      </c>
      <c r="T272" t="s">
        <v>2050</v>
      </c>
      <c r="U272" t="s">
        <v>2051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5"/>
        <v>1.2706571242680547</v>
      </c>
      <c r="G273" t="s">
        <v>47</v>
      </c>
      <c r="H273">
        <v>61</v>
      </c>
      <c r="I273" s="4">
        <f t="shared" si="21"/>
        <v>32.016393442622949</v>
      </c>
      <c r="J273" t="s">
        <v>21</v>
      </c>
      <c r="K273" t="s">
        <v>22</v>
      </c>
      <c r="L273">
        <v>1449468000</v>
      </c>
      <c r="M273" s="9">
        <f t="shared" si="22"/>
        <v>42345.25</v>
      </c>
      <c r="N273" s="11">
        <f t="shared" si="23"/>
        <v>2015</v>
      </c>
      <c r="O273">
        <v>1452146400</v>
      </c>
      <c r="P273" s="9">
        <f t="shared" si="24"/>
        <v>42376.25</v>
      </c>
      <c r="Q273" t="b">
        <v>0</v>
      </c>
      <c r="R273" t="b">
        <v>0</v>
      </c>
      <c r="S273" t="s">
        <v>122</v>
      </c>
      <c r="T273" t="s">
        <v>2054</v>
      </c>
      <c r="U273" t="s">
        <v>2055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5"/>
        <v>304.0097847358121</v>
      </c>
      <c r="G274" t="s">
        <v>20</v>
      </c>
      <c r="H274">
        <v>1894</v>
      </c>
      <c r="I274" s="4">
        <f t="shared" si="21"/>
        <v>82.021647307286173</v>
      </c>
      <c r="J274" t="s">
        <v>21</v>
      </c>
      <c r="K274" t="s">
        <v>22</v>
      </c>
      <c r="L274">
        <v>1562734800</v>
      </c>
      <c r="M274" s="9">
        <f t="shared" si="22"/>
        <v>43656.208333333328</v>
      </c>
      <c r="N274" s="11">
        <f t="shared" si="23"/>
        <v>2019</v>
      </c>
      <c r="O274">
        <v>1564894800</v>
      </c>
      <c r="P274" s="9">
        <f t="shared" si="24"/>
        <v>43681.208333333328</v>
      </c>
      <c r="Q274" t="b">
        <v>0</v>
      </c>
      <c r="R274" t="b">
        <v>1</v>
      </c>
      <c r="S274" t="s">
        <v>33</v>
      </c>
      <c r="T274" t="s">
        <v>2039</v>
      </c>
      <c r="U274" t="s">
        <v>2040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5"/>
        <v>137.23076923076923</v>
      </c>
      <c r="G275" t="s">
        <v>20</v>
      </c>
      <c r="H275">
        <v>282</v>
      </c>
      <c r="I275" s="4">
        <f t="shared" si="21"/>
        <v>37.957446808510639</v>
      </c>
      <c r="J275" t="s">
        <v>15</v>
      </c>
      <c r="K275" t="s">
        <v>16</v>
      </c>
      <c r="L275">
        <v>1505624400</v>
      </c>
      <c r="M275" s="9">
        <f t="shared" si="22"/>
        <v>42995.208333333328</v>
      </c>
      <c r="N275" s="11">
        <f t="shared" si="23"/>
        <v>2017</v>
      </c>
      <c r="O275">
        <v>1505883600</v>
      </c>
      <c r="P275" s="9">
        <f t="shared" si="24"/>
        <v>42998.208333333328</v>
      </c>
      <c r="Q275" t="b">
        <v>0</v>
      </c>
      <c r="R275" t="b">
        <v>0</v>
      </c>
      <c r="S275" t="s">
        <v>33</v>
      </c>
      <c r="T275" t="s">
        <v>2039</v>
      </c>
      <c r="U275" t="s">
        <v>2040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5"/>
        <v>32.208333333333336</v>
      </c>
      <c r="G276" t="s">
        <v>14</v>
      </c>
      <c r="H276">
        <v>15</v>
      </c>
      <c r="I276" s="4">
        <f t="shared" si="21"/>
        <v>51.533333333333331</v>
      </c>
      <c r="J276" t="s">
        <v>21</v>
      </c>
      <c r="K276" t="s">
        <v>22</v>
      </c>
      <c r="L276">
        <v>1509948000</v>
      </c>
      <c r="M276" s="9">
        <f t="shared" si="22"/>
        <v>43045.25</v>
      </c>
      <c r="N276" s="11">
        <f t="shared" si="23"/>
        <v>2017</v>
      </c>
      <c r="O276">
        <v>1510380000</v>
      </c>
      <c r="P276" s="9">
        <f t="shared" si="24"/>
        <v>43050.25</v>
      </c>
      <c r="Q276" t="b">
        <v>0</v>
      </c>
      <c r="R276" t="b">
        <v>0</v>
      </c>
      <c r="S276" t="s">
        <v>33</v>
      </c>
      <c r="T276" t="s">
        <v>2039</v>
      </c>
      <c r="U276" t="s">
        <v>2040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5"/>
        <v>241.51282051282053</v>
      </c>
      <c r="G277" t="s">
        <v>20</v>
      </c>
      <c r="H277">
        <v>116</v>
      </c>
      <c r="I277" s="4">
        <f t="shared" si="21"/>
        <v>81.198275862068968</v>
      </c>
      <c r="J277" t="s">
        <v>21</v>
      </c>
      <c r="K277" t="s">
        <v>22</v>
      </c>
      <c r="L277">
        <v>1554526800</v>
      </c>
      <c r="M277" s="9">
        <f t="shared" si="22"/>
        <v>43561.208333333328</v>
      </c>
      <c r="N277" s="11">
        <f t="shared" si="23"/>
        <v>2019</v>
      </c>
      <c r="O277">
        <v>1555218000</v>
      </c>
      <c r="P277" s="9">
        <f t="shared" si="24"/>
        <v>43569.208333333328</v>
      </c>
      <c r="Q277" t="b">
        <v>0</v>
      </c>
      <c r="R277" t="b">
        <v>0</v>
      </c>
      <c r="S277" t="s">
        <v>206</v>
      </c>
      <c r="T277" t="s">
        <v>2047</v>
      </c>
      <c r="U277" t="s">
        <v>2059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5"/>
        <v>96.8</v>
      </c>
      <c r="G278" t="s">
        <v>14</v>
      </c>
      <c r="H278">
        <v>133</v>
      </c>
      <c r="I278" s="4">
        <f t="shared" si="21"/>
        <v>40.030075187969928</v>
      </c>
      <c r="J278" t="s">
        <v>21</v>
      </c>
      <c r="K278" t="s">
        <v>22</v>
      </c>
      <c r="L278">
        <v>1334811600</v>
      </c>
      <c r="M278" s="9">
        <f t="shared" si="22"/>
        <v>41018.208333333336</v>
      </c>
      <c r="N278" s="11">
        <f t="shared" si="23"/>
        <v>2012</v>
      </c>
      <c r="O278">
        <v>1335243600</v>
      </c>
      <c r="P278" s="9">
        <f t="shared" si="24"/>
        <v>41023.208333333336</v>
      </c>
      <c r="Q278" t="b">
        <v>0</v>
      </c>
      <c r="R278" t="b">
        <v>1</v>
      </c>
      <c r="S278" t="s">
        <v>89</v>
      </c>
      <c r="T278" t="s">
        <v>2050</v>
      </c>
      <c r="U278" t="s">
        <v>2051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5"/>
        <v>1066.4285714285716</v>
      </c>
      <c r="G279" t="s">
        <v>20</v>
      </c>
      <c r="H279">
        <v>83</v>
      </c>
      <c r="I279" s="4">
        <f t="shared" si="21"/>
        <v>89.939759036144579</v>
      </c>
      <c r="J279" t="s">
        <v>21</v>
      </c>
      <c r="K279" t="s">
        <v>22</v>
      </c>
      <c r="L279">
        <v>1279515600</v>
      </c>
      <c r="M279" s="9">
        <f t="shared" si="22"/>
        <v>40378.208333333336</v>
      </c>
      <c r="N279" s="11">
        <f t="shared" si="23"/>
        <v>2010</v>
      </c>
      <c r="O279">
        <v>1279688400</v>
      </c>
      <c r="P279" s="9">
        <f t="shared" si="24"/>
        <v>40380.208333333336</v>
      </c>
      <c r="Q279" t="b">
        <v>0</v>
      </c>
      <c r="R279" t="b">
        <v>0</v>
      </c>
      <c r="S279" t="s">
        <v>33</v>
      </c>
      <c r="T279" t="s">
        <v>2039</v>
      </c>
      <c r="U279" t="s">
        <v>2040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5"/>
        <v>325.88888888888891</v>
      </c>
      <c r="G280" t="s">
        <v>20</v>
      </c>
      <c r="H280">
        <v>91</v>
      </c>
      <c r="I280" s="4">
        <f t="shared" si="21"/>
        <v>96.692307692307693</v>
      </c>
      <c r="J280" t="s">
        <v>21</v>
      </c>
      <c r="K280" t="s">
        <v>22</v>
      </c>
      <c r="L280">
        <v>1353909600</v>
      </c>
      <c r="M280" s="9">
        <f t="shared" si="22"/>
        <v>41239.25</v>
      </c>
      <c r="N280" s="11">
        <f t="shared" si="23"/>
        <v>2012</v>
      </c>
      <c r="O280">
        <v>1356069600</v>
      </c>
      <c r="P280" s="9">
        <f t="shared" si="24"/>
        <v>41264.25</v>
      </c>
      <c r="Q280" t="b">
        <v>0</v>
      </c>
      <c r="R280" t="b">
        <v>0</v>
      </c>
      <c r="S280" t="s">
        <v>28</v>
      </c>
      <c r="T280" t="s">
        <v>2037</v>
      </c>
      <c r="U280" t="s">
        <v>2038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5"/>
        <v>170.70000000000002</v>
      </c>
      <c r="G281" t="s">
        <v>20</v>
      </c>
      <c r="H281">
        <v>546</v>
      </c>
      <c r="I281" s="4">
        <f t="shared" si="21"/>
        <v>25.010989010989011</v>
      </c>
      <c r="J281" t="s">
        <v>21</v>
      </c>
      <c r="K281" t="s">
        <v>22</v>
      </c>
      <c r="L281">
        <v>1535950800</v>
      </c>
      <c r="M281" s="9">
        <f t="shared" si="22"/>
        <v>43346.208333333328</v>
      </c>
      <c r="N281" s="11">
        <f t="shared" si="23"/>
        <v>2018</v>
      </c>
      <c r="O281">
        <v>1536210000</v>
      </c>
      <c r="P281" s="9">
        <f t="shared" si="24"/>
        <v>43349.208333333328</v>
      </c>
      <c r="Q281" t="b">
        <v>0</v>
      </c>
      <c r="R281" t="b">
        <v>0</v>
      </c>
      <c r="S281" t="s">
        <v>33</v>
      </c>
      <c r="T281" t="s">
        <v>2039</v>
      </c>
      <c r="U281" t="s">
        <v>2040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5"/>
        <v>581.44000000000005</v>
      </c>
      <c r="G282" t="s">
        <v>20</v>
      </c>
      <c r="H282">
        <v>393</v>
      </c>
      <c r="I282" s="4">
        <f t="shared" si="21"/>
        <v>36.987277353689571</v>
      </c>
      <c r="J282" t="s">
        <v>21</v>
      </c>
      <c r="K282" t="s">
        <v>22</v>
      </c>
      <c r="L282">
        <v>1511244000</v>
      </c>
      <c r="M282" s="9">
        <f t="shared" si="22"/>
        <v>43060.25</v>
      </c>
      <c r="N282" s="11">
        <f t="shared" si="23"/>
        <v>2017</v>
      </c>
      <c r="O282">
        <v>1511762400</v>
      </c>
      <c r="P282" s="9">
        <f t="shared" si="24"/>
        <v>43066.25</v>
      </c>
      <c r="Q282" t="b">
        <v>0</v>
      </c>
      <c r="R282" t="b">
        <v>0</v>
      </c>
      <c r="S282" t="s">
        <v>71</v>
      </c>
      <c r="T282" t="s">
        <v>2041</v>
      </c>
      <c r="U282" t="s">
        <v>2049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5"/>
        <v>91.520972644376897</v>
      </c>
      <c r="G283" t="s">
        <v>14</v>
      </c>
      <c r="H283">
        <v>2062</v>
      </c>
      <c r="I283" s="4">
        <f t="shared" si="21"/>
        <v>73.012609117361791</v>
      </c>
      <c r="J283" t="s">
        <v>21</v>
      </c>
      <c r="K283" t="s">
        <v>22</v>
      </c>
      <c r="L283">
        <v>1331445600</v>
      </c>
      <c r="M283" s="9">
        <f t="shared" si="22"/>
        <v>40979.25</v>
      </c>
      <c r="N283" s="11">
        <f t="shared" si="23"/>
        <v>2012</v>
      </c>
      <c r="O283">
        <v>1333256400</v>
      </c>
      <c r="P283" s="9">
        <f t="shared" si="24"/>
        <v>41000.208333333336</v>
      </c>
      <c r="Q283" t="b">
        <v>0</v>
      </c>
      <c r="R283" t="b">
        <v>1</v>
      </c>
      <c r="S283" t="s">
        <v>33</v>
      </c>
      <c r="T283" t="s">
        <v>2039</v>
      </c>
      <c r="U283" t="s">
        <v>2040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5"/>
        <v>108.04761904761904</v>
      </c>
      <c r="G284" t="s">
        <v>20</v>
      </c>
      <c r="H284">
        <v>133</v>
      </c>
      <c r="I284" s="4">
        <f t="shared" si="21"/>
        <v>68.240601503759393</v>
      </c>
      <c r="J284" t="s">
        <v>21</v>
      </c>
      <c r="K284" t="s">
        <v>22</v>
      </c>
      <c r="L284">
        <v>1480226400</v>
      </c>
      <c r="M284" s="9">
        <f t="shared" si="22"/>
        <v>42701.25</v>
      </c>
      <c r="N284" s="11">
        <f t="shared" si="23"/>
        <v>2016</v>
      </c>
      <c r="O284">
        <v>1480744800</v>
      </c>
      <c r="P284" s="9">
        <f t="shared" si="24"/>
        <v>42707.25</v>
      </c>
      <c r="Q284" t="b">
        <v>0</v>
      </c>
      <c r="R284" t="b">
        <v>1</v>
      </c>
      <c r="S284" t="s">
        <v>269</v>
      </c>
      <c r="T284" t="s">
        <v>2041</v>
      </c>
      <c r="U284" t="s">
        <v>2060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5"/>
        <v>18.728395061728396</v>
      </c>
      <c r="G285" t="s">
        <v>14</v>
      </c>
      <c r="H285">
        <v>29</v>
      </c>
      <c r="I285" s="4">
        <f t="shared" si="21"/>
        <v>52.310344827586206</v>
      </c>
      <c r="J285" t="s">
        <v>36</v>
      </c>
      <c r="K285" t="s">
        <v>37</v>
      </c>
      <c r="L285">
        <v>1464584400</v>
      </c>
      <c r="M285" s="9">
        <f t="shared" si="22"/>
        <v>42520.208333333328</v>
      </c>
      <c r="N285" s="11">
        <f t="shared" si="23"/>
        <v>2016</v>
      </c>
      <c r="O285">
        <v>1465016400</v>
      </c>
      <c r="P285" s="9">
        <f t="shared" si="24"/>
        <v>42525.208333333328</v>
      </c>
      <c r="Q285" t="b">
        <v>0</v>
      </c>
      <c r="R285" t="b">
        <v>0</v>
      </c>
      <c r="S285" t="s">
        <v>23</v>
      </c>
      <c r="T285" t="s">
        <v>2035</v>
      </c>
      <c r="U285" t="s">
        <v>2036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5"/>
        <v>83.193877551020407</v>
      </c>
      <c r="G286" t="s">
        <v>14</v>
      </c>
      <c r="H286">
        <v>132</v>
      </c>
      <c r="I286" s="4">
        <f t="shared" si="21"/>
        <v>61.765151515151516</v>
      </c>
      <c r="J286" t="s">
        <v>21</v>
      </c>
      <c r="K286" t="s">
        <v>22</v>
      </c>
      <c r="L286">
        <v>1335848400</v>
      </c>
      <c r="M286" s="9">
        <f t="shared" si="22"/>
        <v>41030.208333333336</v>
      </c>
      <c r="N286" s="11">
        <f t="shared" si="23"/>
        <v>2012</v>
      </c>
      <c r="O286">
        <v>1336280400</v>
      </c>
      <c r="P286" s="9">
        <f t="shared" si="24"/>
        <v>41035.208333333336</v>
      </c>
      <c r="Q286" t="b">
        <v>0</v>
      </c>
      <c r="R286" t="b">
        <v>0</v>
      </c>
      <c r="S286" t="s">
        <v>28</v>
      </c>
      <c r="T286" t="s">
        <v>2037</v>
      </c>
      <c r="U286" t="s">
        <v>2038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5"/>
        <v>706.33333333333337</v>
      </c>
      <c r="G287" t="s">
        <v>20</v>
      </c>
      <c r="H287">
        <v>254</v>
      </c>
      <c r="I287" s="4">
        <f t="shared" si="21"/>
        <v>25.027559055118111</v>
      </c>
      <c r="J287" t="s">
        <v>21</v>
      </c>
      <c r="K287" t="s">
        <v>22</v>
      </c>
      <c r="L287">
        <v>1473483600</v>
      </c>
      <c r="M287" s="9">
        <f t="shared" si="22"/>
        <v>42623.208333333328</v>
      </c>
      <c r="N287" s="11">
        <f t="shared" si="23"/>
        <v>2016</v>
      </c>
      <c r="O287">
        <v>1476766800</v>
      </c>
      <c r="P287" s="9">
        <f t="shared" si="24"/>
        <v>42661.208333333328</v>
      </c>
      <c r="Q287" t="b">
        <v>0</v>
      </c>
      <c r="R287" t="b">
        <v>0</v>
      </c>
      <c r="S287" t="s">
        <v>33</v>
      </c>
      <c r="T287" t="s">
        <v>2039</v>
      </c>
      <c r="U287" t="s">
        <v>2040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5"/>
        <v>17.446030330062445</v>
      </c>
      <c r="G288" t="s">
        <v>74</v>
      </c>
      <c r="H288">
        <v>184</v>
      </c>
      <c r="I288" s="4">
        <f t="shared" si="21"/>
        <v>106.28804347826087</v>
      </c>
      <c r="J288" t="s">
        <v>21</v>
      </c>
      <c r="K288" t="s">
        <v>22</v>
      </c>
      <c r="L288">
        <v>1479880800</v>
      </c>
      <c r="M288" s="9">
        <f t="shared" si="22"/>
        <v>42697.25</v>
      </c>
      <c r="N288" s="11">
        <f t="shared" si="23"/>
        <v>2016</v>
      </c>
      <c r="O288">
        <v>1480485600</v>
      </c>
      <c r="P288" s="9">
        <f t="shared" si="24"/>
        <v>42704.25</v>
      </c>
      <c r="Q288" t="b">
        <v>0</v>
      </c>
      <c r="R288" t="b">
        <v>0</v>
      </c>
      <c r="S288" t="s">
        <v>33</v>
      </c>
      <c r="T288" t="s">
        <v>2039</v>
      </c>
      <c r="U288" t="s">
        <v>2040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5"/>
        <v>209.73015873015873</v>
      </c>
      <c r="G289" t="s">
        <v>20</v>
      </c>
      <c r="H289">
        <v>176</v>
      </c>
      <c r="I289" s="4">
        <f t="shared" si="21"/>
        <v>75.07386363636364</v>
      </c>
      <c r="J289" t="s">
        <v>21</v>
      </c>
      <c r="K289" t="s">
        <v>22</v>
      </c>
      <c r="L289">
        <v>1430197200</v>
      </c>
      <c r="M289" s="9">
        <f t="shared" si="22"/>
        <v>42122.208333333328</v>
      </c>
      <c r="N289" s="11">
        <f t="shared" si="23"/>
        <v>2015</v>
      </c>
      <c r="O289">
        <v>1430197200</v>
      </c>
      <c r="P289" s="9">
        <f t="shared" si="24"/>
        <v>42122.208333333328</v>
      </c>
      <c r="Q289" t="b">
        <v>0</v>
      </c>
      <c r="R289" t="b">
        <v>0</v>
      </c>
      <c r="S289" t="s">
        <v>50</v>
      </c>
      <c r="T289" t="s">
        <v>2035</v>
      </c>
      <c r="U289" t="s">
        <v>2043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5"/>
        <v>97.785714285714292</v>
      </c>
      <c r="G290" t="s">
        <v>14</v>
      </c>
      <c r="H290">
        <v>137</v>
      </c>
      <c r="I290" s="4">
        <f t="shared" si="21"/>
        <v>39.970802919708028</v>
      </c>
      <c r="J290" t="s">
        <v>36</v>
      </c>
      <c r="K290" t="s">
        <v>37</v>
      </c>
      <c r="L290">
        <v>1331701200</v>
      </c>
      <c r="M290" s="9">
        <f t="shared" si="22"/>
        <v>40982.208333333336</v>
      </c>
      <c r="N290" s="11">
        <f t="shared" si="23"/>
        <v>2012</v>
      </c>
      <c r="O290">
        <v>1331787600</v>
      </c>
      <c r="P290" s="9">
        <f t="shared" si="24"/>
        <v>40983.208333333336</v>
      </c>
      <c r="Q290" t="b">
        <v>0</v>
      </c>
      <c r="R290" t="b">
        <v>1</v>
      </c>
      <c r="S290" t="s">
        <v>148</v>
      </c>
      <c r="T290" t="s">
        <v>2035</v>
      </c>
      <c r="U290" t="s">
        <v>2057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5"/>
        <v>1684.25</v>
      </c>
      <c r="G291" t="s">
        <v>20</v>
      </c>
      <c r="H291">
        <v>337</v>
      </c>
      <c r="I291" s="4">
        <f t="shared" si="21"/>
        <v>39.982195845697326</v>
      </c>
      <c r="J291" t="s">
        <v>15</v>
      </c>
      <c r="K291" t="s">
        <v>16</v>
      </c>
      <c r="L291">
        <v>1438578000</v>
      </c>
      <c r="M291" s="9">
        <f t="shared" si="22"/>
        <v>42219.208333333328</v>
      </c>
      <c r="N291" s="11">
        <f t="shared" si="23"/>
        <v>2015</v>
      </c>
      <c r="O291">
        <v>1438837200</v>
      </c>
      <c r="P291" s="9">
        <f t="shared" si="24"/>
        <v>42222.208333333328</v>
      </c>
      <c r="Q291" t="b">
        <v>0</v>
      </c>
      <c r="R291" t="b">
        <v>0</v>
      </c>
      <c r="S291" t="s">
        <v>33</v>
      </c>
      <c r="T291" t="s">
        <v>2039</v>
      </c>
      <c r="U291" t="s">
        <v>2040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5"/>
        <v>54.402135231316727</v>
      </c>
      <c r="G292" t="s">
        <v>14</v>
      </c>
      <c r="H292">
        <v>908</v>
      </c>
      <c r="I292" s="4">
        <f t="shared" si="21"/>
        <v>101.01541850220265</v>
      </c>
      <c r="J292" t="s">
        <v>21</v>
      </c>
      <c r="K292" t="s">
        <v>22</v>
      </c>
      <c r="L292">
        <v>1368162000</v>
      </c>
      <c r="M292" s="9">
        <f t="shared" si="22"/>
        <v>41404.208333333336</v>
      </c>
      <c r="N292" s="11">
        <f t="shared" si="23"/>
        <v>2013</v>
      </c>
      <c r="O292">
        <v>1370926800</v>
      </c>
      <c r="P292" s="9">
        <f t="shared" si="24"/>
        <v>41436.208333333336</v>
      </c>
      <c r="Q292" t="b">
        <v>0</v>
      </c>
      <c r="R292" t="b">
        <v>1</v>
      </c>
      <c r="S292" t="s">
        <v>42</v>
      </c>
      <c r="T292" t="s">
        <v>2041</v>
      </c>
      <c r="U292" t="s">
        <v>2042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5"/>
        <v>456.61111111111109</v>
      </c>
      <c r="G293" t="s">
        <v>20</v>
      </c>
      <c r="H293">
        <v>107</v>
      </c>
      <c r="I293" s="4">
        <f t="shared" si="21"/>
        <v>76.813084112149539</v>
      </c>
      <c r="J293" t="s">
        <v>21</v>
      </c>
      <c r="K293" t="s">
        <v>22</v>
      </c>
      <c r="L293">
        <v>1318654800</v>
      </c>
      <c r="M293" s="9">
        <f t="shared" si="22"/>
        <v>40831.208333333336</v>
      </c>
      <c r="N293" s="11">
        <f t="shared" si="23"/>
        <v>2011</v>
      </c>
      <c r="O293">
        <v>1319000400</v>
      </c>
      <c r="P293" s="9">
        <f t="shared" si="24"/>
        <v>40835.208333333336</v>
      </c>
      <c r="Q293" t="b">
        <v>1</v>
      </c>
      <c r="R293" t="b">
        <v>0</v>
      </c>
      <c r="S293" t="s">
        <v>28</v>
      </c>
      <c r="T293" t="s">
        <v>2037</v>
      </c>
      <c r="U293" t="s">
        <v>2038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5"/>
        <v>9.8219178082191778</v>
      </c>
      <c r="G294" t="s">
        <v>14</v>
      </c>
      <c r="H294">
        <v>10</v>
      </c>
      <c r="I294" s="4">
        <f t="shared" si="21"/>
        <v>71.7</v>
      </c>
      <c r="J294" t="s">
        <v>21</v>
      </c>
      <c r="K294" t="s">
        <v>22</v>
      </c>
      <c r="L294">
        <v>1331874000</v>
      </c>
      <c r="M294" s="9">
        <f t="shared" si="22"/>
        <v>40984.208333333336</v>
      </c>
      <c r="N294" s="11">
        <f t="shared" si="23"/>
        <v>2012</v>
      </c>
      <c r="O294">
        <v>1333429200</v>
      </c>
      <c r="P294" s="9">
        <f t="shared" si="24"/>
        <v>41002.208333333336</v>
      </c>
      <c r="Q294" t="b">
        <v>0</v>
      </c>
      <c r="R294" t="b">
        <v>0</v>
      </c>
      <c r="S294" t="s">
        <v>17</v>
      </c>
      <c r="T294" t="s">
        <v>2033</v>
      </c>
      <c r="U294" t="s">
        <v>2034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5"/>
        <v>16.384615384615383</v>
      </c>
      <c r="G295" t="s">
        <v>74</v>
      </c>
      <c r="H295">
        <v>32</v>
      </c>
      <c r="I295" s="4">
        <f t="shared" si="21"/>
        <v>33.28125</v>
      </c>
      <c r="J295" t="s">
        <v>107</v>
      </c>
      <c r="K295" t="s">
        <v>108</v>
      </c>
      <c r="L295">
        <v>1286254800</v>
      </c>
      <c r="M295" s="9">
        <f t="shared" si="22"/>
        <v>40456.208333333336</v>
      </c>
      <c r="N295" s="11">
        <f t="shared" si="23"/>
        <v>2010</v>
      </c>
      <c r="O295">
        <v>1287032400</v>
      </c>
      <c r="P295" s="9">
        <f t="shared" si="24"/>
        <v>40465.208333333336</v>
      </c>
      <c r="Q295" t="b">
        <v>0</v>
      </c>
      <c r="R295" t="b">
        <v>0</v>
      </c>
      <c r="S295" t="s">
        <v>33</v>
      </c>
      <c r="T295" t="s">
        <v>2039</v>
      </c>
      <c r="U295" t="s">
        <v>2040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5"/>
        <v>1339.6666666666667</v>
      </c>
      <c r="G296" t="s">
        <v>20</v>
      </c>
      <c r="H296">
        <v>183</v>
      </c>
      <c r="I296" s="4">
        <f t="shared" si="21"/>
        <v>43.923497267759565</v>
      </c>
      <c r="J296" t="s">
        <v>21</v>
      </c>
      <c r="K296" t="s">
        <v>22</v>
      </c>
      <c r="L296">
        <v>1540530000</v>
      </c>
      <c r="M296" s="9">
        <f t="shared" si="22"/>
        <v>43399.208333333328</v>
      </c>
      <c r="N296" s="11">
        <f t="shared" si="23"/>
        <v>2018</v>
      </c>
      <c r="O296">
        <v>1541570400</v>
      </c>
      <c r="P296" s="9">
        <f t="shared" si="24"/>
        <v>43411.25</v>
      </c>
      <c r="Q296" t="b">
        <v>0</v>
      </c>
      <c r="R296" t="b">
        <v>0</v>
      </c>
      <c r="S296" t="s">
        <v>33</v>
      </c>
      <c r="T296" t="s">
        <v>2039</v>
      </c>
      <c r="U296" t="s">
        <v>2040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5"/>
        <v>35.650077760497666</v>
      </c>
      <c r="G297" t="s">
        <v>14</v>
      </c>
      <c r="H297">
        <v>1910</v>
      </c>
      <c r="I297" s="4">
        <f t="shared" si="21"/>
        <v>36.004712041884815</v>
      </c>
      <c r="J297" t="s">
        <v>98</v>
      </c>
      <c r="K297" t="s">
        <v>99</v>
      </c>
      <c r="L297">
        <v>1381813200</v>
      </c>
      <c r="M297" s="9">
        <f t="shared" si="22"/>
        <v>41562.208333333336</v>
      </c>
      <c r="N297" s="11">
        <f t="shared" si="23"/>
        <v>2013</v>
      </c>
      <c r="O297">
        <v>1383976800</v>
      </c>
      <c r="P297" s="9">
        <f t="shared" si="24"/>
        <v>41587.25</v>
      </c>
      <c r="Q297" t="b">
        <v>0</v>
      </c>
      <c r="R297" t="b">
        <v>0</v>
      </c>
      <c r="S297" t="s">
        <v>33</v>
      </c>
      <c r="T297" t="s">
        <v>2039</v>
      </c>
      <c r="U297" t="s">
        <v>2040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5"/>
        <v>54.950819672131146</v>
      </c>
      <c r="G298" t="s">
        <v>14</v>
      </c>
      <c r="H298">
        <v>38</v>
      </c>
      <c r="I298" s="4">
        <f t="shared" si="21"/>
        <v>88.21052631578948</v>
      </c>
      <c r="J298" t="s">
        <v>26</v>
      </c>
      <c r="K298" t="s">
        <v>27</v>
      </c>
      <c r="L298">
        <v>1548655200</v>
      </c>
      <c r="M298" s="9">
        <f t="shared" si="22"/>
        <v>43493.25</v>
      </c>
      <c r="N298" s="11">
        <f t="shared" si="23"/>
        <v>2019</v>
      </c>
      <c r="O298">
        <v>1550556000</v>
      </c>
      <c r="P298" s="9">
        <f t="shared" si="24"/>
        <v>43515.25</v>
      </c>
      <c r="Q298" t="b">
        <v>0</v>
      </c>
      <c r="R298" t="b">
        <v>0</v>
      </c>
      <c r="S298" t="s">
        <v>33</v>
      </c>
      <c r="T298" t="s">
        <v>2039</v>
      </c>
      <c r="U298" t="s">
        <v>2040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5"/>
        <v>94.236111111111114</v>
      </c>
      <c r="G299" t="s">
        <v>14</v>
      </c>
      <c r="H299">
        <v>104</v>
      </c>
      <c r="I299" s="4">
        <f t="shared" si="21"/>
        <v>65.240384615384613</v>
      </c>
      <c r="J299" t="s">
        <v>26</v>
      </c>
      <c r="K299" t="s">
        <v>27</v>
      </c>
      <c r="L299">
        <v>1389679200</v>
      </c>
      <c r="M299" s="9">
        <f t="shared" si="22"/>
        <v>41653.25</v>
      </c>
      <c r="N299" s="11">
        <f t="shared" si="23"/>
        <v>2014</v>
      </c>
      <c r="O299">
        <v>1390456800</v>
      </c>
      <c r="P299" s="9">
        <f t="shared" si="24"/>
        <v>41662.25</v>
      </c>
      <c r="Q299" t="b">
        <v>0</v>
      </c>
      <c r="R299" t="b">
        <v>1</v>
      </c>
      <c r="S299" t="s">
        <v>33</v>
      </c>
      <c r="T299" t="s">
        <v>2039</v>
      </c>
      <c r="U299" t="s">
        <v>2040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5"/>
        <v>143.91428571428571</v>
      </c>
      <c r="G300" t="s">
        <v>20</v>
      </c>
      <c r="H300">
        <v>72</v>
      </c>
      <c r="I300" s="4">
        <f t="shared" si="21"/>
        <v>69.958333333333329</v>
      </c>
      <c r="J300" t="s">
        <v>21</v>
      </c>
      <c r="K300" t="s">
        <v>22</v>
      </c>
      <c r="L300">
        <v>1456466400</v>
      </c>
      <c r="M300" s="9">
        <f t="shared" si="22"/>
        <v>42426.25</v>
      </c>
      <c r="N300" s="11">
        <f t="shared" si="23"/>
        <v>2016</v>
      </c>
      <c r="O300">
        <v>1458018000</v>
      </c>
      <c r="P300" s="9">
        <f t="shared" si="24"/>
        <v>42444.208333333328</v>
      </c>
      <c r="Q300" t="b">
        <v>0</v>
      </c>
      <c r="R300" t="b">
        <v>1</v>
      </c>
      <c r="S300" t="s">
        <v>23</v>
      </c>
      <c r="T300" t="s">
        <v>2035</v>
      </c>
      <c r="U300" t="s">
        <v>2036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5"/>
        <v>51.421052631578945</v>
      </c>
      <c r="G301" t="s">
        <v>14</v>
      </c>
      <c r="H301">
        <v>49</v>
      </c>
      <c r="I301" s="4">
        <f t="shared" si="21"/>
        <v>39.877551020408163</v>
      </c>
      <c r="J301" t="s">
        <v>21</v>
      </c>
      <c r="K301" t="s">
        <v>22</v>
      </c>
      <c r="L301">
        <v>1456984800</v>
      </c>
      <c r="M301" s="9">
        <f t="shared" si="22"/>
        <v>42432.25</v>
      </c>
      <c r="N301" s="11">
        <f t="shared" si="23"/>
        <v>2016</v>
      </c>
      <c r="O301">
        <v>1461819600</v>
      </c>
      <c r="P301" s="9">
        <f t="shared" si="24"/>
        <v>42488.208333333328</v>
      </c>
      <c r="Q301" t="b">
        <v>0</v>
      </c>
      <c r="R301" t="b">
        <v>0</v>
      </c>
      <c r="S301" t="s">
        <v>17</v>
      </c>
      <c r="T301" t="s">
        <v>2033</v>
      </c>
      <c r="U301" t="s">
        <v>2034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5"/>
        <v>5</v>
      </c>
      <c r="G302" t="s">
        <v>14</v>
      </c>
      <c r="H302">
        <v>1</v>
      </c>
      <c r="I302" s="4">
        <f t="shared" si="21"/>
        <v>5</v>
      </c>
      <c r="J302" t="s">
        <v>36</v>
      </c>
      <c r="K302" t="s">
        <v>37</v>
      </c>
      <c r="L302">
        <v>1504069200</v>
      </c>
      <c r="M302" s="9">
        <f t="shared" si="22"/>
        <v>42977.208333333328</v>
      </c>
      <c r="N302" s="11">
        <f t="shared" si="23"/>
        <v>2017</v>
      </c>
      <c r="O302">
        <v>1504155600</v>
      </c>
      <c r="P302" s="9">
        <f t="shared" si="24"/>
        <v>42978.208333333328</v>
      </c>
      <c r="Q302" t="b">
        <v>0</v>
      </c>
      <c r="R302" t="b">
        <v>1</v>
      </c>
      <c r="S302" t="s">
        <v>68</v>
      </c>
      <c r="T302" t="s">
        <v>2047</v>
      </c>
      <c r="U302" t="s">
        <v>2048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5"/>
        <v>1344.6666666666667</v>
      </c>
      <c r="G303" t="s">
        <v>20</v>
      </c>
      <c r="H303">
        <v>295</v>
      </c>
      <c r="I303" s="4">
        <f t="shared" si="21"/>
        <v>41.023728813559323</v>
      </c>
      <c r="J303" t="s">
        <v>21</v>
      </c>
      <c r="K303" t="s">
        <v>22</v>
      </c>
      <c r="L303">
        <v>1424930400</v>
      </c>
      <c r="M303" s="9">
        <f t="shared" si="22"/>
        <v>42061.25</v>
      </c>
      <c r="N303" s="11">
        <f t="shared" si="23"/>
        <v>2015</v>
      </c>
      <c r="O303">
        <v>1426395600</v>
      </c>
      <c r="P303" s="9">
        <f t="shared" si="24"/>
        <v>42078.208333333328</v>
      </c>
      <c r="Q303" t="b">
        <v>0</v>
      </c>
      <c r="R303" t="b">
        <v>0</v>
      </c>
      <c r="S303" t="s">
        <v>42</v>
      </c>
      <c r="T303" t="s">
        <v>2041</v>
      </c>
      <c r="U303" t="s">
        <v>2042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5"/>
        <v>31.844940867279899</v>
      </c>
      <c r="G304" t="s">
        <v>14</v>
      </c>
      <c r="H304">
        <v>245</v>
      </c>
      <c r="I304" s="4">
        <f t="shared" si="21"/>
        <v>98.914285714285711</v>
      </c>
      <c r="J304" t="s">
        <v>21</v>
      </c>
      <c r="K304" t="s">
        <v>22</v>
      </c>
      <c r="L304">
        <v>1535864400</v>
      </c>
      <c r="M304" s="9">
        <f t="shared" si="22"/>
        <v>43345.208333333328</v>
      </c>
      <c r="N304" s="11">
        <f t="shared" si="23"/>
        <v>2018</v>
      </c>
      <c r="O304">
        <v>1537074000</v>
      </c>
      <c r="P304" s="9">
        <f t="shared" si="24"/>
        <v>43359.208333333328</v>
      </c>
      <c r="Q304" t="b">
        <v>0</v>
      </c>
      <c r="R304" t="b">
        <v>0</v>
      </c>
      <c r="S304" t="s">
        <v>33</v>
      </c>
      <c r="T304" t="s">
        <v>2039</v>
      </c>
      <c r="U304" t="s">
        <v>2040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5"/>
        <v>82.617647058823536</v>
      </c>
      <c r="G305" t="s">
        <v>14</v>
      </c>
      <c r="H305">
        <v>32</v>
      </c>
      <c r="I305" s="4">
        <f t="shared" si="21"/>
        <v>87.78125</v>
      </c>
      <c r="J305" t="s">
        <v>21</v>
      </c>
      <c r="K305" t="s">
        <v>22</v>
      </c>
      <c r="L305">
        <v>1452146400</v>
      </c>
      <c r="M305" s="9">
        <f t="shared" si="22"/>
        <v>42376.25</v>
      </c>
      <c r="N305" s="11">
        <f t="shared" si="23"/>
        <v>2016</v>
      </c>
      <c r="O305">
        <v>1452578400</v>
      </c>
      <c r="P305" s="9">
        <f t="shared" si="24"/>
        <v>42381.25</v>
      </c>
      <c r="Q305" t="b">
        <v>0</v>
      </c>
      <c r="R305" t="b">
        <v>0</v>
      </c>
      <c r="S305" t="s">
        <v>60</v>
      </c>
      <c r="T305" t="s">
        <v>2035</v>
      </c>
      <c r="U305" t="s">
        <v>2045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5"/>
        <v>546.14285714285722</v>
      </c>
      <c r="G306" t="s">
        <v>20</v>
      </c>
      <c r="H306">
        <v>142</v>
      </c>
      <c r="I306" s="4">
        <f t="shared" si="21"/>
        <v>80.767605633802816</v>
      </c>
      <c r="J306" t="s">
        <v>21</v>
      </c>
      <c r="K306" t="s">
        <v>22</v>
      </c>
      <c r="L306">
        <v>1470546000</v>
      </c>
      <c r="M306" s="9">
        <f t="shared" si="22"/>
        <v>42589.208333333328</v>
      </c>
      <c r="N306" s="11">
        <f t="shared" si="23"/>
        <v>2016</v>
      </c>
      <c r="O306">
        <v>1474088400</v>
      </c>
      <c r="P306" s="9">
        <f t="shared" si="24"/>
        <v>42630.208333333328</v>
      </c>
      <c r="Q306" t="b">
        <v>0</v>
      </c>
      <c r="R306" t="b">
        <v>0</v>
      </c>
      <c r="S306" t="s">
        <v>42</v>
      </c>
      <c r="T306" t="s">
        <v>2041</v>
      </c>
      <c r="U306" t="s">
        <v>2042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5"/>
        <v>286.21428571428572</v>
      </c>
      <c r="G307" t="s">
        <v>20</v>
      </c>
      <c r="H307">
        <v>85</v>
      </c>
      <c r="I307" s="4">
        <f t="shared" si="21"/>
        <v>94.28235294117647</v>
      </c>
      <c r="J307" t="s">
        <v>21</v>
      </c>
      <c r="K307" t="s">
        <v>22</v>
      </c>
      <c r="L307">
        <v>1458363600</v>
      </c>
      <c r="M307" s="9">
        <f t="shared" si="22"/>
        <v>42448.208333333328</v>
      </c>
      <c r="N307" s="11">
        <f t="shared" si="23"/>
        <v>2016</v>
      </c>
      <c r="O307">
        <v>1461906000</v>
      </c>
      <c r="P307" s="9">
        <f t="shared" si="24"/>
        <v>42489.208333333328</v>
      </c>
      <c r="Q307" t="b">
        <v>0</v>
      </c>
      <c r="R307" t="b">
        <v>0</v>
      </c>
      <c r="S307" t="s">
        <v>33</v>
      </c>
      <c r="T307" t="s">
        <v>2039</v>
      </c>
      <c r="U307" t="s">
        <v>2040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5"/>
        <v>7.9076923076923071</v>
      </c>
      <c r="G308" t="s">
        <v>14</v>
      </c>
      <c r="H308">
        <v>7</v>
      </c>
      <c r="I308" s="4">
        <f t="shared" si="21"/>
        <v>73.428571428571431</v>
      </c>
      <c r="J308" t="s">
        <v>21</v>
      </c>
      <c r="K308" t="s">
        <v>22</v>
      </c>
      <c r="L308">
        <v>1500008400</v>
      </c>
      <c r="M308" s="9">
        <f t="shared" si="22"/>
        <v>42930.208333333328</v>
      </c>
      <c r="N308" s="11">
        <f t="shared" si="23"/>
        <v>2017</v>
      </c>
      <c r="O308">
        <v>1500267600</v>
      </c>
      <c r="P308" s="9">
        <f t="shared" si="24"/>
        <v>42933.208333333328</v>
      </c>
      <c r="Q308" t="b">
        <v>0</v>
      </c>
      <c r="R308" t="b">
        <v>1</v>
      </c>
      <c r="S308" t="s">
        <v>33</v>
      </c>
      <c r="T308" t="s">
        <v>2039</v>
      </c>
      <c r="U308" t="s">
        <v>2040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5"/>
        <v>132.13677811550153</v>
      </c>
      <c r="G309" t="s">
        <v>20</v>
      </c>
      <c r="H309">
        <v>659</v>
      </c>
      <c r="I309" s="4">
        <f t="shared" si="21"/>
        <v>65.968133535660087</v>
      </c>
      <c r="J309" t="s">
        <v>36</v>
      </c>
      <c r="K309" t="s">
        <v>37</v>
      </c>
      <c r="L309">
        <v>1338958800</v>
      </c>
      <c r="M309" s="9">
        <f t="shared" si="22"/>
        <v>41066.208333333336</v>
      </c>
      <c r="N309" s="11">
        <f t="shared" si="23"/>
        <v>2012</v>
      </c>
      <c r="O309">
        <v>1340686800</v>
      </c>
      <c r="P309" s="9">
        <f t="shared" si="24"/>
        <v>41086.208333333336</v>
      </c>
      <c r="Q309" t="b">
        <v>0</v>
      </c>
      <c r="R309" t="b">
        <v>1</v>
      </c>
      <c r="S309" t="s">
        <v>119</v>
      </c>
      <c r="T309" t="s">
        <v>2047</v>
      </c>
      <c r="U309" t="s">
        <v>2053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5"/>
        <v>74.077834179357026</v>
      </c>
      <c r="G310" t="s">
        <v>14</v>
      </c>
      <c r="H310">
        <v>803</v>
      </c>
      <c r="I310" s="4">
        <f t="shared" si="21"/>
        <v>109.04109589041096</v>
      </c>
      <c r="J310" t="s">
        <v>21</v>
      </c>
      <c r="K310" t="s">
        <v>22</v>
      </c>
      <c r="L310">
        <v>1303102800</v>
      </c>
      <c r="M310" s="9">
        <f t="shared" si="22"/>
        <v>40651.208333333336</v>
      </c>
      <c r="N310" s="11">
        <f t="shared" si="23"/>
        <v>2011</v>
      </c>
      <c r="O310">
        <v>1303189200</v>
      </c>
      <c r="P310" s="9">
        <f t="shared" si="24"/>
        <v>40652.208333333336</v>
      </c>
      <c r="Q310" t="b">
        <v>0</v>
      </c>
      <c r="R310" t="b">
        <v>0</v>
      </c>
      <c r="S310" t="s">
        <v>33</v>
      </c>
      <c r="T310" t="s">
        <v>2039</v>
      </c>
      <c r="U310" t="s">
        <v>2040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5"/>
        <v>75.292682926829272</v>
      </c>
      <c r="G311" t="s">
        <v>74</v>
      </c>
      <c r="H311">
        <v>75</v>
      </c>
      <c r="I311" s="4">
        <f t="shared" si="21"/>
        <v>41.16</v>
      </c>
      <c r="J311" t="s">
        <v>21</v>
      </c>
      <c r="K311" t="s">
        <v>22</v>
      </c>
      <c r="L311">
        <v>1316581200</v>
      </c>
      <c r="M311" s="9">
        <f t="shared" si="22"/>
        <v>40807.208333333336</v>
      </c>
      <c r="N311" s="11">
        <f t="shared" si="23"/>
        <v>2011</v>
      </c>
      <c r="O311">
        <v>1318309200</v>
      </c>
      <c r="P311" s="9">
        <f t="shared" si="24"/>
        <v>40827.208333333336</v>
      </c>
      <c r="Q311" t="b">
        <v>0</v>
      </c>
      <c r="R311" t="b">
        <v>1</v>
      </c>
      <c r="S311" t="s">
        <v>60</v>
      </c>
      <c r="T311" t="s">
        <v>2035</v>
      </c>
      <c r="U311" t="s">
        <v>2045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5"/>
        <v>20.333333333333332</v>
      </c>
      <c r="G312" t="s">
        <v>14</v>
      </c>
      <c r="H312">
        <v>16</v>
      </c>
      <c r="I312" s="4">
        <f t="shared" si="21"/>
        <v>99.125</v>
      </c>
      <c r="J312" t="s">
        <v>21</v>
      </c>
      <c r="K312" t="s">
        <v>22</v>
      </c>
      <c r="L312">
        <v>1270789200</v>
      </c>
      <c r="M312" s="9">
        <f t="shared" si="22"/>
        <v>40277.208333333336</v>
      </c>
      <c r="N312" s="11">
        <f t="shared" si="23"/>
        <v>2010</v>
      </c>
      <c r="O312">
        <v>1272171600</v>
      </c>
      <c r="P312" s="9">
        <f t="shared" si="24"/>
        <v>40293.208333333336</v>
      </c>
      <c r="Q312" t="b">
        <v>0</v>
      </c>
      <c r="R312" t="b">
        <v>0</v>
      </c>
      <c r="S312" t="s">
        <v>89</v>
      </c>
      <c r="T312" t="s">
        <v>2050</v>
      </c>
      <c r="U312" t="s">
        <v>2051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5"/>
        <v>203.36507936507937</v>
      </c>
      <c r="G313" t="s">
        <v>20</v>
      </c>
      <c r="H313">
        <v>121</v>
      </c>
      <c r="I313" s="4">
        <f t="shared" si="21"/>
        <v>105.88429752066116</v>
      </c>
      <c r="J313" t="s">
        <v>21</v>
      </c>
      <c r="K313" t="s">
        <v>22</v>
      </c>
      <c r="L313">
        <v>1297836000</v>
      </c>
      <c r="M313" s="9">
        <f t="shared" si="22"/>
        <v>40590.25</v>
      </c>
      <c r="N313" s="11">
        <f t="shared" si="23"/>
        <v>2011</v>
      </c>
      <c r="O313">
        <v>1298872800</v>
      </c>
      <c r="P313" s="9">
        <f t="shared" si="24"/>
        <v>40602.25</v>
      </c>
      <c r="Q313" t="b">
        <v>0</v>
      </c>
      <c r="R313" t="b">
        <v>0</v>
      </c>
      <c r="S313" t="s">
        <v>33</v>
      </c>
      <c r="T313" t="s">
        <v>2039</v>
      </c>
      <c r="U313" t="s">
        <v>2040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5"/>
        <v>310.2284263959391</v>
      </c>
      <c r="G314" t="s">
        <v>20</v>
      </c>
      <c r="H314">
        <v>3742</v>
      </c>
      <c r="I314" s="4">
        <f t="shared" si="21"/>
        <v>48.996525921966864</v>
      </c>
      <c r="J314" t="s">
        <v>21</v>
      </c>
      <c r="K314" t="s">
        <v>22</v>
      </c>
      <c r="L314">
        <v>1382677200</v>
      </c>
      <c r="M314" s="9">
        <f t="shared" si="22"/>
        <v>41572.208333333336</v>
      </c>
      <c r="N314" s="11">
        <f t="shared" si="23"/>
        <v>2013</v>
      </c>
      <c r="O314">
        <v>1383282000</v>
      </c>
      <c r="P314" s="9">
        <f t="shared" si="24"/>
        <v>41579.208333333336</v>
      </c>
      <c r="Q314" t="b">
        <v>0</v>
      </c>
      <c r="R314" t="b">
        <v>0</v>
      </c>
      <c r="S314" t="s">
        <v>33</v>
      </c>
      <c r="T314" t="s">
        <v>2039</v>
      </c>
      <c r="U314" t="s">
        <v>2040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5"/>
        <v>395.31818181818181</v>
      </c>
      <c r="G315" t="s">
        <v>20</v>
      </c>
      <c r="H315">
        <v>223</v>
      </c>
      <c r="I315" s="4">
        <f t="shared" si="21"/>
        <v>39</v>
      </c>
      <c r="J315" t="s">
        <v>21</v>
      </c>
      <c r="K315" t="s">
        <v>22</v>
      </c>
      <c r="L315">
        <v>1330322400</v>
      </c>
      <c r="M315" s="9">
        <f t="shared" si="22"/>
        <v>40966.25</v>
      </c>
      <c r="N315" s="11">
        <f t="shared" si="23"/>
        <v>2012</v>
      </c>
      <c r="O315">
        <v>1330495200</v>
      </c>
      <c r="P315" s="9">
        <f t="shared" si="24"/>
        <v>40968.25</v>
      </c>
      <c r="Q315" t="b">
        <v>0</v>
      </c>
      <c r="R315" t="b">
        <v>0</v>
      </c>
      <c r="S315" t="s">
        <v>23</v>
      </c>
      <c r="T315" t="s">
        <v>2035</v>
      </c>
      <c r="U315" t="s">
        <v>2036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5"/>
        <v>294.71428571428572</v>
      </c>
      <c r="G316" t="s">
        <v>20</v>
      </c>
      <c r="H316">
        <v>133</v>
      </c>
      <c r="I316" s="4">
        <f t="shared" si="21"/>
        <v>31.022556390977442</v>
      </c>
      <c r="J316" t="s">
        <v>21</v>
      </c>
      <c r="K316" t="s">
        <v>22</v>
      </c>
      <c r="L316">
        <v>1552366800</v>
      </c>
      <c r="M316" s="9">
        <f t="shared" si="22"/>
        <v>43536.208333333328</v>
      </c>
      <c r="N316" s="11">
        <f t="shared" si="23"/>
        <v>2019</v>
      </c>
      <c r="O316">
        <v>1552798800</v>
      </c>
      <c r="P316" s="9">
        <f t="shared" si="24"/>
        <v>43541.208333333328</v>
      </c>
      <c r="Q316" t="b">
        <v>0</v>
      </c>
      <c r="R316" t="b">
        <v>1</v>
      </c>
      <c r="S316" t="s">
        <v>42</v>
      </c>
      <c r="T316" t="s">
        <v>2041</v>
      </c>
      <c r="U316" t="s">
        <v>2042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5"/>
        <v>33.89473684210526</v>
      </c>
      <c r="G317" t="s">
        <v>14</v>
      </c>
      <c r="H317">
        <v>31</v>
      </c>
      <c r="I317" s="4">
        <f t="shared" si="21"/>
        <v>103.87096774193549</v>
      </c>
      <c r="J317" t="s">
        <v>21</v>
      </c>
      <c r="K317" t="s">
        <v>22</v>
      </c>
      <c r="L317">
        <v>1400907600</v>
      </c>
      <c r="M317" s="9">
        <f t="shared" si="22"/>
        <v>41783.208333333336</v>
      </c>
      <c r="N317" s="11">
        <f t="shared" si="23"/>
        <v>2014</v>
      </c>
      <c r="O317">
        <v>1403413200</v>
      </c>
      <c r="P317" s="9">
        <f t="shared" si="24"/>
        <v>41812.208333333336</v>
      </c>
      <c r="Q317" t="b">
        <v>0</v>
      </c>
      <c r="R317" t="b">
        <v>0</v>
      </c>
      <c r="S317" t="s">
        <v>33</v>
      </c>
      <c r="T317" t="s">
        <v>2039</v>
      </c>
      <c r="U317" t="s">
        <v>2040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5"/>
        <v>66.677083333333329</v>
      </c>
      <c r="G318" t="s">
        <v>14</v>
      </c>
      <c r="H318">
        <v>108</v>
      </c>
      <c r="I318" s="4">
        <f t="shared" si="21"/>
        <v>59.268518518518519</v>
      </c>
      <c r="J318" t="s">
        <v>107</v>
      </c>
      <c r="K318" t="s">
        <v>108</v>
      </c>
      <c r="L318">
        <v>1574143200</v>
      </c>
      <c r="M318" s="9">
        <f t="shared" si="22"/>
        <v>43788.25</v>
      </c>
      <c r="N318" s="11">
        <f t="shared" si="23"/>
        <v>2019</v>
      </c>
      <c r="O318">
        <v>1574229600</v>
      </c>
      <c r="P318" s="9">
        <f t="shared" si="24"/>
        <v>43789.25</v>
      </c>
      <c r="Q318" t="b">
        <v>0</v>
      </c>
      <c r="R318" t="b">
        <v>1</v>
      </c>
      <c r="S318" t="s">
        <v>17</v>
      </c>
      <c r="T318" t="s">
        <v>2033</v>
      </c>
      <c r="U318" t="s">
        <v>2034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5"/>
        <v>19.227272727272727</v>
      </c>
      <c r="G319" t="s">
        <v>14</v>
      </c>
      <c r="H319">
        <v>30</v>
      </c>
      <c r="I319" s="4">
        <f t="shared" si="21"/>
        <v>42.3</v>
      </c>
      <c r="J319" t="s">
        <v>21</v>
      </c>
      <c r="K319" t="s">
        <v>22</v>
      </c>
      <c r="L319">
        <v>1494738000</v>
      </c>
      <c r="M319" s="9">
        <f t="shared" si="22"/>
        <v>42869.208333333328</v>
      </c>
      <c r="N319" s="11">
        <f t="shared" si="23"/>
        <v>2017</v>
      </c>
      <c r="O319">
        <v>1495861200</v>
      </c>
      <c r="P319" s="9">
        <f t="shared" si="24"/>
        <v>42882.208333333328</v>
      </c>
      <c r="Q319" t="b">
        <v>0</v>
      </c>
      <c r="R319" t="b">
        <v>0</v>
      </c>
      <c r="S319" t="s">
        <v>33</v>
      </c>
      <c r="T319" t="s">
        <v>2039</v>
      </c>
      <c r="U319" t="s">
        <v>2040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5"/>
        <v>15.842105263157894</v>
      </c>
      <c r="G320" t="s">
        <v>14</v>
      </c>
      <c r="H320">
        <v>17</v>
      </c>
      <c r="I320" s="4">
        <f t="shared" si="21"/>
        <v>53.117647058823529</v>
      </c>
      <c r="J320" t="s">
        <v>21</v>
      </c>
      <c r="K320" t="s">
        <v>22</v>
      </c>
      <c r="L320">
        <v>1392357600</v>
      </c>
      <c r="M320" s="9">
        <f t="shared" si="22"/>
        <v>41684.25</v>
      </c>
      <c r="N320" s="11">
        <f t="shared" si="23"/>
        <v>2014</v>
      </c>
      <c r="O320">
        <v>1392530400</v>
      </c>
      <c r="P320" s="9">
        <f t="shared" si="24"/>
        <v>41686.25</v>
      </c>
      <c r="Q320" t="b">
        <v>0</v>
      </c>
      <c r="R320" t="b">
        <v>0</v>
      </c>
      <c r="S320" t="s">
        <v>23</v>
      </c>
      <c r="T320" t="s">
        <v>2035</v>
      </c>
      <c r="U320" t="s">
        <v>2036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5"/>
        <v>38.702380952380956</v>
      </c>
      <c r="G321" t="s">
        <v>74</v>
      </c>
      <c r="H321">
        <v>64</v>
      </c>
      <c r="I321" s="4">
        <f t="shared" si="21"/>
        <v>50.796875</v>
      </c>
      <c r="J321" t="s">
        <v>21</v>
      </c>
      <c r="K321" t="s">
        <v>22</v>
      </c>
      <c r="L321">
        <v>1281589200</v>
      </c>
      <c r="M321" s="9">
        <f t="shared" si="22"/>
        <v>40402.208333333336</v>
      </c>
      <c r="N321" s="11">
        <f t="shared" si="23"/>
        <v>2010</v>
      </c>
      <c r="O321">
        <v>1283662800</v>
      </c>
      <c r="P321" s="9">
        <f t="shared" si="24"/>
        <v>40426.208333333336</v>
      </c>
      <c r="Q321" t="b">
        <v>0</v>
      </c>
      <c r="R321" t="b">
        <v>0</v>
      </c>
      <c r="S321" t="s">
        <v>28</v>
      </c>
      <c r="T321" t="s">
        <v>2037</v>
      </c>
      <c r="U321" t="s">
        <v>2038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5"/>
        <v>9.5876777251184837</v>
      </c>
      <c r="G322" t="s">
        <v>14</v>
      </c>
      <c r="H322">
        <v>80</v>
      </c>
      <c r="I322" s="4">
        <f t="shared" si="21"/>
        <v>101.15</v>
      </c>
      <c r="J322" t="s">
        <v>21</v>
      </c>
      <c r="K322" t="s">
        <v>22</v>
      </c>
      <c r="L322">
        <v>1305003600</v>
      </c>
      <c r="M322" s="9">
        <f t="shared" si="22"/>
        <v>40673.208333333336</v>
      </c>
      <c r="N322" s="11">
        <f t="shared" si="23"/>
        <v>2011</v>
      </c>
      <c r="O322">
        <v>1305781200</v>
      </c>
      <c r="P322" s="9">
        <f t="shared" si="24"/>
        <v>40682.208333333336</v>
      </c>
      <c r="Q322" t="b">
        <v>0</v>
      </c>
      <c r="R322" t="b">
        <v>0</v>
      </c>
      <c r="S322" t="s">
        <v>119</v>
      </c>
      <c r="T322" t="s">
        <v>2047</v>
      </c>
      <c r="U322" t="s">
        <v>2053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5"/>
        <v>94.144366197183089</v>
      </c>
      <c r="G323" t="s">
        <v>14</v>
      </c>
      <c r="H323">
        <v>2468</v>
      </c>
      <c r="I323" s="4">
        <f t="shared" ref="I323:I386" si="26">E323/H323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7">(((L323/60)/60)/24)+DATE(1970,1,1)</f>
        <v>40634.208333333336</v>
      </c>
      <c r="N323" s="11">
        <f t="shared" ref="N323:N386" si="28">YEAR(M323)</f>
        <v>2011</v>
      </c>
      <c r="O323">
        <v>1302325200</v>
      </c>
      <c r="P323" s="9">
        <f t="shared" ref="P323:P386" si="29">(((O323/60)/60)/24)+DATE(1970,1,1)</f>
        <v>40642.208333333336</v>
      </c>
      <c r="Q323" t="b">
        <v>0</v>
      </c>
      <c r="R323" t="b">
        <v>0</v>
      </c>
      <c r="S323" t="s">
        <v>100</v>
      </c>
      <c r="T323" t="s">
        <v>2041</v>
      </c>
      <c r="U323" t="s">
        <v>2052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5"/>
        <v>166.56234096692114</v>
      </c>
      <c r="G324" t="s">
        <v>20</v>
      </c>
      <c r="H324">
        <v>5168</v>
      </c>
      <c r="I324" s="4">
        <f t="shared" si="26"/>
        <v>37.998645510835914</v>
      </c>
      <c r="J324" t="s">
        <v>21</v>
      </c>
      <c r="K324" t="s">
        <v>22</v>
      </c>
      <c r="L324">
        <v>1290664800</v>
      </c>
      <c r="M324" s="9">
        <f t="shared" si="27"/>
        <v>40507.25</v>
      </c>
      <c r="N324" s="11">
        <f t="shared" si="28"/>
        <v>2010</v>
      </c>
      <c r="O324">
        <v>1291788000</v>
      </c>
      <c r="P324" s="9">
        <f t="shared" si="29"/>
        <v>40520.25</v>
      </c>
      <c r="Q324" t="b">
        <v>0</v>
      </c>
      <c r="R324" t="b">
        <v>0</v>
      </c>
      <c r="S324" t="s">
        <v>33</v>
      </c>
      <c r="T324" t="s">
        <v>2039</v>
      </c>
      <c r="U324" t="s">
        <v>2040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5"/>
        <v>24.134831460674157</v>
      </c>
      <c r="G325" t="s">
        <v>14</v>
      </c>
      <c r="H325">
        <v>26</v>
      </c>
      <c r="I325" s="4">
        <f t="shared" si="26"/>
        <v>82.615384615384613</v>
      </c>
      <c r="J325" t="s">
        <v>40</v>
      </c>
      <c r="K325" t="s">
        <v>41</v>
      </c>
      <c r="L325">
        <v>1395896400</v>
      </c>
      <c r="M325" s="9">
        <f t="shared" si="27"/>
        <v>41725.208333333336</v>
      </c>
      <c r="N325" s="11">
        <f t="shared" si="28"/>
        <v>2014</v>
      </c>
      <c r="O325">
        <v>1396069200</v>
      </c>
      <c r="P325" s="9">
        <f t="shared" si="29"/>
        <v>41727.208333333336</v>
      </c>
      <c r="Q325" t="b">
        <v>0</v>
      </c>
      <c r="R325" t="b">
        <v>0</v>
      </c>
      <c r="S325" t="s">
        <v>42</v>
      </c>
      <c r="T325" t="s">
        <v>2041</v>
      </c>
      <c r="U325" t="s">
        <v>2042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5"/>
        <v>164.05633802816902</v>
      </c>
      <c r="G326" t="s">
        <v>20</v>
      </c>
      <c r="H326">
        <v>307</v>
      </c>
      <c r="I326" s="4">
        <f t="shared" si="26"/>
        <v>37.941368078175898</v>
      </c>
      <c r="J326" t="s">
        <v>21</v>
      </c>
      <c r="K326" t="s">
        <v>22</v>
      </c>
      <c r="L326">
        <v>1434862800</v>
      </c>
      <c r="M326" s="9">
        <f t="shared" si="27"/>
        <v>42176.208333333328</v>
      </c>
      <c r="N326" s="11">
        <f t="shared" si="28"/>
        <v>2015</v>
      </c>
      <c r="O326">
        <v>1435899600</v>
      </c>
      <c r="P326" s="9">
        <f t="shared" si="29"/>
        <v>42188.208333333328</v>
      </c>
      <c r="Q326" t="b">
        <v>0</v>
      </c>
      <c r="R326" t="b">
        <v>1</v>
      </c>
      <c r="S326" t="s">
        <v>33</v>
      </c>
      <c r="T326" t="s">
        <v>2039</v>
      </c>
      <c r="U326" t="s">
        <v>2040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5"/>
        <v>90.723076923076931</v>
      </c>
      <c r="G327" t="s">
        <v>14</v>
      </c>
      <c r="H327">
        <v>73</v>
      </c>
      <c r="I327" s="4">
        <f t="shared" si="26"/>
        <v>80.780821917808225</v>
      </c>
      <c r="J327" t="s">
        <v>21</v>
      </c>
      <c r="K327" t="s">
        <v>22</v>
      </c>
      <c r="L327">
        <v>1529125200</v>
      </c>
      <c r="M327" s="9">
        <f t="shared" si="27"/>
        <v>43267.208333333328</v>
      </c>
      <c r="N327" s="11">
        <f t="shared" si="28"/>
        <v>2018</v>
      </c>
      <c r="O327">
        <v>1531112400</v>
      </c>
      <c r="P327" s="9">
        <f t="shared" si="29"/>
        <v>43290.208333333328</v>
      </c>
      <c r="Q327" t="b">
        <v>0</v>
      </c>
      <c r="R327" t="b">
        <v>1</v>
      </c>
      <c r="S327" t="s">
        <v>33</v>
      </c>
      <c r="T327" t="s">
        <v>2039</v>
      </c>
      <c r="U327" t="s">
        <v>2040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5"/>
        <v>46.194444444444443</v>
      </c>
      <c r="G328" t="s">
        <v>14</v>
      </c>
      <c r="H328">
        <v>128</v>
      </c>
      <c r="I328" s="4">
        <f t="shared" si="26"/>
        <v>25.984375</v>
      </c>
      <c r="J328" t="s">
        <v>21</v>
      </c>
      <c r="K328" t="s">
        <v>22</v>
      </c>
      <c r="L328">
        <v>1451109600</v>
      </c>
      <c r="M328" s="9">
        <f t="shared" si="27"/>
        <v>42364.25</v>
      </c>
      <c r="N328" s="11">
        <f t="shared" si="28"/>
        <v>2015</v>
      </c>
      <c r="O328">
        <v>1451628000</v>
      </c>
      <c r="P328" s="9">
        <f t="shared" si="29"/>
        <v>42370.25</v>
      </c>
      <c r="Q328" t="b">
        <v>0</v>
      </c>
      <c r="R328" t="b">
        <v>0</v>
      </c>
      <c r="S328" t="s">
        <v>71</v>
      </c>
      <c r="T328" t="s">
        <v>2041</v>
      </c>
      <c r="U328" t="s">
        <v>2049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5"/>
        <v>38.53846153846154</v>
      </c>
      <c r="G329" t="s">
        <v>14</v>
      </c>
      <c r="H329">
        <v>33</v>
      </c>
      <c r="I329" s="4">
        <f t="shared" si="26"/>
        <v>30.363636363636363</v>
      </c>
      <c r="J329" t="s">
        <v>21</v>
      </c>
      <c r="K329" t="s">
        <v>22</v>
      </c>
      <c r="L329">
        <v>1566968400</v>
      </c>
      <c r="M329" s="9">
        <f t="shared" si="27"/>
        <v>43705.208333333328</v>
      </c>
      <c r="N329" s="11">
        <f t="shared" si="28"/>
        <v>2019</v>
      </c>
      <c r="O329">
        <v>1567314000</v>
      </c>
      <c r="P329" s="9">
        <f t="shared" si="29"/>
        <v>43709.208333333328</v>
      </c>
      <c r="Q329" t="b">
        <v>0</v>
      </c>
      <c r="R329" t="b">
        <v>1</v>
      </c>
      <c r="S329" t="s">
        <v>33</v>
      </c>
      <c r="T329" t="s">
        <v>2039</v>
      </c>
      <c r="U329" t="s">
        <v>2040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5"/>
        <v>133.56231003039514</v>
      </c>
      <c r="G330" t="s">
        <v>20</v>
      </c>
      <c r="H330">
        <v>2441</v>
      </c>
      <c r="I330" s="4">
        <f t="shared" si="26"/>
        <v>54.004916018025398</v>
      </c>
      <c r="J330" t="s">
        <v>21</v>
      </c>
      <c r="K330" t="s">
        <v>22</v>
      </c>
      <c r="L330">
        <v>1543557600</v>
      </c>
      <c r="M330" s="9">
        <f t="shared" si="27"/>
        <v>43434.25</v>
      </c>
      <c r="N330" s="11">
        <f t="shared" si="28"/>
        <v>2018</v>
      </c>
      <c r="O330">
        <v>1544508000</v>
      </c>
      <c r="P330" s="9">
        <f t="shared" si="29"/>
        <v>43445.25</v>
      </c>
      <c r="Q330" t="b">
        <v>0</v>
      </c>
      <c r="R330" t="b">
        <v>0</v>
      </c>
      <c r="S330" t="s">
        <v>23</v>
      </c>
      <c r="T330" t="s">
        <v>2035</v>
      </c>
      <c r="U330" t="s">
        <v>2036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5"/>
        <v>22.896588486140725</v>
      </c>
      <c r="G331" t="s">
        <v>47</v>
      </c>
      <c r="H331">
        <v>211</v>
      </c>
      <c r="I331" s="4">
        <f t="shared" si="26"/>
        <v>101.78672985781991</v>
      </c>
      <c r="J331" t="s">
        <v>21</v>
      </c>
      <c r="K331" t="s">
        <v>22</v>
      </c>
      <c r="L331">
        <v>1481522400</v>
      </c>
      <c r="M331" s="9">
        <f t="shared" si="27"/>
        <v>42716.25</v>
      </c>
      <c r="N331" s="11">
        <f t="shared" si="28"/>
        <v>2016</v>
      </c>
      <c r="O331">
        <v>1482472800</v>
      </c>
      <c r="P331" s="9">
        <f t="shared" si="29"/>
        <v>42727.25</v>
      </c>
      <c r="Q331" t="b">
        <v>0</v>
      </c>
      <c r="R331" t="b">
        <v>0</v>
      </c>
      <c r="S331" t="s">
        <v>89</v>
      </c>
      <c r="T331" t="s">
        <v>2050</v>
      </c>
      <c r="U331" t="s">
        <v>2051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5"/>
        <v>184.95548961424333</v>
      </c>
      <c r="G332" t="s">
        <v>20</v>
      </c>
      <c r="H332">
        <v>1385</v>
      </c>
      <c r="I332" s="4">
        <f t="shared" si="26"/>
        <v>45.003610108303249</v>
      </c>
      <c r="J332" t="s">
        <v>40</v>
      </c>
      <c r="K332" t="s">
        <v>41</v>
      </c>
      <c r="L332">
        <v>1512712800</v>
      </c>
      <c r="M332" s="9">
        <f t="shared" si="27"/>
        <v>43077.25</v>
      </c>
      <c r="N332" s="11">
        <f t="shared" si="28"/>
        <v>2017</v>
      </c>
      <c r="O332">
        <v>1512799200</v>
      </c>
      <c r="P332" s="9">
        <f t="shared" si="29"/>
        <v>43078.25</v>
      </c>
      <c r="Q332" t="b">
        <v>0</v>
      </c>
      <c r="R332" t="b">
        <v>0</v>
      </c>
      <c r="S332" t="s">
        <v>42</v>
      </c>
      <c r="T332" t="s">
        <v>2041</v>
      </c>
      <c r="U332" t="s">
        <v>2042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5"/>
        <v>443.72727272727275</v>
      </c>
      <c r="G333" t="s">
        <v>20</v>
      </c>
      <c r="H333">
        <v>190</v>
      </c>
      <c r="I333" s="4">
        <f t="shared" si="26"/>
        <v>77.068421052631578</v>
      </c>
      <c r="J333" t="s">
        <v>21</v>
      </c>
      <c r="K333" t="s">
        <v>22</v>
      </c>
      <c r="L333">
        <v>1324274400</v>
      </c>
      <c r="M333" s="9">
        <f t="shared" si="27"/>
        <v>40896.25</v>
      </c>
      <c r="N333" s="11">
        <f t="shared" si="28"/>
        <v>2011</v>
      </c>
      <c r="O333">
        <v>1324360800</v>
      </c>
      <c r="P333" s="9">
        <f t="shared" si="29"/>
        <v>40897.25</v>
      </c>
      <c r="Q333" t="b">
        <v>0</v>
      </c>
      <c r="R333" t="b">
        <v>0</v>
      </c>
      <c r="S333" t="s">
        <v>17</v>
      </c>
      <c r="T333" t="s">
        <v>2033</v>
      </c>
      <c r="U333" t="s">
        <v>2034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5"/>
        <v>199.9806763285024</v>
      </c>
      <c r="G334" t="s">
        <v>20</v>
      </c>
      <c r="H334">
        <v>470</v>
      </c>
      <c r="I334" s="4">
        <f t="shared" si="26"/>
        <v>88.076595744680844</v>
      </c>
      <c r="J334" t="s">
        <v>21</v>
      </c>
      <c r="K334" t="s">
        <v>22</v>
      </c>
      <c r="L334">
        <v>1364446800</v>
      </c>
      <c r="M334" s="9">
        <f t="shared" si="27"/>
        <v>41361.208333333336</v>
      </c>
      <c r="N334" s="11">
        <f t="shared" si="28"/>
        <v>2013</v>
      </c>
      <c r="O334">
        <v>1364533200</v>
      </c>
      <c r="P334" s="9">
        <f t="shared" si="29"/>
        <v>41362.208333333336</v>
      </c>
      <c r="Q334" t="b">
        <v>0</v>
      </c>
      <c r="R334" t="b">
        <v>0</v>
      </c>
      <c r="S334" t="s">
        <v>65</v>
      </c>
      <c r="T334" t="s">
        <v>2037</v>
      </c>
      <c r="U334" t="s">
        <v>2046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ref="F335:F398" si="30">(E335/D335)*100</f>
        <v>123.95833333333333</v>
      </c>
      <c r="G335" t="s">
        <v>20</v>
      </c>
      <c r="H335">
        <v>253</v>
      </c>
      <c r="I335" s="4">
        <f t="shared" si="26"/>
        <v>47.035573122529641</v>
      </c>
      <c r="J335" t="s">
        <v>21</v>
      </c>
      <c r="K335" t="s">
        <v>22</v>
      </c>
      <c r="L335">
        <v>1542693600</v>
      </c>
      <c r="M335" s="9">
        <f t="shared" si="27"/>
        <v>43424.25</v>
      </c>
      <c r="N335" s="11">
        <f t="shared" si="28"/>
        <v>2018</v>
      </c>
      <c r="O335">
        <v>1545112800</v>
      </c>
      <c r="P335" s="9">
        <f t="shared" si="29"/>
        <v>43452.25</v>
      </c>
      <c r="Q335" t="b">
        <v>0</v>
      </c>
      <c r="R335" t="b">
        <v>0</v>
      </c>
      <c r="S335" t="s">
        <v>33</v>
      </c>
      <c r="T335" t="s">
        <v>2039</v>
      </c>
      <c r="U335" t="s">
        <v>2040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4">
        <f t="shared" si="26"/>
        <v>110.99550763701707</v>
      </c>
      <c r="J336" t="s">
        <v>21</v>
      </c>
      <c r="K336" t="s">
        <v>22</v>
      </c>
      <c r="L336">
        <v>1515564000</v>
      </c>
      <c r="M336" s="9">
        <f t="shared" si="27"/>
        <v>43110.25</v>
      </c>
      <c r="N336" s="11">
        <f t="shared" si="28"/>
        <v>2018</v>
      </c>
      <c r="O336">
        <v>1516168800</v>
      </c>
      <c r="P336" s="9">
        <f t="shared" si="29"/>
        <v>43117.25</v>
      </c>
      <c r="Q336" t="b">
        <v>0</v>
      </c>
      <c r="R336" t="b">
        <v>0</v>
      </c>
      <c r="S336" t="s">
        <v>23</v>
      </c>
      <c r="T336" t="s">
        <v>2035</v>
      </c>
      <c r="U336" t="s">
        <v>2036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4">
        <f t="shared" si="26"/>
        <v>87.003066141042481</v>
      </c>
      <c r="J337" t="s">
        <v>21</v>
      </c>
      <c r="K337" t="s">
        <v>22</v>
      </c>
      <c r="L337">
        <v>1573797600</v>
      </c>
      <c r="M337" s="9">
        <f t="shared" si="27"/>
        <v>43784.25</v>
      </c>
      <c r="N337" s="11">
        <f t="shared" si="28"/>
        <v>2019</v>
      </c>
      <c r="O337">
        <v>1574920800</v>
      </c>
      <c r="P337" s="9">
        <f t="shared" si="29"/>
        <v>43797.25</v>
      </c>
      <c r="Q337" t="b">
        <v>0</v>
      </c>
      <c r="R337" t="b">
        <v>0</v>
      </c>
      <c r="S337" t="s">
        <v>23</v>
      </c>
      <c r="T337" t="s">
        <v>2035</v>
      </c>
      <c r="U337" t="s">
        <v>2036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4">
        <f t="shared" si="26"/>
        <v>63.994402985074629</v>
      </c>
      <c r="J338" t="s">
        <v>21</v>
      </c>
      <c r="K338" t="s">
        <v>22</v>
      </c>
      <c r="L338">
        <v>1292392800</v>
      </c>
      <c r="M338" s="9">
        <f t="shared" si="27"/>
        <v>40527.25</v>
      </c>
      <c r="N338" s="11">
        <f t="shared" si="28"/>
        <v>2010</v>
      </c>
      <c r="O338">
        <v>1292479200</v>
      </c>
      <c r="P338" s="9">
        <f t="shared" si="29"/>
        <v>40528.25</v>
      </c>
      <c r="Q338" t="b">
        <v>0</v>
      </c>
      <c r="R338" t="b">
        <v>1</v>
      </c>
      <c r="S338" t="s">
        <v>23</v>
      </c>
      <c r="T338" t="s">
        <v>2035</v>
      </c>
      <c r="U338" t="s">
        <v>2036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4">
        <f t="shared" si="26"/>
        <v>105.9945205479452</v>
      </c>
      <c r="J339" t="s">
        <v>21</v>
      </c>
      <c r="K339" t="s">
        <v>22</v>
      </c>
      <c r="L339">
        <v>1573452000</v>
      </c>
      <c r="M339" s="9">
        <f t="shared" si="27"/>
        <v>43780.25</v>
      </c>
      <c r="N339" s="11">
        <f t="shared" si="28"/>
        <v>2019</v>
      </c>
      <c r="O339">
        <v>1573538400</v>
      </c>
      <c r="P339" s="9">
        <f t="shared" si="29"/>
        <v>43781.25</v>
      </c>
      <c r="Q339" t="b">
        <v>0</v>
      </c>
      <c r="R339" t="b">
        <v>0</v>
      </c>
      <c r="S339" t="s">
        <v>33</v>
      </c>
      <c r="T339" t="s">
        <v>2039</v>
      </c>
      <c r="U339" t="s">
        <v>2040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4">
        <f t="shared" si="26"/>
        <v>73.989349112426041</v>
      </c>
      <c r="J340" t="s">
        <v>21</v>
      </c>
      <c r="K340" t="s">
        <v>22</v>
      </c>
      <c r="L340">
        <v>1317790800</v>
      </c>
      <c r="M340" s="9">
        <f t="shared" si="27"/>
        <v>40821.208333333336</v>
      </c>
      <c r="N340" s="11">
        <f t="shared" si="28"/>
        <v>2011</v>
      </c>
      <c r="O340">
        <v>1320382800</v>
      </c>
      <c r="P340" s="9">
        <f t="shared" si="29"/>
        <v>40851.208333333336</v>
      </c>
      <c r="Q340" t="b">
        <v>0</v>
      </c>
      <c r="R340" t="b">
        <v>0</v>
      </c>
      <c r="S340" t="s">
        <v>33</v>
      </c>
      <c r="T340" t="s">
        <v>2039</v>
      </c>
      <c r="U340" t="s">
        <v>2040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4">
        <f t="shared" si="26"/>
        <v>84.02004626060139</v>
      </c>
      <c r="J341" t="s">
        <v>15</v>
      </c>
      <c r="K341" t="s">
        <v>16</v>
      </c>
      <c r="L341">
        <v>1501650000</v>
      </c>
      <c r="M341" s="9">
        <f t="shared" si="27"/>
        <v>42949.208333333328</v>
      </c>
      <c r="N341" s="11">
        <f t="shared" si="28"/>
        <v>2017</v>
      </c>
      <c r="O341">
        <v>1502859600</v>
      </c>
      <c r="P341" s="9">
        <f t="shared" si="29"/>
        <v>42963.208333333328</v>
      </c>
      <c r="Q341" t="b">
        <v>0</v>
      </c>
      <c r="R341" t="b">
        <v>0</v>
      </c>
      <c r="S341" t="s">
        <v>33</v>
      </c>
      <c r="T341" t="s">
        <v>2039</v>
      </c>
      <c r="U341" t="s">
        <v>2040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4">
        <f t="shared" si="26"/>
        <v>88.966921119592882</v>
      </c>
      <c r="J342" t="s">
        <v>21</v>
      </c>
      <c r="K342" t="s">
        <v>22</v>
      </c>
      <c r="L342">
        <v>1323669600</v>
      </c>
      <c r="M342" s="9">
        <f t="shared" si="27"/>
        <v>40889.25</v>
      </c>
      <c r="N342" s="11">
        <f t="shared" si="28"/>
        <v>2011</v>
      </c>
      <c r="O342">
        <v>1323756000</v>
      </c>
      <c r="P342" s="9">
        <f t="shared" si="29"/>
        <v>40890.25</v>
      </c>
      <c r="Q342" t="b">
        <v>0</v>
      </c>
      <c r="R342" t="b">
        <v>0</v>
      </c>
      <c r="S342" t="s">
        <v>122</v>
      </c>
      <c r="T342" t="s">
        <v>2054</v>
      </c>
      <c r="U342" t="s">
        <v>2055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4">
        <f t="shared" si="26"/>
        <v>76.990453460620529</v>
      </c>
      <c r="J343" t="s">
        <v>21</v>
      </c>
      <c r="K343" t="s">
        <v>22</v>
      </c>
      <c r="L343">
        <v>1440738000</v>
      </c>
      <c r="M343" s="9">
        <f t="shared" si="27"/>
        <v>42244.208333333328</v>
      </c>
      <c r="N343" s="11">
        <f t="shared" si="28"/>
        <v>2015</v>
      </c>
      <c r="O343">
        <v>1441342800</v>
      </c>
      <c r="P343" s="9">
        <f t="shared" si="29"/>
        <v>42251.208333333328</v>
      </c>
      <c r="Q343" t="b">
        <v>0</v>
      </c>
      <c r="R343" t="b">
        <v>0</v>
      </c>
      <c r="S343" t="s">
        <v>60</v>
      </c>
      <c r="T343" t="s">
        <v>2035</v>
      </c>
      <c r="U343" t="s">
        <v>2045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4">
        <f t="shared" si="26"/>
        <v>97.146341463414629</v>
      </c>
      <c r="J344" t="s">
        <v>21</v>
      </c>
      <c r="K344" t="s">
        <v>22</v>
      </c>
      <c r="L344">
        <v>1374296400</v>
      </c>
      <c r="M344" s="9">
        <f t="shared" si="27"/>
        <v>41475.208333333336</v>
      </c>
      <c r="N344" s="11">
        <f t="shared" si="28"/>
        <v>2013</v>
      </c>
      <c r="O344">
        <v>1375333200</v>
      </c>
      <c r="P344" s="9">
        <f t="shared" si="29"/>
        <v>41487.208333333336</v>
      </c>
      <c r="Q344" t="b">
        <v>0</v>
      </c>
      <c r="R344" t="b">
        <v>0</v>
      </c>
      <c r="S344" t="s">
        <v>33</v>
      </c>
      <c r="T344" t="s">
        <v>2039</v>
      </c>
      <c r="U344" t="s">
        <v>2040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4">
        <f t="shared" si="26"/>
        <v>33.013605442176868</v>
      </c>
      <c r="J345" t="s">
        <v>21</v>
      </c>
      <c r="K345" t="s">
        <v>22</v>
      </c>
      <c r="L345">
        <v>1384840800</v>
      </c>
      <c r="M345" s="9">
        <f t="shared" si="27"/>
        <v>41597.25</v>
      </c>
      <c r="N345" s="11">
        <f t="shared" si="28"/>
        <v>2013</v>
      </c>
      <c r="O345">
        <v>1389420000</v>
      </c>
      <c r="P345" s="9">
        <f t="shared" si="29"/>
        <v>41650.25</v>
      </c>
      <c r="Q345" t="b">
        <v>0</v>
      </c>
      <c r="R345" t="b">
        <v>0</v>
      </c>
      <c r="S345" t="s">
        <v>33</v>
      </c>
      <c r="T345" t="s">
        <v>2039</v>
      </c>
      <c r="U345" t="s">
        <v>2040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4">
        <f t="shared" si="26"/>
        <v>99.950602409638549</v>
      </c>
      <c r="J346" t="s">
        <v>21</v>
      </c>
      <c r="K346" t="s">
        <v>22</v>
      </c>
      <c r="L346">
        <v>1516600800</v>
      </c>
      <c r="M346" s="9">
        <f t="shared" si="27"/>
        <v>43122.25</v>
      </c>
      <c r="N346" s="11">
        <f t="shared" si="28"/>
        <v>2018</v>
      </c>
      <c r="O346">
        <v>1520056800</v>
      </c>
      <c r="P346" s="9">
        <f t="shared" si="29"/>
        <v>43162.25</v>
      </c>
      <c r="Q346" t="b">
        <v>0</v>
      </c>
      <c r="R346" t="b">
        <v>0</v>
      </c>
      <c r="S346" t="s">
        <v>89</v>
      </c>
      <c r="T346" t="s">
        <v>2050</v>
      </c>
      <c r="U346" t="s">
        <v>2051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4">
        <f t="shared" si="26"/>
        <v>69.966767371601208</v>
      </c>
      <c r="J347" t="s">
        <v>40</v>
      </c>
      <c r="K347" t="s">
        <v>41</v>
      </c>
      <c r="L347">
        <v>1436418000</v>
      </c>
      <c r="M347" s="9">
        <f t="shared" si="27"/>
        <v>42194.208333333328</v>
      </c>
      <c r="N347" s="11">
        <f t="shared" si="28"/>
        <v>2015</v>
      </c>
      <c r="O347">
        <v>1436504400</v>
      </c>
      <c r="P347" s="9">
        <f t="shared" si="29"/>
        <v>42195.208333333328</v>
      </c>
      <c r="Q347" t="b">
        <v>0</v>
      </c>
      <c r="R347" t="b">
        <v>0</v>
      </c>
      <c r="S347" t="s">
        <v>53</v>
      </c>
      <c r="T347" t="s">
        <v>2041</v>
      </c>
      <c r="U347" t="s">
        <v>2044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4">
        <f t="shared" si="26"/>
        <v>110.32</v>
      </c>
      <c r="J348" t="s">
        <v>21</v>
      </c>
      <c r="K348" t="s">
        <v>22</v>
      </c>
      <c r="L348">
        <v>1503550800</v>
      </c>
      <c r="M348" s="9">
        <f t="shared" si="27"/>
        <v>42971.208333333328</v>
      </c>
      <c r="N348" s="11">
        <f t="shared" si="28"/>
        <v>2017</v>
      </c>
      <c r="O348">
        <v>1508302800</v>
      </c>
      <c r="P348" s="9">
        <f t="shared" si="29"/>
        <v>43026.208333333328</v>
      </c>
      <c r="Q348" t="b">
        <v>0</v>
      </c>
      <c r="R348" t="b">
        <v>1</v>
      </c>
      <c r="S348" t="s">
        <v>60</v>
      </c>
      <c r="T348" t="s">
        <v>2035</v>
      </c>
      <c r="U348" t="s">
        <v>2045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4">
        <f t="shared" si="26"/>
        <v>66.005235602094245</v>
      </c>
      <c r="J349" t="s">
        <v>21</v>
      </c>
      <c r="K349" t="s">
        <v>22</v>
      </c>
      <c r="L349">
        <v>1423634400</v>
      </c>
      <c r="M349" s="9">
        <f t="shared" si="27"/>
        <v>42046.25</v>
      </c>
      <c r="N349" s="11">
        <f t="shared" si="28"/>
        <v>2015</v>
      </c>
      <c r="O349">
        <v>1425708000</v>
      </c>
      <c r="P349" s="9">
        <f t="shared" si="29"/>
        <v>42070.25</v>
      </c>
      <c r="Q349" t="b">
        <v>0</v>
      </c>
      <c r="R349" t="b">
        <v>0</v>
      </c>
      <c r="S349" t="s">
        <v>28</v>
      </c>
      <c r="T349" t="s">
        <v>2037</v>
      </c>
      <c r="U349" t="s">
        <v>2038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4">
        <f t="shared" si="26"/>
        <v>41.005742176284812</v>
      </c>
      <c r="J350" t="s">
        <v>21</v>
      </c>
      <c r="K350" t="s">
        <v>22</v>
      </c>
      <c r="L350">
        <v>1487224800</v>
      </c>
      <c r="M350" s="9">
        <f t="shared" si="27"/>
        <v>42782.25</v>
      </c>
      <c r="N350" s="11">
        <f t="shared" si="28"/>
        <v>2017</v>
      </c>
      <c r="O350">
        <v>1488348000</v>
      </c>
      <c r="P350" s="9">
        <f t="shared" si="29"/>
        <v>42795.25</v>
      </c>
      <c r="Q350" t="b">
        <v>0</v>
      </c>
      <c r="R350" t="b">
        <v>0</v>
      </c>
      <c r="S350" t="s">
        <v>17</v>
      </c>
      <c r="T350" t="s">
        <v>2033</v>
      </c>
      <c r="U350" t="s">
        <v>2034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4">
        <f t="shared" si="26"/>
        <v>103.96316359696641</v>
      </c>
      <c r="J351" t="s">
        <v>21</v>
      </c>
      <c r="K351" t="s">
        <v>22</v>
      </c>
      <c r="L351">
        <v>1500008400</v>
      </c>
      <c r="M351" s="9">
        <f t="shared" si="27"/>
        <v>42930.208333333328</v>
      </c>
      <c r="N351" s="11">
        <f t="shared" si="28"/>
        <v>2017</v>
      </c>
      <c r="O351">
        <v>1502600400</v>
      </c>
      <c r="P351" s="9">
        <f t="shared" si="29"/>
        <v>42960.208333333328</v>
      </c>
      <c r="Q351" t="b">
        <v>0</v>
      </c>
      <c r="R351" t="b">
        <v>0</v>
      </c>
      <c r="S351" t="s">
        <v>33</v>
      </c>
      <c r="T351" t="s">
        <v>2039</v>
      </c>
      <c r="U351" t="s">
        <v>2040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4">
        <f t="shared" si="26"/>
        <v>5</v>
      </c>
      <c r="J352" t="s">
        <v>21</v>
      </c>
      <c r="K352" t="s">
        <v>22</v>
      </c>
      <c r="L352">
        <v>1432098000</v>
      </c>
      <c r="M352" s="9">
        <f t="shared" si="27"/>
        <v>42144.208333333328</v>
      </c>
      <c r="N352" s="11">
        <f t="shared" si="28"/>
        <v>2015</v>
      </c>
      <c r="O352">
        <v>1433653200</v>
      </c>
      <c r="P352" s="9">
        <f t="shared" si="29"/>
        <v>42162.208333333328</v>
      </c>
      <c r="Q352" t="b">
        <v>0</v>
      </c>
      <c r="R352" t="b">
        <v>1</v>
      </c>
      <c r="S352" t="s">
        <v>159</v>
      </c>
      <c r="T352" t="s">
        <v>2035</v>
      </c>
      <c r="U352" t="s">
        <v>2058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4">
        <f t="shared" si="26"/>
        <v>47.009935419771487</v>
      </c>
      <c r="J353" t="s">
        <v>21</v>
      </c>
      <c r="K353" t="s">
        <v>22</v>
      </c>
      <c r="L353">
        <v>1440392400</v>
      </c>
      <c r="M353" s="9">
        <f t="shared" si="27"/>
        <v>42240.208333333328</v>
      </c>
      <c r="N353" s="11">
        <f t="shared" si="28"/>
        <v>2015</v>
      </c>
      <c r="O353">
        <v>1441602000</v>
      </c>
      <c r="P353" s="9">
        <f t="shared" si="29"/>
        <v>42254.208333333328</v>
      </c>
      <c r="Q353" t="b">
        <v>0</v>
      </c>
      <c r="R353" t="b">
        <v>0</v>
      </c>
      <c r="S353" t="s">
        <v>23</v>
      </c>
      <c r="T353" t="s">
        <v>2035</v>
      </c>
      <c r="U353" t="s">
        <v>2036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4">
        <f t="shared" si="26"/>
        <v>29.606060606060606</v>
      </c>
      <c r="J354" t="s">
        <v>15</v>
      </c>
      <c r="K354" t="s">
        <v>16</v>
      </c>
      <c r="L354">
        <v>1446876000</v>
      </c>
      <c r="M354" s="9">
        <f t="shared" si="27"/>
        <v>42315.25</v>
      </c>
      <c r="N354" s="11">
        <f t="shared" si="28"/>
        <v>2015</v>
      </c>
      <c r="O354">
        <v>1447567200</v>
      </c>
      <c r="P354" s="9">
        <f t="shared" si="29"/>
        <v>42323.25</v>
      </c>
      <c r="Q354" t="b">
        <v>0</v>
      </c>
      <c r="R354" t="b">
        <v>0</v>
      </c>
      <c r="S354" t="s">
        <v>33</v>
      </c>
      <c r="T354" t="s">
        <v>2039</v>
      </c>
      <c r="U354" t="s">
        <v>2040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4">
        <f t="shared" si="26"/>
        <v>81.010569583088667</v>
      </c>
      <c r="J355" t="s">
        <v>21</v>
      </c>
      <c r="K355" t="s">
        <v>22</v>
      </c>
      <c r="L355">
        <v>1562302800</v>
      </c>
      <c r="M355" s="9">
        <f t="shared" si="27"/>
        <v>43651.208333333328</v>
      </c>
      <c r="N355" s="11">
        <f t="shared" si="28"/>
        <v>2019</v>
      </c>
      <c r="O355">
        <v>1562389200</v>
      </c>
      <c r="P355" s="9">
        <f t="shared" si="29"/>
        <v>43652.208333333328</v>
      </c>
      <c r="Q355" t="b">
        <v>0</v>
      </c>
      <c r="R355" t="b">
        <v>0</v>
      </c>
      <c r="S355" t="s">
        <v>33</v>
      </c>
      <c r="T355" t="s">
        <v>2039</v>
      </c>
      <c r="U355" t="s">
        <v>2040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4">
        <f t="shared" si="26"/>
        <v>94.35</v>
      </c>
      <c r="J356" t="s">
        <v>36</v>
      </c>
      <c r="K356" t="s">
        <v>37</v>
      </c>
      <c r="L356">
        <v>1378184400</v>
      </c>
      <c r="M356" s="9">
        <f t="shared" si="27"/>
        <v>41520.208333333336</v>
      </c>
      <c r="N356" s="11">
        <f t="shared" si="28"/>
        <v>2013</v>
      </c>
      <c r="O356">
        <v>1378789200</v>
      </c>
      <c r="P356" s="9">
        <f t="shared" si="29"/>
        <v>41527.208333333336</v>
      </c>
      <c r="Q356" t="b">
        <v>0</v>
      </c>
      <c r="R356" t="b">
        <v>0</v>
      </c>
      <c r="S356" t="s">
        <v>42</v>
      </c>
      <c r="T356" t="s">
        <v>2041</v>
      </c>
      <c r="U356" t="s">
        <v>2042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4">
        <f t="shared" si="26"/>
        <v>26.058139534883722</v>
      </c>
      <c r="J357" t="s">
        <v>21</v>
      </c>
      <c r="K357" t="s">
        <v>22</v>
      </c>
      <c r="L357">
        <v>1485064800</v>
      </c>
      <c r="M357" s="9">
        <f t="shared" si="27"/>
        <v>42757.25</v>
      </c>
      <c r="N357" s="11">
        <f t="shared" si="28"/>
        <v>2017</v>
      </c>
      <c r="O357">
        <v>1488520800</v>
      </c>
      <c r="P357" s="9">
        <f t="shared" si="29"/>
        <v>42797.25</v>
      </c>
      <c r="Q357" t="b">
        <v>0</v>
      </c>
      <c r="R357" t="b">
        <v>0</v>
      </c>
      <c r="S357" t="s">
        <v>65</v>
      </c>
      <c r="T357" t="s">
        <v>2037</v>
      </c>
      <c r="U357" t="s">
        <v>2046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4">
        <f t="shared" si="26"/>
        <v>85.775000000000006</v>
      </c>
      <c r="J358" t="s">
        <v>107</v>
      </c>
      <c r="K358" t="s">
        <v>108</v>
      </c>
      <c r="L358">
        <v>1326520800</v>
      </c>
      <c r="M358" s="9">
        <f t="shared" si="27"/>
        <v>40922.25</v>
      </c>
      <c r="N358" s="11">
        <f t="shared" si="28"/>
        <v>2012</v>
      </c>
      <c r="O358">
        <v>1327298400</v>
      </c>
      <c r="P358" s="9">
        <f t="shared" si="29"/>
        <v>40931.25</v>
      </c>
      <c r="Q358" t="b">
        <v>0</v>
      </c>
      <c r="R358" t="b">
        <v>0</v>
      </c>
      <c r="S358" t="s">
        <v>33</v>
      </c>
      <c r="T358" t="s">
        <v>2039</v>
      </c>
      <c r="U358" t="s">
        <v>2040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4">
        <f t="shared" si="26"/>
        <v>103.73170731707317</v>
      </c>
      <c r="J359" t="s">
        <v>21</v>
      </c>
      <c r="K359" t="s">
        <v>22</v>
      </c>
      <c r="L359">
        <v>1441256400</v>
      </c>
      <c r="M359" s="9">
        <f t="shared" si="27"/>
        <v>42250.208333333328</v>
      </c>
      <c r="N359" s="11">
        <f t="shared" si="28"/>
        <v>2015</v>
      </c>
      <c r="O359">
        <v>1443416400</v>
      </c>
      <c r="P359" s="9">
        <f t="shared" si="29"/>
        <v>42275.208333333328</v>
      </c>
      <c r="Q359" t="b">
        <v>0</v>
      </c>
      <c r="R359" t="b">
        <v>0</v>
      </c>
      <c r="S359" t="s">
        <v>89</v>
      </c>
      <c r="T359" t="s">
        <v>2050</v>
      </c>
      <c r="U359" t="s">
        <v>2051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4">
        <f t="shared" si="26"/>
        <v>49.826086956521742</v>
      </c>
      <c r="J360" t="s">
        <v>15</v>
      </c>
      <c r="K360" t="s">
        <v>16</v>
      </c>
      <c r="L360">
        <v>1533877200</v>
      </c>
      <c r="M360" s="9">
        <f t="shared" si="27"/>
        <v>43322.208333333328</v>
      </c>
      <c r="N360" s="11">
        <f t="shared" si="28"/>
        <v>2018</v>
      </c>
      <c r="O360">
        <v>1534136400</v>
      </c>
      <c r="P360" s="9">
        <f t="shared" si="29"/>
        <v>43325.208333333328</v>
      </c>
      <c r="Q360" t="b">
        <v>1</v>
      </c>
      <c r="R360" t="b">
        <v>0</v>
      </c>
      <c r="S360" t="s">
        <v>122</v>
      </c>
      <c r="T360" t="s">
        <v>2054</v>
      </c>
      <c r="U360" t="s">
        <v>2055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4">
        <f t="shared" si="26"/>
        <v>63.893048128342244</v>
      </c>
      <c r="J361" t="s">
        <v>21</v>
      </c>
      <c r="K361" t="s">
        <v>22</v>
      </c>
      <c r="L361">
        <v>1314421200</v>
      </c>
      <c r="M361" s="9">
        <f t="shared" si="27"/>
        <v>40782.208333333336</v>
      </c>
      <c r="N361" s="11">
        <f t="shared" si="28"/>
        <v>2011</v>
      </c>
      <c r="O361">
        <v>1315026000</v>
      </c>
      <c r="P361" s="9">
        <f t="shared" si="29"/>
        <v>40789.208333333336</v>
      </c>
      <c r="Q361" t="b">
        <v>0</v>
      </c>
      <c r="R361" t="b">
        <v>0</v>
      </c>
      <c r="S361" t="s">
        <v>71</v>
      </c>
      <c r="T361" t="s">
        <v>2041</v>
      </c>
      <c r="U361" t="s">
        <v>2049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4">
        <f t="shared" si="26"/>
        <v>47.002434782608695</v>
      </c>
      <c r="J362" t="s">
        <v>40</v>
      </c>
      <c r="K362" t="s">
        <v>41</v>
      </c>
      <c r="L362">
        <v>1293861600</v>
      </c>
      <c r="M362" s="9">
        <f t="shared" si="27"/>
        <v>40544.25</v>
      </c>
      <c r="N362" s="11">
        <f t="shared" si="28"/>
        <v>2011</v>
      </c>
      <c r="O362">
        <v>1295071200</v>
      </c>
      <c r="P362" s="9">
        <f t="shared" si="29"/>
        <v>40558.25</v>
      </c>
      <c r="Q362" t="b">
        <v>0</v>
      </c>
      <c r="R362" t="b">
        <v>1</v>
      </c>
      <c r="S362" t="s">
        <v>33</v>
      </c>
      <c r="T362" t="s">
        <v>2039</v>
      </c>
      <c r="U362" t="s">
        <v>2040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4">
        <f t="shared" si="26"/>
        <v>108.47727272727273</v>
      </c>
      <c r="J363" t="s">
        <v>21</v>
      </c>
      <c r="K363" t="s">
        <v>22</v>
      </c>
      <c r="L363">
        <v>1507352400</v>
      </c>
      <c r="M363" s="9">
        <f t="shared" si="27"/>
        <v>43015.208333333328</v>
      </c>
      <c r="N363" s="11">
        <f t="shared" si="28"/>
        <v>2017</v>
      </c>
      <c r="O363">
        <v>1509426000</v>
      </c>
      <c r="P363" s="9">
        <f t="shared" si="29"/>
        <v>43039.208333333328</v>
      </c>
      <c r="Q363" t="b">
        <v>0</v>
      </c>
      <c r="R363" t="b">
        <v>0</v>
      </c>
      <c r="S363" t="s">
        <v>33</v>
      </c>
      <c r="T363" t="s">
        <v>2039</v>
      </c>
      <c r="U363" t="s">
        <v>2040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4">
        <f t="shared" si="26"/>
        <v>72.015706806282722</v>
      </c>
      <c r="J364" t="s">
        <v>21</v>
      </c>
      <c r="K364" t="s">
        <v>22</v>
      </c>
      <c r="L364">
        <v>1296108000</v>
      </c>
      <c r="M364" s="9">
        <f t="shared" si="27"/>
        <v>40570.25</v>
      </c>
      <c r="N364" s="11">
        <f t="shared" si="28"/>
        <v>2011</v>
      </c>
      <c r="O364">
        <v>1299391200</v>
      </c>
      <c r="P364" s="9">
        <f t="shared" si="29"/>
        <v>40608.25</v>
      </c>
      <c r="Q364" t="b">
        <v>0</v>
      </c>
      <c r="R364" t="b">
        <v>0</v>
      </c>
      <c r="S364" t="s">
        <v>23</v>
      </c>
      <c r="T364" t="s">
        <v>2035</v>
      </c>
      <c r="U364" t="s">
        <v>2036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4">
        <f t="shared" si="26"/>
        <v>59.928057553956833</v>
      </c>
      <c r="J365" t="s">
        <v>21</v>
      </c>
      <c r="K365" t="s">
        <v>22</v>
      </c>
      <c r="L365">
        <v>1324965600</v>
      </c>
      <c r="M365" s="9">
        <f t="shared" si="27"/>
        <v>40904.25</v>
      </c>
      <c r="N365" s="11">
        <f t="shared" si="28"/>
        <v>2011</v>
      </c>
      <c r="O365">
        <v>1325052000</v>
      </c>
      <c r="P365" s="9">
        <f t="shared" si="29"/>
        <v>40905.25</v>
      </c>
      <c r="Q365" t="b">
        <v>0</v>
      </c>
      <c r="R365" t="b">
        <v>0</v>
      </c>
      <c r="S365" t="s">
        <v>23</v>
      </c>
      <c r="T365" t="s">
        <v>2035</v>
      </c>
      <c r="U365" t="s">
        <v>2036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4">
        <f t="shared" si="26"/>
        <v>78.209677419354833</v>
      </c>
      <c r="J366" t="s">
        <v>21</v>
      </c>
      <c r="K366" t="s">
        <v>22</v>
      </c>
      <c r="L366">
        <v>1520229600</v>
      </c>
      <c r="M366" s="9">
        <f t="shared" si="27"/>
        <v>43164.25</v>
      </c>
      <c r="N366" s="11">
        <f t="shared" si="28"/>
        <v>2018</v>
      </c>
      <c r="O366">
        <v>1522818000</v>
      </c>
      <c r="P366" s="9">
        <f t="shared" si="29"/>
        <v>43194.208333333328</v>
      </c>
      <c r="Q366" t="b">
        <v>0</v>
      </c>
      <c r="R366" t="b">
        <v>0</v>
      </c>
      <c r="S366" t="s">
        <v>60</v>
      </c>
      <c r="T366" t="s">
        <v>2035</v>
      </c>
      <c r="U366" t="s">
        <v>2045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4">
        <f t="shared" si="26"/>
        <v>104.77678571428571</v>
      </c>
      <c r="J367" t="s">
        <v>26</v>
      </c>
      <c r="K367" t="s">
        <v>27</v>
      </c>
      <c r="L367">
        <v>1482991200</v>
      </c>
      <c r="M367" s="9">
        <f t="shared" si="27"/>
        <v>42733.25</v>
      </c>
      <c r="N367" s="11">
        <f t="shared" si="28"/>
        <v>2016</v>
      </c>
      <c r="O367">
        <v>1485324000</v>
      </c>
      <c r="P367" s="9">
        <f t="shared" si="29"/>
        <v>42760.25</v>
      </c>
      <c r="Q367" t="b">
        <v>0</v>
      </c>
      <c r="R367" t="b">
        <v>0</v>
      </c>
      <c r="S367" t="s">
        <v>33</v>
      </c>
      <c r="T367" t="s">
        <v>2039</v>
      </c>
      <c r="U367" t="s">
        <v>2040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4">
        <f t="shared" si="26"/>
        <v>105.52475247524752</v>
      </c>
      <c r="J368" t="s">
        <v>21</v>
      </c>
      <c r="K368" t="s">
        <v>22</v>
      </c>
      <c r="L368">
        <v>1294034400</v>
      </c>
      <c r="M368" s="9">
        <f t="shared" si="27"/>
        <v>40546.25</v>
      </c>
      <c r="N368" s="11">
        <f t="shared" si="28"/>
        <v>2011</v>
      </c>
      <c r="O368">
        <v>1294120800</v>
      </c>
      <c r="P368" s="9">
        <f t="shared" si="29"/>
        <v>40547.25</v>
      </c>
      <c r="Q368" t="b">
        <v>0</v>
      </c>
      <c r="R368" t="b">
        <v>1</v>
      </c>
      <c r="S368" t="s">
        <v>33</v>
      </c>
      <c r="T368" t="s">
        <v>2039</v>
      </c>
      <c r="U368" t="s">
        <v>2040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4">
        <f t="shared" si="26"/>
        <v>24.933333333333334</v>
      </c>
      <c r="J369" t="s">
        <v>21</v>
      </c>
      <c r="K369" t="s">
        <v>22</v>
      </c>
      <c r="L369">
        <v>1413608400</v>
      </c>
      <c r="M369" s="9">
        <f t="shared" si="27"/>
        <v>41930.208333333336</v>
      </c>
      <c r="N369" s="11">
        <f t="shared" si="28"/>
        <v>2014</v>
      </c>
      <c r="O369">
        <v>1415685600</v>
      </c>
      <c r="P369" s="9">
        <f t="shared" si="29"/>
        <v>41954.25</v>
      </c>
      <c r="Q369" t="b">
        <v>0</v>
      </c>
      <c r="R369" t="b">
        <v>1</v>
      </c>
      <c r="S369" t="s">
        <v>33</v>
      </c>
      <c r="T369" t="s">
        <v>2039</v>
      </c>
      <c r="U369" t="s">
        <v>2040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4">
        <f t="shared" si="26"/>
        <v>69.873786407766985</v>
      </c>
      <c r="J370" t="s">
        <v>40</v>
      </c>
      <c r="K370" t="s">
        <v>41</v>
      </c>
      <c r="L370">
        <v>1286946000</v>
      </c>
      <c r="M370" s="9">
        <f t="shared" si="27"/>
        <v>40464.208333333336</v>
      </c>
      <c r="N370" s="11">
        <f t="shared" si="28"/>
        <v>2010</v>
      </c>
      <c r="O370">
        <v>1288933200</v>
      </c>
      <c r="P370" s="9">
        <f t="shared" si="29"/>
        <v>40487.208333333336</v>
      </c>
      <c r="Q370" t="b">
        <v>0</v>
      </c>
      <c r="R370" t="b">
        <v>1</v>
      </c>
      <c r="S370" t="s">
        <v>42</v>
      </c>
      <c r="T370" t="s">
        <v>2041</v>
      </c>
      <c r="U370" t="s">
        <v>2042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4">
        <f t="shared" si="26"/>
        <v>95.733766233766232</v>
      </c>
      <c r="J371" t="s">
        <v>21</v>
      </c>
      <c r="K371" t="s">
        <v>22</v>
      </c>
      <c r="L371">
        <v>1359871200</v>
      </c>
      <c r="M371" s="9">
        <f t="shared" si="27"/>
        <v>41308.25</v>
      </c>
      <c r="N371" s="11">
        <f t="shared" si="28"/>
        <v>2013</v>
      </c>
      <c r="O371">
        <v>1363237200</v>
      </c>
      <c r="P371" s="9">
        <f t="shared" si="29"/>
        <v>41347.208333333336</v>
      </c>
      <c r="Q371" t="b">
        <v>0</v>
      </c>
      <c r="R371" t="b">
        <v>1</v>
      </c>
      <c r="S371" t="s">
        <v>269</v>
      </c>
      <c r="T371" t="s">
        <v>2041</v>
      </c>
      <c r="U371" t="s">
        <v>2060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4">
        <f t="shared" si="26"/>
        <v>29.997485752598056</v>
      </c>
      <c r="J372" t="s">
        <v>21</v>
      </c>
      <c r="K372" t="s">
        <v>22</v>
      </c>
      <c r="L372">
        <v>1555304400</v>
      </c>
      <c r="M372" s="9">
        <f t="shared" si="27"/>
        <v>43570.208333333328</v>
      </c>
      <c r="N372" s="11">
        <f t="shared" si="28"/>
        <v>2019</v>
      </c>
      <c r="O372">
        <v>1555822800</v>
      </c>
      <c r="P372" s="9">
        <f t="shared" si="29"/>
        <v>43576.208333333328</v>
      </c>
      <c r="Q372" t="b">
        <v>0</v>
      </c>
      <c r="R372" t="b">
        <v>0</v>
      </c>
      <c r="S372" t="s">
        <v>33</v>
      </c>
      <c r="T372" t="s">
        <v>2039</v>
      </c>
      <c r="U372" t="s">
        <v>2040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4">
        <f t="shared" si="26"/>
        <v>59.011948529411768</v>
      </c>
      <c r="J373" t="s">
        <v>21</v>
      </c>
      <c r="K373" t="s">
        <v>22</v>
      </c>
      <c r="L373">
        <v>1423375200</v>
      </c>
      <c r="M373" s="9">
        <f t="shared" si="27"/>
        <v>42043.25</v>
      </c>
      <c r="N373" s="11">
        <f t="shared" si="28"/>
        <v>2015</v>
      </c>
      <c r="O373">
        <v>1427778000</v>
      </c>
      <c r="P373" s="9">
        <f t="shared" si="29"/>
        <v>42094.208333333328</v>
      </c>
      <c r="Q373" t="b">
        <v>0</v>
      </c>
      <c r="R373" t="b">
        <v>0</v>
      </c>
      <c r="S373" t="s">
        <v>33</v>
      </c>
      <c r="T373" t="s">
        <v>2039</v>
      </c>
      <c r="U373" t="s">
        <v>2040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4">
        <f t="shared" si="26"/>
        <v>84.757396449704146</v>
      </c>
      <c r="J374" t="s">
        <v>21</v>
      </c>
      <c r="K374" t="s">
        <v>22</v>
      </c>
      <c r="L374">
        <v>1420696800</v>
      </c>
      <c r="M374" s="9">
        <f t="shared" si="27"/>
        <v>42012.25</v>
      </c>
      <c r="N374" s="11">
        <f t="shared" si="28"/>
        <v>2015</v>
      </c>
      <c r="O374">
        <v>1422424800</v>
      </c>
      <c r="P374" s="9">
        <f t="shared" si="29"/>
        <v>42032.25</v>
      </c>
      <c r="Q374" t="b">
        <v>0</v>
      </c>
      <c r="R374" t="b">
        <v>1</v>
      </c>
      <c r="S374" t="s">
        <v>42</v>
      </c>
      <c r="T374" t="s">
        <v>2041</v>
      </c>
      <c r="U374" t="s">
        <v>2042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4">
        <f t="shared" si="26"/>
        <v>78.010921177587846</v>
      </c>
      <c r="J375" t="s">
        <v>21</v>
      </c>
      <c r="K375" t="s">
        <v>22</v>
      </c>
      <c r="L375">
        <v>1502946000</v>
      </c>
      <c r="M375" s="9">
        <f t="shared" si="27"/>
        <v>42964.208333333328</v>
      </c>
      <c r="N375" s="11">
        <f t="shared" si="28"/>
        <v>2017</v>
      </c>
      <c r="O375">
        <v>1503637200</v>
      </c>
      <c r="P375" s="9">
        <f t="shared" si="29"/>
        <v>42972.208333333328</v>
      </c>
      <c r="Q375" t="b">
        <v>0</v>
      </c>
      <c r="R375" t="b">
        <v>0</v>
      </c>
      <c r="S375" t="s">
        <v>33</v>
      </c>
      <c r="T375" t="s">
        <v>2039</v>
      </c>
      <c r="U375" t="s">
        <v>2040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4">
        <f t="shared" si="26"/>
        <v>50.05215419501134</v>
      </c>
      <c r="J376" t="s">
        <v>21</v>
      </c>
      <c r="K376" t="s">
        <v>22</v>
      </c>
      <c r="L376">
        <v>1547186400</v>
      </c>
      <c r="M376" s="9">
        <f t="shared" si="27"/>
        <v>43476.25</v>
      </c>
      <c r="N376" s="11">
        <f t="shared" si="28"/>
        <v>2019</v>
      </c>
      <c r="O376">
        <v>1547618400</v>
      </c>
      <c r="P376" s="9">
        <f t="shared" si="29"/>
        <v>43481.25</v>
      </c>
      <c r="Q376" t="b">
        <v>0</v>
      </c>
      <c r="R376" t="b">
        <v>1</v>
      </c>
      <c r="S376" t="s">
        <v>42</v>
      </c>
      <c r="T376" t="s">
        <v>2041</v>
      </c>
      <c r="U376" t="s">
        <v>2042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4">
        <f t="shared" si="26"/>
        <v>59.16</v>
      </c>
      <c r="J377" t="s">
        <v>21</v>
      </c>
      <c r="K377" t="s">
        <v>22</v>
      </c>
      <c r="L377">
        <v>1444971600</v>
      </c>
      <c r="M377" s="9">
        <f t="shared" si="27"/>
        <v>42293.208333333328</v>
      </c>
      <c r="N377" s="11">
        <f t="shared" si="28"/>
        <v>2015</v>
      </c>
      <c r="O377">
        <v>1449900000</v>
      </c>
      <c r="P377" s="9">
        <f t="shared" si="29"/>
        <v>42350.25</v>
      </c>
      <c r="Q377" t="b">
        <v>0</v>
      </c>
      <c r="R377" t="b">
        <v>0</v>
      </c>
      <c r="S377" t="s">
        <v>60</v>
      </c>
      <c r="T377" t="s">
        <v>2035</v>
      </c>
      <c r="U377" t="s">
        <v>2045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4">
        <f t="shared" si="26"/>
        <v>93.702290076335885</v>
      </c>
      <c r="J378" t="s">
        <v>21</v>
      </c>
      <c r="K378" t="s">
        <v>22</v>
      </c>
      <c r="L378">
        <v>1404622800</v>
      </c>
      <c r="M378" s="9">
        <f t="shared" si="27"/>
        <v>41826.208333333336</v>
      </c>
      <c r="N378" s="11">
        <f t="shared" si="28"/>
        <v>2014</v>
      </c>
      <c r="O378">
        <v>1405141200</v>
      </c>
      <c r="P378" s="9">
        <f t="shared" si="29"/>
        <v>41832.208333333336</v>
      </c>
      <c r="Q378" t="b">
        <v>0</v>
      </c>
      <c r="R378" t="b">
        <v>0</v>
      </c>
      <c r="S378" t="s">
        <v>23</v>
      </c>
      <c r="T378" t="s">
        <v>2035</v>
      </c>
      <c r="U378" t="s">
        <v>2036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4">
        <f t="shared" si="26"/>
        <v>40.14173228346457</v>
      </c>
      <c r="J379" t="s">
        <v>21</v>
      </c>
      <c r="K379" t="s">
        <v>22</v>
      </c>
      <c r="L379">
        <v>1571720400</v>
      </c>
      <c r="M379" s="9">
        <f t="shared" si="27"/>
        <v>43760.208333333328</v>
      </c>
      <c r="N379" s="11">
        <f t="shared" si="28"/>
        <v>2019</v>
      </c>
      <c r="O379">
        <v>1572933600</v>
      </c>
      <c r="P379" s="9">
        <f t="shared" si="29"/>
        <v>43774.25</v>
      </c>
      <c r="Q379" t="b">
        <v>0</v>
      </c>
      <c r="R379" t="b">
        <v>0</v>
      </c>
      <c r="S379" t="s">
        <v>33</v>
      </c>
      <c r="T379" t="s">
        <v>2039</v>
      </c>
      <c r="U379" t="s">
        <v>2040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4">
        <f t="shared" si="26"/>
        <v>70.090140845070422</v>
      </c>
      <c r="J380" t="s">
        <v>21</v>
      </c>
      <c r="K380" t="s">
        <v>22</v>
      </c>
      <c r="L380">
        <v>1526878800</v>
      </c>
      <c r="M380" s="9">
        <f t="shared" si="27"/>
        <v>43241.208333333328</v>
      </c>
      <c r="N380" s="11">
        <f t="shared" si="28"/>
        <v>2018</v>
      </c>
      <c r="O380">
        <v>1530162000</v>
      </c>
      <c r="P380" s="9">
        <f t="shared" si="29"/>
        <v>43279.208333333328</v>
      </c>
      <c r="Q380" t="b">
        <v>0</v>
      </c>
      <c r="R380" t="b">
        <v>0</v>
      </c>
      <c r="S380" t="s">
        <v>42</v>
      </c>
      <c r="T380" t="s">
        <v>2041</v>
      </c>
      <c r="U380" t="s">
        <v>2042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4">
        <f t="shared" si="26"/>
        <v>66.181818181818187</v>
      </c>
      <c r="J381" t="s">
        <v>40</v>
      </c>
      <c r="K381" t="s">
        <v>41</v>
      </c>
      <c r="L381">
        <v>1319691600</v>
      </c>
      <c r="M381" s="9">
        <f t="shared" si="27"/>
        <v>40843.208333333336</v>
      </c>
      <c r="N381" s="11">
        <f t="shared" si="28"/>
        <v>2011</v>
      </c>
      <c r="O381">
        <v>1320904800</v>
      </c>
      <c r="P381" s="9">
        <f t="shared" si="29"/>
        <v>40857.25</v>
      </c>
      <c r="Q381" t="b">
        <v>0</v>
      </c>
      <c r="R381" t="b">
        <v>0</v>
      </c>
      <c r="S381" t="s">
        <v>33</v>
      </c>
      <c r="T381" t="s">
        <v>2039</v>
      </c>
      <c r="U381" t="s">
        <v>2040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4">
        <f t="shared" si="26"/>
        <v>47.714285714285715</v>
      </c>
      <c r="J382" t="s">
        <v>21</v>
      </c>
      <c r="K382" t="s">
        <v>22</v>
      </c>
      <c r="L382">
        <v>1371963600</v>
      </c>
      <c r="M382" s="9">
        <f t="shared" si="27"/>
        <v>41448.208333333336</v>
      </c>
      <c r="N382" s="11">
        <f t="shared" si="28"/>
        <v>2013</v>
      </c>
      <c r="O382">
        <v>1372395600</v>
      </c>
      <c r="P382" s="9">
        <f t="shared" si="29"/>
        <v>41453.208333333336</v>
      </c>
      <c r="Q382" t="b">
        <v>0</v>
      </c>
      <c r="R382" t="b">
        <v>0</v>
      </c>
      <c r="S382" t="s">
        <v>33</v>
      </c>
      <c r="T382" t="s">
        <v>2039</v>
      </c>
      <c r="U382" t="s">
        <v>2040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4">
        <f t="shared" si="26"/>
        <v>62.896774193548389</v>
      </c>
      <c r="J383" t="s">
        <v>21</v>
      </c>
      <c r="K383" t="s">
        <v>22</v>
      </c>
      <c r="L383">
        <v>1433739600</v>
      </c>
      <c r="M383" s="9">
        <f t="shared" si="27"/>
        <v>42163.208333333328</v>
      </c>
      <c r="N383" s="11">
        <f t="shared" si="28"/>
        <v>2015</v>
      </c>
      <c r="O383">
        <v>1437714000</v>
      </c>
      <c r="P383" s="9">
        <f t="shared" si="29"/>
        <v>42209.208333333328</v>
      </c>
      <c r="Q383" t="b">
        <v>0</v>
      </c>
      <c r="R383" t="b">
        <v>0</v>
      </c>
      <c r="S383" t="s">
        <v>33</v>
      </c>
      <c r="T383" t="s">
        <v>2039</v>
      </c>
      <c r="U383" t="s">
        <v>2040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4">
        <f t="shared" si="26"/>
        <v>86.611940298507463</v>
      </c>
      <c r="J384" t="s">
        <v>21</v>
      </c>
      <c r="K384" t="s">
        <v>22</v>
      </c>
      <c r="L384">
        <v>1508130000</v>
      </c>
      <c r="M384" s="9">
        <f t="shared" si="27"/>
        <v>43024.208333333328</v>
      </c>
      <c r="N384" s="11">
        <f t="shared" si="28"/>
        <v>2017</v>
      </c>
      <c r="O384">
        <v>1509771600</v>
      </c>
      <c r="P384" s="9">
        <f t="shared" si="29"/>
        <v>43043.208333333328</v>
      </c>
      <c r="Q384" t="b">
        <v>0</v>
      </c>
      <c r="R384" t="b">
        <v>0</v>
      </c>
      <c r="S384" t="s">
        <v>122</v>
      </c>
      <c r="T384" t="s">
        <v>2054</v>
      </c>
      <c r="U384" t="s">
        <v>2055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4">
        <f t="shared" si="26"/>
        <v>75.126984126984127</v>
      </c>
      <c r="J385" t="s">
        <v>21</v>
      </c>
      <c r="K385" t="s">
        <v>22</v>
      </c>
      <c r="L385">
        <v>1550037600</v>
      </c>
      <c r="M385" s="9">
        <f t="shared" si="27"/>
        <v>43509.25</v>
      </c>
      <c r="N385" s="11">
        <f t="shared" si="28"/>
        <v>2019</v>
      </c>
      <c r="O385">
        <v>1550556000</v>
      </c>
      <c r="P385" s="9">
        <f t="shared" si="29"/>
        <v>43515.25</v>
      </c>
      <c r="Q385" t="b">
        <v>0</v>
      </c>
      <c r="R385" t="b">
        <v>1</v>
      </c>
      <c r="S385" t="s">
        <v>17</v>
      </c>
      <c r="T385" t="s">
        <v>2033</v>
      </c>
      <c r="U385" t="s">
        <v>2034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4">
        <f t="shared" si="26"/>
        <v>41.004167534903104</v>
      </c>
      <c r="J386" t="s">
        <v>21</v>
      </c>
      <c r="K386" t="s">
        <v>22</v>
      </c>
      <c r="L386">
        <v>1486706400</v>
      </c>
      <c r="M386" s="9">
        <f t="shared" si="27"/>
        <v>42776.25</v>
      </c>
      <c r="N386" s="11">
        <f t="shared" si="28"/>
        <v>2017</v>
      </c>
      <c r="O386">
        <v>1489039200</v>
      </c>
      <c r="P386" s="9">
        <f t="shared" si="29"/>
        <v>42803.25</v>
      </c>
      <c r="Q386" t="b">
        <v>1</v>
      </c>
      <c r="R386" t="b">
        <v>1</v>
      </c>
      <c r="S386" t="s">
        <v>42</v>
      </c>
      <c r="T386" t="s">
        <v>2041</v>
      </c>
      <c r="U386" t="s">
        <v>2042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0"/>
        <v>146.16709511568124</v>
      </c>
      <c r="G387" t="s">
        <v>20</v>
      </c>
      <c r="H387">
        <v>1137</v>
      </c>
      <c r="I387" s="4">
        <f t="shared" ref="I387:I450" si="31">E387/H387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32">(((L387/60)/60)/24)+DATE(1970,1,1)</f>
        <v>43553.208333333328</v>
      </c>
      <c r="N387" s="11">
        <f t="shared" ref="N387:N450" si="33">YEAR(M387)</f>
        <v>2019</v>
      </c>
      <c r="O387">
        <v>1556600400</v>
      </c>
      <c r="P387" s="9">
        <f t="shared" ref="P387:P450" si="34">(((O387/60)/60)/24)+DATE(1970,1,1)</f>
        <v>43585.208333333328</v>
      </c>
      <c r="Q387" t="b">
        <v>0</v>
      </c>
      <c r="R387" t="b">
        <v>0</v>
      </c>
      <c r="S387" t="s">
        <v>68</v>
      </c>
      <c r="T387" t="s">
        <v>2047</v>
      </c>
      <c r="U387" t="s">
        <v>2048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0"/>
        <v>76.42361623616236</v>
      </c>
      <c r="G388" t="s">
        <v>14</v>
      </c>
      <c r="H388">
        <v>1068</v>
      </c>
      <c r="I388" s="4">
        <f t="shared" si="31"/>
        <v>96.960674157303373</v>
      </c>
      <c r="J388" t="s">
        <v>21</v>
      </c>
      <c r="K388" t="s">
        <v>22</v>
      </c>
      <c r="L388">
        <v>1277528400</v>
      </c>
      <c r="M388" s="9">
        <f t="shared" si="32"/>
        <v>40355.208333333336</v>
      </c>
      <c r="N388" s="11">
        <f t="shared" si="33"/>
        <v>2010</v>
      </c>
      <c r="O388">
        <v>1278565200</v>
      </c>
      <c r="P388" s="9">
        <f t="shared" si="34"/>
        <v>40367.208333333336</v>
      </c>
      <c r="Q388" t="b">
        <v>0</v>
      </c>
      <c r="R388" t="b">
        <v>0</v>
      </c>
      <c r="S388" t="s">
        <v>33</v>
      </c>
      <c r="T388" t="s">
        <v>2039</v>
      </c>
      <c r="U388" t="s">
        <v>2040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0"/>
        <v>39.261467889908261</v>
      </c>
      <c r="G389" t="s">
        <v>14</v>
      </c>
      <c r="H389">
        <v>424</v>
      </c>
      <c r="I389" s="4">
        <f t="shared" si="31"/>
        <v>100.93160377358491</v>
      </c>
      <c r="J389" t="s">
        <v>21</v>
      </c>
      <c r="K389" t="s">
        <v>22</v>
      </c>
      <c r="L389">
        <v>1339477200</v>
      </c>
      <c r="M389" s="9">
        <f t="shared" si="32"/>
        <v>41072.208333333336</v>
      </c>
      <c r="N389" s="11">
        <f t="shared" si="33"/>
        <v>2012</v>
      </c>
      <c r="O389">
        <v>1339909200</v>
      </c>
      <c r="P389" s="9">
        <f t="shared" si="34"/>
        <v>41077.208333333336</v>
      </c>
      <c r="Q389" t="b">
        <v>0</v>
      </c>
      <c r="R389" t="b">
        <v>0</v>
      </c>
      <c r="S389" t="s">
        <v>65</v>
      </c>
      <c r="T389" t="s">
        <v>2037</v>
      </c>
      <c r="U389" t="s">
        <v>2046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0"/>
        <v>11.270034843205574</v>
      </c>
      <c r="G390" t="s">
        <v>74</v>
      </c>
      <c r="H390">
        <v>145</v>
      </c>
      <c r="I390" s="4">
        <f t="shared" si="31"/>
        <v>89.227586206896547</v>
      </c>
      <c r="J390" t="s">
        <v>98</v>
      </c>
      <c r="K390" t="s">
        <v>99</v>
      </c>
      <c r="L390">
        <v>1325656800</v>
      </c>
      <c r="M390" s="9">
        <f t="shared" si="32"/>
        <v>40912.25</v>
      </c>
      <c r="N390" s="11">
        <f t="shared" si="33"/>
        <v>2012</v>
      </c>
      <c r="O390">
        <v>1325829600</v>
      </c>
      <c r="P390" s="9">
        <f t="shared" si="34"/>
        <v>40914.25</v>
      </c>
      <c r="Q390" t="b">
        <v>0</v>
      </c>
      <c r="R390" t="b">
        <v>0</v>
      </c>
      <c r="S390" t="s">
        <v>60</v>
      </c>
      <c r="T390" t="s">
        <v>2035</v>
      </c>
      <c r="U390" t="s">
        <v>2045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0"/>
        <v>122.11084337349398</v>
      </c>
      <c r="G391" t="s">
        <v>20</v>
      </c>
      <c r="H391">
        <v>1152</v>
      </c>
      <c r="I391" s="4">
        <f t="shared" si="31"/>
        <v>87.979166666666671</v>
      </c>
      <c r="J391" t="s">
        <v>21</v>
      </c>
      <c r="K391" t="s">
        <v>22</v>
      </c>
      <c r="L391">
        <v>1288242000</v>
      </c>
      <c r="M391" s="9">
        <f t="shared" si="32"/>
        <v>40479.208333333336</v>
      </c>
      <c r="N391" s="11">
        <f t="shared" si="33"/>
        <v>2010</v>
      </c>
      <c r="O391">
        <v>1290578400</v>
      </c>
      <c r="P391" s="9">
        <f t="shared" si="34"/>
        <v>40506.25</v>
      </c>
      <c r="Q391" t="b">
        <v>0</v>
      </c>
      <c r="R391" t="b">
        <v>0</v>
      </c>
      <c r="S391" t="s">
        <v>33</v>
      </c>
      <c r="T391" t="s">
        <v>2039</v>
      </c>
      <c r="U391" t="s">
        <v>2040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0"/>
        <v>186.54166666666669</v>
      </c>
      <c r="G392" t="s">
        <v>20</v>
      </c>
      <c r="H392">
        <v>50</v>
      </c>
      <c r="I392" s="4">
        <f t="shared" si="31"/>
        <v>89.54</v>
      </c>
      <c r="J392" t="s">
        <v>21</v>
      </c>
      <c r="K392" t="s">
        <v>22</v>
      </c>
      <c r="L392">
        <v>1379048400</v>
      </c>
      <c r="M392" s="9">
        <f t="shared" si="32"/>
        <v>41530.208333333336</v>
      </c>
      <c r="N392" s="11">
        <f t="shared" si="33"/>
        <v>2013</v>
      </c>
      <c r="O392">
        <v>1380344400</v>
      </c>
      <c r="P392" s="9">
        <f t="shared" si="34"/>
        <v>41545.208333333336</v>
      </c>
      <c r="Q392" t="b">
        <v>0</v>
      </c>
      <c r="R392" t="b">
        <v>0</v>
      </c>
      <c r="S392" t="s">
        <v>122</v>
      </c>
      <c r="T392" t="s">
        <v>2054</v>
      </c>
      <c r="U392" t="s">
        <v>2055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0"/>
        <v>7.2731788079470201</v>
      </c>
      <c r="G393" t="s">
        <v>14</v>
      </c>
      <c r="H393">
        <v>151</v>
      </c>
      <c r="I393" s="4">
        <f t="shared" si="31"/>
        <v>29.09271523178808</v>
      </c>
      <c r="J393" t="s">
        <v>21</v>
      </c>
      <c r="K393" t="s">
        <v>22</v>
      </c>
      <c r="L393">
        <v>1389679200</v>
      </c>
      <c r="M393" s="9">
        <f t="shared" si="32"/>
        <v>41653.25</v>
      </c>
      <c r="N393" s="11">
        <f t="shared" si="33"/>
        <v>2014</v>
      </c>
      <c r="O393">
        <v>1389852000</v>
      </c>
      <c r="P393" s="9">
        <f t="shared" si="34"/>
        <v>41655.25</v>
      </c>
      <c r="Q393" t="b">
        <v>0</v>
      </c>
      <c r="R393" t="b">
        <v>0</v>
      </c>
      <c r="S393" t="s">
        <v>68</v>
      </c>
      <c r="T393" t="s">
        <v>2047</v>
      </c>
      <c r="U393" t="s">
        <v>2048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0"/>
        <v>65.642371234207957</v>
      </c>
      <c r="G394" t="s">
        <v>14</v>
      </c>
      <c r="H394">
        <v>1608</v>
      </c>
      <c r="I394" s="4">
        <f t="shared" si="31"/>
        <v>42.006218905472636</v>
      </c>
      <c r="J394" t="s">
        <v>21</v>
      </c>
      <c r="K394" t="s">
        <v>22</v>
      </c>
      <c r="L394">
        <v>1294293600</v>
      </c>
      <c r="M394" s="9">
        <f t="shared" si="32"/>
        <v>40549.25</v>
      </c>
      <c r="N394" s="11">
        <f t="shared" si="33"/>
        <v>2011</v>
      </c>
      <c r="O394">
        <v>1294466400</v>
      </c>
      <c r="P394" s="9">
        <f t="shared" si="34"/>
        <v>40551.25</v>
      </c>
      <c r="Q394" t="b">
        <v>0</v>
      </c>
      <c r="R394" t="b">
        <v>0</v>
      </c>
      <c r="S394" t="s">
        <v>65</v>
      </c>
      <c r="T394" t="s">
        <v>2037</v>
      </c>
      <c r="U394" t="s">
        <v>2046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0"/>
        <v>228.96178343949046</v>
      </c>
      <c r="G395" t="s">
        <v>20</v>
      </c>
      <c r="H395">
        <v>3059</v>
      </c>
      <c r="I395" s="4">
        <f t="shared" si="31"/>
        <v>47.004903563255965</v>
      </c>
      <c r="J395" t="s">
        <v>15</v>
      </c>
      <c r="K395" t="s">
        <v>16</v>
      </c>
      <c r="L395">
        <v>1500267600</v>
      </c>
      <c r="M395" s="9">
        <f t="shared" si="32"/>
        <v>42933.208333333328</v>
      </c>
      <c r="N395" s="11">
        <f t="shared" si="33"/>
        <v>2017</v>
      </c>
      <c r="O395">
        <v>1500354000</v>
      </c>
      <c r="P395" s="9">
        <f t="shared" si="34"/>
        <v>42934.208333333328</v>
      </c>
      <c r="Q395" t="b">
        <v>0</v>
      </c>
      <c r="R395" t="b">
        <v>0</v>
      </c>
      <c r="S395" t="s">
        <v>159</v>
      </c>
      <c r="T395" t="s">
        <v>2035</v>
      </c>
      <c r="U395" t="s">
        <v>2058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0"/>
        <v>469.37499999999994</v>
      </c>
      <c r="G396" t="s">
        <v>20</v>
      </c>
      <c r="H396">
        <v>34</v>
      </c>
      <c r="I396" s="4">
        <f t="shared" si="31"/>
        <v>110.44117647058823</v>
      </c>
      <c r="J396" t="s">
        <v>21</v>
      </c>
      <c r="K396" t="s">
        <v>22</v>
      </c>
      <c r="L396">
        <v>1375074000</v>
      </c>
      <c r="M396" s="9">
        <f t="shared" si="32"/>
        <v>41484.208333333336</v>
      </c>
      <c r="N396" s="11">
        <f t="shared" si="33"/>
        <v>2013</v>
      </c>
      <c r="O396">
        <v>1375938000</v>
      </c>
      <c r="P396" s="9">
        <f t="shared" si="34"/>
        <v>41494.208333333336</v>
      </c>
      <c r="Q396" t="b">
        <v>0</v>
      </c>
      <c r="R396" t="b">
        <v>1</v>
      </c>
      <c r="S396" t="s">
        <v>42</v>
      </c>
      <c r="T396" t="s">
        <v>2041</v>
      </c>
      <c r="U396" t="s">
        <v>2042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0"/>
        <v>130.11267605633802</v>
      </c>
      <c r="G397" t="s">
        <v>20</v>
      </c>
      <c r="H397">
        <v>220</v>
      </c>
      <c r="I397" s="4">
        <f t="shared" si="31"/>
        <v>41.990909090909092</v>
      </c>
      <c r="J397" t="s">
        <v>21</v>
      </c>
      <c r="K397" t="s">
        <v>22</v>
      </c>
      <c r="L397">
        <v>1323324000</v>
      </c>
      <c r="M397" s="9">
        <f t="shared" si="32"/>
        <v>40885.25</v>
      </c>
      <c r="N397" s="11">
        <f t="shared" si="33"/>
        <v>2011</v>
      </c>
      <c r="O397">
        <v>1323410400</v>
      </c>
      <c r="P397" s="9">
        <f t="shared" si="34"/>
        <v>40886.25</v>
      </c>
      <c r="Q397" t="b">
        <v>1</v>
      </c>
      <c r="R397" t="b">
        <v>0</v>
      </c>
      <c r="S397" t="s">
        <v>33</v>
      </c>
      <c r="T397" t="s">
        <v>2039</v>
      </c>
      <c r="U397" t="s">
        <v>2040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0"/>
        <v>167.05422993492408</v>
      </c>
      <c r="G398" t="s">
        <v>20</v>
      </c>
      <c r="H398">
        <v>1604</v>
      </c>
      <c r="I398" s="4">
        <f t="shared" si="31"/>
        <v>48.012468827930178</v>
      </c>
      <c r="J398" t="s">
        <v>26</v>
      </c>
      <c r="K398" t="s">
        <v>27</v>
      </c>
      <c r="L398">
        <v>1538715600</v>
      </c>
      <c r="M398" s="9">
        <f t="shared" si="32"/>
        <v>43378.208333333328</v>
      </c>
      <c r="N398" s="11">
        <f t="shared" si="33"/>
        <v>2018</v>
      </c>
      <c r="O398">
        <v>1539406800</v>
      </c>
      <c r="P398" s="9">
        <f t="shared" si="34"/>
        <v>43386.208333333328</v>
      </c>
      <c r="Q398" t="b">
        <v>0</v>
      </c>
      <c r="R398" t="b">
        <v>0</v>
      </c>
      <c r="S398" t="s">
        <v>53</v>
      </c>
      <c r="T398" t="s">
        <v>2041</v>
      </c>
      <c r="U398" t="s">
        <v>2044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ref="F399:F462" si="35">(E399/D399)*100</f>
        <v>173.8641975308642</v>
      </c>
      <c r="G399" t="s">
        <v>20</v>
      </c>
      <c r="H399">
        <v>454</v>
      </c>
      <c r="I399" s="4">
        <f t="shared" si="31"/>
        <v>31.019823788546255</v>
      </c>
      <c r="J399" t="s">
        <v>21</v>
      </c>
      <c r="K399" t="s">
        <v>22</v>
      </c>
      <c r="L399">
        <v>1369285200</v>
      </c>
      <c r="M399" s="9">
        <f t="shared" si="32"/>
        <v>41417.208333333336</v>
      </c>
      <c r="N399" s="11">
        <f t="shared" si="33"/>
        <v>2013</v>
      </c>
      <c r="O399">
        <v>1369803600</v>
      </c>
      <c r="P399" s="9">
        <f t="shared" si="34"/>
        <v>41423.208333333336</v>
      </c>
      <c r="Q399" t="b">
        <v>0</v>
      </c>
      <c r="R399" t="b">
        <v>0</v>
      </c>
      <c r="S399" t="s">
        <v>23</v>
      </c>
      <c r="T399" t="s">
        <v>2035</v>
      </c>
      <c r="U399" t="s">
        <v>2036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5"/>
        <v>717.76470588235293</v>
      </c>
      <c r="G400" t="s">
        <v>20</v>
      </c>
      <c r="H400">
        <v>123</v>
      </c>
      <c r="I400" s="4">
        <f t="shared" si="31"/>
        <v>99.203252032520325</v>
      </c>
      <c r="J400" t="s">
        <v>107</v>
      </c>
      <c r="K400" t="s">
        <v>108</v>
      </c>
      <c r="L400">
        <v>1525755600</v>
      </c>
      <c r="M400" s="9">
        <f t="shared" si="32"/>
        <v>43228.208333333328</v>
      </c>
      <c r="N400" s="11">
        <f t="shared" si="33"/>
        <v>2018</v>
      </c>
      <c r="O400">
        <v>1525928400</v>
      </c>
      <c r="P400" s="9">
        <f t="shared" si="34"/>
        <v>43230.208333333328</v>
      </c>
      <c r="Q400" t="b">
        <v>0</v>
      </c>
      <c r="R400" t="b">
        <v>1</v>
      </c>
      <c r="S400" t="s">
        <v>71</v>
      </c>
      <c r="T400" t="s">
        <v>2041</v>
      </c>
      <c r="U400" t="s">
        <v>2049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5"/>
        <v>63.850976361767728</v>
      </c>
      <c r="G401" t="s">
        <v>14</v>
      </c>
      <c r="H401">
        <v>941</v>
      </c>
      <c r="I401" s="4">
        <f t="shared" si="31"/>
        <v>66.022316684378325</v>
      </c>
      <c r="J401" t="s">
        <v>21</v>
      </c>
      <c r="K401" t="s">
        <v>22</v>
      </c>
      <c r="L401">
        <v>1296626400</v>
      </c>
      <c r="M401" s="9">
        <f t="shared" si="32"/>
        <v>40576.25</v>
      </c>
      <c r="N401" s="11">
        <f t="shared" si="33"/>
        <v>2011</v>
      </c>
      <c r="O401">
        <v>1297231200</v>
      </c>
      <c r="P401" s="9">
        <f t="shared" si="34"/>
        <v>40583.25</v>
      </c>
      <c r="Q401" t="b">
        <v>0</v>
      </c>
      <c r="R401" t="b">
        <v>0</v>
      </c>
      <c r="S401" t="s">
        <v>60</v>
      </c>
      <c r="T401" t="s">
        <v>2035</v>
      </c>
      <c r="U401" t="s">
        <v>2045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5"/>
        <v>2</v>
      </c>
      <c r="G402" t="s">
        <v>14</v>
      </c>
      <c r="H402">
        <v>1</v>
      </c>
      <c r="I402" s="4">
        <f t="shared" si="31"/>
        <v>2</v>
      </c>
      <c r="J402" t="s">
        <v>21</v>
      </c>
      <c r="K402" t="s">
        <v>22</v>
      </c>
      <c r="L402">
        <v>1376629200</v>
      </c>
      <c r="M402" s="9">
        <f t="shared" si="32"/>
        <v>41502.208333333336</v>
      </c>
      <c r="N402" s="11">
        <f t="shared" si="33"/>
        <v>2013</v>
      </c>
      <c r="O402">
        <v>1378530000</v>
      </c>
      <c r="P402" s="9">
        <f t="shared" si="34"/>
        <v>41524.208333333336</v>
      </c>
      <c r="Q402" t="b">
        <v>0</v>
      </c>
      <c r="R402" t="b">
        <v>1</v>
      </c>
      <c r="S402" t="s">
        <v>122</v>
      </c>
      <c r="T402" t="s">
        <v>2054</v>
      </c>
      <c r="U402" t="s">
        <v>2055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5"/>
        <v>1530.2222222222222</v>
      </c>
      <c r="G403" t="s">
        <v>20</v>
      </c>
      <c r="H403">
        <v>299</v>
      </c>
      <c r="I403" s="4">
        <f t="shared" si="31"/>
        <v>46.060200668896321</v>
      </c>
      <c r="J403" t="s">
        <v>21</v>
      </c>
      <c r="K403" t="s">
        <v>22</v>
      </c>
      <c r="L403">
        <v>1572152400</v>
      </c>
      <c r="M403" s="9">
        <f t="shared" si="32"/>
        <v>43765.208333333328</v>
      </c>
      <c r="N403" s="11">
        <f t="shared" si="33"/>
        <v>2019</v>
      </c>
      <c r="O403">
        <v>1572152400</v>
      </c>
      <c r="P403" s="9">
        <f t="shared" si="34"/>
        <v>43765.208333333328</v>
      </c>
      <c r="Q403" t="b">
        <v>0</v>
      </c>
      <c r="R403" t="b">
        <v>0</v>
      </c>
      <c r="S403" t="s">
        <v>33</v>
      </c>
      <c r="T403" t="s">
        <v>2039</v>
      </c>
      <c r="U403" t="s">
        <v>2040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5"/>
        <v>40.356164383561641</v>
      </c>
      <c r="G404" t="s">
        <v>14</v>
      </c>
      <c r="H404">
        <v>40</v>
      </c>
      <c r="I404" s="4">
        <f t="shared" si="31"/>
        <v>73.650000000000006</v>
      </c>
      <c r="J404" t="s">
        <v>21</v>
      </c>
      <c r="K404" t="s">
        <v>22</v>
      </c>
      <c r="L404">
        <v>1325829600</v>
      </c>
      <c r="M404" s="9">
        <f t="shared" si="32"/>
        <v>40914.25</v>
      </c>
      <c r="N404" s="11">
        <f t="shared" si="33"/>
        <v>2012</v>
      </c>
      <c r="O404">
        <v>1329890400</v>
      </c>
      <c r="P404" s="9">
        <f t="shared" si="34"/>
        <v>40961.25</v>
      </c>
      <c r="Q404" t="b">
        <v>0</v>
      </c>
      <c r="R404" t="b">
        <v>1</v>
      </c>
      <c r="S404" t="s">
        <v>100</v>
      </c>
      <c r="T404" t="s">
        <v>2041</v>
      </c>
      <c r="U404" t="s">
        <v>2052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5"/>
        <v>86.220633299284984</v>
      </c>
      <c r="G405" t="s">
        <v>14</v>
      </c>
      <c r="H405">
        <v>3015</v>
      </c>
      <c r="I405" s="4">
        <f t="shared" si="31"/>
        <v>55.99336650082919</v>
      </c>
      <c r="J405" t="s">
        <v>15</v>
      </c>
      <c r="K405" t="s">
        <v>16</v>
      </c>
      <c r="L405">
        <v>1273640400</v>
      </c>
      <c r="M405" s="9">
        <f t="shared" si="32"/>
        <v>40310.208333333336</v>
      </c>
      <c r="N405" s="11">
        <f t="shared" si="33"/>
        <v>2010</v>
      </c>
      <c r="O405">
        <v>1276750800</v>
      </c>
      <c r="P405" s="9">
        <f t="shared" si="34"/>
        <v>40346.208333333336</v>
      </c>
      <c r="Q405" t="b">
        <v>0</v>
      </c>
      <c r="R405" t="b">
        <v>1</v>
      </c>
      <c r="S405" t="s">
        <v>33</v>
      </c>
      <c r="T405" t="s">
        <v>2039</v>
      </c>
      <c r="U405" t="s">
        <v>2040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5"/>
        <v>315.58486707566465</v>
      </c>
      <c r="G406" t="s">
        <v>20</v>
      </c>
      <c r="H406">
        <v>2237</v>
      </c>
      <c r="I406" s="4">
        <f t="shared" si="31"/>
        <v>68.985695127402778</v>
      </c>
      <c r="J406" t="s">
        <v>21</v>
      </c>
      <c r="K406" t="s">
        <v>22</v>
      </c>
      <c r="L406">
        <v>1510639200</v>
      </c>
      <c r="M406" s="9">
        <f t="shared" si="32"/>
        <v>43053.25</v>
      </c>
      <c r="N406" s="11">
        <f t="shared" si="33"/>
        <v>2017</v>
      </c>
      <c r="O406">
        <v>1510898400</v>
      </c>
      <c r="P406" s="9">
        <f t="shared" si="34"/>
        <v>43056.25</v>
      </c>
      <c r="Q406" t="b">
        <v>0</v>
      </c>
      <c r="R406" t="b">
        <v>0</v>
      </c>
      <c r="S406" t="s">
        <v>33</v>
      </c>
      <c r="T406" t="s">
        <v>2039</v>
      </c>
      <c r="U406" t="s">
        <v>2040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5"/>
        <v>89.618243243243242</v>
      </c>
      <c r="G407" t="s">
        <v>14</v>
      </c>
      <c r="H407">
        <v>435</v>
      </c>
      <c r="I407" s="4">
        <f t="shared" si="31"/>
        <v>60.981609195402299</v>
      </c>
      <c r="J407" t="s">
        <v>21</v>
      </c>
      <c r="K407" t="s">
        <v>22</v>
      </c>
      <c r="L407">
        <v>1528088400</v>
      </c>
      <c r="M407" s="9">
        <f t="shared" si="32"/>
        <v>43255.208333333328</v>
      </c>
      <c r="N407" s="11">
        <f t="shared" si="33"/>
        <v>2018</v>
      </c>
      <c r="O407">
        <v>1532408400</v>
      </c>
      <c r="P407" s="9">
        <f t="shared" si="34"/>
        <v>43305.208333333328</v>
      </c>
      <c r="Q407" t="b">
        <v>0</v>
      </c>
      <c r="R407" t="b">
        <v>0</v>
      </c>
      <c r="S407" t="s">
        <v>33</v>
      </c>
      <c r="T407" t="s">
        <v>2039</v>
      </c>
      <c r="U407" t="s">
        <v>2040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5"/>
        <v>182.14503816793894</v>
      </c>
      <c r="G408" t="s">
        <v>20</v>
      </c>
      <c r="H408">
        <v>645</v>
      </c>
      <c r="I408" s="4">
        <f t="shared" si="31"/>
        <v>110.98139534883721</v>
      </c>
      <c r="J408" t="s">
        <v>21</v>
      </c>
      <c r="K408" t="s">
        <v>22</v>
      </c>
      <c r="L408">
        <v>1359525600</v>
      </c>
      <c r="M408" s="9">
        <f t="shared" si="32"/>
        <v>41304.25</v>
      </c>
      <c r="N408" s="11">
        <f t="shared" si="33"/>
        <v>2013</v>
      </c>
      <c r="O408">
        <v>1360562400</v>
      </c>
      <c r="P408" s="9">
        <f t="shared" si="34"/>
        <v>41316.25</v>
      </c>
      <c r="Q408" t="b">
        <v>1</v>
      </c>
      <c r="R408" t="b">
        <v>0</v>
      </c>
      <c r="S408" t="s">
        <v>42</v>
      </c>
      <c r="T408" t="s">
        <v>2041</v>
      </c>
      <c r="U408" t="s">
        <v>2042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5"/>
        <v>355.88235294117646</v>
      </c>
      <c r="G409" t="s">
        <v>20</v>
      </c>
      <c r="H409">
        <v>484</v>
      </c>
      <c r="I409" s="4">
        <f t="shared" si="31"/>
        <v>25</v>
      </c>
      <c r="J409" t="s">
        <v>36</v>
      </c>
      <c r="K409" t="s">
        <v>37</v>
      </c>
      <c r="L409">
        <v>1570942800</v>
      </c>
      <c r="M409" s="9">
        <f t="shared" si="32"/>
        <v>43751.208333333328</v>
      </c>
      <c r="N409" s="11">
        <f t="shared" si="33"/>
        <v>2019</v>
      </c>
      <c r="O409">
        <v>1571547600</v>
      </c>
      <c r="P409" s="9">
        <f t="shared" si="34"/>
        <v>43758.208333333328</v>
      </c>
      <c r="Q409" t="b">
        <v>0</v>
      </c>
      <c r="R409" t="b">
        <v>0</v>
      </c>
      <c r="S409" t="s">
        <v>33</v>
      </c>
      <c r="T409" t="s">
        <v>2039</v>
      </c>
      <c r="U409" t="s">
        <v>2040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5"/>
        <v>131.83695652173913</v>
      </c>
      <c r="G410" t="s">
        <v>20</v>
      </c>
      <c r="H410">
        <v>154</v>
      </c>
      <c r="I410" s="4">
        <f t="shared" si="31"/>
        <v>78.759740259740255</v>
      </c>
      <c r="J410" t="s">
        <v>15</v>
      </c>
      <c r="K410" t="s">
        <v>16</v>
      </c>
      <c r="L410">
        <v>1466398800</v>
      </c>
      <c r="M410" s="9">
        <f t="shared" si="32"/>
        <v>42541.208333333328</v>
      </c>
      <c r="N410" s="11">
        <f t="shared" si="33"/>
        <v>2016</v>
      </c>
      <c r="O410">
        <v>1468126800</v>
      </c>
      <c r="P410" s="9">
        <f t="shared" si="34"/>
        <v>42561.208333333328</v>
      </c>
      <c r="Q410" t="b">
        <v>0</v>
      </c>
      <c r="R410" t="b">
        <v>0</v>
      </c>
      <c r="S410" t="s">
        <v>42</v>
      </c>
      <c r="T410" t="s">
        <v>2041</v>
      </c>
      <c r="U410" t="s">
        <v>2042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5"/>
        <v>46.315634218289084</v>
      </c>
      <c r="G411" t="s">
        <v>14</v>
      </c>
      <c r="H411">
        <v>714</v>
      </c>
      <c r="I411" s="4">
        <f t="shared" si="31"/>
        <v>87.960784313725483</v>
      </c>
      <c r="J411" t="s">
        <v>21</v>
      </c>
      <c r="K411" t="s">
        <v>22</v>
      </c>
      <c r="L411">
        <v>1492491600</v>
      </c>
      <c r="M411" s="9">
        <f t="shared" si="32"/>
        <v>42843.208333333328</v>
      </c>
      <c r="N411" s="11">
        <f t="shared" si="33"/>
        <v>2017</v>
      </c>
      <c r="O411">
        <v>1492837200</v>
      </c>
      <c r="P411" s="9">
        <f t="shared" si="34"/>
        <v>42847.208333333328</v>
      </c>
      <c r="Q411" t="b">
        <v>0</v>
      </c>
      <c r="R411" t="b">
        <v>0</v>
      </c>
      <c r="S411" t="s">
        <v>23</v>
      </c>
      <c r="T411" t="s">
        <v>2035</v>
      </c>
      <c r="U411" t="s">
        <v>2036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5"/>
        <v>36.132726089785294</v>
      </c>
      <c r="G412" t="s">
        <v>47</v>
      </c>
      <c r="H412">
        <v>1111</v>
      </c>
      <c r="I412" s="4">
        <f t="shared" si="31"/>
        <v>49.987398739873989</v>
      </c>
      <c r="J412" t="s">
        <v>21</v>
      </c>
      <c r="K412" t="s">
        <v>22</v>
      </c>
      <c r="L412">
        <v>1430197200</v>
      </c>
      <c r="M412" s="9">
        <f t="shared" si="32"/>
        <v>42122.208333333328</v>
      </c>
      <c r="N412" s="11">
        <f t="shared" si="33"/>
        <v>2015</v>
      </c>
      <c r="O412">
        <v>1430197200</v>
      </c>
      <c r="P412" s="9">
        <f t="shared" si="34"/>
        <v>42122.208333333328</v>
      </c>
      <c r="Q412" t="b">
        <v>0</v>
      </c>
      <c r="R412" t="b">
        <v>0</v>
      </c>
      <c r="S412" t="s">
        <v>292</v>
      </c>
      <c r="T412" t="s">
        <v>2050</v>
      </c>
      <c r="U412" t="s">
        <v>2061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5"/>
        <v>104.62820512820512</v>
      </c>
      <c r="G413" t="s">
        <v>20</v>
      </c>
      <c r="H413">
        <v>82</v>
      </c>
      <c r="I413" s="4">
        <f t="shared" si="31"/>
        <v>99.524390243902445</v>
      </c>
      <c r="J413" t="s">
        <v>21</v>
      </c>
      <c r="K413" t="s">
        <v>22</v>
      </c>
      <c r="L413">
        <v>1496034000</v>
      </c>
      <c r="M413" s="9">
        <f t="shared" si="32"/>
        <v>42884.208333333328</v>
      </c>
      <c r="N413" s="11">
        <f t="shared" si="33"/>
        <v>2017</v>
      </c>
      <c r="O413">
        <v>1496206800</v>
      </c>
      <c r="P413" s="9">
        <f t="shared" si="34"/>
        <v>42886.208333333328</v>
      </c>
      <c r="Q413" t="b">
        <v>0</v>
      </c>
      <c r="R413" t="b">
        <v>0</v>
      </c>
      <c r="S413" t="s">
        <v>33</v>
      </c>
      <c r="T413" t="s">
        <v>2039</v>
      </c>
      <c r="U413" t="s">
        <v>2040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5"/>
        <v>668.85714285714289</v>
      </c>
      <c r="G414" t="s">
        <v>20</v>
      </c>
      <c r="H414">
        <v>134</v>
      </c>
      <c r="I414" s="4">
        <f t="shared" si="31"/>
        <v>104.82089552238806</v>
      </c>
      <c r="J414" t="s">
        <v>21</v>
      </c>
      <c r="K414" t="s">
        <v>22</v>
      </c>
      <c r="L414">
        <v>1388728800</v>
      </c>
      <c r="M414" s="9">
        <f t="shared" si="32"/>
        <v>41642.25</v>
      </c>
      <c r="N414" s="11">
        <f t="shared" si="33"/>
        <v>2014</v>
      </c>
      <c r="O414">
        <v>1389592800</v>
      </c>
      <c r="P414" s="9">
        <f t="shared" si="34"/>
        <v>41652.25</v>
      </c>
      <c r="Q414" t="b">
        <v>0</v>
      </c>
      <c r="R414" t="b">
        <v>0</v>
      </c>
      <c r="S414" t="s">
        <v>119</v>
      </c>
      <c r="T414" t="s">
        <v>2047</v>
      </c>
      <c r="U414" t="s">
        <v>2053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5"/>
        <v>62.072823218997364</v>
      </c>
      <c r="G415" t="s">
        <v>47</v>
      </c>
      <c r="H415">
        <v>1089</v>
      </c>
      <c r="I415" s="4">
        <f t="shared" si="31"/>
        <v>108.01469237832875</v>
      </c>
      <c r="J415" t="s">
        <v>21</v>
      </c>
      <c r="K415" t="s">
        <v>22</v>
      </c>
      <c r="L415">
        <v>1543298400</v>
      </c>
      <c r="M415" s="9">
        <f t="shared" si="32"/>
        <v>43431.25</v>
      </c>
      <c r="N415" s="11">
        <f t="shared" si="33"/>
        <v>2018</v>
      </c>
      <c r="O415">
        <v>1545631200</v>
      </c>
      <c r="P415" s="9">
        <f t="shared" si="34"/>
        <v>43458.25</v>
      </c>
      <c r="Q415" t="b">
        <v>0</v>
      </c>
      <c r="R415" t="b">
        <v>0</v>
      </c>
      <c r="S415" t="s">
        <v>71</v>
      </c>
      <c r="T415" t="s">
        <v>2041</v>
      </c>
      <c r="U415" t="s">
        <v>2049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5"/>
        <v>84.699787460148784</v>
      </c>
      <c r="G416" t="s">
        <v>14</v>
      </c>
      <c r="H416">
        <v>5497</v>
      </c>
      <c r="I416" s="4">
        <f t="shared" si="31"/>
        <v>28.998544660724033</v>
      </c>
      <c r="J416" t="s">
        <v>21</v>
      </c>
      <c r="K416" t="s">
        <v>22</v>
      </c>
      <c r="L416">
        <v>1271739600</v>
      </c>
      <c r="M416" s="9">
        <f t="shared" si="32"/>
        <v>40288.208333333336</v>
      </c>
      <c r="N416" s="11">
        <f t="shared" si="33"/>
        <v>2010</v>
      </c>
      <c r="O416">
        <v>1272430800</v>
      </c>
      <c r="P416" s="9">
        <f t="shared" si="34"/>
        <v>40296.208333333336</v>
      </c>
      <c r="Q416" t="b">
        <v>0</v>
      </c>
      <c r="R416" t="b">
        <v>1</v>
      </c>
      <c r="S416" t="s">
        <v>17</v>
      </c>
      <c r="T416" t="s">
        <v>2033</v>
      </c>
      <c r="U416" t="s">
        <v>2034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5"/>
        <v>11.059030837004405</v>
      </c>
      <c r="G417" t="s">
        <v>14</v>
      </c>
      <c r="H417">
        <v>418</v>
      </c>
      <c r="I417" s="4">
        <f t="shared" si="31"/>
        <v>30.028708133971293</v>
      </c>
      <c r="J417" t="s">
        <v>21</v>
      </c>
      <c r="K417" t="s">
        <v>22</v>
      </c>
      <c r="L417">
        <v>1326434400</v>
      </c>
      <c r="M417" s="9">
        <f t="shared" si="32"/>
        <v>40921.25</v>
      </c>
      <c r="N417" s="11">
        <f t="shared" si="33"/>
        <v>2012</v>
      </c>
      <c r="O417">
        <v>1327903200</v>
      </c>
      <c r="P417" s="9">
        <f t="shared" si="34"/>
        <v>40938.25</v>
      </c>
      <c r="Q417" t="b">
        <v>0</v>
      </c>
      <c r="R417" t="b">
        <v>0</v>
      </c>
      <c r="S417" t="s">
        <v>33</v>
      </c>
      <c r="T417" t="s">
        <v>2039</v>
      </c>
      <c r="U417" t="s">
        <v>2040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5"/>
        <v>43.838781575037146</v>
      </c>
      <c r="G418" t="s">
        <v>14</v>
      </c>
      <c r="H418">
        <v>1439</v>
      </c>
      <c r="I418" s="4">
        <f t="shared" si="31"/>
        <v>41.005559416261292</v>
      </c>
      <c r="J418" t="s">
        <v>21</v>
      </c>
      <c r="K418" t="s">
        <v>22</v>
      </c>
      <c r="L418">
        <v>1295244000</v>
      </c>
      <c r="M418" s="9">
        <f t="shared" si="32"/>
        <v>40560.25</v>
      </c>
      <c r="N418" s="11">
        <f t="shared" si="33"/>
        <v>2011</v>
      </c>
      <c r="O418">
        <v>1296021600</v>
      </c>
      <c r="P418" s="9">
        <f t="shared" si="34"/>
        <v>40569.25</v>
      </c>
      <c r="Q418" t="b">
        <v>0</v>
      </c>
      <c r="R418" t="b">
        <v>1</v>
      </c>
      <c r="S418" t="s">
        <v>42</v>
      </c>
      <c r="T418" t="s">
        <v>2041</v>
      </c>
      <c r="U418" t="s">
        <v>2042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5"/>
        <v>55.470588235294116</v>
      </c>
      <c r="G419" t="s">
        <v>14</v>
      </c>
      <c r="H419">
        <v>15</v>
      </c>
      <c r="I419" s="4">
        <f t="shared" si="31"/>
        <v>62.866666666666667</v>
      </c>
      <c r="J419" t="s">
        <v>21</v>
      </c>
      <c r="K419" t="s">
        <v>22</v>
      </c>
      <c r="L419">
        <v>1541221200</v>
      </c>
      <c r="M419" s="9">
        <f t="shared" si="32"/>
        <v>43407.208333333328</v>
      </c>
      <c r="N419" s="11">
        <f t="shared" si="33"/>
        <v>2018</v>
      </c>
      <c r="O419">
        <v>1543298400</v>
      </c>
      <c r="P419" s="9">
        <f t="shared" si="34"/>
        <v>43431.25</v>
      </c>
      <c r="Q419" t="b">
        <v>0</v>
      </c>
      <c r="R419" t="b">
        <v>0</v>
      </c>
      <c r="S419" t="s">
        <v>33</v>
      </c>
      <c r="T419" t="s">
        <v>2039</v>
      </c>
      <c r="U419" t="s">
        <v>2040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5"/>
        <v>57.399511301160658</v>
      </c>
      <c r="G420" t="s">
        <v>14</v>
      </c>
      <c r="H420">
        <v>1999</v>
      </c>
      <c r="I420" s="4">
        <f t="shared" si="31"/>
        <v>47.005002501250623</v>
      </c>
      <c r="J420" t="s">
        <v>15</v>
      </c>
      <c r="K420" t="s">
        <v>16</v>
      </c>
      <c r="L420">
        <v>1336280400</v>
      </c>
      <c r="M420" s="9">
        <f t="shared" si="32"/>
        <v>41035.208333333336</v>
      </c>
      <c r="N420" s="11">
        <f t="shared" si="33"/>
        <v>2012</v>
      </c>
      <c r="O420">
        <v>1336366800</v>
      </c>
      <c r="P420" s="9">
        <f t="shared" si="34"/>
        <v>41036.208333333336</v>
      </c>
      <c r="Q420" t="b">
        <v>0</v>
      </c>
      <c r="R420" t="b">
        <v>0</v>
      </c>
      <c r="S420" t="s">
        <v>42</v>
      </c>
      <c r="T420" t="s">
        <v>2041</v>
      </c>
      <c r="U420" t="s">
        <v>2042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5"/>
        <v>123.43497363796135</v>
      </c>
      <c r="G421" t="s">
        <v>20</v>
      </c>
      <c r="H421">
        <v>5203</v>
      </c>
      <c r="I421" s="4">
        <f t="shared" si="31"/>
        <v>26.997693638285604</v>
      </c>
      <c r="J421" t="s">
        <v>21</v>
      </c>
      <c r="K421" t="s">
        <v>22</v>
      </c>
      <c r="L421">
        <v>1324533600</v>
      </c>
      <c r="M421" s="9">
        <f t="shared" si="32"/>
        <v>40899.25</v>
      </c>
      <c r="N421" s="11">
        <f t="shared" si="33"/>
        <v>2011</v>
      </c>
      <c r="O421">
        <v>1325052000</v>
      </c>
      <c r="P421" s="9">
        <f t="shared" si="34"/>
        <v>40905.25</v>
      </c>
      <c r="Q421" t="b">
        <v>0</v>
      </c>
      <c r="R421" t="b">
        <v>0</v>
      </c>
      <c r="S421" t="s">
        <v>28</v>
      </c>
      <c r="T421" t="s">
        <v>2037</v>
      </c>
      <c r="U421" t="s">
        <v>2038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5"/>
        <v>128.46</v>
      </c>
      <c r="G422" t="s">
        <v>20</v>
      </c>
      <c r="H422">
        <v>94</v>
      </c>
      <c r="I422" s="4">
        <f t="shared" si="31"/>
        <v>68.329787234042556</v>
      </c>
      <c r="J422" t="s">
        <v>21</v>
      </c>
      <c r="K422" t="s">
        <v>22</v>
      </c>
      <c r="L422">
        <v>1498366800</v>
      </c>
      <c r="M422" s="9">
        <f t="shared" si="32"/>
        <v>42911.208333333328</v>
      </c>
      <c r="N422" s="11">
        <f t="shared" si="33"/>
        <v>2017</v>
      </c>
      <c r="O422">
        <v>1499576400</v>
      </c>
      <c r="P422" s="9">
        <f t="shared" si="34"/>
        <v>42925.208333333328</v>
      </c>
      <c r="Q422" t="b">
        <v>0</v>
      </c>
      <c r="R422" t="b">
        <v>0</v>
      </c>
      <c r="S422" t="s">
        <v>33</v>
      </c>
      <c r="T422" t="s">
        <v>2039</v>
      </c>
      <c r="U422" t="s">
        <v>2040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5"/>
        <v>63.989361702127653</v>
      </c>
      <c r="G423" t="s">
        <v>14</v>
      </c>
      <c r="H423">
        <v>118</v>
      </c>
      <c r="I423" s="4">
        <f t="shared" si="31"/>
        <v>50.974576271186443</v>
      </c>
      <c r="J423" t="s">
        <v>21</v>
      </c>
      <c r="K423" t="s">
        <v>22</v>
      </c>
      <c r="L423">
        <v>1498712400</v>
      </c>
      <c r="M423" s="9">
        <f t="shared" si="32"/>
        <v>42915.208333333328</v>
      </c>
      <c r="N423" s="11">
        <f t="shared" si="33"/>
        <v>2017</v>
      </c>
      <c r="O423">
        <v>1501304400</v>
      </c>
      <c r="P423" s="9">
        <f t="shared" si="34"/>
        <v>42945.208333333328</v>
      </c>
      <c r="Q423" t="b">
        <v>0</v>
      </c>
      <c r="R423" t="b">
        <v>1</v>
      </c>
      <c r="S423" t="s">
        <v>65</v>
      </c>
      <c r="T423" t="s">
        <v>2037</v>
      </c>
      <c r="U423" t="s">
        <v>2046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5"/>
        <v>127.29885057471265</v>
      </c>
      <c r="G424" t="s">
        <v>20</v>
      </c>
      <c r="H424">
        <v>205</v>
      </c>
      <c r="I424" s="4">
        <f t="shared" si="31"/>
        <v>54.024390243902438</v>
      </c>
      <c r="J424" t="s">
        <v>21</v>
      </c>
      <c r="K424" t="s">
        <v>22</v>
      </c>
      <c r="L424">
        <v>1271480400</v>
      </c>
      <c r="M424" s="9">
        <f t="shared" si="32"/>
        <v>40285.208333333336</v>
      </c>
      <c r="N424" s="11">
        <f t="shared" si="33"/>
        <v>2010</v>
      </c>
      <c r="O424">
        <v>1273208400</v>
      </c>
      <c r="P424" s="9">
        <f t="shared" si="34"/>
        <v>40305.208333333336</v>
      </c>
      <c r="Q424" t="b">
        <v>0</v>
      </c>
      <c r="R424" t="b">
        <v>1</v>
      </c>
      <c r="S424" t="s">
        <v>33</v>
      </c>
      <c r="T424" t="s">
        <v>2039</v>
      </c>
      <c r="U424" t="s">
        <v>2040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5"/>
        <v>10.638024357239512</v>
      </c>
      <c r="G425" t="s">
        <v>14</v>
      </c>
      <c r="H425">
        <v>162</v>
      </c>
      <c r="I425" s="4">
        <f t="shared" si="31"/>
        <v>97.055555555555557</v>
      </c>
      <c r="J425" t="s">
        <v>21</v>
      </c>
      <c r="K425" t="s">
        <v>22</v>
      </c>
      <c r="L425">
        <v>1316667600</v>
      </c>
      <c r="M425" s="9">
        <f t="shared" si="32"/>
        <v>40808.208333333336</v>
      </c>
      <c r="N425" s="11">
        <f t="shared" si="33"/>
        <v>2011</v>
      </c>
      <c r="O425">
        <v>1316840400</v>
      </c>
      <c r="P425" s="9">
        <f t="shared" si="34"/>
        <v>40810.208333333336</v>
      </c>
      <c r="Q425" t="b">
        <v>0</v>
      </c>
      <c r="R425" t="b">
        <v>1</v>
      </c>
      <c r="S425" t="s">
        <v>17</v>
      </c>
      <c r="T425" t="s">
        <v>2033</v>
      </c>
      <c r="U425" t="s">
        <v>2034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5"/>
        <v>40.470588235294116</v>
      </c>
      <c r="G426" t="s">
        <v>14</v>
      </c>
      <c r="H426">
        <v>83</v>
      </c>
      <c r="I426" s="4">
        <f t="shared" si="31"/>
        <v>24.867469879518072</v>
      </c>
      <c r="J426" t="s">
        <v>21</v>
      </c>
      <c r="K426" t="s">
        <v>22</v>
      </c>
      <c r="L426">
        <v>1524027600</v>
      </c>
      <c r="M426" s="9">
        <f t="shared" si="32"/>
        <v>43208.208333333328</v>
      </c>
      <c r="N426" s="11">
        <f t="shared" si="33"/>
        <v>2018</v>
      </c>
      <c r="O426">
        <v>1524546000</v>
      </c>
      <c r="P426" s="9">
        <f t="shared" si="34"/>
        <v>43214.208333333328</v>
      </c>
      <c r="Q426" t="b">
        <v>0</v>
      </c>
      <c r="R426" t="b">
        <v>0</v>
      </c>
      <c r="S426" t="s">
        <v>60</v>
      </c>
      <c r="T426" t="s">
        <v>2035</v>
      </c>
      <c r="U426" t="s">
        <v>2045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5"/>
        <v>287.66666666666663</v>
      </c>
      <c r="G427" t="s">
        <v>20</v>
      </c>
      <c r="H427">
        <v>92</v>
      </c>
      <c r="I427" s="4">
        <f t="shared" si="31"/>
        <v>84.423913043478265</v>
      </c>
      <c r="J427" t="s">
        <v>21</v>
      </c>
      <c r="K427" t="s">
        <v>22</v>
      </c>
      <c r="L427">
        <v>1438059600</v>
      </c>
      <c r="M427" s="9">
        <f t="shared" si="32"/>
        <v>42213.208333333328</v>
      </c>
      <c r="N427" s="11">
        <f t="shared" si="33"/>
        <v>2015</v>
      </c>
      <c r="O427">
        <v>1438578000</v>
      </c>
      <c r="P427" s="9">
        <f t="shared" si="34"/>
        <v>42219.208333333328</v>
      </c>
      <c r="Q427" t="b">
        <v>0</v>
      </c>
      <c r="R427" t="b">
        <v>0</v>
      </c>
      <c r="S427" t="s">
        <v>122</v>
      </c>
      <c r="T427" t="s">
        <v>2054</v>
      </c>
      <c r="U427" t="s">
        <v>2055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5"/>
        <v>572.94444444444446</v>
      </c>
      <c r="G428" t="s">
        <v>20</v>
      </c>
      <c r="H428">
        <v>219</v>
      </c>
      <c r="I428" s="4">
        <f t="shared" si="31"/>
        <v>47.091324200913242</v>
      </c>
      <c r="J428" t="s">
        <v>21</v>
      </c>
      <c r="K428" t="s">
        <v>22</v>
      </c>
      <c r="L428">
        <v>1361944800</v>
      </c>
      <c r="M428" s="9">
        <f t="shared" si="32"/>
        <v>41332.25</v>
      </c>
      <c r="N428" s="11">
        <f t="shared" si="33"/>
        <v>2013</v>
      </c>
      <c r="O428">
        <v>1362549600</v>
      </c>
      <c r="P428" s="9">
        <f t="shared" si="34"/>
        <v>41339.25</v>
      </c>
      <c r="Q428" t="b">
        <v>0</v>
      </c>
      <c r="R428" t="b">
        <v>0</v>
      </c>
      <c r="S428" t="s">
        <v>33</v>
      </c>
      <c r="T428" t="s">
        <v>2039</v>
      </c>
      <c r="U428" t="s">
        <v>2040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5"/>
        <v>112.90429799426933</v>
      </c>
      <c r="G429" t="s">
        <v>20</v>
      </c>
      <c r="H429">
        <v>2526</v>
      </c>
      <c r="I429" s="4">
        <f t="shared" si="31"/>
        <v>77.996041171813147</v>
      </c>
      <c r="J429" t="s">
        <v>21</v>
      </c>
      <c r="K429" t="s">
        <v>22</v>
      </c>
      <c r="L429">
        <v>1410584400</v>
      </c>
      <c r="M429" s="9">
        <f t="shared" si="32"/>
        <v>41895.208333333336</v>
      </c>
      <c r="N429" s="11">
        <f t="shared" si="33"/>
        <v>2014</v>
      </c>
      <c r="O429">
        <v>1413349200</v>
      </c>
      <c r="P429" s="9">
        <f t="shared" si="34"/>
        <v>41927.208333333336</v>
      </c>
      <c r="Q429" t="b">
        <v>0</v>
      </c>
      <c r="R429" t="b">
        <v>1</v>
      </c>
      <c r="S429" t="s">
        <v>33</v>
      </c>
      <c r="T429" t="s">
        <v>2039</v>
      </c>
      <c r="U429" t="s">
        <v>2040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5"/>
        <v>46.387573964497044</v>
      </c>
      <c r="G430" t="s">
        <v>14</v>
      </c>
      <c r="H430">
        <v>747</v>
      </c>
      <c r="I430" s="4">
        <f t="shared" si="31"/>
        <v>62.967871485943775</v>
      </c>
      <c r="J430" t="s">
        <v>21</v>
      </c>
      <c r="K430" t="s">
        <v>22</v>
      </c>
      <c r="L430">
        <v>1297404000</v>
      </c>
      <c r="M430" s="9">
        <f t="shared" si="32"/>
        <v>40585.25</v>
      </c>
      <c r="N430" s="11">
        <f t="shared" si="33"/>
        <v>2011</v>
      </c>
      <c r="O430">
        <v>1298008800</v>
      </c>
      <c r="P430" s="9">
        <f t="shared" si="34"/>
        <v>40592.25</v>
      </c>
      <c r="Q430" t="b">
        <v>0</v>
      </c>
      <c r="R430" t="b">
        <v>0</v>
      </c>
      <c r="S430" t="s">
        <v>71</v>
      </c>
      <c r="T430" t="s">
        <v>2041</v>
      </c>
      <c r="U430" t="s">
        <v>2049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5"/>
        <v>90.675916230366497</v>
      </c>
      <c r="G431" t="s">
        <v>74</v>
      </c>
      <c r="H431">
        <v>2138</v>
      </c>
      <c r="I431" s="4">
        <f t="shared" si="31"/>
        <v>81.006080449017773</v>
      </c>
      <c r="J431" t="s">
        <v>21</v>
      </c>
      <c r="K431" t="s">
        <v>22</v>
      </c>
      <c r="L431">
        <v>1392012000</v>
      </c>
      <c r="M431" s="9">
        <f t="shared" si="32"/>
        <v>41680.25</v>
      </c>
      <c r="N431" s="11">
        <f t="shared" si="33"/>
        <v>2014</v>
      </c>
      <c r="O431">
        <v>1394427600</v>
      </c>
      <c r="P431" s="9">
        <f t="shared" si="34"/>
        <v>41708.208333333336</v>
      </c>
      <c r="Q431" t="b">
        <v>0</v>
      </c>
      <c r="R431" t="b">
        <v>1</v>
      </c>
      <c r="S431" t="s">
        <v>122</v>
      </c>
      <c r="T431" t="s">
        <v>2054</v>
      </c>
      <c r="U431" t="s">
        <v>2055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5"/>
        <v>67.740740740740748</v>
      </c>
      <c r="G432" t="s">
        <v>14</v>
      </c>
      <c r="H432">
        <v>84</v>
      </c>
      <c r="I432" s="4">
        <f t="shared" si="31"/>
        <v>65.321428571428569</v>
      </c>
      <c r="J432" t="s">
        <v>21</v>
      </c>
      <c r="K432" t="s">
        <v>22</v>
      </c>
      <c r="L432">
        <v>1569733200</v>
      </c>
      <c r="M432" s="9">
        <f t="shared" si="32"/>
        <v>43737.208333333328</v>
      </c>
      <c r="N432" s="11">
        <f t="shared" si="33"/>
        <v>2019</v>
      </c>
      <c r="O432">
        <v>1572670800</v>
      </c>
      <c r="P432" s="9">
        <f t="shared" si="34"/>
        <v>43771.208333333328</v>
      </c>
      <c r="Q432" t="b">
        <v>0</v>
      </c>
      <c r="R432" t="b">
        <v>0</v>
      </c>
      <c r="S432" t="s">
        <v>33</v>
      </c>
      <c r="T432" t="s">
        <v>2039</v>
      </c>
      <c r="U432" t="s">
        <v>2040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5"/>
        <v>192.49019607843135</v>
      </c>
      <c r="G433" t="s">
        <v>20</v>
      </c>
      <c r="H433">
        <v>94</v>
      </c>
      <c r="I433" s="4">
        <f t="shared" si="31"/>
        <v>104.43617021276596</v>
      </c>
      <c r="J433" t="s">
        <v>21</v>
      </c>
      <c r="K433" t="s">
        <v>22</v>
      </c>
      <c r="L433">
        <v>1529643600</v>
      </c>
      <c r="M433" s="9">
        <f t="shared" si="32"/>
        <v>43273.208333333328</v>
      </c>
      <c r="N433" s="11">
        <f t="shared" si="33"/>
        <v>2018</v>
      </c>
      <c r="O433">
        <v>1531112400</v>
      </c>
      <c r="P433" s="9">
        <f t="shared" si="34"/>
        <v>43290.208333333328</v>
      </c>
      <c r="Q433" t="b">
        <v>1</v>
      </c>
      <c r="R433" t="b">
        <v>0</v>
      </c>
      <c r="S433" t="s">
        <v>33</v>
      </c>
      <c r="T433" t="s">
        <v>2039</v>
      </c>
      <c r="U433" t="s">
        <v>2040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5"/>
        <v>82.714285714285722</v>
      </c>
      <c r="G434" t="s">
        <v>14</v>
      </c>
      <c r="H434">
        <v>91</v>
      </c>
      <c r="I434" s="4">
        <f t="shared" si="31"/>
        <v>69.989010989010993</v>
      </c>
      <c r="J434" t="s">
        <v>21</v>
      </c>
      <c r="K434" t="s">
        <v>22</v>
      </c>
      <c r="L434">
        <v>1399006800</v>
      </c>
      <c r="M434" s="9">
        <f t="shared" si="32"/>
        <v>41761.208333333336</v>
      </c>
      <c r="N434" s="11">
        <f t="shared" si="33"/>
        <v>2014</v>
      </c>
      <c r="O434">
        <v>1400734800</v>
      </c>
      <c r="P434" s="9">
        <f t="shared" si="34"/>
        <v>41781.208333333336</v>
      </c>
      <c r="Q434" t="b">
        <v>0</v>
      </c>
      <c r="R434" t="b">
        <v>0</v>
      </c>
      <c r="S434" t="s">
        <v>33</v>
      </c>
      <c r="T434" t="s">
        <v>2039</v>
      </c>
      <c r="U434" t="s">
        <v>2040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5"/>
        <v>54.163920922570021</v>
      </c>
      <c r="G435" t="s">
        <v>14</v>
      </c>
      <c r="H435">
        <v>792</v>
      </c>
      <c r="I435" s="4">
        <f t="shared" si="31"/>
        <v>83.023989898989896</v>
      </c>
      <c r="J435" t="s">
        <v>21</v>
      </c>
      <c r="K435" t="s">
        <v>22</v>
      </c>
      <c r="L435">
        <v>1385359200</v>
      </c>
      <c r="M435" s="9">
        <f t="shared" si="32"/>
        <v>41603.25</v>
      </c>
      <c r="N435" s="11">
        <f t="shared" si="33"/>
        <v>2013</v>
      </c>
      <c r="O435">
        <v>1386741600</v>
      </c>
      <c r="P435" s="9">
        <f t="shared" si="34"/>
        <v>41619.25</v>
      </c>
      <c r="Q435" t="b">
        <v>0</v>
      </c>
      <c r="R435" t="b">
        <v>1</v>
      </c>
      <c r="S435" t="s">
        <v>42</v>
      </c>
      <c r="T435" t="s">
        <v>2041</v>
      </c>
      <c r="U435" t="s">
        <v>2042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5"/>
        <v>16.722222222222221</v>
      </c>
      <c r="G436" t="s">
        <v>74</v>
      </c>
      <c r="H436">
        <v>10</v>
      </c>
      <c r="I436" s="4">
        <f t="shared" si="31"/>
        <v>90.3</v>
      </c>
      <c r="J436" t="s">
        <v>15</v>
      </c>
      <c r="K436" t="s">
        <v>16</v>
      </c>
      <c r="L436">
        <v>1480572000</v>
      </c>
      <c r="M436" s="9">
        <f t="shared" si="32"/>
        <v>42705.25</v>
      </c>
      <c r="N436" s="11">
        <f t="shared" si="33"/>
        <v>2016</v>
      </c>
      <c r="O436">
        <v>1481781600</v>
      </c>
      <c r="P436" s="9">
        <f t="shared" si="34"/>
        <v>42719.25</v>
      </c>
      <c r="Q436" t="b">
        <v>1</v>
      </c>
      <c r="R436" t="b">
        <v>0</v>
      </c>
      <c r="S436" t="s">
        <v>33</v>
      </c>
      <c r="T436" t="s">
        <v>2039</v>
      </c>
      <c r="U436" t="s">
        <v>2040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5"/>
        <v>116.87664041994749</v>
      </c>
      <c r="G437" t="s">
        <v>20</v>
      </c>
      <c r="H437">
        <v>1713</v>
      </c>
      <c r="I437" s="4">
        <f t="shared" si="31"/>
        <v>103.98131932282546</v>
      </c>
      <c r="J437" t="s">
        <v>107</v>
      </c>
      <c r="K437" t="s">
        <v>108</v>
      </c>
      <c r="L437">
        <v>1418623200</v>
      </c>
      <c r="M437" s="9">
        <f t="shared" si="32"/>
        <v>41988.25</v>
      </c>
      <c r="N437" s="11">
        <f t="shared" si="33"/>
        <v>2014</v>
      </c>
      <c r="O437">
        <v>1419660000</v>
      </c>
      <c r="P437" s="9">
        <f t="shared" si="34"/>
        <v>42000.25</v>
      </c>
      <c r="Q437" t="b">
        <v>0</v>
      </c>
      <c r="R437" t="b">
        <v>1</v>
      </c>
      <c r="S437" t="s">
        <v>33</v>
      </c>
      <c r="T437" t="s">
        <v>2039</v>
      </c>
      <c r="U437" t="s">
        <v>2040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5"/>
        <v>1052.1538461538462</v>
      </c>
      <c r="G438" t="s">
        <v>20</v>
      </c>
      <c r="H438">
        <v>249</v>
      </c>
      <c r="I438" s="4">
        <f t="shared" si="31"/>
        <v>54.931726907630519</v>
      </c>
      <c r="J438" t="s">
        <v>21</v>
      </c>
      <c r="K438" t="s">
        <v>22</v>
      </c>
      <c r="L438">
        <v>1555736400</v>
      </c>
      <c r="M438" s="9">
        <f t="shared" si="32"/>
        <v>43575.208333333328</v>
      </c>
      <c r="N438" s="11">
        <f t="shared" si="33"/>
        <v>2019</v>
      </c>
      <c r="O438">
        <v>1555822800</v>
      </c>
      <c r="P438" s="9">
        <f t="shared" si="34"/>
        <v>43576.208333333328</v>
      </c>
      <c r="Q438" t="b">
        <v>0</v>
      </c>
      <c r="R438" t="b">
        <v>0</v>
      </c>
      <c r="S438" t="s">
        <v>159</v>
      </c>
      <c r="T438" t="s">
        <v>2035</v>
      </c>
      <c r="U438" t="s">
        <v>2058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5"/>
        <v>123.07407407407408</v>
      </c>
      <c r="G439" t="s">
        <v>20</v>
      </c>
      <c r="H439">
        <v>192</v>
      </c>
      <c r="I439" s="4">
        <f t="shared" si="31"/>
        <v>51.921875</v>
      </c>
      <c r="J439" t="s">
        <v>21</v>
      </c>
      <c r="K439" t="s">
        <v>22</v>
      </c>
      <c r="L439">
        <v>1442120400</v>
      </c>
      <c r="M439" s="9">
        <f t="shared" si="32"/>
        <v>42260.208333333328</v>
      </c>
      <c r="N439" s="11">
        <f t="shared" si="33"/>
        <v>2015</v>
      </c>
      <c r="O439">
        <v>1442379600</v>
      </c>
      <c r="P439" s="9">
        <f t="shared" si="34"/>
        <v>42263.208333333328</v>
      </c>
      <c r="Q439" t="b">
        <v>0</v>
      </c>
      <c r="R439" t="b">
        <v>1</v>
      </c>
      <c r="S439" t="s">
        <v>71</v>
      </c>
      <c r="T439" t="s">
        <v>2041</v>
      </c>
      <c r="U439" t="s">
        <v>2049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5"/>
        <v>178.63855421686748</v>
      </c>
      <c r="G440" t="s">
        <v>20</v>
      </c>
      <c r="H440">
        <v>247</v>
      </c>
      <c r="I440" s="4">
        <f t="shared" si="31"/>
        <v>60.02834008097166</v>
      </c>
      <c r="J440" t="s">
        <v>21</v>
      </c>
      <c r="K440" t="s">
        <v>22</v>
      </c>
      <c r="L440">
        <v>1362376800</v>
      </c>
      <c r="M440" s="9">
        <f t="shared" si="32"/>
        <v>41337.25</v>
      </c>
      <c r="N440" s="11">
        <f t="shared" si="33"/>
        <v>2013</v>
      </c>
      <c r="O440">
        <v>1364965200</v>
      </c>
      <c r="P440" s="9">
        <f t="shared" si="34"/>
        <v>41367.208333333336</v>
      </c>
      <c r="Q440" t="b">
        <v>0</v>
      </c>
      <c r="R440" t="b">
        <v>0</v>
      </c>
      <c r="S440" t="s">
        <v>33</v>
      </c>
      <c r="T440" t="s">
        <v>2039</v>
      </c>
      <c r="U440" t="s">
        <v>2040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5"/>
        <v>355.28169014084506</v>
      </c>
      <c r="G441" t="s">
        <v>20</v>
      </c>
      <c r="H441">
        <v>2293</v>
      </c>
      <c r="I441" s="4">
        <f t="shared" si="31"/>
        <v>44.003488879197555</v>
      </c>
      <c r="J441" t="s">
        <v>21</v>
      </c>
      <c r="K441" t="s">
        <v>22</v>
      </c>
      <c r="L441">
        <v>1478408400</v>
      </c>
      <c r="M441" s="9">
        <f t="shared" si="32"/>
        <v>42680.208333333328</v>
      </c>
      <c r="N441" s="11">
        <f t="shared" si="33"/>
        <v>2016</v>
      </c>
      <c r="O441">
        <v>1479016800</v>
      </c>
      <c r="P441" s="9">
        <f t="shared" si="34"/>
        <v>42687.25</v>
      </c>
      <c r="Q441" t="b">
        <v>0</v>
      </c>
      <c r="R441" t="b">
        <v>0</v>
      </c>
      <c r="S441" t="s">
        <v>474</v>
      </c>
      <c r="T441" t="s">
        <v>2041</v>
      </c>
      <c r="U441" t="s">
        <v>2063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5"/>
        <v>161.90634146341463</v>
      </c>
      <c r="G442" t="s">
        <v>20</v>
      </c>
      <c r="H442">
        <v>3131</v>
      </c>
      <c r="I442" s="4">
        <f t="shared" si="31"/>
        <v>53.003513254551258</v>
      </c>
      <c r="J442" t="s">
        <v>21</v>
      </c>
      <c r="K442" t="s">
        <v>22</v>
      </c>
      <c r="L442">
        <v>1498798800</v>
      </c>
      <c r="M442" s="9">
        <f t="shared" si="32"/>
        <v>42916.208333333328</v>
      </c>
      <c r="N442" s="11">
        <f t="shared" si="33"/>
        <v>2017</v>
      </c>
      <c r="O442">
        <v>1499662800</v>
      </c>
      <c r="P442" s="9">
        <f t="shared" si="34"/>
        <v>42926.208333333328</v>
      </c>
      <c r="Q442" t="b">
        <v>0</v>
      </c>
      <c r="R442" t="b">
        <v>0</v>
      </c>
      <c r="S442" t="s">
        <v>269</v>
      </c>
      <c r="T442" t="s">
        <v>2041</v>
      </c>
      <c r="U442" t="s">
        <v>2060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5"/>
        <v>24.914285714285715</v>
      </c>
      <c r="G443" t="s">
        <v>14</v>
      </c>
      <c r="H443">
        <v>32</v>
      </c>
      <c r="I443" s="4">
        <f t="shared" si="31"/>
        <v>54.5</v>
      </c>
      <c r="J443" t="s">
        <v>21</v>
      </c>
      <c r="K443" t="s">
        <v>22</v>
      </c>
      <c r="L443">
        <v>1335416400</v>
      </c>
      <c r="M443" s="9">
        <f t="shared" si="32"/>
        <v>41025.208333333336</v>
      </c>
      <c r="N443" s="11">
        <f t="shared" si="33"/>
        <v>2012</v>
      </c>
      <c r="O443">
        <v>1337835600</v>
      </c>
      <c r="P443" s="9">
        <f t="shared" si="34"/>
        <v>41053.208333333336</v>
      </c>
      <c r="Q443" t="b">
        <v>0</v>
      </c>
      <c r="R443" t="b">
        <v>0</v>
      </c>
      <c r="S443" t="s">
        <v>65</v>
      </c>
      <c r="T443" t="s">
        <v>2037</v>
      </c>
      <c r="U443" t="s">
        <v>2046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5"/>
        <v>198.72222222222223</v>
      </c>
      <c r="G444" t="s">
        <v>20</v>
      </c>
      <c r="H444">
        <v>143</v>
      </c>
      <c r="I444" s="4">
        <f t="shared" si="31"/>
        <v>75.04195804195804</v>
      </c>
      <c r="J444" t="s">
        <v>107</v>
      </c>
      <c r="K444" t="s">
        <v>108</v>
      </c>
      <c r="L444">
        <v>1504328400</v>
      </c>
      <c r="M444" s="9">
        <f t="shared" si="32"/>
        <v>42980.208333333328</v>
      </c>
      <c r="N444" s="11">
        <f t="shared" si="33"/>
        <v>2017</v>
      </c>
      <c r="O444">
        <v>1505710800</v>
      </c>
      <c r="P444" s="9">
        <f t="shared" si="34"/>
        <v>42996.208333333328</v>
      </c>
      <c r="Q444" t="b">
        <v>0</v>
      </c>
      <c r="R444" t="b">
        <v>0</v>
      </c>
      <c r="S444" t="s">
        <v>33</v>
      </c>
      <c r="T444" t="s">
        <v>2039</v>
      </c>
      <c r="U444" t="s">
        <v>2040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5"/>
        <v>34.752688172043008</v>
      </c>
      <c r="G445" t="s">
        <v>74</v>
      </c>
      <c r="H445">
        <v>90</v>
      </c>
      <c r="I445" s="4">
        <f t="shared" si="31"/>
        <v>35.911111111111111</v>
      </c>
      <c r="J445" t="s">
        <v>21</v>
      </c>
      <c r="K445" t="s">
        <v>22</v>
      </c>
      <c r="L445">
        <v>1285822800</v>
      </c>
      <c r="M445" s="9">
        <f t="shared" si="32"/>
        <v>40451.208333333336</v>
      </c>
      <c r="N445" s="11">
        <f t="shared" si="33"/>
        <v>2010</v>
      </c>
      <c r="O445">
        <v>1287464400</v>
      </c>
      <c r="P445" s="9">
        <f t="shared" si="34"/>
        <v>40470.208333333336</v>
      </c>
      <c r="Q445" t="b">
        <v>0</v>
      </c>
      <c r="R445" t="b">
        <v>0</v>
      </c>
      <c r="S445" t="s">
        <v>33</v>
      </c>
      <c r="T445" t="s">
        <v>2039</v>
      </c>
      <c r="U445" t="s">
        <v>2040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5"/>
        <v>176.41935483870967</v>
      </c>
      <c r="G446" t="s">
        <v>20</v>
      </c>
      <c r="H446">
        <v>296</v>
      </c>
      <c r="I446" s="4">
        <f t="shared" si="31"/>
        <v>36.952702702702702</v>
      </c>
      <c r="J446" t="s">
        <v>21</v>
      </c>
      <c r="K446" t="s">
        <v>22</v>
      </c>
      <c r="L446">
        <v>1311483600</v>
      </c>
      <c r="M446" s="9">
        <f t="shared" si="32"/>
        <v>40748.208333333336</v>
      </c>
      <c r="N446" s="11">
        <f t="shared" si="33"/>
        <v>2011</v>
      </c>
      <c r="O446">
        <v>1311656400</v>
      </c>
      <c r="P446" s="9">
        <f t="shared" si="34"/>
        <v>40750.208333333336</v>
      </c>
      <c r="Q446" t="b">
        <v>0</v>
      </c>
      <c r="R446" t="b">
        <v>1</v>
      </c>
      <c r="S446" t="s">
        <v>60</v>
      </c>
      <c r="T446" t="s">
        <v>2035</v>
      </c>
      <c r="U446" t="s">
        <v>2045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5"/>
        <v>511.38095238095235</v>
      </c>
      <c r="G447" t="s">
        <v>20</v>
      </c>
      <c r="H447">
        <v>170</v>
      </c>
      <c r="I447" s="4">
        <f t="shared" si="31"/>
        <v>63.170588235294119</v>
      </c>
      <c r="J447" t="s">
        <v>21</v>
      </c>
      <c r="K447" t="s">
        <v>22</v>
      </c>
      <c r="L447">
        <v>1291356000</v>
      </c>
      <c r="M447" s="9">
        <f t="shared" si="32"/>
        <v>40515.25</v>
      </c>
      <c r="N447" s="11">
        <f t="shared" si="33"/>
        <v>2010</v>
      </c>
      <c r="O447">
        <v>1293170400</v>
      </c>
      <c r="P447" s="9">
        <f t="shared" si="34"/>
        <v>40536.25</v>
      </c>
      <c r="Q447" t="b">
        <v>0</v>
      </c>
      <c r="R447" t="b">
        <v>1</v>
      </c>
      <c r="S447" t="s">
        <v>33</v>
      </c>
      <c r="T447" t="s">
        <v>2039</v>
      </c>
      <c r="U447" t="s">
        <v>2040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5"/>
        <v>82.044117647058826</v>
      </c>
      <c r="G448" t="s">
        <v>14</v>
      </c>
      <c r="H448">
        <v>186</v>
      </c>
      <c r="I448" s="4">
        <f t="shared" si="31"/>
        <v>29.99462365591398</v>
      </c>
      <c r="J448" t="s">
        <v>21</v>
      </c>
      <c r="K448" t="s">
        <v>22</v>
      </c>
      <c r="L448">
        <v>1355810400</v>
      </c>
      <c r="M448" s="9">
        <f t="shared" si="32"/>
        <v>41261.25</v>
      </c>
      <c r="N448" s="11">
        <f t="shared" si="33"/>
        <v>2012</v>
      </c>
      <c r="O448">
        <v>1355983200</v>
      </c>
      <c r="P448" s="9">
        <f t="shared" si="34"/>
        <v>41263.25</v>
      </c>
      <c r="Q448" t="b">
        <v>0</v>
      </c>
      <c r="R448" t="b">
        <v>0</v>
      </c>
      <c r="S448" t="s">
        <v>65</v>
      </c>
      <c r="T448" t="s">
        <v>2037</v>
      </c>
      <c r="U448" t="s">
        <v>2046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5"/>
        <v>24.326030927835053</v>
      </c>
      <c r="G449" t="s">
        <v>74</v>
      </c>
      <c r="H449">
        <v>439</v>
      </c>
      <c r="I449" s="4">
        <f t="shared" si="31"/>
        <v>86</v>
      </c>
      <c r="J449" t="s">
        <v>40</v>
      </c>
      <c r="K449" t="s">
        <v>41</v>
      </c>
      <c r="L449">
        <v>1513663200</v>
      </c>
      <c r="M449" s="9">
        <f t="shared" si="32"/>
        <v>43088.25</v>
      </c>
      <c r="N449" s="11">
        <f t="shared" si="33"/>
        <v>2017</v>
      </c>
      <c r="O449">
        <v>1515045600</v>
      </c>
      <c r="P449" s="9">
        <f t="shared" si="34"/>
        <v>43104.25</v>
      </c>
      <c r="Q449" t="b">
        <v>0</v>
      </c>
      <c r="R449" t="b">
        <v>0</v>
      </c>
      <c r="S449" t="s">
        <v>269</v>
      </c>
      <c r="T449" t="s">
        <v>2041</v>
      </c>
      <c r="U449" t="s">
        <v>2060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5"/>
        <v>50.482758620689658</v>
      </c>
      <c r="G450" t="s">
        <v>14</v>
      </c>
      <c r="H450">
        <v>605</v>
      </c>
      <c r="I450" s="4">
        <f t="shared" si="31"/>
        <v>75.014876033057845</v>
      </c>
      <c r="J450" t="s">
        <v>21</v>
      </c>
      <c r="K450" t="s">
        <v>22</v>
      </c>
      <c r="L450">
        <v>1365915600</v>
      </c>
      <c r="M450" s="9">
        <f t="shared" si="32"/>
        <v>41378.208333333336</v>
      </c>
      <c r="N450" s="11">
        <f t="shared" si="33"/>
        <v>2013</v>
      </c>
      <c r="O450">
        <v>1366088400</v>
      </c>
      <c r="P450" s="9">
        <f t="shared" si="34"/>
        <v>41380.208333333336</v>
      </c>
      <c r="Q450" t="b">
        <v>0</v>
      </c>
      <c r="R450" t="b">
        <v>1</v>
      </c>
      <c r="S450" t="s">
        <v>89</v>
      </c>
      <c r="T450" t="s">
        <v>2050</v>
      </c>
      <c r="U450" t="s">
        <v>2051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35"/>
        <v>967</v>
      </c>
      <c r="G451" t="s">
        <v>20</v>
      </c>
      <c r="H451">
        <v>86</v>
      </c>
      <c r="I451" s="4">
        <f t="shared" ref="I451:I514" si="36">E451/H451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7">(((L451/60)/60)/24)+DATE(1970,1,1)</f>
        <v>43530.25</v>
      </c>
      <c r="N451" s="11">
        <f t="shared" ref="N451:N514" si="38">YEAR(M451)</f>
        <v>2019</v>
      </c>
      <c r="O451">
        <v>1553317200</v>
      </c>
      <c r="P451" s="9">
        <f t="shared" ref="P451:P514" si="39">(((O451/60)/60)/24)+DATE(1970,1,1)</f>
        <v>43547.208333333328</v>
      </c>
      <c r="Q451" t="b">
        <v>0</v>
      </c>
      <c r="R451" t="b">
        <v>0</v>
      </c>
      <c r="S451" t="s">
        <v>89</v>
      </c>
      <c r="T451" t="s">
        <v>2050</v>
      </c>
      <c r="U451" t="s">
        <v>2051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35"/>
        <v>4</v>
      </c>
      <c r="G452" t="s">
        <v>14</v>
      </c>
      <c r="H452">
        <v>1</v>
      </c>
      <c r="I452" s="4">
        <f t="shared" si="36"/>
        <v>4</v>
      </c>
      <c r="J452" t="s">
        <v>15</v>
      </c>
      <c r="K452" t="s">
        <v>16</v>
      </c>
      <c r="L452">
        <v>1540098000</v>
      </c>
      <c r="M452" s="9">
        <f t="shared" si="37"/>
        <v>43394.208333333328</v>
      </c>
      <c r="N452" s="11">
        <f t="shared" si="38"/>
        <v>2018</v>
      </c>
      <c r="O452">
        <v>1542088800</v>
      </c>
      <c r="P452" s="9">
        <f t="shared" si="39"/>
        <v>43417.25</v>
      </c>
      <c r="Q452" t="b">
        <v>0</v>
      </c>
      <c r="R452" t="b">
        <v>0</v>
      </c>
      <c r="S452" t="s">
        <v>71</v>
      </c>
      <c r="T452" t="s">
        <v>2041</v>
      </c>
      <c r="U452" t="s">
        <v>2049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5"/>
        <v>122.84501347708894</v>
      </c>
      <c r="G453" t="s">
        <v>20</v>
      </c>
      <c r="H453">
        <v>6286</v>
      </c>
      <c r="I453" s="4">
        <f t="shared" si="36"/>
        <v>29.001272669424118</v>
      </c>
      <c r="J453" t="s">
        <v>21</v>
      </c>
      <c r="K453" t="s">
        <v>22</v>
      </c>
      <c r="L453">
        <v>1500440400</v>
      </c>
      <c r="M453" s="9">
        <f t="shared" si="37"/>
        <v>42935.208333333328</v>
      </c>
      <c r="N453" s="11">
        <f t="shared" si="38"/>
        <v>2017</v>
      </c>
      <c r="O453">
        <v>1503118800</v>
      </c>
      <c r="P453" s="9">
        <f t="shared" si="39"/>
        <v>42966.208333333328</v>
      </c>
      <c r="Q453" t="b">
        <v>0</v>
      </c>
      <c r="R453" t="b">
        <v>0</v>
      </c>
      <c r="S453" t="s">
        <v>23</v>
      </c>
      <c r="T453" t="s">
        <v>2035</v>
      </c>
      <c r="U453" t="s">
        <v>2036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5"/>
        <v>63.4375</v>
      </c>
      <c r="G454" t="s">
        <v>14</v>
      </c>
      <c r="H454">
        <v>31</v>
      </c>
      <c r="I454" s="4">
        <f t="shared" si="36"/>
        <v>98.225806451612897</v>
      </c>
      <c r="J454" t="s">
        <v>21</v>
      </c>
      <c r="K454" t="s">
        <v>22</v>
      </c>
      <c r="L454">
        <v>1278392400</v>
      </c>
      <c r="M454" s="9">
        <f t="shared" si="37"/>
        <v>40365.208333333336</v>
      </c>
      <c r="N454" s="11">
        <f t="shared" si="38"/>
        <v>2010</v>
      </c>
      <c r="O454">
        <v>1278478800</v>
      </c>
      <c r="P454" s="9">
        <f t="shared" si="39"/>
        <v>40366.208333333336</v>
      </c>
      <c r="Q454" t="b">
        <v>0</v>
      </c>
      <c r="R454" t="b">
        <v>0</v>
      </c>
      <c r="S454" t="s">
        <v>53</v>
      </c>
      <c r="T454" t="s">
        <v>2041</v>
      </c>
      <c r="U454" t="s">
        <v>2044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5"/>
        <v>56.331688596491226</v>
      </c>
      <c r="G455" t="s">
        <v>14</v>
      </c>
      <c r="H455">
        <v>1181</v>
      </c>
      <c r="I455" s="4">
        <f t="shared" si="36"/>
        <v>87.001693480101608</v>
      </c>
      <c r="J455" t="s">
        <v>21</v>
      </c>
      <c r="K455" t="s">
        <v>22</v>
      </c>
      <c r="L455">
        <v>1480572000</v>
      </c>
      <c r="M455" s="9">
        <f t="shared" si="37"/>
        <v>42705.25</v>
      </c>
      <c r="N455" s="11">
        <f t="shared" si="38"/>
        <v>2016</v>
      </c>
      <c r="O455">
        <v>1484114400</v>
      </c>
      <c r="P455" s="9">
        <f t="shared" si="39"/>
        <v>42746.25</v>
      </c>
      <c r="Q455" t="b">
        <v>0</v>
      </c>
      <c r="R455" t="b">
        <v>0</v>
      </c>
      <c r="S455" t="s">
        <v>474</v>
      </c>
      <c r="T455" t="s">
        <v>2041</v>
      </c>
      <c r="U455" t="s">
        <v>2063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5"/>
        <v>44.074999999999996</v>
      </c>
      <c r="G456" t="s">
        <v>14</v>
      </c>
      <c r="H456">
        <v>39</v>
      </c>
      <c r="I456" s="4">
        <f t="shared" si="36"/>
        <v>45.205128205128204</v>
      </c>
      <c r="J456" t="s">
        <v>21</v>
      </c>
      <c r="K456" t="s">
        <v>22</v>
      </c>
      <c r="L456">
        <v>1382331600</v>
      </c>
      <c r="M456" s="9">
        <f t="shared" si="37"/>
        <v>41568.208333333336</v>
      </c>
      <c r="N456" s="11">
        <f t="shared" si="38"/>
        <v>2013</v>
      </c>
      <c r="O456">
        <v>1385445600</v>
      </c>
      <c r="P456" s="9">
        <f t="shared" si="39"/>
        <v>41604.25</v>
      </c>
      <c r="Q456" t="b">
        <v>0</v>
      </c>
      <c r="R456" t="b">
        <v>1</v>
      </c>
      <c r="S456" t="s">
        <v>53</v>
      </c>
      <c r="T456" t="s">
        <v>2041</v>
      </c>
      <c r="U456" t="s">
        <v>2044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5"/>
        <v>118.37253218884121</v>
      </c>
      <c r="G457" t="s">
        <v>20</v>
      </c>
      <c r="H457">
        <v>3727</v>
      </c>
      <c r="I457" s="4">
        <f t="shared" si="36"/>
        <v>37.001341561577675</v>
      </c>
      <c r="J457" t="s">
        <v>21</v>
      </c>
      <c r="K457" t="s">
        <v>22</v>
      </c>
      <c r="L457">
        <v>1316754000</v>
      </c>
      <c r="M457" s="9">
        <f t="shared" si="37"/>
        <v>40809.208333333336</v>
      </c>
      <c r="N457" s="11">
        <f t="shared" si="38"/>
        <v>2011</v>
      </c>
      <c r="O457">
        <v>1318741200</v>
      </c>
      <c r="P457" s="9">
        <f t="shared" si="39"/>
        <v>40832.208333333336</v>
      </c>
      <c r="Q457" t="b">
        <v>0</v>
      </c>
      <c r="R457" t="b">
        <v>0</v>
      </c>
      <c r="S457" t="s">
        <v>33</v>
      </c>
      <c r="T457" t="s">
        <v>2039</v>
      </c>
      <c r="U457" t="s">
        <v>2040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5"/>
        <v>104.1243169398907</v>
      </c>
      <c r="G458" t="s">
        <v>20</v>
      </c>
      <c r="H458">
        <v>1605</v>
      </c>
      <c r="I458" s="4">
        <f t="shared" si="36"/>
        <v>94.976947040498445</v>
      </c>
      <c r="J458" t="s">
        <v>21</v>
      </c>
      <c r="K458" t="s">
        <v>22</v>
      </c>
      <c r="L458">
        <v>1518242400</v>
      </c>
      <c r="M458" s="9">
        <f t="shared" si="37"/>
        <v>43141.25</v>
      </c>
      <c r="N458" s="11">
        <f t="shared" si="38"/>
        <v>2018</v>
      </c>
      <c r="O458">
        <v>1518242400</v>
      </c>
      <c r="P458" s="9">
        <f t="shared" si="39"/>
        <v>43141.25</v>
      </c>
      <c r="Q458" t="b">
        <v>0</v>
      </c>
      <c r="R458" t="b">
        <v>1</v>
      </c>
      <c r="S458" t="s">
        <v>60</v>
      </c>
      <c r="T458" t="s">
        <v>2035</v>
      </c>
      <c r="U458" t="s">
        <v>2045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5"/>
        <v>26.640000000000004</v>
      </c>
      <c r="G459" t="s">
        <v>14</v>
      </c>
      <c r="H459">
        <v>46</v>
      </c>
      <c r="I459" s="4">
        <f t="shared" si="36"/>
        <v>28.956521739130434</v>
      </c>
      <c r="J459" t="s">
        <v>21</v>
      </c>
      <c r="K459" t="s">
        <v>22</v>
      </c>
      <c r="L459">
        <v>1476421200</v>
      </c>
      <c r="M459" s="9">
        <f t="shared" si="37"/>
        <v>42657.208333333328</v>
      </c>
      <c r="N459" s="11">
        <f t="shared" si="38"/>
        <v>2016</v>
      </c>
      <c r="O459">
        <v>1476594000</v>
      </c>
      <c r="P459" s="9">
        <f t="shared" si="39"/>
        <v>42659.208333333328</v>
      </c>
      <c r="Q459" t="b">
        <v>0</v>
      </c>
      <c r="R459" t="b">
        <v>0</v>
      </c>
      <c r="S459" t="s">
        <v>33</v>
      </c>
      <c r="T459" t="s">
        <v>2039</v>
      </c>
      <c r="U459" t="s">
        <v>2040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5"/>
        <v>351.20118343195264</v>
      </c>
      <c r="G460" t="s">
        <v>20</v>
      </c>
      <c r="H460">
        <v>2120</v>
      </c>
      <c r="I460" s="4">
        <f t="shared" si="36"/>
        <v>55.993396226415094</v>
      </c>
      <c r="J460" t="s">
        <v>21</v>
      </c>
      <c r="K460" t="s">
        <v>22</v>
      </c>
      <c r="L460">
        <v>1269752400</v>
      </c>
      <c r="M460" s="9">
        <f t="shared" si="37"/>
        <v>40265.208333333336</v>
      </c>
      <c r="N460" s="11">
        <f t="shared" si="38"/>
        <v>2010</v>
      </c>
      <c r="O460">
        <v>1273554000</v>
      </c>
      <c r="P460" s="9">
        <f t="shared" si="39"/>
        <v>40309.208333333336</v>
      </c>
      <c r="Q460" t="b">
        <v>0</v>
      </c>
      <c r="R460" t="b">
        <v>0</v>
      </c>
      <c r="S460" t="s">
        <v>33</v>
      </c>
      <c r="T460" t="s">
        <v>2039</v>
      </c>
      <c r="U460" t="s">
        <v>2040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5"/>
        <v>90.063492063492063</v>
      </c>
      <c r="G461" t="s">
        <v>14</v>
      </c>
      <c r="H461">
        <v>105</v>
      </c>
      <c r="I461" s="4">
        <f t="shared" si="36"/>
        <v>54.038095238095238</v>
      </c>
      <c r="J461" t="s">
        <v>21</v>
      </c>
      <c r="K461" t="s">
        <v>22</v>
      </c>
      <c r="L461">
        <v>1419746400</v>
      </c>
      <c r="M461" s="9">
        <f t="shared" si="37"/>
        <v>42001.25</v>
      </c>
      <c r="N461" s="11">
        <f t="shared" si="38"/>
        <v>2014</v>
      </c>
      <c r="O461">
        <v>1421906400</v>
      </c>
      <c r="P461" s="9">
        <f t="shared" si="39"/>
        <v>42026.25</v>
      </c>
      <c r="Q461" t="b">
        <v>0</v>
      </c>
      <c r="R461" t="b">
        <v>0</v>
      </c>
      <c r="S461" t="s">
        <v>42</v>
      </c>
      <c r="T461" t="s">
        <v>2041</v>
      </c>
      <c r="U461" t="s">
        <v>2042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5"/>
        <v>171.625</v>
      </c>
      <c r="G462" t="s">
        <v>20</v>
      </c>
      <c r="H462">
        <v>50</v>
      </c>
      <c r="I462" s="4">
        <f t="shared" si="36"/>
        <v>82.38</v>
      </c>
      <c r="J462" t="s">
        <v>21</v>
      </c>
      <c r="K462" t="s">
        <v>22</v>
      </c>
      <c r="L462">
        <v>1281330000</v>
      </c>
      <c r="M462" s="9">
        <f t="shared" si="37"/>
        <v>40399.208333333336</v>
      </c>
      <c r="N462" s="11">
        <f t="shared" si="38"/>
        <v>2010</v>
      </c>
      <c r="O462">
        <v>1281589200</v>
      </c>
      <c r="P462" s="9">
        <f t="shared" si="39"/>
        <v>40402.208333333336</v>
      </c>
      <c r="Q462" t="b">
        <v>0</v>
      </c>
      <c r="R462" t="b">
        <v>0</v>
      </c>
      <c r="S462" t="s">
        <v>33</v>
      </c>
      <c r="T462" t="s">
        <v>2039</v>
      </c>
      <c r="U462" t="s">
        <v>2040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ref="F463:F526" si="40">(E463/D463)*100</f>
        <v>141.04655870445345</v>
      </c>
      <c r="G463" t="s">
        <v>20</v>
      </c>
      <c r="H463">
        <v>2080</v>
      </c>
      <c r="I463" s="4">
        <f t="shared" si="36"/>
        <v>66.997115384615384</v>
      </c>
      <c r="J463" t="s">
        <v>21</v>
      </c>
      <c r="K463" t="s">
        <v>22</v>
      </c>
      <c r="L463">
        <v>1398661200</v>
      </c>
      <c r="M463" s="9">
        <f t="shared" si="37"/>
        <v>41757.208333333336</v>
      </c>
      <c r="N463" s="11">
        <f t="shared" si="38"/>
        <v>2014</v>
      </c>
      <c r="O463">
        <v>1400389200</v>
      </c>
      <c r="P463" s="9">
        <f t="shared" si="39"/>
        <v>41777.208333333336</v>
      </c>
      <c r="Q463" t="b">
        <v>0</v>
      </c>
      <c r="R463" t="b">
        <v>0</v>
      </c>
      <c r="S463" t="s">
        <v>53</v>
      </c>
      <c r="T463" t="s">
        <v>2041</v>
      </c>
      <c r="U463" t="s">
        <v>2044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0"/>
        <v>30.57944915254237</v>
      </c>
      <c r="G464" t="s">
        <v>14</v>
      </c>
      <c r="H464">
        <v>535</v>
      </c>
      <c r="I464" s="4">
        <f t="shared" si="36"/>
        <v>107.91401869158878</v>
      </c>
      <c r="J464" t="s">
        <v>21</v>
      </c>
      <c r="K464" t="s">
        <v>22</v>
      </c>
      <c r="L464">
        <v>1359525600</v>
      </c>
      <c r="M464" s="9">
        <f t="shared" si="37"/>
        <v>41304.25</v>
      </c>
      <c r="N464" s="11">
        <f t="shared" si="38"/>
        <v>2013</v>
      </c>
      <c r="O464">
        <v>1362808800</v>
      </c>
      <c r="P464" s="9">
        <f t="shared" si="39"/>
        <v>41342.25</v>
      </c>
      <c r="Q464" t="b">
        <v>0</v>
      </c>
      <c r="R464" t="b">
        <v>0</v>
      </c>
      <c r="S464" t="s">
        <v>292</v>
      </c>
      <c r="T464" t="s">
        <v>2050</v>
      </c>
      <c r="U464" t="s">
        <v>2061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0"/>
        <v>108.16455696202532</v>
      </c>
      <c r="G465" t="s">
        <v>20</v>
      </c>
      <c r="H465">
        <v>2105</v>
      </c>
      <c r="I465" s="4">
        <f t="shared" si="36"/>
        <v>69.009501187648453</v>
      </c>
      <c r="J465" t="s">
        <v>21</v>
      </c>
      <c r="K465" t="s">
        <v>22</v>
      </c>
      <c r="L465">
        <v>1388469600</v>
      </c>
      <c r="M465" s="9">
        <f t="shared" si="37"/>
        <v>41639.25</v>
      </c>
      <c r="N465" s="11">
        <f t="shared" si="38"/>
        <v>2013</v>
      </c>
      <c r="O465">
        <v>1388815200</v>
      </c>
      <c r="P465" s="9">
        <f t="shared" si="39"/>
        <v>41643.25</v>
      </c>
      <c r="Q465" t="b">
        <v>0</v>
      </c>
      <c r="R465" t="b">
        <v>0</v>
      </c>
      <c r="S465" t="s">
        <v>71</v>
      </c>
      <c r="T465" t="s">
        <v>2041</v>
      </c>
      <c r="U465" t="s">
        <v>2049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0"/>
        <v>133.45505617977528</v>
      </c>
      <c r="G466" t="s">
        <v>20</v>
      </c>
      <c r="H466">
        <v>2436</v>
      </c>
      <c r="I466" s="4">
        <f t="shared" si="36"/>
        <v>39.006568144499177</v>
      </c>
      <c r="J466" t="s">
        <v>21</v>
      </c>
      <c r="K466" t="s">
        <v>22</v>
      </c>
      <c r="L466">
        <v>1518328800</v>
      </c>
      <c r="M466" s="9">
        <f t="shared" si="37"/>
        <v>43142.25</v>
      </c>
      <c r="N466" s="11">
        <f t="shared" si="38"/>
        <v>2018</v>
      </c>
      <c r="O466">
        <v>1519538400</v>
      </c>
      <c r="P466" s="9">
        <f t="shared" si="39"/>
        <v>43156.25</v>
      </c>
      <c r="Q466" t="b">
        <v>0</v>
      </c>
      <c r="R466" t="b">
        <v>0</v>
      </c>
      <c r="S466" t="s">
        <v>33</v>
      </c>
      <c r="T466" t="s">
        <v>2039</v>
      </c>
      <c r="U466" t="s">
        <v>2040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0"/>
        <v>187.85106382978722</v>
      </c>
      <c r="G467" t="s">
        <v>20</v>
      </c>
      <c r="H467">
        <v>80</v>
      </c>
      <c r="I467" s="4">
        <f t="shared" si="36"/>
        <v>110.3625</v>
      </c>
      <c r="J467" t="s">
        <v>21</v>
      </c>
      <c r="K467" t="s">
        <v>22</v>
      </c>
      <c r="L467">
        <v>1517032800</v>
      </c>
      <c r="M467" s="9">
        <f t="shared" si="37"/>
        <v>43127.25</v>
      </c>
      <c r="N467" s="11">
        <f t="shared" si="38"/>
        <v>2018</v>
      </c>
      <c r="O467">
        <v>1517810400</v>
      </c>
      <c r="P467" s="9">
        <f t="shared" si="39"/>
        <v>43136.25</v>
      </c>
      <c r="Q467" t="b">
        <v>0</v>
      </c>
      <c r="R467" t="b">
        <v>0</v>
      </c>
      <c r="S467" t="s">
        <v>206</v>
      </c>
      <c r="T467" t="s">
        <v>2047</v>
      </c>
      <c r="U467" t="s">
        <v>2059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0"/>
        <v>332</v>
      </c>
      <c r="G468" t="s">
        <v>20</v>
      </c>
      <c r="H468">
        <v>42</v>
      </c>
      <c r="I468" s="4">
        <f t="shared" si="36"/>
        <v>94.857142857142861</v>
      </c>
      <c r="J468" t="s">
        <v>21</v>
      </c>
      <c r="K468" t="s">
        <v>22</v>
      </c>
      <c r="L468">
        <v>1368594000</v>
      </c>
      <c r="M468" s="9">
        <f t="shared" si="37"/>
        <v>41409.208333333336</v>
      </c>
      <c r="N468" s="11">
        <f t="shared" si="38"/>
        <v>2013</v>
      </c>
      <c r="O468">
        <v>1370581200</v>
      </c>
      <c r="P468" s="9">
        <f t="shared" si="39"/>
        <v>41432.208333333336</v>
      </c>
      <c r="Q468" t="b">
        <v>0</v>
      </c>
      <c r="R468" t="b">
        <v>1</v>
      </c>
      <c r="S468" t="s">
        <v>65</v>
      </c>
      <c r="T468" t="s">
        <v>2037</v>
      </c>
      <c r="U468" t="s">
        <v>2046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0"/>
        <v>575.21428571428578</v>
      </c>
      <c r="G469" t="s">
        <v>20</v>
      </c>
      <c r="H469">
        <v>139</v>
      </c>
      <c r="I469" s="4">
        <f t="shared" si="36"/>
        <v>57.935251798561154</v>
      </c>
      <c r="J469" t="s">
        <v>15</v>
      </c>
      <c r="K469" t="s">
        <v>16</v>
      </c>
      <c r="L469">
        <v>1448258400</v>
      </c>
      <c r="M469" s="9">
        <f t="shared" si="37"/>
        <v>42331.25</v>
      </c>
      <c r="N469" s="11">
        <f t="shared" si="38"/>
        <v>2015</v>
      </c>
      <c r="O469">
        <v>1448863200</v>
      </c>
      <c r="P469" s="9">
        <f t="shared" si="39"/>
        <v>42338.25</v>
      </c>
      <c r="Q469" t="b">
        <v>0</v>
      </c>
      <c r="R469" t="b">
        <v>1</v>
      </c>
      <c r="S469" t="s">
        <v>28</v>
      </c>
      <c r="T469" t="s">
        <v>2037</v>
      </c>
      <c r="U469" t="s">
        <v>2038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0"/>
        <v>40.5</v>
      </c>
      <c r="G470" t="s">
        <v>14</v>
      </c>
      <c r="H470">
        <v>16</v>
      </c>
      <c r="I470" s="4">
        <f t="shared" si="36"/>
        <v>101.25</v>
      </c>
      <c r="J470" t="s">
        <v>21</v>
      </c>
      <c r="K470" t="s">
        <v>22</v>
      </c>
      <c r="L470">
        <v>1555218000</v>
      </c>
      <c r="M470" s="9">
        <f t="shared" si="37"/>
        <v>43569.208333333328</v>
      </c>
      <c r="N470" s="11">
        <f t="shared" si="38"/>
        <v>2019</v>
      </c>
      <c r="O470">
        <v>1556600400</v>
      </c>
      <c r="P470" s="9">
        <f t="shared" si="39"/>
        <v>43585.208333333328</v>
      </c>
      <c r="Q470" t="b">
        <v>0</v>
      </c>
      <c r="R470" t="b">
        <v>0</v>
      </c>
      <c r="S470" t="s">
        <v>33</v>
      </c>
      <c r="T470" t="s">
        <v>2039</v>
      </c>
      <c r="U470" t="s">
        <v>2040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0"/>
        <v>184.42857142857144</v>
      </c>
      <c r="G471" t="s">
        <v>20</v>
      </c>
      <c r="H471">
        <v>159</v>
      </c>
      <c r="I471" s="4">
        <f t="shared" si="36"/>
        <v>64.95597484276729</v>
      </c>
      <c r="J471" t="s">
        <v>21</v>
      </c>
      <c r="K471" t="s">
        <v>22</v>
      </c>
      <c r="L471">
        <v>1431925200</v>
      </c>
      <c r="M471" s="9">
        <f t="shared" si="37"/>
        <v>42142.208333333328</v>
      </c>
      <c r="N471" s="11">
        <f t="shared" si="38"/>
        <v>2015</v>
      </c>
      <c r="O471">
        <v>1432098000</v>
      </c>
      <c r="P471" s="9">
        <f t="shared" si="39"/>
        <v>42144.208333333328</v>
      </c>
      <c r="Q471" t="b">
        <v>0</v>
      </c>
      <c r="R471" t="b">
        <v>0</v>
      </c>
      <c r="S471" t="s">
        <v>53</v>
      </c>
      <c r="T471" t="s">
        <v>2041</v>
      </c>
      <c r="U471" t="s">
        <v>2044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0"/>
        <v>285.80555555555554</v>
      </c>
      <c r="G472" t="s">
        <v>20</v>
      </c>
      <c r="H472">
        <v>381</v>
      </c>
      <c r="I472" s="4">
        <f t="shared" si="36"/>
        <v>27.00524934383202</v>
      </c>
      <c r="J472" t="s">
        <v>21</v>
      </c>
      <c r="K472" t="s">
        <v>22</v>
      </c>
      <c r="L472">
        <v>1481522400</v>
      </c>
      <c r="M472" s="9">
        <f t="shared" si="37"/>
        <v>42716.25</v>
      </c>
      <c r="N472" s="11">
        <f t="shared" si="38"/>
        <v>2016</v>
      </c>
      <c r="O472">
        <v>1482127200</v>
      </c>
      <c r="P472" s="9">
        <f t="shared" si="39"/>
        <v>42723.25</v>
      </c>
      <c r="Q472" t="b">
        <v>0</v>
      </c>
      <c r="R472" t="b">
        <v>0</v>
      </c>
      <c r="S472" t="s">
        <v>65</v>
      </c>
      <c r="T472" t="s">
        <v>2037</v>
      </c>
      <c r="U472" t="s">
        <v>2046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0"/>
        <v>319</v>
      </c>
      <c r="G473" t="s">
        <v>20</v>
      </c>
      <c r="H473">
        <v>194</v>
      </c>
      <c r="I473" s="4">
        <f t="shared" si="36"/>
        <v>50.97422680412371</v>
      </c>
      <c r="J473" t="s">
        <v>40</v>
      </c>
      <c r="K473" t="s">
        <v>41</v>
      </c>
      <c r="L473">
        <v>1335934800</v>
      </c>
      <c r="M473" s="9">
        <f t="shared" si="37"/>
        <v>41031.208333333336</v>
      </c>
      <c r="N473" s="11">
        <f t="shared" si="38"/>
        <v>2012</v>
      </c>
      <c r="O473">
        <v>1335934800</v>
      </c>
      <c r="P473" s="9">
        <f t="shared" si="39"/>
        <v>41031.208333333336</v>
      </c>
      <c r="Q473" t="b">
        <v>0</v>
      </c>
      <c r="R473" t="b">
        <v>1</v>
      </c>
      <c r="S473" t="s">
        <v>17</v>
      </c>
      <c r="T473" t="s">
        <v>2033</v>
      </c>
      <c r="U473" t="s">
        <v>2034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0"/>
        <v>39.234070221066318</v>
      </c>
      <c r="G474" t="s">
        <v>14</v>
      </c>
      <c r="H474">
        <v>575</v>
      </c>
      <c r="I474" s="4">
        <f t="shared" si="36"/>
        <v>104.94260869565217</v>
      </c>
      <c r="J474" t="s">
        <v>21</v>
      </c>
      <c r="K474" t="s">
        <v>22</v>
      </c>
      <c r="L474">
        <v>1552280400</v>
      </c>
      <c r="M474" s="9">
        <f t="shared" si="37"/>
        <v>43535.208333333328</v>
      </c>
      <c r="N474" s="11">
        <f t="shared" si="38"/>
        <v>2019</v>
      </c>
      <c r="O474">
        <v>1556946000</v>
      </c>
      <c r="P474" s="9">
        <f t="shared" si="39"/>
        <v>43589.208333333328</v>
      </c>
      <c r="Q474" t="b">
        <v>0</v>
      </c>
      <c r="R474" t="b">
        <v>0</v>
      </c>
      <c r="S474" t="s">
        <v>23</v>
      </c>
      <c r="T474" t="s">
        <v>2035</v>
      </c>
      <c r="U474" t="s">
        <v>2036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0"/>
        <v>178.14000000000001</v>
      </c>
      <c r="G475" t="s">
        <v>20</v>
      </c>
      <c r="H475">
        <v>106</v>
      </c>
      <c r="I475" s="4">
        <f t="shared" si="36"/>
        <v>84.028301886792448</v>
      </c>
      <c r="J475" t="s">
        <v>21</v>
      </c>
      <c r="K475" t="s">
        <v>22</v>
      </c>
      <c r="L475">
        <v>1529989200</v>
      </c>
      <c r="M475" s="9">
        <f t="shared" si="37"/>
        <v>43277.208333333328</v>
      </c>
      <c r="N475" s="11">
        <f t="shared" si="38"/>
        <v>2018</v>
      </c>
      <c r="O475">
        <v>1530075600</v>
      </c>
      <c r="P475" s="9">
        <f t="shared" si="39"/>
        <v>43278.208333333328</v>
      </c>
      <c r="Q475" t="b">
        <v>0</v>
      </c>
      <c r="R475" t="b">
        <v>0</v>
      </c>
      <c r="S475" t="s">
        <v>50</v>
      </c>
      <c r="T475" t="s">
        <v>2035</v>
      </c>
      <c r="U475" t="s">
        <v>2043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0"/>
        <v>365.15</v>
      </c>
      <c r="G476" t="s">
        <v>20</v>
      </c>
      <c r="H476">
        <v>142</v>
      </c>
      <c r="I476" s="4">
        <f t="shared" si="36"/>
        <v>102.85915492957747</v>
      </c>
      <c r="J476" t="s">
        <v>21</v>
      </c>
      <c r="K476" t="s">
        <v>22</v>
      </c>
      <c r="L476">
        <v>1418709600</v>
      </c>
      <c r="M476" s="9">
        <f t="shared" si="37"/>
        <v>41989.25</v>
      </c>
      <c r="N476" s="11">
        <f t="shared" si="38"/>
        <v>2014</v>
      </c>
      <c r="O476">
        <v>1418796000</v>
      </c>
      <c r="P476" s="9">
        <f t="shared" si="39"/>
        <v>41990.25</v>
      </c>
      <c r="Q476" t="b">
        <v>0</v>
      </c>
      <c r="R476" t="b">
        <v>0</v>
      </c>
      <c r="S476" t="s">
        <v>269</v>
      </c>
      <c r="T476" t="s">
        <v>2041</v>
      </c>
      <c r="U476" t="s">
        <v>2060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0"/>
        <v>113.94594594594594</v>
      </c>
      <c r="G477" t="s">
        <v>20</v>
      </c>
      <c r="H477">
        <v>211</v>
      </c>
      <c r="I477" s="4">
        <f t="shared" si="36"/>
        <v>39.962085308056871</v>
      </c>
      <c r="J477" t="s">
        <v>21</v>
      </c>
      <c r="K477" t="s">
        <v>22</v>
      </c>
      <c r="L477">
        <v>1372136400</v>
      </c>
      <c r="M477" s="9">
        <f t="shared" si="37"/>
        <v>41450.208333333336</v>
      </c>
      <c r="N477" s="11">
        <f t="shared" si="38"/>
        <v>2013</v>
      </c>
      <c r="O477">
        <v>1372482000</v>
      </c>
      <c r="P477" s="9">
        <f t="shared" si="39"/>
        <v>41454.208333333336</v>
      </c>
      <c r="Q477" t="b">
        <v>0</v>
      </c>
      <c r="R477" t="b">
        <v>1</v>
      </c>
      <c r="S477" t="s">
        <v>206</v>
      </c>
      <c r="T477" t="s">
        <v>2047</v>
      </c>
      <c r="U477" t="s">
        <v>2059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0"/>
        <v>29.828720626631856</v>
      </c>
      <c r="G478" t="s">
        <v>14</v>
      </c>
      <c r="H478">
        <v>1120</v>
      </c>
      <c r="I478" s="4">
        <f t="shared" si="36"/>
        <v>51.001785714285717</v>
      </c>
      <c r="J478" t="s">
        <v>21</v>
      </c>
      <c r="K478" t="s">
        <v>22</v>
      </c>
      <c r="L478">
        <v>1533877200</v>
      </c>
      <c r="M478" s="9">
        <f t="shared" si="37"/>
        <v>43322.208333333328</v>
      </c>
      <c r="N478" s="11">
        <f t="shared" si="38"/>
        <v>2018</v>
      </c>
      <c r="O478">
        <v>1534395600</v>
      </c>
      <c r="P478" s="9">
        <f t="shared" si="39"/>
        <v>43328.208333333328</v>
      </c>
      <c r="Q478" t="b">
        <v>0</v>
      </c>
      <c r="R478" t="b">
        <v>0</v>
      </c>
      <c r="S478" t="s">
        <v>119</v>
      </c>
      <c r="T478" t="s">
        <v>2047</v>
      </c>
      <c r="U478" t="s">
        <v>2053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0"/>
        <v>54.270588235294113</v>
      </c>
      <c r="G479" t="s">
        <v>14</v>
      </c>
      <c r="H479">
        <v>113</v>
      </c>
      <c r="I479" s="4">
        <f t="shared" si="36"/>
        <v>40.823008849557525</v>
      </c>
      <c r="J479" t="s">
        <v>21</v>
      </c>
      <c r="K479" t="s">
        <v>22</v>
      </c>
      <c r="L479">
        <v>1309064400</v>
      </c>
      <c r="M479" s="9">
        <f t="shared" si="37"/>
        <v>40720.208333333336</v>
      </c>
      <c r="N479" s="11">
        <f t="shared" si="38"/>
        <v>2011</v>
      </c>
      <c r="O479">
        <v>1311397200</v>
      </c>
      <c r="P479" s="9">
        <f t="shared" si="39"/>
        <v>40747.208333333336</v>
      </c>
      <c r="Q479" t="b">
        <v>0</v>
      </c>
      <c r="R479" t="b">
        <v>0</v>
      </c>
      <c r="S479" t="s">
        <v>474</v>
      </c>
      <c r="T479" t="s">
        <v>2041</v>
      </c>
      <c r="U479" t="s">
        <v>2063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0"/>
        <v>236.34156976744185</v>
      </c>
      <c r="G480" t="s">
        <v>20</v>
      </c>
      <c r="H480">
        <v>2756</v>
      </c>
      <c r="I480" s="4">
        <f t="shared" si="36"/>
        <v>58.999637155297535</v>
      </c>
      <c r="J480" t="s">
        <v>21</v>
      </c>
      <c r="K480" t="s">
        <v>22</v>
      </c>
      <c r="L480">
        <v>1425877200</v>
      </c>
      <c r="M480" s="9">
        <f t="shared" si="37"/>
        <v>42072.208333333328</v>
      </c>
      <c r="N480" s="11">
        <f t="shared" si="38"/>
        <v>2015</v>
      </c>
      <c r="O480">
        <v>1426914000</v>
      </c>
      <c r="P480" s="9">
        <f t="shared" si="39"/>
        <v>42084.208333333328</v>
      </c>
      <c r="Q480" t="b">
        <v>0</v>
      </c>
      <c r="R480" t="b">
        <v>0</v>
      </c>
      <c r="S480" t="s">
        <v>65</v>
      </c>
      <c r="T480" t="s">
        <v>2037</v>
      </c>
      <c r="U480" t="s">
        <v>2046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0"/>
        <v>512.91666666666663</v>
      </c>
      <c r="G481" t="s">
        <v>20</v>
      </c>
      <c r="H481">
        <v>173</v>
      </c>
      <c r="I481" s="4">
        <f t="shared" si="36"/>
        <v>71.156069364161851</v>
      </c>
      <c r="J481" t="s">
        <v>40</v>
      </c>
      <c r="K481" t="s">
        <v>41</v>
      </c>
      <c r="L481">
        <v>1501304400</v>
      </c>
      <c r="M481" s="9">
        <f t="shared" si="37"/>
        <v>42945.208333333328</v>
      </c>
      <c r="N481" s="11">
        <f t="shared" si="38"/>
        <v>2017</v>
      </c>
      <c r="O481">
        <v>1501477200</v>
      </c>
      <c r="P481" s="9">
        <f t="shared" si="39"/>
        <v>42947.208333333328</v>
      </c>
      <c r="Q481" t="b">
        <v>0</v>
      </c>
      <c r="R481" t="b">
        <v>0</v>
      </c>
      <c r="S481" t="s">
        <v>17</v>
      </c>
      <c r="T481" t="s">
        <v>2033</v>
      </c>
      <c r="U481" t="s">
        <v>2034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0"/>
        <v>100.65116279069768</v>
      </c>
      <c r="G482" t="s">
        <v>20</v>
      </c>
      <c r="H482">
        <v>87</v>
      </c>
      <c r="I482" s="4">
        <f t="shared" si="36"/>
        <v>99.494252873563212</v>
      </c>
      <c r="J482" t="s">
        <v>21</v>
      </c>
      <c r="K482" t="s">
        <v>22</v>
      </c>
      <c r="L482">
        <v>1268287200</v>
      </c>
      <c r="M482" s="9">
        <f t="shared" si="37"/>
        <v>40248.25</v>
      </c>
      <c r="N482" s="11">
        <f t="shared" si="38"/>
        <v>2010</v>
      </c>
      <c r="O482">
        <v>1269061200</v>
      </c>
      <c r="P482" s="9">
        <f t="shared" si="39"/>
        <v>40257.208333333336</v>
      </c>
      <c r="Q482" t="b">
        <v>0</v>
      </c>
      <c r="R482" t="b">
        <v>1</v>
      </c>
      <c r="S482" t="s">
        <v>122</v>
      </c>
      <c r="T482" t="s">
        <v>2054</v>
      </c>
      <c r="U482" t="s">
        <v>2055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0"/>
        <v>81.348423194303152</v>
      </c>
      <c r="G483" t="s">
        <v>14</v>
      </c>
      <c r="H483">
        <v>1538</v>
      </c>
      <c r="I483" s="4">
        <f t="shared" si="36"/>
        <v>103.98634590377114</v>
      </c>
      <c r="J483" t="s">
        <v>21</v>
      </c>
      <c r="K483" t="s">
        <v>22</v>
      </c>
      <c r="L483">
        <v>1412139600</v>
      </c>
      <c r="M483" s="9">
        <f t="shared" si="37"/>
        <v>41913.208333333336</v>
      </c>
      <c r="N483" s="11">
        <f t="shared" si="38"/>
        <v>2014</v>
      </c>
      <c r="O483">
        <v>1415772000</v>
      </c>
      <c r="P483" s="9">
        <f t="shared" si="39"/>
        <v>41955.25</v>
      </c>
      <c r="Q483" t="b">
        <v>0</v>
      </c>
      <c r="R483" t="b">
        <v>1</v>
      </c>
      <c r="S483" t="s">
        <v>33</v>
      </c>
      <c r="T483" t="s">
        <v>2039</v>
      </c>
      <c r="U483" t="s">
        <v>2040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0"/>
        <v>16.404761904761905</v>
      </c>
      <c r="G484" t="s">
        <v>14</v>
      </c>
      <c r="H484">
        <v>9</v>
      </c>
      <c r="I484" s="4">
        <f t="shared" si="36"/>
        <v>76.555555555555557</v>
      </c>
      <c r="J484" t="s">
        <v>21</v>
      </c>
      <c r="K484" t="s">
        <v>22</v>
      </c>
      <c r="L484">
        <v>1330063200</v>
      </c>
      <c r="M484" s="9">
        <f t="shared" si="37"/>
        <v>40963.25</v>
      </c>
      <c r="N484" s="11">
        <f t="shared" si="38"/>
        <v>2012</v>
      </c>
      <c r="O484">
        <v>1331013600</v>
      </c>
      <c r="P484" s="9">
        <f t="shared" si="39"/>
        <v>40974.25</v>
      </c>
      <c r="Q484" t="b">
        <v>0</v>
      </c>
      <c r="R484" t="b">
        <v>1</v>
      </c>
      <c r="S484" t="s">
        <v>119</v>
      </c>
      <c r="T484" t="s">
        <v>2047</v>
      </c>
      <c r="U484" t="s">
        <v>2053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0"/>
        <v>52.774617067833695</v>
      </c>
      <c r="G485" t="s">
        <v>14</v>
      </c>
      <c r="H485">
        <v>554</v>
      </c>
      <c r="I485" s="4">
        <f t="shared" si="36"/>
        <v>87.068592057761734</v>
      </c>
      <c r="J485" t="s">
        <v>21</v>
      </c>
      <c r="K485" t="s">
        <v>22</v>
      </c>
      <c r="L485">
        <v>1576130400</v>
      </c>
      <c r="M485" s="9">
        <f t="shared" si="37"/>
        <v>43811.25</v>
      </c>
      <c r="N485" s="11">
        <f t="shared" si="38"/>
        <v>2019</v>
      </c>
      <c r="O485">
        <v>1576735200</v>
      </c>
      <c r="P485" s="9">
        <f t="shared" si="39"/>
        <v>43818.25</v>
      </c>
      <c r="Q485" t="b">
        <v>0</v>
      </c>
      <c r="R485" t="b">
        <v>0</v>
      </c>
      <c r="S485" t="s">
        <v>33</v>
      </c>
      <c r="T485" t="s">
        <v>2039</v>
      </c>
      <c r="U485" t="s">
        <v>2040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0"/>
        <v>260.20608108108109</v>
      </c>
      <c r="G486" t="s">
        <v>20</v>
      </c>
      <c r="H486">
        <v>1572</v>
      </c>
      <c r="I486" s="4">
        <f t="shared" si="36"/>
        <v>48.99554707379135</v>
      </c>
      <c r="J486" t="s">
        <v>40</v>
      </c>
      <c r="K486" t="s">
        <v>41</v>
      </c>
      <c r="L486">
        <v>1407128400</v>
      </c>
      <c r="M486" s="9">
        <f t="shared" si="37"/>
        <v>41855.208333333336</v>
      </c>
      <c r="N486" s="11">
        <f t="shared" si="38"/>
        <v>2014</v>
      </c>
      <c r="O486">
        <v>1411362000</v>
      </c>
      <c r="P486" s="9">
        <f t="shared" si="39"/>
        <v>41904.208333333336</v>
      </c>
      <c r="Q486" t="b">
        <v>0</v>
      </c>
      <c r="R486" t="b">
        <v>1</v>
      </c>
      <c r="S486" t="s">
        <v>17</v>
      </c>
      <c r="T486" t="s">
        <v>2033</v>
      </c>
      <c r="U486" t="s">
        <v>2034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0"/>
        <v>30.73289183222958</v>
      </c>
      <c r="G487" t="s">
        <v>14</v>
      </c>
      <c r="H487">
        <v>648</v>
      </c>
      <c r="I487" s="4">
        <f t="shared" si="36"/>
        <v>42.969135802469133</v>
      </c>
      <c r="J487" t="s">
        <v>40</v>
      </c>
      <c r="K487" t="s">
        <v>41</v>
      </c>
      <c r="L487">
        <v>1560142800</v>
      </c>
      <c r="M487" s="9">
        <f t="shared" si="37"/>
        <v>43626.208333333328</v>
      </c>
      <c r="N487" s="11">
        <f t="shared" si="38"/>
        <v>2019</v>
      </c>
      <c r="O487">
        <v>1563685200</v>
      </c>
      <c r="P487" s="9">
        <f t="shared" si="39"/>
        <v>43667.208333333328</v>
      </c>
      <c r="Q487" t="b">
        <v>0</v>
      </c>
      <c r="R487" t="b">
        <v>0</v>
      </c>
      <c r="S487" t="s">
        <v>33</v>
      </c>
      <c r="T487" t="s">
        <v>2039</v>
      </c>
      <c r="U487" t="s">
        <v>2040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0"/>
        <v>13.5</v>
      </c>
      <c r="G488" t="s">
        <v>14</v>
      </c>
      <c r="H488">
        <v>21</v>
      </c>
      <c r="I488" s="4">
        <f t="shared" si="36"/>
        <v>33.428571428571431</v>
      </c>
      <c r="J488" t="s">
        <v>40</v>
      </c>
      <c r="K488" t="s">
        <v>41</v>
      </c>
      <c r="L488">
        <v>1520575200</v>
      </c>
      <c r="M488" s="9">
        <f t="shared" si="37"/>
        <v>43168.25</v>
      </c>
      <c r="N488" s="11">
        <f t="shared" si="38"/>
        <v>2018</v>
      </c>
      <c r="O488">
        <v>1521867600</v>
      </c>
      <c r="P488" s="9">
        <f t="shared" si="39"/>
        <v>43183.208333333328</v>
      </c>
      <c r="Q488" t="b">
        <v>0</v>
      </c>
      <c r="R488" t="b">
        <v>1</v>
      </c>
      <c r="S488" t="s">
        <v>206</v>
      </c>
      <c r="T488" t="s">
        <v>2047</v>
      </c>
      <c r="U488" t="s">
        <v>2059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0"/>
        <v>178.62556663644605</v>
      </c>
      <c r="G489" t="s">
        <v>20</v>
      </c>
      <c r="H489">
        <v>2346</v>
      </c>
      <c r="I489" s="4">
        <f t="shared" si="36"/>
        <v>83.982949701619773</v>
      </c>
      <c r="J489" t="s">
        <v>21</v>
      </c>
      <c r="K489" t="s">
        <v>22</v>
      </c>
      <c r="L489">
        <v>1492664400</v>
      </c>
      <c r="M489" s="9">
        <f t="shared" si="37"/>
        <v>42845.208333333328</v>
      </c>
      <c r="N489" s="11">
        <f t="shared" si="38"/>
        <v>2017</v>
      </c>
      <c r="O489">
        <v>1495515600</v>
      </c>
      <c r="P489" s="9">
        <f t="shared" si="39"/>
        <v>42878.208333333328</v>
      </c>
      <c r="Q489" t="b">
        <v>0</v>
      </c>
      <c r="R489" t="b">
        <v>0</v>
      </c>
      <c r="S489" t="s">
        <v>33</v>
      </c>
      <c r="T489" t="s">
        <v>2039</v>
      </c>
      <c r="U489" t="s">
        <v>2040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0"/>
        <v>220.0566037735849</v>
      </c>
      <c r="G490" t="s">
        <v>20</v>
      </c>
      <c r="H490">
        <v>115</v>
      </c>
      <c r="I490" s="4">
        <f t="shared" si="36"/>
        <v>101.41739130434783</v>
      </c>
      <c r="J490" t="s">
        <v>21</v>
      </c>
      <c r="K490" t="s">
        <v>22</v>
      </c>
      <c r="L490">
        <v>1454479200</v>
      </c>
      <c r="M490" s="9">
        <f t="shared" si="37"/>
        <v>42403.25</v>
      </c>
      <c r="N490" s="11">
        <f t="shared" si="38"/>
        <v>2016</v>
      </c>
      <c r="O490">
        <v>1455948000</v>
      </c>
      <c r="P490" s="9">
        <f t="shared" si="39"/>
        <v>42420.25</v>
      </c>
      <c r="Q490" t="b">
        <v>0</v>
      </c>
      <c r="R490" t="b">
        <v>0</v>
      </c>
      <c r="S490" t="s">
        <v>33</v>
      </c>
      <c r="T490" t="s">
        <v>2039</v>
      </c>
      <c r="U490" t="s">
        <v>2040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0"/>
        <v>101.5108695652174</v>
      </c>
      <c r="G491" t="s">
        <v>20</v>
      </c>
      <c r="H491">
        <v>85</v>
      </c>
      <c r="I491" s="4">
        <f t="shared" si="36"/>
        <v>109.87058823529412</v>
      </c>
      <c r="J491" t="s">
        <v>107</v>
      </c>
      <c r="K491" t="s">
        <v>108</v>
      </c>
      <c r="L491">
        <v>1281934800</v>
      </c>
      <c r="M491" s="9">
        <f t="shared" si="37"/>
        <v>40406.208333333336</v>
      </c>
      <c r="N491" s="11">
        <f t="shared" si="38"/>
        <v>2010</v>
      </c>
      <c r="O491">
        <v>1282366800</v>
      </c>
      <c r="P491" s="9">
        <f t="shared" si="39"/>
        <v>40411.208333333336</v>
      </c>
      <c r="Q491" t="b">
        <v>0</v>
      </c>
      <c r="R491" t="b">
        <v>0</v>
      </c>
      <c r="S491" t="s">
        <v>65</v>
      </c>
      <c r="T491" t="s">
        <v>2037</v>
      </c>
      <c r="U491" t="s">
        <v>2046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0"/>
        <v>191.5</v>
      </c>
      <c r="G492" t="s">
        <v>20</v>
      </c>
      <c r="H492">
        <v>144</v>
      </c>
      <c r="I492" s="4">
        <f t="shared" si="36"/>
        <v>31.916666666666668</v>
      </c>
      <c r="J492" t="s">
        <v>21</v>
      </c>
      <c r="K492" t="s">
        <v>22</v>
      </c>
      <c r="L492">
        <v>1573970400</v>
      </c>
      <c r="M492" s="9">
        <f t="shared" si="37"/>
        <v>43786.25</v>
      </c>
      <c r="N492" s="11">
        <f t="shared" si="38"/>
        <v>2019</v>
      </c>
      <c r="O492">
        <v>1574575200</v>
      </c>
      <c r="P492" s="9">
        <f t="shared" si="39"/>
        <v>43793.25</v>
      </c>
      <c r="Q492" t="b">
        <v>0</v>
      </c>
      <c r="R492" t="b">
        <v>0</v>
      </c>
      <c r="S492" t="s">
        <v>1029</v>
      </c>
      <c r="T492" t="s">
        <v>2064</v>
      </c>
      <c r="U492" t="s">
        <v>2065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0"/>
        <v>305.34683098591546</v>
      </c>
      <c r="G493" t="s">
        <v>20</v>
      </c>
      <c r="H493">
        <v>2443</v>
      </c>
      <c r="I493" s="4">
        <f t="shared" si="36"/>
        <v>70.993450675399103</v>
      </c>
      <c r="J493" t="s">
        <v>21</v>
      </c>
      <c r="K493" t="s">
        <v>22</v>
      </c>
      <c r="L493">
        <v>1372654800</v>
      </c>
      <c r="M493" s="9">
        <f t="shared" si="37"/>
        <v>41456.208333333336</v>
      </c>
      <c r="N493" s="11">
        <f t="shared" si="38"/>
        <v>2013</v>
      </c>
      <c r="O493">
        <v>1374901200</v>
      </c>
      <c r="P493" s="9">
        <f t="shared" si="39"/>
        <v>41482.208333333336</v>
      </c>
      <c r="Q493" t="b">
        <v>0</v>
      </c>
      <c r="R493" t="b">
        <v>1</v>
      </c>
      <c r="S493" t="s">
        <v>17</v>
      </c>
      <c r="T493" t="s">
        <v>2033</v>
      </c>
      <c r="U493" t="s">
        <v>2034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0"/>
        <v>23.995287958115181</v>
      </c>
      <c r="G494" t="s">
        <v>74</v>
      </c>
      <c r="H494">
        <v>595</v>
      </c>
      <c r="I494" s="4">
        <f t="shared" si="36"/>
        <v>77.026890756302521</v>
      </c>
      <c r="J494" t="s">
        <v>21</v>
      </c>
      <c r="K494" t="s">
        <v>22</v>
      </c>
      <c r="L494">
        <v>1275886800</v>
      </c>
      <c r="M494" s="9">
        <f t="shared" si="37"/>
        <v>40336.208333333336</v>
      </c>
      <c r="N494" s="11">
        <f t="shared" si="38"/>
        <v>2010</v>
      </c>
      <c r="O494">
        <v>1278910800</v>
      </c>
      <c r="P494" s="9">
        <f t="shared" si="39"/>
        <v>40371.208333333336</v>
      </c>
      <c r="Q494" t="b">
        <v>1</v>
      </c>
      <c r="R494" t="b">
        <v>1</v>
      </c>
      <c r="S494" t="s">
        <v>100</v>
      </c>
      <c r="T494" t="s">
        <v>2041</v>
      </c>
      <c r="U494" t="s">
        <v>2052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0"/>
        <v>723.77777777777771</v>
      </c>
      <c r="G495" t="s">
        <v>20</v>
      </c>
      <c r="H495">
        <v>64</v>
      </c>
      <c r="I495" s="4">
        <f t="shared" si="36"/>
        <v>101.78125</v>
      </c>
      <c r="J495" t="s">
        <v>21</v>
      </c>
      <c r="K495" t="s">
        <v>22</v>
      </c>
      <c r="L495">
        <v>1561784400</v>
      </c>
      <c r="M495" s="9">
        <f t="shared" si="37"/>
        <v>43645.208333333328</v>
      </c>
      <c r="N495" s="11">
        <f t="shared" si="38"/>
        <v>2019</v>
      </c>
      <c r="O495">
        <v>1562907600</v>
      </c>
      <c r="P495" s="9">
        <f t="shared" si="39"/>
        <v>43658.208333333328</v>
      </c>
      <c r="Q495" t="b">
        <v>0</v>
      </c>
      <c r="R495" t="b">
        <v>0</v>
      </c>
      <c r="S495" t="s">
        <v>122</v>
      </c>
      <c r="T495" t="s">
        <v>2054</v>
      </c>
      <c r="U495" t="s">
        <v>2055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0"/>
        <v>547.36</v>
      </c>
      <c r="G496" t="s">
        <v>20</v>
      </c>
      <c r="H496">
        <v>268</v>
      </c>
      <c r="I496" s="4">
        <f t="shared" si="36"/>
        <v>51.059701492537314</v>
      </c>
      <c r="J496" t="s">
        <v>21</v>
      </c>
      <c r="K496" t="s">
        <v>22</v>
      </c>
      <c r="L496">
        <v>1332392400</v>
      </c>
      <c r="M496" s="9">
        <f t="shared" si="37"/>
        <v>40990.208333333336</v>
      </c>
      <c r="N496" s="11">
        <f t="shared" si="38"/>
        <v>2012</v>
      </c>
      <c r="O496">
        <v>1332478800</v>
      </c>
      <c r="P496" s="9">
        <f t="shared" si="39"/>
        <v>40991.208333333336</v>
      </c>
      <c r="Q496" t="b">
        <v>0</v>
      </c>
      <c r="R496" t="b">
        <v>0</v>
      </c>
      <c r="S496" t="s">
        <v>65</v>
      </c>
      <c r="T496" t="s">
        <v>2037</v>
      </c>
      <c r="U496" t="s">
        <v>2046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0"/>
        <v>414.49999999999994</v>
      </c>
      <c r="G497" t="s">
        <v>20</v>
      </c>
      <c r="H497">
        <v>195</v>
      </c>
      <c r="I497" s="4">
        <f t="shared" si="36"/>
        <v>68.02051282051282</v>
      </c>
      <c r="J497" t="s">
        <v>36</v>
      </c>
      <c r="K497" t="s">
        <v>37</v>
      </c>
      <c r="L497">
        <v>1402376400</v>
      </c>
      <c r="M497" s="9">
        <f t="shared" si="37"/>
        <v>41800.208333333336</v>
      </c>
      <c r="N497" s="11">
        <f t="shared" si="38"/>
        <v>2014</v>
      </c>
      <c r="O497">
        <v>1402722000</v>
      </c>
      <c r="P497" s="9">
        <f t="shared" si="39"/>
        <v>41804.208333333336</v>
      </c>
      <c r="Q497" t="b">
        <v>0</v>
      </c>
      <c r="R497" t="b">
        <v>0</v>
      </c>
      <c r="S497" t="s">
        <v>33</v>
      </c>
      <c r="T497" t="s">
        <v>2039</v>
      </c>
      <c r="U497" t="s">
        <v>2040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0"/>
        <v>0.90696409140369971</v>
      </c>
      <c r="G498" t="s">
        <v>14</v>
      </c>
      <c r="H498">
        <v>54</v>
      </c>
      <c r="I498" s="4">
        <f t="shared" si="36"/>
        <v>30.87037037037037</v>
      </c>
      <c r="J498" t="s">
        <v>21</v>
      </c>
      <c r="K498" t="s">
        <v>22</v>
      </c>
      <c r="L498">
        <v>1495342800</v>
      </c>
      <c r="M498" s="9">
        <f t="shared" si="37"/>
        <v>42876.208333333328</v>
      </c>
      <c r="N498" s="11">
        <f t="shared" si="38"/>
        <v>2017</v>
      </c>
      <c r="O498">
        <v>1496811600</v>
      </c>
      <c r="P498" s="9">
        <f t="shared" si="39"/>
        <v>42893.208333333328</v>
      </c>
      <c r="Q498" t="b">
        <v>0</v>
      </c>
      <c r="R498" t="b">
        <v>0</v>
      </c>
      <c r="S498" t="s">
        <v>71</v>
      </c>
      <c r="T498" t="s">
        <v>2041</v>
      </c>
      <c r="U498" t="s">
        <v>2049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0"/>
        <v>34.173469387755098</v>
      </c>
      <c r="G499" t="s">
        <v>14</v>
      </c>
      <c r="H499">
        <v>120</v>
      </c>
      <c r="I499" s="4">
        <f t="shared" si="36"/>
        <v>27.908333333333335</v>
      </c>
      <c r="J499" t="s">
        <v>21</v>
      </c>
      <c r="K499" t="s">
        <v>22</v>
      </c>
      <c r="L499">
        <v>1482213600</v>
      </c>
      <c r="M499" s="9">
        <f t="shared" si="37"/>
        <v>42724.25</v>
      </c>
      <c r="N499" s="11">
        <f t="shared" si="38"/>
        <v>2016</v>
      </c>
      <c r="O499">
        <v>1482213600</v>
      </c>
      <c r="P499" s="9">
        <f t="shared" si="39"/>
        <v>42724.25</v>
      </c>
      <c r="Q499" t="b">
        <v>0</v>
      </c>
      <c r="R499" t="b">
        <v>1</v>
      </c>
      <c r="S499" t="s">
        <v>65</v>
      </c>
      <c r="T499" t="s">
        <v>2037</v>
      </c>
      <c r="U499" t="s">
        <v>2046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0"/>
        <v>23.948810754912099</v>
      </c>
      <c r="G500" t="s">
        <v>14</v>
      </c>
      <c r="H500">
        <v>579</v>
      </c>
      <c r="I500" s="4">
        <f t="shared" si="36"/>
        <v>79.994818652849744</v>
      </c>
      <c r="J500" t="s">
        <v>36</v>
      </c>
      <c r="K500" t="s">
        <v>37</v>
      </c>
      <c r="L500">
        <v>1420092000</v>
      </c>
      <c r="M500" s="9">
        <f t="shared" si="37"/>
        <v>42005.25</v>
      </c>
      <c r="N500" s="11">
        <f t="shared" si="38"/>
        <v>2015</v>
      </c>
      <c r="O500">
        <v>1420264800</v>
      </c>
      <c r="P500" s="9">
        <f t="shared" si="39"/>
        <v>42007.25</v>
      </c>
      <c r="Q500" t="b">
        <v>0</v>
      </c>
      <c r="R500" t="b">
        <v>0</v>
      </c>
      <c r="S500" t="s">
        <v>28</v>
      </c>
      <c r="T500" t="s">
        <v>2037</v>
      </c>
      <c r="U500" t="s">
        <v>2038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0"/>
        <v>48.072649572649574</v>
      </c>
      <c r="G501" t="s">
        <v>14</v>
      </c>
      <c r="H501">
        <v>2072</v>
      </c>
      <c r="I501" s="4">
        <f t="shared" si="36"/>
        <v>38.003378378378379</v>
      </c>
      <c r="J501" t="s">
        <v>21</v>
      </c>
      <c r="K501" t="s">
        <v>22</v>
      </c>
      <c r="L501">
        <v>1458018000</v>
      </c>
      <c r="M501" s="9">
        <f t="shared" si="37"/>
        <v>42444.208333333328</v>
      </c>
      <c r="N501" s="11">
        <f t="shared" si="38"/>
        <v>2016</v>
      </c>
      <c r="O501">
        <v>1458450000</v>
      </c>
      <c r="P501" s="9">
        <f t="shared" si="39"/>
        <v>42449.208333333328</v>
      </c>
      <c r="Q501" t="b">
        <v>0</v>
      </c>
      <c r="R501" t="b">
        <v>1</v>
      </c>
      <c r="S501" t="s">
        <v>42</v>
      </c>
      <c r="T501" t="s">
        <v>2041</v>
      </c>
      <c r="U501" t="s">
        <v>2042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0"/>
        <v>0</v>
      </c>
      <c r="G502" t="s">
        <v>14</v>
      </c>
      <c r="H502">
        <v>0</v>
      </c>
      <c r="I502" s="4" t="e">
        <f t="shared" si="36"/>
        <v>#DIV/0!</v>
      </c>
      <c r="J502" t="s">
        <v>21</v>
      </c>
      <c r="K502" t="s">
        <v>22</v>
      </c>
      <c r="L502">
        <v>1367384400</v>
      </c>
      <c r="M502" s="9">
        <f t="shared" si="37"/>
        <v>41395.208333333336</v>
      </c>
      <c r="N502" s="11">
        <f t="shared" si="38"/>
        <v>2013</v>
      </c>
      <c r="O502">
        <v>1369803600</v>
      </c>
      <c r="P502" s="9">
        <f t="shared" si="39"/>
        <v>41423.208333333336</v>
      </c>
      <c r="Q502" t="b">
        <v>0</v>
      </c>
      <c r="R502" t="b">
        <v>1</v>
      </c>
      <c r="S502" t="s">
        <v>33</v>
      </c>
      <c r="T502" t="s">
        <v>2039</v>
      </c>
      <c r="U502" t="s">
        <v>2040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0"/>
        <v>70.145182291666657</v>
      </c>
      <c r="G503" t="s">
        <v>14</v>
      </c>
      <c r="H503">
        <v>1796</v>
      </c>
      <c r="I503" s="4">
        <f t="shared" si="36"/>
        <v>59.990534521158132</v>
      </c>
      <c r="J503" t="s">
        <v>21</v>
      </c>
      <c r="K503" t="s">
        <v>22</v>
      </c>
      <c r="L503">
        <v>1363064400</v>
      </c>
      <c r="M503" s="9">
        <f t="shared" si="37"/>
        <v>41345.208333333336</v>
      </c>
      <c r="N503" s="11">
        <f t="shared" si="38"/>
        <v>2013</v>
      </c>
      <c r="O503">
        <v>1363237200</v>
      </c>
      <c r="P503" s="9">
        <f t="shared" si="39"/>
        <v>41347.208333333336</v>
      </c>
      <c r="Q503" t="b">
        <v>0</v>
      </c>
      <c r="R503" t="b">
        <v>0</v>
      </c>
      <c r="S503" t="s">
        <v>42</v>
      </c>
      <c r="T503" t="s">
        <v>2041</v>
      </c>
      <c r="U503" t="s">
        <v>2042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0"/>
        <v>529.92307692307691</v>
      </c>
      <c r="G504" t="s">
        <v>20</v>
      </c>
      <c r="H504">
        <v>186</v>
      </c>
      <c r="I504" s="4">
        <f t="shared" si="36"/>
        <v>37.037634408602152</v>
      </c>
      <c r="J504" t="s">
        <v>26</v>
      </c>
      <c r="K504" t="s">
        <v>27</v>
      </c>
      <c r="L504">
        <v>1343365200</v>
      </c>
      <c r="M504" s="9">
        <f t="shared" si="37"/>
        <v>41117.208333333336</v>
      </c>
      <c r="N504" s="11">
        <f t="shared" si="38"/>
        <v>2012</v>
      </c>
      <c r="O504">
        <v>1345870800</v>
      </c>
      <c r="P504" s="9">
        <f t="shared" si="39"/>
        <v>41146.208333333336</v>
      </c>
      <c r="Q504" t="b">
        <v>0</v>
      </c>
      <c r="R504" t="b">
        <v>1</v>
      </c>
      <c r="S504" t="s">
        <v>89</v>
      </c>
      <c r="T504" t="s">
        <v>2050</v>
      </c>
      <c r="U504" t="s">
        <v>2051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0"/>
        <v>180.32549019607845</v>
      </c>
      <c r="G505" t="s">
        <v>20</v>
      </c>
      <c r="H505">
        <v>460</v>
      </c>
      <c r="I505" s="4">
        <f t="shared" si="36"/>
        <v>99.963043478260872</v>
      </c>
      <c r="J505" t="s">
        <v>21</v>
      </c>
      <c r="K505" t="s">
        <v>22</v>
      </c>
      <c r="L505">
        <v>1435726800</v>
      </c>
      <c r="M505" s="9">
        <f t="shared" si="37"/>
        <v>42186.208333333328</v>
      </c>
      <c r="N505" s="11">
        <f t="shared" si="38"/>
        <v>2015</v>
      </c>
      <c r="O505">
        <v>1437454800</v>
      </c>
      <c r="P505" s="9">
        <f t="shared" si="39"/>
        <v>42206.208333333328</v>
      </c>
      <c r="Q505" t="b">
        <v>0</v>
      </c>
      <c r="R505" t="b">
        <v>0</v>
      </c>
      <c r="S505" t="s">
        <v>53</v>
      </c>
      <c r="T505" t="s">
        <v>2041</v>
      </c>
      <c r="U505" t="s">
        <v>2044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0"/>
        <v>92.320000000000007</v>
      </c>
      <c r="G506" t="s">
        <v>14</v>
      </c>
      <c r="H506">
        <v>62</v>
      </c>
      <c r="I506" s="4">
        <f t="shared" si="36"/>
        <v>111.6774193548387</v>
      </c>
      <c r="J506" t="s">
        <v>107</v>
      </c>
      <c r="K506" t="s">
        <v>108</v>
      </c>
      <c r="L506">
        <v>1431925200</v>
      </c>
      <c r="M506" s="9">
        <f t="shared" si="37"/>
        <v>42142.208333333328</v>
      </c>
      <c r="N506" s="11">
        <f t="shared" si="38"/>
        <v>2015</v>
      </c>
      <c r="O506">
        <v>1432011600</v>
      </c>
      <c r="P506" s="9">
        <f t="shared" si="39"/>
        <v>42143.208333333328</v>
      </c>
      <c r="Q506" t="b">
        <v>0</v>
      </c>
      <c r="R506" t="b">
        <v>0</v>
      </c>
      <c r="S506" t="s">
        <v>23</v>
      </c>
      <c r="T506" t="s">
        <v>2035</v>
      </c>
      <c r="U506" t="s">
        <v>2036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0"/>
        <v>13.901001112347053</v>
      </c>
      <c r="G507" t="s">
        <v>14</v>
      </c>
      <c r="H507">
        <v>347</v>
      </c>
      <c r="I507" s="4">
        <f t="shared" si="36"/>
        <v>36.014409221902014</v>
      </c>
      <c r="J507" t="s">
        <v>21</v>
      </c>
      <c r="K507" t="s">
        <v>22</v>
      </c>
      <c r="L507">
        <v>1362722400</v>
      </c>
      <c r="M507" s="9">
        <f t="shared" si="37"/>
        <v>41341.25</v>
      </c>
      <c r="N507" s="11">
        <f t="shared" si="38"/>
        <v>2013</v>
      </c>
      <c r="O507">
        <v>1366347600</v>
      </c>
      <c r="P507" s="9">
        <f t="shared" si="39"/>
        <v>41383.208333333336</v>
      </c>
      <c r="Q507" t="b">
        <v>0</v>
      </c>
      <c r="R507" t="b">
        <v>1</v>
      </c>
      <c r="S507" t="s">
        <v>133</v>
      </c>
      <c r="T507" t="s">
        <v>2047</v>
      </c>
      <c r="U507" t="s">
        <v>2056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0"/>
        <v>927.07777777777767</v>
      </c>
      <c r="G508" t="s">
        <v>20</v>
      </c>
      <c r="H508">
        <v>2528</v>
      </c>
      <c r="I508" s="4">
        <f t="shared" si="36"/>
        <v>66.010284810126578</v>
      </c>
      <c r="J508" t="s">
        <v>21</v>
      </c>
      <c r="K508" t="s">
        <v>22</v>
      </c>
      <c r="L508">
        <v>1511416800</v>
      </c>
      <c r="M508" s="9">
        <f t="shared" si="37"/>
        <v>43062.25</v>
      </c>
      <c r="N508" s="11">
        <f t="shared" si="38"/>
        <v>2017</v>
      </c>
      <c r="O508">
        <v>1512885600</v>
      </c>
      <c r="P508" s="9">
        <f t="shared" si="39"/>
        <v>43079.25</v>
      </c>
      <c r="Q508" t="b">
        <v>0</v>
      </c>
      <c r="R508" t="b">
        <v>1</v>
      </c>
      <c r="S508" t="s">
        <v>33</v>
      </c>
      <c r="T508" t="s">
        <v>2039</v>
      </c>
      <c r="U508" t="s">
        <v>2040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0"/>
        <v>39.857142857142861</v>
      </c>
      <c r="G509" t="s">
        <v>14</v>
      </c>
      <c r="H509">
        <v>19</v>
      </c>
      <c r="I509" s="4">
        <f t="shared" si="36"/>
        <v>44.05263157894737</v>
      </c>
      <c r="J509" t="s">
        <v>21</v>
      </c>
      <c r="K509" t="s">
        <v>22</v>
      </c>
      <c r="L509">
        <v>1365483600</v>
      </c>
      <c r="M509" s="9">
        <f t="shared" si="37"/>
        <v>41373.208333333336</v>
      </c>
      <c r="N509" s="11">
        <f t="shared" si="38"/>
        <v>2013</v>
      </c>
      <c r="O509">
        <v>1369717200</v>
      </c>
      <c r="P509" s="9">
        <f t="shared" si="39"/>
        <v>41422.208333333336</v>
      </c>
      <c r="Q509" t="b">
        <v>0</v>
      </c>
      <c r="R509" t="b">
        <v>1</v>
      </c>
      <c r="S509" t="s">
        <v>28</v>
      </c>
      <c r="T509" t="s">
        <v>2037</v>
      </c>
      <c r="U509" t="s">
        <v>2038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0"/>
        <v>112.22929936305732</v>
      </c>
      <c r="G510" t="s">
        <v>20</v>
      </c>
      <c r="H510">
        <v>3657</v>
      </c>
      <c r="I510" s="4">
        <f t="shared" si="36"/>
        <v>52.999726551818434</v>
      </c>
      <c r="J510" t="s">
        <v>21</v>
      </c>
      <c r="K510" t="s">
        <v>22</v>
      </c>
      <c r="L510">
        <v>1532840400</v>
      </c>
      <c r="M510" s="9">
        <f t="shared" si="37"/>
        <v>43310.208333333328</v>
      </c>
      <c r="N510" s="11">
        <f t="shared" si="38"/>
        <v>2018</v>
      </c>
      <c r="O510">
        <v>1534654800</v>
      </c>
      <c r="P510" s="9">
        <f t="shared" si="39"/>
        <v>43331.208333333328</v>
      </c>
      <c r="Q510" t="b">
        <v>0</v>
      </c>
      <c r="R510" t="b">
        <v>0</v>
      </c>
      <c r="S510" t="s">
        <v>33</v>
      </c>
      <c r="T510" t="s">
        <v>2039</v>
      </c>
      <c r="U510" t="s">
        <v>2040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0"/>
        <v>70.925816023738875</v>
      </c>
      <c r="G511" t="s">
        <v>14</v>
      </c>
      <c r="H511">
        <v>1258</v>
      </c>
      <c r="I511" s="4">
        <f t="shared" si="36"/>
        <v>95</v>
      </c>
      <c r="J511" t="s">
        <v>21</v>
      </c>
      <c r="K511" t="s">
        <v>22</v>
      </c>
      <c r="L511">
        <v>1336194000</v>
      </c>
      <c r="M511" s="9">
        <f t="shared" si="37"/>
        <v>41034.208333333336</v>
      </c>
      <c r="N511" s="11">
        <f t="shared" si="38"/>
        <v>2012</v>
      </c>
      <c r="O511">
        <v>1337058000</v>
      </c>
      <c r="P511" s="9">
        <f t="shared" si="39"/>
        <v>41044.208333333336</v>
      </c>
      <c r="Q511" t="b">
        <v>0</v>
      </c>
      <c r="R511" t="b">
        <v>0</v>
      </c>
      <c r="S511" t="s">
        <v>33</v>
      </c>
      <c r="T511" t="s">
        <v>2039</v>
      </c>
      <c r="U511" t="s">
        <v>2040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0"/>
        <v>119.08974358974358</v>
      </c>
      <c r="G512" t="s">
        <v>20</v>
      </c>
      <c r="H512">
        <v>131</v>
      </c>
      <c r="I512" s="4">
        <f t="shared" si="36"/>
        <v>70.908396946564892</v>
      </c>
      <c r="J512" t="s">
        <v>26</v>
      </c>
      <c r="K512" t="s">
        <v>27</v>
      </c>
      <c r="L512">
        <v>1527742800</v>
      </c>
      <c r="M512" s="9">
        <f t="shared" si="37"/>
        <v>43251.208333333328</v>
      </c>
      <c r="N512" s="11">
        <f t="shared" si="38"/>
        <v>2018</v>
      </c>
      <c r="O512">
        <v>1529816400</v>
      </c>
      <c r="P512" s="9">
        <f t="shared" si="39"/>
        <v>43275.208333333328</v>
      </c>
      <c r="Q512" t="b">
        <v>0</v>
      </c>
      <c r="R512" t="b">
        <v>0</v>
      </c>
      <c r="S512" t="s">
        <v>53</v>
      </c>
      <c r="T512" t="s">
        <v>2041</v>
      </c>
      <c r="U512" t="s">
        <v>2044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0"/>
        <v>24.017591339648174</v>
      </c>
      <c r="G513" t="s">
        <v>14</v>
      </c>
      <c r="H513">
        <v>362</v>
      </c>
      <c r="I513" s="4">
        <f t="shared" si="36"/>
        <v>98.060773480662988</v>
      </c>
      <c r="J513" t="s">
        <v>21</v>
      </c>
      <c r="K513" t="s">
        <v>22</v>
      </c>
      <c r="L513">
        <v>1564030800</v>
      </c>
      <c r="M513" s="9">
        <f t="shared" si="37"/>
        <v>43671.208333333328</v>
      </c>
      <c r="N513" s="11">
        <f t="shared" si="38"/>
        <v>2019</v>
      </c>
      <c r="O513">
        <v>1564894800</v>
      </c>
      <c r="P513" s="9">
        <f t="shared" si="39"/>
        <v>43681.208333333328</v>
      </c>
      <c r="Q513" t="b">
        <v>0</v>
      </c>
      <c r="R513" t="b">
        <v>0</v>
      </c>
      <c r="S513" t="s">
        <v>33</v>
      </c>
      <c r="T513" t="s">
        <v>2039</v>
      </c>
      <c r="U513" t="s">
        <v>2040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0"/>
        <v>139.31868131868131</v>
      </c>
      <c r="G514" t="s">
        <v>20</v>
      </c>
      <c r="H514">
        <v>239</v>
      </c>
      <c r="I514" s="4">
        <f t="shared" si="36"/>
        <v>53.046025104602514</v>
      </c>
      <c r="J514" t="s">
        <v>21</v>
      </c>
      <c r="K514" t="s">
        <v>22</v>
      </c>
      <c r="L514">
        <v>1404536400</v>
      </c>
      <c r="M514" s="9">
        <f t="shared" si="37"/>
        <v>41825.208333333336</v>
      </c>
      <c r="N514" s="11">
        <f t="shared" si="38"/>
        <v>2014</v>
      </c>
      <c r="O514">
        <v>1404622800</v>
      </c>
      <c r="P514" s="9">
        <f t="shared" si="39"/>
        <v>41826.208333333336</v>
      </c>
      <c r="Q514" t="b">
        <v>0</v>
      </c>
      <c r="R514" t="b">
        <v>1</v>
      </c>
      <c r="S514" t="s">
        <v>89</v>
      </c>
      <c r="T514" t="s">
        <v>2050</v>
      </c>
      <c r="U514" t="s">
        <v>2051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0"/>
        <v>39.277108433734945</v>
      </c>
      <c r="G515" t="s">
        <v>74</v>
      </c>
      <c r="H515">
        <v>35</v>
      </c>
      <c r="I515" s="4">
        <f t="shared" ref="I515:I578" si="41">E515/H515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42">(((L515/60)/60)/24)+DATE(1970,1,1)</f>
        <v>40430.208333333336</v>
      </c>
      <c r="N515" s="11">
        <f t="shared" ref="N515:N578" si="43">YEAR(M515)</f>
        <v>2010</v>
      </c>
      <c r="O515">
        <v>1284181200</v>
      </c>
      <c r="P515" s="9">
        <f t="shared" ref="P515:P578" si="44">(((O515/60)/60)/24)+DATE(1970,1,1)</f>
        <v>40432.208333333336</v>
      </c>
      <c r="Q515" t="b">
        <v>0</v>
      </c>
      <c r="R515" t="b">
        <v>0</v>
      </c>
      <c r="S515" t="s">
        <v>269</v>
      </c>
      <c r="T515" t="s">
        <v>2041</v>
      </c>
      <c r="U515" t="s">
        <v>2060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0"/>
        <v>22.439077144917089</v>
      </c>
      <c r="G516" t="s">
        <v>74</v>
      </c>
      <c r="H516">
        <v>528</v>
      </c>
      <c r="I516" s="4">
        <f t="shared" si="41"/>
        <v>58.945075757575758</v>
      </c>
      <c r="J516" t="s">
        <v>98</v>
      </c>
      <c r="K516" t="s">
        <v>99</v>
      </c>
      <c r="L516">
        <v>1386309600</v>
      </c>
      <c r="M516" s="9">
        <f t="shared" si="42"/>
        <v>41614.25</v>
      </c>
      <c r="N516" s="11">
        <f t="shared" si="43"/>
        <v>2013</v>
      </c>
      <c r="O516">
        <v>1386741600</v>
      </c>
      <c r="P516" s="9">
        <f t="shared" si="44"/>
        <v>41619.25</v>
      </c>
      <c r="Q516" t="b">
        <v>0</v>
      </c>
      <c r="R516" t="b">
        <v>1</v>
      </c>
      <c r="S516" t="s">
        <v>23</v>
      </c>
      <c r="T516" t="s">
        <v>2035</v>
      </c>
      <c r="U516" t="s">
        <v>2036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0"/>
        <v>55.779069767441861</v>
      </c>
      <c r="G517" t="s">
        <v>14</v>
      </c>
      <c r="H517">
        <v>133</v>
      </c>
      <c r="I517" s="4">
        <f t="shared" si="41"/>
        <v>36.067669172932334</v>
      </c>
      <c r="J517" t="s">
        <v>15</v>
      </c>
      <c r="K517" t="s">
        <v>16</v>
      </c>
      <c r="L517">
        <v>1324620000</v>
      </c>
      <c r="M517" s="9">
        <f t="shared" si="42"/>
        <v>40900.25</v>
      </c>
      <c r="N517" s="11">
        <f t="shared" si="43"/>
        <v>2011</v>
      </c>
      <c r="O517">
        <v>1324792800</v>
      </c>
      <c r="P517" s="9">
        <f t="shared" si="44"/>
        <v>40902.25</v>
      </c>
      <c r="Q517" t="b">
        <v>0</v>
      </c>
      <c r="R517" t="b">
        <v>1</v>
      </c>
      <c r="S517" t="s">
        <v>33</v>
      </c>
      <c r="T517" t="s">
        <v>2039</v>
      </c>
      <c r="U517" t="s">
        <v>2040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0"/>
        <v>42.523125996810208</v>
      </c>
      <c r="G518" t="s">
        <v>14</v>
      </c>
      <c r="H518">
        <v>846</v>
      </c>
      <c r="I518" s="4">
        <f t="shared" si="41"/>
        <v>63.030732860520096</v>
      </c>
      <c r="J518" t="s">
        <v>21</v>
      </c>
      <c r="K518" t="s">
        <v>22</v>
      </c>
      <c r="L518">
        <v>1281070800</v>
      </c>
      <c r="M518" s="9">
        <f t="shared" si="42"/>
        <v>40396.208333333336</v>
      </c>
      <c r="N518" s="11">
        <f t="shared" si="43"/>
        <v>2010</v>
      </c>
      <c r="O518">
        <v>1284354000</v>
      </c>
      <c r="P518" s="9">
        <f t="shared" si="44"/>
        <v>40434.208333333336</v>
      </c>
      <c r="Q518" t="b">
        <v>0</v>
      </c>
      <c r="R518" t="b">
        <v>0</v>
      </c>
      <c r="S518" t="s">
        <v>68</v>
      </c>
      <c r="T518" t="s">
        <v>2047</v>
      </c>
      <c r="U518" t="s">
        <v>2048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0"/>
        <v>112.00000000000001</v>
      </c>
      <c r="G519" t="s">
        <v>20</v>
      </c>
      <c r="H519">
        <v>78</v>
      </c>
      <c r="I519" s="4">
        <f t="shared" si="41"/>
        <v>84.717948717948715</v>
      </c>
      <c r="J519" t="s">
        <v>21</v>
      </c>
      <c r="K519" t="s">
        <v>22</v>
      </c>
      <c r="L519">
        <v>1493960400</v>
      </c>
      <c r="M519" s="9">
        <f t="shared" si="42"/>
        <v>42860.208333333328</v>
      </c>
      <c r="N519" s="11">
        <f t="shared" si="43"/>
        <v>2017</v>
      </c>
      <c r="O519">
        <v>1494392400</v>
      </c>
      <c r="P519" s="9">
        <f t="shared" si="44"/>
        <v>42865.208333333328</v>
      </c>
      <c r="Q519" t="b">
        <v>0</v>
      </c>
      <c r="R519" t="b">
        <v>0</v>
      </c>
      <c r="S519" t="s">
        <v>17</v>
      </c>
      <c r="T519" t="s">
        <v>2033</v>
      </c>
      <c r="U519" t="s">
        <v>2034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0"/>
        <v>7.0681818181818183</v>
      </c>
      <c r="G520" t="s">
        <v>14</v>
      </c>
      <c r="H520">
        <v>10</v>
      </c>
      <c r="I520" s="4">
        <f t="shared" si="41"/>
        <v>62.2</v>
      </c>
      <c r="J520" t="s">
        <v>21</v>
      </c>
      <c r="K520" t="s">
        <v>22</v>
      </c>
      <c r="L520">
        <v>1519365600</v>
      </c>
      <c r="M520" s="9">
        <f t="shared" si="42"/>
        <v>43154.25</v>
      </c>
      <c r="N520" s="11">
        <f t="shared" si="43"/>
        <v>2018</v>
      </c>
      <c r="O520">
        <v>1519538400</v>
      </c>
      <c r="P520" s="9">
        <f t="shared" si="44"/>
        <v>43156.25</v>
      </c>
      <c r="Q520" t="b">
        <v>0</v>
      </c>
      <c r="R520" t="b">
        <v>1</v>
      </c>
      <c r="S520" t="s">
        <v>71</v>
      </c>
      <c r="T520" t="s">
        <v>2041</v>
      </c>
      <c r="U520" t="s">
        <v>2049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0"/>
        <v>101.74563871693867</v>
      </c>
      <c r="G521" t="s">
        <v>20</v>
      </c>
      <c r="H521">
        <v>1773</v>
      </c>
      <c r="I521" s="4">
        <f t="shared" si="41"/>
        <v>101.97518330513255</v>
      </c>
      <c r="J521" t="s">
        <v>21</v>
      </c>
      <c r="K521" t="s">
        <v>22</v>
      </c>
      <c r="L521">
        <v>1420696800</v>
      </c>
      <c r="M521" s="9">
        <f t="shared" si="42"/>
        <v>42012.25</v>
      </c>
      <c r="N521" s="11">
        <f t="shared" si="43"/>
        <v>2015</v>
      </c>
      <c r="O521">
        <v>1421906400</v>
      </c>
      <c r="P521" s="9">
        <f t="shared" si="44"/>
        <v>42026.25</v>
      </c>
      <c r="Q521" t="b">
        <v>0</v>
      </c>
      <c r="R521" t="b">
        <v>1</v>
      </c>
      <c r="S521" t="s">
        <v>23</v>
      </c>
      <c r="T521" t="s">
        <v>2035</v>
      </c>
      <c r="U521" t="s">
        <v>2036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0"/>
        <v>425.75</v>
      </c>
      <c r="G522" t="s">
        <v>20</v>
      </c>
      <c r="H522">
        <v>32</v>
      </c>
      <c r="I522" s="4">
        <f t="shared" si="41"/>
        <v>106.4375</v>
      </c>
      <c r="J522" t="s">
        <v>21</v>
      </c>
      <c r="K522" t="s">
        <v>22</v>
      </c>
      <c r="L522">
        <v>1555650000</v>
      </c>
      <c r="M522" s="9">
        <f t="shared" si="42"/>
        <v>43574.208333333328</v>
      </c>
      <c r="N522" s="11">
        <f t="shared" si="43"/>
        <v>2019</v>
      </c>
      <c r="O522">
        <v>1555909200</v>
      </c>
      <c r="P522" s="9">
        <f t="shared" si="44"/>
        <v>43577.208333333328</v>
      </c>
      <c r="Q522" t="b">
        <v>0</v>
      </c>
      <c r="R522" t="b">
        <v>0</v>
      </c>
      <c r="S522" t="s">
        <v>33</v>
      </c>
      <c r="T522" t="s">
        <v>2039</v>
      </c>
      <c r="U522" t="s">
        <v>2040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0"/>
        <v>145.53947368421052</v>
      </c>
      <c r="G523" t="s">
        <v>20</v>
      </c>
      <c r="H523">
        <v>369</v>
      </c>
      <c r="I523" s="4">
        <f t="shared" si="41"/>
        <v>29.975609756097562</v>
      </c>
      <c r="J523" t="s">
        <v>21</v>
      </c>
      <c r="K523" t="s">
        <v>22</v>
      </c>
      <c r="L523">
        <v>1471928400</v>
      </c>
      <c r="M523" s="9">
        <f t="shared" si="42"/>
        <v>42605.208333333328</v>
      </c>
      <c r="N523" s="11">
        <f t="shared" si="43"/>
        <v>2016</v>
      </c>
      <c r="O523">
        <v>1472446800</v>
      </c>
      <c r="P523" s="9">
        <f t="shared" si="44"/>
        <v>42611.208333333328</v>
      </c>
      <c r="Q523" t="b">
        <v>0</v>
      </c>
      <c r="R523" t="b">
        <v>1</v>
      </c>
      <c r="S523" t="s">
        <v>53</v>
      </c>
      <c r="T523" t="s">
        <v>2041</v>
      </c>
      <c r="U523" t="s">
        <v>2044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0"/>
        <v>32.453465346534657</v>
      </c>
      <c r="G524" t="s">
        <v>14</v>
      </c>
      <c r="H524">
        <v>191</v>
      </c>
      <c r="I524" s="4">
        <f t="shared" si="41"/>
        <v>85.806282722513089</v>
      </c>
      <c r="J524" t="s">
        <v>21</v>
      </c>
      <c r="K524" t="s">
        <v>22</v>
      </c>
      <c r="L524">
        <v>1341291600</v>
      </c>
      <c r="M524" s="9">
        <f t="shared" si="42"/>
        <v>41093.208333333336</v>
      </c>
      <c r="N524" s="11">
        <f t="shared" si="43"/>
        <v>2012</v>
      </c>
      <c r="O524">
        <v>1342328400</v>
      </c>
      <c r="P524" s="9">
        <f t="shared" si="44"/>
        <v>41105.208333333336</v>
      </c>
      <c r="Q524" t="b">
        <v>0</v>
      </c>
      <c r="R524" t="b">
        <v>0</v>
      </c>
      <c r="S524" t="s">
        <v>100</v>
      </c>
      <c r="T524" t="s">
        <v>2041</v>
      </c>
      <c r="U524" t="s">
        <v>2052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0"/>
        <v>700.33333333333326</v>
      </c>
      <c r="G525" t="s">
        <v>20</v>
      </c>
      <c r="H525">
        <v>89</v>
      </c>
      <c r="I525" s="4">
        <f t="shared" si="41"/>
        <v>70.82022471910112</v>
      </c>
      <c r="J525" t="s">
        <v>21</v>
      </c>
      <c r="K525" t="s">
        <v>22</v>
      </c>
      <c r="L525">
        <v>1267682400</v>
      </c>
      <c r="M525" s="9">
        <f t="shared" si="42"/>
        <v>40241.25</v>
      </c>
      <c r="N525" s="11">
        <f t="shared" si="43"/>
        <v>2010</v>
      </c>
      <c r="O525">
        <v>1268114400</v>
      </c>
      <c r="P525" s="9">
        <f t="shared" si="44"/>
        <v>40246.25</v>
      </c>
      <c r="Q525" t="b">
        <v>0</v>
      </c>
      <c r="R525" t="b">
        <v>0</v>
      </c>
      <c r="S525" t="s">
        <v>100</v>
      </c>
      <c r="T525" t="s">
        <v>2041</v>
      </c>
      <c r="U525" t="s">
        <v>2052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0"/>
        <v>83.904860392967933</v>
      </c>
      <c r="G526" t="s">
        <v>14</v>
      </c>
      <c r="H526">
        <v>1979</v>
      </c>
      <c r="I526" s="4">
        <f t="shared" si="41"/>
        <v>40.998484082870135</v>
      </c>
      <c r="J526" t="s">
        <v>21</v>
      </c>
      <c r="K526" t="s">
        <v>22</v>
      </c>
      <c r="L526">
        <v>1272258000</v>
      </c>
      <c r="M526" s="9">
        <f t="shared" si="42"/>
        <v>40294.208333333336</v>
      </c>
      <c r="N526" s="11">
        <f t="shared" si="43"/>
        <v>2010</v>
      </c>
      <c r="O526">
        <v>1273381200</v>
      </c>
      <c r="P526" s="9">
        <f t="shared" si="44"/>
        <v>40307.208333333336</v>
      </c>
      <c r="Q526" t="b">
        <v>0</v>
      </c>
      <c r="R526" t="b">
        <v>0</v>
      </c>
      <c r="S526" t="s">
        <v>33</v>
      </c>
      <c r="T526" t="s">
        <v>2039</v>
      </c>
      <c r="U526" t="s">
        <v>2040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ref="F527:F590" si="45">(E527/D527)*100</f>
        <v>84.19047619047619</v>
      </c>
      <c r="G527" t="s">
        <v>14</v>
      </c>
      <c r="H527">
        <v>63</v>
      </c>
      <c r="I527" s="4">
        <f t="shared" si="41"/>
        <v>28.063492063492063</v>
      </c>
      <c r="J527" t="s">
        <v>21</v>
      </c>
      <c r="K527" t="s">
        <v>22</v>
      </c>
      <c r="L527">
        <v>1290492000</v>
      </c>
      <c r="M527" s="9">
        <f t="shared" si="42"/>
        <v>40505.25</v>
      </c>
      <c r="N527" s="11">
        <f t="shared" si="43"/>
        <v>2010</v>
      </c>
      <c r="O527">
        <v>1290837600</v>
      </c>
      <c r="P527" s="9">
        <f t="shared" si="44"/>
        <v>40509.25</v>
      </c>
      <c r="Q527" t="b">
        <v>0</v>
      </c>
      <c r="R527" t="b">
        <v>0</v>
      </c>
      <c r="S527" t="s">
        <v>65</v>
      </c>
      <c r="T527" t="s">
        <v>2037</v>
      </c>
      <c r="U527" t="s">
        <v>2046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5"/>
        <v>155.95180722891567</v>
      </c>
      <c r="G528" t="s">
        <v>20</v>
      </c>
      <c r="H528">
        <v>147</v>
      </c>
      <c r="I528" s="4">
        <f t="shared" si="41"/>
        <v>88.054421768707485</v>
      </c>
      <c r="J528" t="s">
        <v>21</v>
      </c>
      <c r="K528" t="s">
        <v>22</v>
      </c>
      <c r="L528">
        <v>1451109600</v>
      </c>
      <c r="M528" s="9">
        <f t="shared" si="42"/>
        <v>42364.25</v>
      </c>
      <c r="N528" s="11">
        <f t="shared" si="43"/>
        <v>2015</v>
      </c>
      <c r="O528">
        <v>1454306400</v>
      </c>
      <c r="P528" s="9">
        <f t="shared" si="44"/>
        <v>42401.25</v>
      </c>
      <c r="Q528" t="b">
        <v>0</v>
      </c>
      <c r="R528" t="b">
        <v>1</v>
      </c>
      <c r="S528" t="s">
        <v>33</v>
      </c>
      <c r="T528" t="s">
        <v>2039</v>
      </c>
      <c r="U528" t="s">
        <v>2040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5"/>
        <v>99.619450317124731</v>
      </c>
      <c r="G529" t="s">
        <v>14</v>
      </c>
      <c r="H529">
        <v>6080</v>
      </c>
      <c r="I529" s="4">
        <f t="shared" si="41"/>
        <v>31</v>
      </c>
      <c r="J529" t="s">
        <v>15</v>
      </c>
      <c r="K529" t="s">
        <v>16</v>
      </c>
      <c r="L529">
        <v>1454652000</v>
      </c>
      <c r="M529" s="9">
        <f t="shared" si="42"/>
        <v>42405.25</v>
      </c>
      <c r="N529" s="11">
        <f t="shared" si="43"/>
        <v>2016</v>
      </c>
      <c r="O529">
        <v>1457762400</v>
      </c>
      <c r="P529" s="9">
        <f t="shared" si="44"/>
        <v>42441.25</v>
      </c>
      <c r="Q529" t="b">
        <v>0</v>
      </c>
      <c r="R529" t="b">
        <v>0</v>
      </c>
      <c r="S529" t="s">
        <v>71</v>
      </c>
      <c r="T529" t="s">
        <v>2041</v>
      </c>
      <c r="U529" t="s">
        <v>2049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5"/>
        <v>80.300000000000011</v>
      </c>
      <c r="G530" t="s">
        <v>14</v>
      </c>
      <c r="H530">
        <v>80</v>
      </c>
      <c r="I530" s="4">
        <f t="shared" si="41"/>
        <v>90.337500000000006</v>
      </c>
      <c r="J530" t="s">
        <v>40</v>
      </c>
      <c r="K530" t="s">
        <v>41</v>
      </c>
      <c r="L530">
        <v>1385186400</v>
      </c>
      <c r="M530" s="9">
        <f t="shared" si="42"/>
        <v>41601.25</v>
      </c>
      <c r="N530" s="11">
        <f t="shared" si="43"/>
        <v>2013</v>
      </c>
      <c r="O530">
        <v>1389074400</v>
      </c>
      <c r="P530" s="9">
        <f t="shared" si="44"/>
        <v>41646.25</v>
      </c>
      <c r="Q530" t="b">
        <v>0</v>
      </c>
      <c r="R530" t="b">
        <v>0</v>
      </c>
      <c r="S530" t="s">
        <v>60</v>
      </c>
      <c r="T530" t="s">
        <v>2035</v>
      </c>
      <c r="U530" t="s">
        <v>2045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5"/>
        <v>11.254901960784313</v>
      </c>
      <c r="G531" t="s">
        <v>14</v>
      </c>
      <c r="H531">
        <v>9</v>
      </c>
      <c r="I531" s="4">
        <f t="shared" si="41"/>
        <v>63.777777777777779</v>
      </c>
      <c r="J531" t="s">
        <v>21</v>
      </c>
      <c r="K531" t="s">
        <v>22</v>
      </c>
      <c r="L531">
        <v>1399698000</v>
      </c>
      <c r="M531" s="9">
        <f t="shared" si="42"/>
        <v>41769.208333333336</v>
      </c>
      <c r="N531" s="11">
        <f t="shared" si="43"/>
        <v>2014</v>
      </c>
      <c r="O531">
        <v>1402117200</v>
      </c>
      <c r="P531" s="9">
        <f t="shared" si="44"/>
        <v>41797.208333333336</v>
      </c>
      <c r="Q531" t="b">
        <v>0</v>
      </c>
      <c r="R531" t="b">
        <v>0</v>
      </c>
      <c r="S531" t="s">
        <v>89</v>
      </c>
      <c r="T531" t="s">
        <v>2050</v>
      </c>
      <c r="U531" t="s">
        <v>2051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5"/>
        <v>91.740952380952379</v>
      </c>
      <c r="G532" t="s">
        <v>14</v>
      </c>
      <c r="H532">
        <v>1784</v>
      </c>
      <c r="I532" s="4">
        <f t="shared" si="41"/>
        <v>53.995515695067262</v>
      </c>
      <c r="J532" t="s">
        <v>21</v>
      </c>
      <c r="K532" t="s">
        <v>22</v>
      </c>
      <c r="L532">
        <v>1283230800</v>
      </c>
      <c r="M532" s="9">
        <f t="shared" si="42"/>
        <v>40421.208333333336</v>
      </c>
      <c r="N532" s="11">
        <f t="shared" si="43"/>
        <v>2010</v>
      </c>
      <c r="O532">
        <v>1284440400</v>
      </c>
      <c r="P532" s="9">
        <f t="shared" si="44"/>
        <v>40435.208333333336</v>
      </c>
      <c r="Q532" t="b">
        <v>0</v>
      </c>
      <c r="R532" t="b">
        <v>1</v>
      </c>
      <c r="S532" t="s">
        <v>119</v>
      </c>
      <c r="T532" t="s">
        <v>2047</v>
      </c>
      <c r="U532" t="s">
        <v>2053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5"/>
        <v>95.521156936261391</v>
      </c>
      <c r="G533" t="s">
        <v>47</v>
      </c>
      <c r="H533">
        <v>3640</v>
      </c>
      <c r="I533" s="4">
        <f t="shared" si="41"/>
        <v>48.993956043956047</v>
      </c>
      <c r="J533" t="s">
        <v>98</v>
      </c>
      <c r="K533" t="s">
        <v>99</v>
      </c>
      <c r="L533">
        <v>1384149600</v>
      </c>
      <c r="M533" s="9">
        <f t="shared" si="42"/>
        <v>41589.25</v>
      </c>
      <c r="N533" s="11">
        <f t="shared" si="43"/>
        <v>2013</v>
      </c>
      <c r="O533">
        <v>1388988000</v>
      </c>
      <c r="P533" s="9">
        <f t="shared" si="44"/>
        <v>41645.25</v>
      </c>
      <c r="Q533" t="b">
        <v>0</v>
      </c>
      <c r="R533" t="b">
        <v>0</v>
      </c>
      <c r="S533" t="s">
        <v>89</v>
      </c>
      <c r="T533" t="s">
        <v>2050</v>
      </c>
      <c r="U533" t="s">
        <v>2051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5"/>
        <v>502.87499999999994</v>
      </c>
      <c r="G534" t="s">
        <v>20</v>
      </c>
      <c r="H534">
        <v>126</v>
      </c>
      <c r="I534" s="4">
        <f t="shared" si="41"/>
        <v>63.857142857142854</v>
      </c>
      <c r="J534" t="s">
        <v>15</v>
      </c>
      <c r="K534" t="s">
        <v>16</v>
      </c>
      <c r="L534">
        <v>1516860000</v>
      </c>
      <c r="M534" s="9">
        <f t="shared" si="42"/>
        <v>43125.25</v>
      </c>
      <c r="N534" s="11">
        <f t="shared" si="43"/>
        <v>2018</v>
      </c>
      <c r="O534">
        <v>1516946400</v>
      </c>
      <c r="P534" s="9">
        <f t="shared" si="44"/>
        <v>43126.25</v>
      </c>
      <c r="Q534" t="b">
        <v>0</v>
      </c>
      <c r="R534" t="b">
        <v>0</v>
      </c>
      <c r="S534" t="s">
        <v>33</v>
      </c>
      <c r="T534" t="s">
        <v>2039</v>
      </c>
      <c r="U534" t="s">
        <v>2040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5"/>
        <v>159.24394463667818</v>
      </c>
      <c r="G535" t="s">
        <v>20</v>
      </c>
      <c r="H535">
        <v>2218</v>
      </c>
      <c r="I535" s="4">
        <f t="shared" si="41"/>
        <v>82.996393146979258</v>
      </c>
      <c r="J535" t="s">
        <v>40</v>
      </c>
      <c r="K535" t="s">
        <v>41</v>
      </c>
      <c r="L535">
        <v>1374642000</v>
      </c>
      <c r="M535" s="9">
        <f t="shared" si="42"/>
        <v>41479.208333333336</v>
      </c>
      <c r="N535" s="11">
        <f t="shared" si="43"/>
        <v>2013</v>
      </c>
      <c r="O535">
        <v>1377752400</v>
      </c>
      <c r="P535" s="9">
        <f t="shared" si="44"/>
        <v>41515.208333333336</v>
      </c>
      <c r="Q535" t="b">
        <v>0</v>
      </c>
      <c r="R535" t="b">
        <v>0</v>
      </c>
      <c r="S535" t="s">
        <v>60</v>
      </c>
      <c r="T535" t="s">
        <v>2035</v>
      </c>
      <c r="U535" t="s">
        <v>2045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5"/>
        <v>15.022446689113355</v>
      </c>
      <c r="G536" t="s">
        <v>14</v>
      </c>
      <c r="H536">
        <v>243</v>
      </c>
      <c r="I536" s="4">
        <f t="shared" si="41"/>
        <v>55.08230452674897</v>
      </c>
      <c r="J536" t="s">
        <v>21</v>
      </c>
      <c r="K536" t="s">
        <v>22</v>
      </c>
      <c r="L536">
        <v>1534482000</v>
      </c>
      <c r="M536" s="9">
        <f t="shared" si="42"/>
        <v>43329.208333333328</v>
      </c>
      <c r="N536" s="11">
        <f t="shared" si="43"/>
        <v>2018</v>
      </c>
      <c r="O536">
        <v>1534568400</v>
      </c>
      <c r="P536" s="9">
        <f t="shared" si="44"/>
        <v>43330.208333333328</v>
      </c>
      <c r="Q536" t="b">
        <v>0</v>
      </c>
      <c r="R536" t="b">
        <v>1</v>
      </c>
      <c r="S536" t="s">
        <v>53</v>
      </c>
      <c r="T536" t="s">
        <v>2041</v>
      </c>
      <c r="U536" t="s">
        <v>2044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5"/>
        <v>482.03846153846149</v>
      </c>
      <c r="G537" t="s">
        <v>20</v>
      </c>
      <c r="H537">
        <v>202</v>
      </c>
      <c r="I537" s="4">
        <f t="shared" si="41"/>
        <v>62.044554455445542</v>
      </c>
      <c r="J537" t="s">
        <v>107</v>
      </c>
      <c r="K537" t="s">
        <v>108</v>
      </c>
      <c r="L537">
        <v>1528434000</v>
      </c>
      <c r="M537" s="9">
        <f t="shared" si="42"/>
        <v>43259.208333333328</v>
      </c>
      <c r="N537" s="11">
        <f t="shared" si="43"/>
        <v>2018</v>
      </c>
      <c r="O537">
        <v>1528606800</v>
      </c>
      <c r="P537" s="9">
        <f t="shared" si="44"/>
        <v>43261.208333333328</v>
      </c>
      <c r="Q537" t="b">
        <v>0</v>
      </c>
      <c r="R537" t="b">
        <v>1</v>
      </c>
      <c r="S537" t="s">
        <v>33</v>
      </c>
      <c r="T537" t="s">
        <v>2039</v>
      </c>
      <c r="U537" t="s">
        <v>2040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5"/>
        <v>149.96938775510205</v>
      </c>
      <c r="G538" t="s">
        <v>20</v>
      </c>
      <c r="H538">
        <v>140</v>
      </c>
      <c r="I538" s="4">
        <f t="shared" si="41"/>
        <v>104.97857142857143</v>
      </c>
      <c r="J538" t="s">
        <v>107</v>
      </c>
      <c r="K538" t="s">
        <v>108</v>
      </c>
      <c r="L538">
        <v>1282626000</v>
      </c>
      <c r="M538" s="9">
        <f t="shared" si="42"/>
        <v>40414.208333333336</v>
      </c>
      <c r="N538" s="11">
        <f t="shared" si="43"/>
        <v>2010</v>
      </c>
      <c r="O538">
        <v>1284872400</v>
      </c>
      <c r="P538" s="9">
        <f t="shared" si="44"/>
        <v>40440.208333333336</v>
      </c>
      <c r="Q538" t="b">
        <v>0</v>
      </c>
      <c r="R538" t="b">
        <v>0</v>
      </c>
      <c r="S538" t="s">
        <v>119</v>
      </c>
      <c r="T538" t="s">
        <v>2047</v>
      </c>
      <c r="U538" t="s">
        <v>2053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5"/>
        <v>117.22156398104266</v>
      </c>
      <c r="G539" t="s">
        <v>20</v>
      </c>
      <c r="H539">
        <v>1052</v>
      </c>
      <c r="I539" s="4">
        <f t="shared" si="41"/>
        <v>94.044676806083643</v>
      </c>
      <c r="J539" t="s">
        <v>36</v>
      </c>
      <c r="K539" t="s">
        <v>37</v>
      </c>
      <c r="L539">
        <v>1535605200</v>
      </c>
      <c r="M539" s="9">
        <f t="shared" si="42"/>
        <v>43342.208333333328</v>
      </c>
      <c r="N539" s="11">
        <f t="shared" si="43"/>
        <v>2018</v>
      </c>
      <c r="O539">
        <v>1537592400</v>
      </c>
      <c r="P539" s="9">
        <f t="shared" si="44"/>
        <v>43365.208333333328</v>
      </c>
      <c r="Q539" t="b">
        <v>1</v>
      </c>
      <c r="R539" t="b">
        <v>1</v>
      </c>
      <c r="S539" t="s">
        <v>42</v>
      </c>
      <c r="T539" t="s">
        <v>2041</v>
      </c>
      <c r="U539" t="s">
        <v>2042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5"/>
        <v>37.695968274950431</v>
      </c>
      <c r="G540" t="s">
        <v>14</v>
      </c>
      <c r="H540">
        <v>1296</v>
      </c>
      <c r="I540" s="4">
        <f t="shared" si="41"/>
        <v>44.007716049382715</v>
      </c>
      <c r="J540" t="s">
        <v>21</v>
      </c>
      <c r="K540" t="s">
        <v>22</v>
      </c>
      <c r="L540">
        <v>1379826000</v>
      </c>
      <c r="M540" s="9">
        <f t="shared" si="42"/>
        <v>41539.208333333336</v>
      </c>
      <c r="N540" s="11">
        <f t="shared" si="43"/>
        <v>2013</v>
      </c>
      <c r="O540">
        <v>1381208400</v>
      </c>
      <c r="P540" s="9">
        <f t="shared" si="44"/>
        <v>41555.208333333336</v>
      </c>
      <c r="Q540" t="b">
        <v>0</v>
      </c>
      <c r="R540" t="b">
        <v>0</v>
      </c>
      <c r="S540" t="s">
        <v>292</v>
      </c>
      <c r="T540" t="s">
        <v>2050</v>
      </c>
      <c r="U540" t="s">
        <v>2061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5"/>
        <v>72.653061224489804</v>
      </c>
      <c r="G541" t="s">
        <v>14</v>
      </c>
      <c r="H541">
        <v>77</v>
      </c>
      <c r="I541" s="4">
        <f t="shared" si="41"/>
        <v>92.467532467532465</v>
      </c>
      <c r="J541" t="s">
        <v>21</v>
      </c>
      <c r="K541" t="s">
        <v>22</v>
      </c>
      <c r="L541">
        <v>1561957200</v>
      </c>
      <c r="M541" s="9">
        <f t="shared" si="42"/>
        <v>43647.208333333328</v>
      </c>
      <c r="N541" s="11">
        <f t="shared" si="43"/>
        <v>2019</v>
      </c>
      <c r="O541">
        <v>1562475600</v>
      </c>
      <c r="P541" s="9">
        <f t="shared" si="44"/>
        <v>43653.208333333328</v>
      </c>
      <c r="Q541" t="b">
        <v>0</v>
      </c>
      <c r="R541" t="b">
        <v>1</v>
      </c>
      <c r="S541" t="s">
        <v>17</v>
      </c>
      <c r="T541" t="s">
        <v>2033</v>
      </c>
      <c r="U541" t="s">
        <v>2034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5"/>
        <v>265.98113207547169</v>
      </c>
      <c r="G542" t="s">
        <v>20</v>
      </c>
      <c r="H542">
        <v>247</v>
      </c>
      <c r="I542" s="4">
        <f t="shared" si="41"/>
        <v>57.072874493927124</v>
      </c>
      <c r="J542" t="s">
        <v>21</v>
      </c>
      <c r="K542" t="s">
        <v>22</v>
      </c>
      <c r="L542">
        <v>1525496400</v>
      </c>
      <c r="M542" s="9">
        <f t="shared" si="42"/>
        <v>43225.208333333328</v>
      </c>
      <c r="N542" s="11">
        <f t="shared" si="43"/>
        <v>2018</v>
      </c>
      <c r="O542">
        <v>1527397200</v>
      </c>
      <c r="P542" s="9">
        <f t="shared" si="44"/>
        <v>43247.208333333328</v>
      </c>
      <c r="Q542" t="b">
        <v>0</v>
      </c>
      <c r="R542" t="b">
        <v>0</v>
      </c>
      <c r="S542" t="s">
        <v>122</v>
      </c>
      <c r="T542" t="s">
        <v>2054</v>
      </c>
      <c r="U542" t="s">
        <v>2055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5"/>
        <v>24.205617977528089</v>
      </c>
      <c r="G543" t="s">
        <v>14</v>
      </c>
      <c r="H543">
        <v>395</v>
      </c>
      <c r="I543" s="4">
        <f t="shared" si="41"/>
        <v>109.07848101265823</v>
      </c>
      <c r="J543" t="s">
        <v>107</v>
      </c>
      <c r="K543" t="s">
        <v>108</v>
      </c>
      <c r="L543">
        <v>1433912400</v>
      </c>
      <c r="M543" s="9">
        <f t="shared" si="42"/>
        <v>42165.208333333328</v>
      </c>
      <c r="N543" s="11">
        <f t="shared" si="43"/>
        <v>2015</v>
      </c>
      <c r="O543">
        <v>1436158800</v>
      </c>
      <c r="P543" s="9">
        <f t="shared" si="44"/>
        <v>42191.208333333328</v>
      </c>
      <c r="Q543" t="b">
        <v>0</v>
      </c>
      <c r="R543" t="b">
        <v>0</v>
      </c>
      <c r="S543" t="s">
        <v>292</v>
      </c>
      <c r="T543" t="s">
        <v>2050</v>
      </c>
      <c r="U543" t="s">
        <v>2061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5"/>
        <v>2.5064935064935066</v>
      </c>
      <c r="G544" t="s">
        <v>14</v>
      </c>
      <c r="H544">
        <v>49</v>
      </c>
      <c r="I544" s="4">
        <f t="shared" si="41"/>
        <v>39.387755102040813</v>
      </c>
      <c r="J544" t="s">
        <v>40</v>
      </c>
      <c r="K544" t="s">
        <v>41</v>
      </c>
      <c r="L544">
        <v>1453442400</v>
      </c>
      <c r="M544" s="9">
        <f t="shared" si="42"/>
        <v>42391.25</v>
      </c>
      <c r="N544" s="11">
        <f t="shared" si="43"/>
        <v>2016</v>
      </c>
      <c r="O544">
        <v>1456034400</v>
      </c>
      <c r="P544" s="9">
        <f t="shared" si="44"/>
        <v>42421.25</v>
      </c>
      <c r="Q544" t="b">
        <v>0</v>
      </c>
      <c r="R544" t="b">
        <v>0</v>
      </c>
      <c r="S544" t="s">
        <v>60</v>
      </c>
      <c r="T544" t="s">
        <v>2035</v>
      </c>
      <c r="U544" t="s">
        <v>2045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5"/>
        <v>16.329799764428738</v>
      </c>
      <c r="G545" t="s">
        <v>14</v>
      </c>
      <c r="H545">
        <v>180</v>
      </c>
      <c r="I545" s="4">
        <f t="shared" si="41"/>
        <v>77.022222222222226</v>
      </c>
      <c r="J545" t="s">
        <v>21</v>
      </c>
      <c r="K545" t="s">
        <v>22</v>
      </c>
      <c r="L545">
        <v>1378875600</v>
      </c>
      <c r="M545" s="9">
        <f t="shared" si="42"/>
        <v>41528.208333333336</v>
      </c>
      <c r="N545" s="11">
        <f t="shared" si="43"/>
        <v>2013</v>
      </c>
      <c r="O545">
        <v>1380171600</v>
      </c>
      <c r="P545" s="9">
        <f t="shared" si="44"/>
        <v>41543.208333333336</v>
      </c>
      <c r="Q545" t="b">
        <v>0</v>
      </c>
      <c r="R545" t="b">
        <v>0</v>
      </c>
      <c r="S545" t="s">
        <v>89</v>
      </c>
      <c r="T545" t="s">
        <v>2050</v>
      </c>
      <c r="U545" t="s">
        <v>2051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5"/>
        <v>276.5</v>
      </c>
      <c r="G546" t="s">
        <v>20</v>
      </c>
      <c r="H546">
        <v>84</v>
      </c>
      <c r="I546" s="4">
        <f t="shared" si="41"/>
        <v>92.166666666666671</v>
      </c>
      <c r="J546" t="s">
        <v>21</v>
      </c>
      <c r="K546" t="s">
        <v>22</v>
      </c>
      <c r="L546">
        <v>1452232800</v>
      </c>
      <c r="M546" s="9">
        <f t="shared" si="42"/>
        <v>42377.25</v>
      </c>
      <c r="N546" s="11">
        <f t="shared" si="43"/>
        <v>2016</v>
      </c>
      <c r="O546">
        <v>1453356000</v>
      </c>
      <c r="P546" s="9">
        <f t="shared" si="44"/>
        <v>42390.25</v>
      </c>
      <c r="Q546" t="b">
        <v>0</v>
      </c>
      <c r="R546" t="b">
        <v>0</v>
      </c>
      <c r="S546" t="s">
        <v>23</v>
      </c>
      <c r="T546" t="s">
        <v>2035</v>
      </c>
      <c r="U546" t="s">
        <v>2036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5"/>
        <v>88.803571428571431</v>
      </c>
      <c r="G547" t="s">
        <v>14</v>
      </c>
      <c r="H547">
        <v>2690</v>
      </c>
      <c r="I547" s="4">
        <f t="shared" si="41"/>
        <v>61.007063197026021</v>
      </c>
      <c r="J547" t="s">
        <v>21</v>
      </c>
      <c r="K547" t="s">
        <v>22</v>
      </c>
      <c r="L547">
        <v>1577253600</v>
      </c>
      <c r="M547" s="9">
        <f t="shared" si="42"/>
        <v>43824.25</v>
      </c>
      <c r="N547" s="11">
        <f t="shared" si="43"/>
        <v>2019</v>
      </c>
      <c r="O547">
        <v>1578981600</v>
      </c>
      <c r="P547" s="9">
        <f t="shared" si="44"/>
        <v>43844.25</v>
      </c>
      <c r="Q547" t="b">
        <v>0</v>
      </c>
      <c r="R547" t="b">
        <v>0</v>
      </c>
      <c r="S547" t="s">
        <v>33</v>
      </c>
      <c r="T547" t="s">
        <v>2039</v>
      </c>
      <c r="U547" t="s">
        <v>2040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5"/>
        <v>163.57142857142856</v>
      </c>
      <c r="G548" t="s">
        <v>20</v>
      </c>
      <c r="H548">
        <v>88</v>
      </c>
      <c r="I548" s="4">
        <f t="shared" si="41"/>
        <v>78.068181818181813</v>
      </c>
      <c r="J548" t="s">
        <v>21</v>
      </c>
      <c r="K548" t="s">
        <v>22</v>
      </c>
      <c r="L548">
        <v>1537160400</v>
      </c>
      <c r="M548" s="9">
        <f t="shared" si="42"/>
        <v>43360.208333333328</v>
      </c>
      <c r="N548" s="11">
        <f t="shared" si="43"/>
        <v>2018</v>
      </c>
      <c r="O548">
        <v>1537419600</v>
      </c>
      <c r="P548" s="9">
        <f t="shared" si="44"/>
        <v>43363.208333333328</v>
      </c>
      <c r="Q548" t="b">
        <v>0</v>
      </c>
      <c r="R548" t="b">
        <v>1</v>
      </c>
      <c r="S548" t="s">
        <v>33</v>
      </c>
      <c r="T548" t="s">
        <v>2039</v>
      </c>
      <c r="U548" t="s">
        <v>2040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5"/>
        <v>969</v>
      </c>
      <c r="G549" t="s">
        <v>20</v>
      </c>
      <c r="H549">
        <v>156</v>
      </c>
      <c r="I549" s="4">
        <f t="shared" si="41"/>
        <v>80.75</v>
      </c>
      <c r="J549" t="s">
        <v>21</v>
      </c>
      <c r="K549" t="s">
        <v>22</v>
      </c>
      <c r="L549">
        <v>1422165600</v>
      </c>
      <c r="M549" s="9">
        <f t="shared" si="42"/>
        <v>42029.25</v>
      </c>
      <c r="N549" s="11">
        <f t="shared" si="43"/>
        <v>2015</v>
      </c>
      <c r="O549">
        <v>1423202400</v>
      </c>
      <c r="P549" s="9">
        <f t="shared" si="44"/>
        <v>42041.25</v>
      </c>
      <c r="Q549" t="b">
        <v>0</v>
      </c>
      <c r="R549" t="b">
        <v>0</v>
      </c>
      <c r="S549" t="s">
        <v>53</v>
      </c>
      <c r="T549" t="s">
        <v>2041</v>
      </c>
      <c r="U549" t="s">
        <v>2044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5"/>
        <v>270.91376701966715</v>
      </c>
      <c r="G550" t="s">
        <v>20</v>
      </c>
      <c r="H550">
        <v>2985</v>
      </c>
      <c r="I550" s="4">
        <f t="shared" si="41"/>
        <v>59.991289782244557</v>
      </c>
      <c r="J550" t="s">
        <v>21</v>
      </c>
      <c r="K550" t="s">
        <v>22</v>
      </c>
      <c r="L550">
        <v>1459486800</v>
      </c>
      <c r="M550" s="9">
        <f t="shared" si="42"/>
        <v>42461.208333333328</v>
      </c>
      <c r="N550" s="11">
        <f t="shared" si="43"/>
        <v>2016</v>
      </c>
      <c r="O550">
        <v>1460610000</v>
      </c>
      <c r="P550" s="9">
        <f t="shared" si="44"/>
        <v>42474.208333333328</v>
      </c>
      <c r="Q550" t="b">
        <v>0</v>
      </c>
      <c r="R550" t="b">
        <v>0</v>
      </c>
      <c r="S550" t="s">
        <v>33</v>
      </c>
      <c r="T550" t="s">
        <v>2039</v>
      </c>
      <c r="U550" t="s">
        <v>2040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5"/>
        <v>284.21355932203392</v>
      </c>
      <c r="G551" t="s">
        <v>20</v>
      </c>
      <c r="H551">
        <v>762</v>
      </c>
      <c r="I551" s="4">
        <f t="shared" si="41"/>
        <v>110.03018372703411</v>
      </c>
      <c r="J551" t="s">
        <v>21</v>
      </c>
      <c r="K551" t="s">
        <v>22</v>
      </c>
      <c r="L551">
        <v>1369717200</v>
      </c>
      <c r="M551" s="9">
        <f t="shared" si="42"/>
        <v>41422.208333333336</v>
      </c>
      <c r="N551" s="11">
        <f t="shared" si="43"/>
        <v>2013</v>
      </c>
      <c r="O551">
        <v>1370494800</v>
      </c>
      <c r="P551" s="9">
        <f t="shared" si="44"/>
        <v>41431.208333333336</v>
      </c>
      <c r="Q551" t="b">
        <v>0</v>
      </c>
      <c r="R551" t="b">
        <v>0</v>
      </c>
      <c r="S551" t="s">
        <v>65</v>
      </c>
      <c r="T551" t="s">
        <v>2037</v>
      </c>
      <c r="U551" t="s">
        <v>2046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5"/>
        <v>4</v>
      </c>
      <c r="G552" t="s">
        <v>74</v>
      </c>
      <c r="H552">
        <v>1</v>
      </c>
      <c r="I552" s="4">
        <f t="shared" si="41"/>
        <v>4</v>
      </c>
      <c r="J552" t="s">
        <v>98</v>
      </c>
      <c r="K552" t="s">
        <v>99</v>
      </c>
      <c r="L552">
        <v>1330495200</v>
      </c>
      <c r="M552" s="9">
        <f t="shared" si="42"/>
        <v>40968.25</v>
      </c>
      <c r="N552" s="11">
        <f t="shared" si="43"/>
        <v>2012</v>
      </c>
      <c r="O552">
        <v>1332306000</v>
      </c>
      <c r="P552" s="9">
        <f t="shared" si="44"/>
        <v>40989.208333333336</v>
      </c>
      <c r="Q552" t="b">
        <v>0</v>
      </c>
      <c r="R552" t="b">
        <v>0</v>
      </c>
      <c r="S552" t="s">
        <v>60</v>
      </c>
      <c r="T552" t="s">
        <v>2035</v>
      </c>
      <c r="U552" t="s">
        <v>2045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5"/>
        <v>58.6329816768462</v>
      </c>
      <c r="G553" t="s">
        <v>14</v>
      </c>
      <c r="H553">
        <v>2779</v>
      </c>
      <c r="I553" s="4">
        <f t="shared" si="41"/>
        <v>37.99856063332134</v>
      </c>
      <c r="J553" t="s">
        <v>26</v>
      </c>
      <c r="K553" t="s">
        <v>27</v>
      </c>
      <c r="L553">
        <v>1419055200</v>
      </c>
      <c r="M553" s="9">
        <f t="shared" si="42"/>
        <v>41993.25</v>
      </c>
      <c r="N553" s="11">
        <f t="shared" si="43"/>
        <v>2014</v>
      </c>
      <c r="O553">
        <v>1422511200</v>
      </c>
      <c r="P553" s="9">
        <f t="shared" si="44"/>
        <v>42033.25</v>
      </c>
      <c r="Q553" t="b">
        <v>0</v>
      </c>
      <c r="R553" t="b">
        <v>1</v>
      </c>
      <c r="S553" t="s">
        <v>28</v>
      </c>
      <c r="T553" t="s">
        <v>2037</v>
      </c>
      <c r="U553" t="s">
        <v>2038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5"/>
        <v>98.51111111111112</v>
      </c>
      <c r="G554" t="s">
        <v>14</v>
      </c>
      <c r="H554">
        <v>92</v>
      </c>
      <c r="I554" s="4">
        <f t="shared" si="41"/>
        <v>96.369565217391298</v>
      </c>
      <c r="J554" t="s">
        <v>21</v>
      </c>
      <c r="K554" t="s">
        <v>22</v>
      </c>
      <c r="L554">
        <v>1480140000</v>
      </c>
      <c r="M554" s="9">
        <f t="shared" si="42"/>
        <v>42700.25</v>
      </c>
      <c r="N554" s="11">
        <f t="shared" si="43"/>
        <v>2016</v>
      </c>
      <c r="O554">
        <v>1480312800</v>
      </c>
      <c r="P554" s="9">
        <f t="shared" si="44"/>
        <v>42702.25</v>
      </c>
      <c r="Q554" t="b">
        <v>0</v>
      </c>
      <c r="R554" t="b">
        <v>0</v>
      </c>
      <c r="S554" t="s">
        <v>33</v>
      </c>
      <c r="T554" t="s">
        <v>2039</v>
      </c>
      <c r="U554" t="s">
        <v>2040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5"/>
        <v>43.975381008206334</v>
      </c>
      <c r="G555" t="s">
        <v>14</v>
      </c>
      <c r="H555">
        <v>1028</v>
      </c>
      <c r="I555" s="4">
        <f t="shared" si="41"/>
        <v>72.978599221789878</v>
      </c>
      <c r="J555" t="s">
        <v>21</v>
      </c>
      <c r="K555" t="s">
        <v>22</v>
      </c>
      <c r="L555">
        <v>1293948000</v>
      </c>
      <c r="M555" s="9">
        <f t="shared" si="42"/>
        <v>40545.25</v>
      </c>
      <c r="N555" s="11">
        <f t="shared" si="43"/>
        <v>2011</v>
      </c>
      <c r="O555">
        <v>1294034400</v>
      </c>
      <c r="P555" s="9">
        <f t="shared" si="44"/>
        <v>40546.25</v>
      </c>
      <c r="Q555" t="b">
        <v>0</v>
      </c>
      <c r="R555" t="b">
        <v>0</v>
      </c>
      <c r="S555" t="s">
        <v>23</v>
      </c>
      <c r="T555" t="s">
        <v>2035</v>
      </c>
      <c r="U555" t="s">
        <v>2036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5"/>
        <v>151.66315789473683</v>
      </c>
      <c r="G556" t="s">
        <v>20</v>
      </c>
      <c r="H556">
        <v>554</v>
      </c>
      <c r="I556" s="4">
        <f t="shared" si="41"/>
        <v>26.007220216606498</v>
      </c>
      <c r="J556" t="s">
        <v>15</v>
      </c>
      <c r="K556" t="s">
        <v>16</v>
      </c>
      <c r="L556">
        <v>1482127200</v>
      </c>
      <c r="M556" s="9">
        <f t="shared" si="42"/>
        <v>42723.25</v>
      </c>
      <c r="N556" s="11">
        <f t="shared" si="43"/>
        <v>2016</v>
      </c>
      <c r="O556">
        <v>1482645600</v>
      </c>
      <c r="P556" s="9">
        <f t="shared" si="44"/>
        <v>42729.25</v>
      </c>
      <c r="Q556" t="b">
        <v>0</v>
      </c>
      <c r="R556" t="b">
        <v>0</v>
      </c>
      <c r="S556" t="s">
        <v>60</v>
      </c>
      <c r="T556" t="s">
        <v>2035</v>
      </c>
      <c r="U556" t="s">
        <v>2045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5"/>
        <v>223.63492063492063</v>
      </c>
      <c r="G557" t="s">
        <v>20</v>
      </c>
      <c r="H557">
        <v>135</v>
      </c>
      <c r="I557" s="4">
        <f t="shared" si="41"/>
        <v>104.36296296296297</v>
      </c>
      <c r="J557" t="s">
        <v>36</v>
      </c>
      <c r="K557" t="s">
        <v>37</v>
      </c>
      <c r="L557">
        <v>1396414800</v>
      </c>
      <c r="M557" s="9">
        <f t="shared" si="42"/>
        <v>41731.208333333336</v>
      </c>
      <c r="N557" s="11">
        <f t="shared" si="43"/>
        <v>2014</v>
      </c>
      <c r="O557">
        <v>1399093200</v>
      </c>
      <c r="P557" s="9">
        <f t="shared" si="44"/>
        <v>41762.208333333336</v>
      </c>
      <c r="Q557" t="b">
        <v>0</v>
      </c>
      <c r="R557" t="b">
        <v>0</v>
      </c>
      <c r="S557" t="s">
        <v>23</v>
      </c>
      <c r="T557" t="s">
        <v>2035</v>
      </c>
      <c r="U557" t="s">
        <v>2036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5"/>
        <v>239.75</v>
      </c>
      <c r="G558" t="s">
        <v>20</v>
      </c>
      <c r="H558">
        <v>122</v>
      </c>
      <c r="I558" s="4">
        <f t="shared" si="41"/>
        <v>102.18852459016394</v>
      </c>
      <c r="J558" t="s">
        <v>21</v>
      </c>
      <c r="K558" t="s">
        <v>22</v>
      </c>
      <c r="L558">
        <v>1315285200</v>
      </c>
      <c r="M558" s="9">
        <f t="shared" si="42"/>
        <v>40792.208333333336</v>
      </c>
      <c r="N558" s="11">
        <f t="shared" si="43"/>
        <v>2011</v>
      </c>
      <c r="O558">
        <v>1315890000</v>
      </c>
      <c r="P558" s="9">
        <f t="shared" si="44"/>
        <v>40799.208333333336</v>
      </c>
      <c r="Q558" t="b">
        <v>0</v>
      </c>
      <c r="R558" t="b">
        <v>1</v>
      </c>
      <c r="S558" t="s">
        <v>206</v>
      </c>
      <c r="T558" t="s">
        <v>2047</v>
      </c>
      <c r="U558" t="s">
        <v>2059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5"/>
        <v>199.33333333333334</v>
      </c>
      <c r="G559" t="s">
        <v>20</v>
      </c>
      <c r="H559">
        <v>221</v>
      </c>
      <c r="I559" s="4">
        <f t="shared" si="41"/>
        <v>54.117647058823529</v>
      </c>
      <c r="J559" t="s">
        <v>21</v>
      </c>
      <c r="K559" t="s">
        <v>22</v>
      </c>
      <c r="L559">
        <v>1443762000</v>
      </c>
      <c r="M559" s="9">
        <f t="shared" si="42"/>
        <v>42279.208333333328</v>
      </c>
      <c r="N559" s="11">
        <f t="shared" si="43"/>
        <v>2015</v>
      </c>
      <c r="O559">
        <v>1444021200</v>
      </c>
      <c r="P559" s="9">
        <f t="shared" si="44"/>
        <v>42282.208333333328</v>
      </c>
      <c r="Q559" t="b">
        <v>0</v>
      </c>
      <c r="R559" t="b">
        <v>1</v>
      </c>
      <c r="S559" t="s">
        <v>474</v>
      </c>
      <c r="T559" t="s">
        <v>2041</v>
      </c>
      <c r="U559" t="s">
        <v>2063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5"/>
        <v>137.34482758620689</v>
      </c>
      <c r="G560" t="s">
        <v>20</v>
      </c>
      <c r="H560">
        <v>126</v>
      </c>
      <c r="I560" s="4">
        <f t="shared" si="41"/>
        <v>63.222222222222221</v>
      </c>
      <c r="J560" t="s">
        <v>21</v>
      </c>
      <c r="K560" t="s">
        <v>22</v>
      </c>
      <c r="L560">
        <v>1456293600</v>
      </c>
      <c r="M560" s="9">
        <f t="shared" si="42"/>
        <v>42424.25</v>
      </c>
      <c r="N560" s="11">
        <f t="shared" si="43"/>
        <v>2016</v>
      </c>
      <c r="O560">
        <v>1460005200</v>
      </c>
      <c r="P560" s="9">
        <f t="shared" si="44"/>
        <v>42467.208333333328</v>
      </c>
      <c r="Q560" t="b">
        <v>0</v>
      </c>
      <c r="R560" t="b">
        <v>0</v>
      </c>
      <c r="S560" t="s">
        <v>33</v>
      </c>
      <c r="T560" t="s">
        <v>2039</v>
      </c>
      <c r="U560" t="s">
        <v>2040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5"/>
        <v>100.9696106362773</v>
      </c>
      <c r="G561" t="s">
        <v>20</v>
      </c>
      <c r="H561">
        <v>1022</v>
      </c>
      <c r="I561" s="4">
        <f t="shared" si="41"/>
        <v>104.03228962818004</v>
      </c>
      <c r="J561" t="s">
        <v>21</v>
      </c>
      <c r="K561" t="s">
        <v>22</v>
      </c>
      <c r="L561">
        <v>1470114000</v>
      </c>
      <c r="M561" s="9">
        <f t="shared" si="42"/>
        <v>42584.208333333328</v>
      </c>
      <c r="N561" s="11">
        <f t="shared" si="43"/>
        <v>2016</v>
      </c>
      <c r="O561">
        <v>1470718800</v>
      </c>
      <c r="P561" s="9">
        <f t="shared" si="44"/>
        <v>42591.208333333328</v>
      </c>
      <c r="Q561" t="b">
        <v>0</v>
      </c>
      <c r="R561" t="b">
        <v>0</v>
      </c>
      <c r="S561" t="s">
        <v>33</v>
      </c>
      <c r="T561" t="s">
        <v>2039</v>
      </c>
      <c r="U561" t="s">
        <v>2040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5"/>
        <v>794.16</v>
      </c>
      <c r="G562" t="s">
        <v>20</v>
      </c>
      <c r="H562">
        <v>3177</v>
      </c>
      <c r="I562" s="4">
        <f t="shared" si="41"/>
        <v>49.994334277620396</v>
      </c>
      <c r="J562" t="s">
        <v>21</v>
      </c>
      <c r="K562" t="s">
        <v>22</v>
      </c>
      <c r="L562">
        <v>1321596000</v>
      </c>
      <c r="M562" s="9">
        <f t="shared" si="42"/>
        <v>40865.25</v>
      </c>
      <c r="N562" s="11">
        <f t="shared" si="43"/>
        <v>2011</v>
      </c>
      <c r="O562">
        <v>1325052000</v>
      </c>
      <c r="P562" s="9">
        <f t="shared" si="44"/>
        <v>40905.25</v>
      </c>
      <c r="Q562" t="b">
        <v>0</v>
      </c>
      <c r="R562" t="b">
        <v>0</v>
      </c>
      <c r="S562" t="s">
        <v>71</v>
      </c>
      <c r="T562" t="s">
        <v>2041</v>
      </c>
      <c r="U562" t="s">
        <v>2049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5"/>
        <v>369.7</v>
      </c>
      <c r="G563" t="s">
        <v>20</v>
      </c>
      <c r="H563">
        <v>198</v>
      </c>
      <c r="I563" s="4">
        <f t="shared" si="41"/>
        <v>56.015151515151516</v>
      </c>
      <c r="J563" t="s">
        <v>98</v>
      </c>
      <c r="K563" t="s">
        <v>99</v>
      </c>
      <c r="L563">
        <v>1318827600</v>
      </c>
      <c r="M563" s="9">
        <f t="shared" si="42"/>
        <v>40833.208333333336</v>
      </c>
      <c r="N563" s="11">
        <f t="shared" si="43"/>
        <v>2011</v>
      </c>
      <c r="O563">
        <v>1319000400</v>
      </c>
      <c r="P563" s="9">
        <f t="shared" si="44"/>
        <v>40835.208333333336</v>
      </c>
      <c r="Q563" t="b">
        <v>0</v>
      </c>
      <c r="R563" t="b">
        <v>0</v>
      </c>
      <c r="S563" t="s">
        <v>33</v>
      </c>
      <c r="T563" t="s">
        <v>2039</v>
      </c>
      <c r="U563" t="s">
        <v>2040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5"/>
        <v>12.818181818181817</v>
      </c>
      <c r="G564" t="s">
        <v>14</v>
      </c>
      <c r="H564">
        <v>26</v>
      </c>
      <c r="I564" s="4">
        <f t="shared" si="41"/>
        <v>48.807692307692307</v>
      </c>
      <c r="J564" t="s">
        <v>98</v>
      </c>
      <c r="K564" t="s">
        <v>99</v>
      </c>
      <c r="L564">
        <v>1552366800</v>
      </c>
      <c r="M564" s="9">
        <f t="shared" si="42"/>
        <v>43536.208333333328</v>
      </c>
      <c r="N564" s="11">
        <f t="shared" si="43"/>
        <v>2019</v>
      </c>
      <c r="O564">
        <v>1552539600</v>
      </c>
      <c r="P564" s="9">
        <f t="shared" si="44"/>
        <v>43538.208333333328</v>
      </c>
      <c r="Q564" t="b">
        <v>0</v>
      </c>
      <c r="R564" t="b">
        <v>0</v>
      </c>
      <c r="S564" t="s">
        <v>23</v>
      </c>
      <c r="T564" t="s">
        <v>2035</v>
      </c>
      <c r="U564" t="s">
        <v>2036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5"/>
        <v>138.02702702702703</v>
      </c>
      <c r="G565" t="s">
        <v>20</v>
      </c>
      <c r="H565">
        <v>85</v>
      </c>
      <c r="I565" s="4">
        <f t="shared" si="41"/>
        <v>60.082352941176474</v>
      </c>
      <c r="J565" t="s">
        <v>26</v>
      </c>
      <c r="K565" t="s">
        <v>27</v>
      </c>
      <c r="L565">
        <v>1542088800</v>
      </c>
      <c r="M565" s="9">
        <f t="shared" si="42"/>
        <v>43417.25</v>
      </c>
      <c r="N565" s="11">
        <f t="shared" si="43"/>
        <v>2018</v>
      </c>
      <c r="O565">
        <v>1543816800</v>
      </c>
      <c r="P565" s="9">
        <f t="shared" si="44"/>
        <v>43437.25</v>
      </c>
      <c r="Q565" t="b">
        <v>0</v>
      </c>
      <c r="R565" t="b">
        <v>0</v>
      </c>
      <c r="S565" t="s">
        <v>42</v>
      </c>
      <c r="T565" t="s">
        <v>2041</v>
      </c>
      <c r="U565" t="s">
        <v>2042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5"/>
        <v>83.813278008298752</v>
      </c>
      <c r="G566" t="s">
        <v>14</v>
      </c>
      <c r="H566">
        <v>1790</v>
      </c>
      <c r="I566" s="4">
        <f t="shared" si="41"/>
        <v>78.990502793296088</v>
      </c>
      <c r="J566" t="s">
        <v>21</v>
      </c>
      <c r="K566" t="s">
        <v>22</v>
      </c>
      <c r="L566">
        <v>1426395600</v>
      </c>
      <c r="M566" s="9">
        <f t="shared" si="42"/>
        <v>42078.208333333328</v>
      </c>
      <c r="N566" s="11">
        <f t="shared" si="43"/>
        <v>2015</v>
      </c>
      <c r="O566">
        <v>1427086800</v>
      </c>
      <c r="P566" s="9">
        <f t="shared" si="44"/>
        <v>42086.208333333328</v>
      </c>
      <c r="Q566" t="b">
        <v>0</v>
      </c>
      <c r="R566" t="b">
        <v>0</v>
      </c>
      <c r="S566" t="s">
        <v>33</v>
      </c>
      <c r="T566" t="s">
        <v>2039</v>
      </c>
      <c r="U566" t="s">
        <v>2040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5"/>
        <v>204.60063224446787</v>
      </c>
      <c r="G567" t="s">
        <v>20</v>
      </c>
      <c r="H567">
        <v>3596</v>
      </c>
      <c r="I567" s="4">
        <f t="shared" si="41"/>
        <v>53.99499443826474</v>
      </c>
      <c r="J567" t="s">
        <v>21</v>
      </c>
      <c r="K567" t="s">
        <v>22</v>
      </c>
      <c r="L567">
        <v>1321336800</v>
      </c>
      <c r="M567" s="9">
        <f t="shared" si="42"/>
        <v>40862.25</v>
      </c>
      <c r="N567" s="11">
        <f t="shared" si="43"/>
        <v>2011</v>
      </c>
      <c r="O567">
        <v>1323064800</v>
      </c>
      <c r="P567" s="9">
        <f t="shared" si="44"/>
        <v>40882.25</v>
      </c>
      <c r="Q567" t="b">
        <v>0</v>
      </c>
      <c r="R567" t="b">
        <v>0</v>
      </c>
      <c r="S567" t="s">
        <v>33</v>
      </c>
      <c r="T567" t="s">
        <v>2039</v>
      </c>
      <c r="U567" t="s">
        <v>2040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5"/>
        <v>44.344086021505376</v>
      </c>
      <c r="G568" t="s">
        <v>14</v>
      </c>
      <c r="H568">
        <v>37</v>
      </c>
      <c r="I568" s="4">
        <f t="shared" si="41"/>
        <v>111.45945945945945</v>
      </c>
      <c r="J568" t="s">
        <v>21</v>
      </c>
      <c r="K568" t="s">
        <v>22</v>
      </c>
      <c r="L568">
        <v>1456293600</v>
      </c>
      <c r="M568" s="9">
        <f t="shared" si="42"/>
        <v>42424.25</v>
      </c>
      <c r="N568" s="11">
        <f t="shared" si="43"/>
        <v>2016</v>
      </c>
      <c r="O568">
        <v>1458277200</v>
      </c>
      <c r="P568" s="9">
        <f t="shared" si="44"/>
        <v>42447.208333333328</v>
      </c>
      <c r="Q568" t="b">
        <v>0</v>
      </c>
      <c r="R568" t="b">
        <v>1</v>
      </c>
      <c r="S568" t="s">
        <v>50</v>
      </c>
      <c r="T568" t="s">
        <v>2035</v>
      </c>
      <c r="U568" t="s">
        <v>2043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5"/>
        <v>218.60294117647058</v>
      </c>
      <c r="G569" t="s">
        <v>20</v>
      </c>
      <c r="H569">
        <v>244</v>
      </c>
      <c r="I569" s="4">
        <f t="shared" si="41"/>
        <v>60.922131147540981</v>
      </c>
      <c r="J569" t="s">
        <v>21</v>
      </c>
      <c r="K569" t="s">
        <v>22</v>
      </c>
      <c r="L569">
        <v>1404968400</v>
      </c>
      <c r="M569" s="9">
        <f t="shared" si="42"/>
        <v>41830.208333333336</v>
      </c>
      <c r="N569" s="11">
        <f t="shared" si="43"/>
        <v>2014</v>
      </c>
      <c r="O569">
        <v>1405141200</v>
      </c>
      <c r="P569" s="9">
        <f t="shared" si="44"/>
        <v>41832.208333333336</v>
      </c>
      <c r="Q569" t="b">
        <v>0</v>
      </c>
      <c r="R569" t="b">
        <v>0</v>
      </c>
      <c r="S569" t="s">
        <v>23</v>
      </c>
      <c r="T569" t="s">
        <v>2035</v>
      </c>
      <c r="U569" t="s">
        <v>2036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5"/>
        <v>186.03314917127071</v>
      </c>
      <c r="G570" t="s">
        <v>20</v>
      </c>
      <c r="H570">
        <v>5180</v>
      </c>
      <c r="I570" s="4">
        <f t="shared" si="41"/>
        <v>26.0015444015444</v>
      </c>
      <c r="J570" t="s">
        <v>21</v>
      </c>
      <c r="K570" t="s">
        <v>22</v>
      </c>
      <c r="L570">
        <v>1279170000</v>
      </c>
      <c r="M570" s="9">
        <f t="shared" si="42"/>
        <v>40374.208333333336</v>
      </c>
      <c r="N570" s="11">
        <f t="shared" si="43"/>
        <v>2010</v>
      </c>
      <c r="O570">
        <v>1283058000</v>
      </c>
      <c r="P570" s="9">
        <f t="shared" si="44"/>
        <v>40419.208333333336</v>
      </c>
      <c r="Q570" t="b">
        <v>0</v>
      </c>
      <c r="R570" t="b">
        <v>0</v>
      </c>
      <c r="S570" t="s">
        <v>33</v>
      </c>
      <c r="T570" t="s">
        <v>2039</v>
      </c>
      <c r="U570" t="s">
        <v>2040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5"/>
        <v>237.33830845771143</v>
      </c>
      <c r="G571" t="s">
        <v>20</v>
      </c>
      <c r="H571">
        <v>589</v>
      </c>
      <c r="I571" s="4">
        <f t="shared" si="41"/>
        <v>80.993208828522924</v>
      </c>
      <c r="J571" t="s">
        <v>107</v>
      </c>
      <c r="K571" t="s">
        <v>108</v>
      </c>
      <c r="L571">
        <v>1294725600</v>
      </c>
      <c r="M571" s="9">
        <f t="shared" si="42"/>
        <v>40554.25</v>
      </c>
      <c r="N571" s="11">
        <f t="shared" si="43"/>
        <v>2011</v>
      </c>
      <c r="O571">
        <v>1295762400</v>
      </c>
      <c r="P571" s="9">
        <f t="shared" si="44"/>
        <v>40566.25</v>
      </c>
      <c r="Q571" t="b">
        <v>0</v>
      </c>
      <c r="R571" t="b">
        <v>0</v>
      </c>
      <c r="S571" t="s">
        <v>71</v>
      </c>
      <c r="T571" t="s">
        <v>2041</v>
      </c>
      <c r="U571" t="s">
        <v>2049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5"/>
        <v>305.65384615384613</v>
      </c>
      <c r="G572" t="s">
        <v>20</v>
      </c>
      <c r="H572">
        <v>2725</v>
      </c>
      <c r="I572" s="4">
        <f t="shared" si="41"/>
        <v>34.995963302752294</v>
      </c>
      <c r="J572" t="s">
        <v>21</v>
      </c>
      <c r="K572" t="s">
        <v>22</v>
      </c>
      <c r="L572">
        <v>1419055200</v>
      </c>
      <c r="M572" s="9">
        <f t="shared" si="42"/>
        <v>41993.25</v>
      </c>
      <c r="N572" s="11">
        <f t="shared" si="43"/>
        <v>2014</v>
      </c>
      <c r="O572">
        <v>1419573600</v>
      </c>
      <c r="P572" s="9">
        <f t="shared" si="44"/>
        <v>41999.25</v>
      </c>
      <c r="Q572" t="b">
        <v>0</v>
      </c>
      <c r="R572" t="b">
        <v>1</v>
      </c>
      <c r="S572" t="s">
        <v>23</v>
      </c>
      <c r="T572" t="s">
        <v>2035</v>
      </c>
      <c r="U572" t="s">
        <v>2036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5"/>
        <v>94.142857142857139</v>
      </c>
      <c r="G573" t="s">
        <v>14</v>
      </c>
      <c r="H573">
        <v>35</v>
      </c>
      <c r="I573" s="4">
        <f t="shared" si="41"/>
        <v>94.142857142857139</v>
      </c>
      <c r="J573" t="s">
        <v>107</v>
      </c>
      <c r="K573" t="s">
        <v>108</v>
      </c>
      <c r="L573">
        <v>1434690000</v>
      </c>
      <c r="M573" s="9">
        <f t="shared" si="42"/>
        <v>42174.208333333328</v>
      </c>
      <c r="N573" s="11">
        <f t="shared" si="43"/>
        <v>2015</v>
      </c>
      <c r="O573">
        <v>1438750800</v>
      </c>
      <c r="P573" s="9">
        <f t="shared" si="44"/>
        <v>42221.208333333328</v>
      </c>
      <c r="Q573" t="b">
        <v>0</v>
      </c>
      <c r="R573" t="b">
        <v>0</v>
      </c>
      <c r="S573" t="s">
        <v>100</v>
      </c>
      <c r="T573" t="s">
        <v>2041</v>
      </c>
      <c r="U573" t="s">
        <v>2052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5"/>
        <v>54.400000000000006</v>
      </c>
      <c r="G574" t="s">
        <v>74</v>
      </c>
      <c r="H574">
        <v>94</v>
      </c>
      <c r="I574" s="4">
        <f t="shared" si="41"/>
        <v>52.085106382978722</v>
      </c>
      <c r="J574" t="s">
        <v>21</v>
      </c>
      <c r="K574" t="s">
        <v>22</v>
      </c>
      <c r="L574">
        <v>1443416400</v>
      </c>
      <c r="M574" s="9">
        <f t="shared" si="42"/>
        <v>42275.208333333328</v>
      </c>
      <c r="N574" s="11">
        <f t="shared" si="43"/>
        <v>2015</v>
      </c>
      <c r="O574">
        <v>1444798800</v>
      </c>
      <c r="P574" s="9">
        <f t="shared" si="44"/>
        <v>42291.208333333328</v>
      </c>
      <c r="Q574" t="b">
        <v>0</v>
      </c>
      <c r="R574" t="b">
        <v>1</v>
      </c>
      <c r="S574" t="s">
        <v>23</v>
      </c>
      <c r="T574" t="s">
        <v>2035</v>
      </c>
      <c r="U574" t="s">
        <v>2036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5"/>
        <v>111.88059701492537</v>
      </c>
      <c r="G575" t="s">
        <v>20</v>
      </c>
      <c r="H575">
        <v>300</v>
      </c>
      <c r="I575" s="4">
        <f t="shared" si="41"/>
        <v>24.986666666666668</v>
      </c>
      <c r="J575" t="s">
        <v>21</v>
      </c>
      <c r="K575" t="s">
        <v>22</v>
      </c>
      <c r="L575">
        <v>1399006800</v>
      </c>
      <c r="M575" s="9">
        <f t="shared" si="42"/>
        <v>41761.208333333336</v>
      </c>
      <c r="N575" s="11">
        <f t="shared" si="43"/>
        <v>2014</v>
      </c>
      <c r="O575">
        <v>1399179600</v>
      </c>
      <c r="P575" s="9">
        <f t="shared" si="44"/>
        <v>41763.208333333336</v>
      </c>
      <c r="Q575" t="b">
        <v>0</v>
      </c>
      <c r="R575" t="b">
        <v>0</v>
      </c>
      <c r="S575" t="s">
        <v>1029</v>
      </c>
      <c r="T575" t="s">
        <v>2064</v>
      </c>
      <c r="U575" t="s">
        <v>2065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5"/>
        <v>369.14814814814815</v>
      </c>
      <c r="G576" t="s">
        <v>20</v>
      </c>
      <c r="H576">
        <v>144</v>
      </c>
      <c r="I576" s="4">
        <f t="shared" si="41"/>
        <v>69.215277777777771</v>
      </c>
      <c r="J576" t="s">
        <v>21</v>
      </c>
      <c r="K576" t="s">
        <v>22</v>
      </c>
      <c r="L576">
        <v>1575698400</v>
      </c>
      <c r="M576" s="9">
        <f t="shared" si="42"/>
        <v>43806.25</v>
      </c>
      <c r="N576" s="11">
        <f t="shared" si="43"/>
        <v>2019</v>
      </c>
      <c r="O576">
        <v>1576562400</v>
      </c>
      <c r="P576" s="9">
        <f t="shared" si="44"/>
        <v>43816.25</v>
      </c>
      <c r="Q576" t="b">
        <v>0</v>
      </c>
      <c r="R576" t="b">
        <v>1</v>
      </c>
      <c r="S576" t="s">
        <v>17</v>
      </c>
      <c r="T576" t="s">
        <v>2033</v>
      </c>
      <c r="U576" t="s">
        <v>2034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5"/>
        <v>62.930372148859547</v>
      </c>
      <c r="G577" t="s">
        <v>14</v>
      </c>
      <c r="H577">
        <v>558</v>
      </c>
      <c r="I577" s="4">
        <f t="shared" si="41"/>
        <v>93.944444444444443</v>
      </c>
      <c r="J577" t="s">
        <v>21</v>
      </c>
      <c r="K577" t="s">
        <v>22</v>
      </c>
      <c r="L577">
        <v>1400562000</v>
      </c>
      <c r="M577" s="9">
        <f t="shared" si="42"/>
        <v>41779.208333333336</v>
      </c>
      <c r="N577" s="11">
        <f t="shared" si="43"/>
        <v>2014</v>
      </c>
      <c r="O577">
        <v>1400821200</v>
      </c>
      <c r="P577" s="9">
        <f t="shared" si="44"/>
        <v>41782.208333333336</v>
      </c>
      <c r="Q577" t="b">
        <v>0</v>
      </c>
      <c r="R577" t="b">
        <v>1</v>
      </c>
      <c r="S577" t="s">
        <v>33</v>
      </c>
      <c r="T577" t="s">
        <v>2039</v>
      </c>
      <c r="U577" t="s">
        <v>2040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5"/>
        <v>64.927835051546396</v>
      </c>
      <c r="G578" t="s">
        <v>14</v>
      </c>
      <c r="H578">
        <v>64</v>
      </c>
      <c r="I578" s="4">
        <f t="shared" si="41"/>
        <v>98.40625</v>
      </c>
      <c r="J578" t="s">
        <v>21</v>
      </c>
      <c r="K578" t="s">
        <v>22</v>
      </c>
      <c r="L578">
        <v>1509512400</v>
      </c>
      <c r="M578" s="9">
        <f t="shared" si="42"/>
        <v>43040.208333333328</v>
      </c>
      <c r="N578" s="11">
        <f t="shared" si="43"/>
        <v>2017</v>
      </c>
      <c r="O578">
        <v>1510984800</v>
      </c>
      <c r="P578" s="9">
        <f t="shared" si="44"/>
        <v>43057.25</v>
      </c>
      <c r="Q578" t="b">
        <v>0</v>
      </c>
      <c r="R578" t="b">
        <v>0</v>
      </c>
      <c r="S578" t="s">
        <v>33</v>
      </c>
      <c r="T578" t="s">
        <v>2039</v>
      </c>
      <c r="U578" t="s">
        <v>2040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45"/>
        <v>18.853658536585368</v>
      </c>
      <c r="G579" t="s">
        <v>74</v>
      </c>
      <c r="H579">
        <v>37</v>
      </c>
      <c r="I579" s="4">
        <f t="shared" ref="I579:I642" si="46">E579/H579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47">(((L579/60)/60)/24)+DATE(1970,1,1)</f>
        <v>40613.25</v>
      </c>
      <c r="N579" s="11">
        <f t="shared" ref="N579:N642" si="48">YEAR(M579)</f>
        <v>2011</v>
      </c>
      <c r="O579">
        <v>1302066000</v>
      </c>
      <c r="P579" s="9">
        <f t="shared" ref="P579:P642" si="49">(((O579/60)/60)/24)+DATE(1970,1,1)</f>
        <v>40639.208333333336</v>
      </c>
      <c r="Q579" t="b">
        <v>0</v>
      </c>
      <c r="R579" t="b">
        <v>0</v>
      </c>
      <c r="S579" t="s">
        <v>159</v>
      </c>
      <c r="T579" t="s">
        <v>2035</v>
      </c>
      <c r="U579" t="s">
        <v>2058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45"/>
        <v>16.754404145077721</v>
      </c>
      <c r="G580" t="s">
        <v>14</v>
      </c>
      <c r="H580">
        <v>245</v>
      </c>
      <c r="I580" s="4">
        <f t="shared" si="46"/>
        <v>65.991836734693877</v>
      </c>
      <c r="J580" t="s">
        <v>21</v>
      </c>
      <c r="K580" t="s">
        <v>22</v>
      </c>
      <c r="L580">
        <v>1322719200</v>
      </c>
      <c r="M580" s="9">
        <f t="shared" si="47"/>
        <v>40878.25</v>
      </c>
      <c r="N580" s="11">
        <f t="shared" si="48"/>
        <v>2011</v>
      </c>
      <c r="O580">
        <v>1322978400</v>
      </c>
      <c r="P580" s="9">
        <f t="shared" si="49"/>
        <v>40881.25</v>
      </c>
      <c r="Q580" t="b">
        <v>0</v>
      </c>
      <c r="R580" t="b">
        <v>0</v>
      </c>
      <c r="S580" t="s">
        <v>474</v>
      </c>
      <c r="T580" t="s">
        <v>2041</v>
      </c>
      <c r="U580" t="s">
        <v>2063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45"/>
        <v>101.11290322580646</v>
      </c>
      <c r="G581" t="s">
        <v>20</v>
      </c>
      <c r="H581">
        <v>87</v>
      </c>
      <c r="I581" s="4">
        <f t="shared" si="46"/>
        <v>72.05747126436782</v>
      </c>
      <c r="J581" t="s">
        <v>21</v>
      </c>
      <c r="K581" t="s">
        <v>22</v>
      </c>
      <c r="L581">
        <v>1312693200</v>
      </c>
      <c r="M581" s="9">
        <f t="shared" si="47"/>
        <v>40762.208333333336</v>
      </c>
      <c r="N581" s="11">
        <f t="shared" si="48"/>
        <v>2011</v>
      </c>
      <c r="O581">
        <v>1313730000</v>
      </c>
      <c r="P581" s="9">
        <f t="shared" si="49"/>
        <v>40774.208333333336</v>
      </c>
      <c r="Q581" t="b">
        <v>0</v>
      </c>
      <c r="R581" t="b">
        <v>0</v>
      </c>
      <c r="S581" t="s">
        <v>159</v>
      </c>
      <c r="T581" t="s">
        <v>2035</v>
      </c>
      <c r="U581" t="s">
        <v>2058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45"/>
        <v>341.5022831050228</v>
      </c>
      <c r="G582" t="s">
        <v>20</v>
      </c>
      <c r="H582">
        <v>3116</v>
      </c>
      <c r="I582" s="4">
        <f t="shared" si="46"/>
        <v>48.003209242618745</v>
      </c>
      <c r="J582" t="s">
        <v>21</v>
      </c>
      <c r="K582" t="s">
        <v>22</v>
      </c>
      <c r="L582">
        <v>1393394400</v>
      </c>
      <c r="M582" s="9">
        <f t="shared" si="47"/>
        <v>41696.25</v>
      </c>
      <c r="N582" s="11">
        <f t="shared" si="48"/>
        <v>2014</v>
      </c>
      <c r="O582">
        <v>1394085600</v>
      </c>
      <c r="P582" s="9">
        <f t="shared" si="49"/>
        <v>41704.25</v>
      </c>
      <c r="Q582" t="b">
        <v>0</v>
      </c>
      <c r="R582" t="b">
        <v>0</v>
      </c>
      <c r="S582" t="s">
        <v>33</v>
      </c>
      <c r="T582" t="s">
        <v>2039</v>
      </c>
      <c r="U582" t="s">
        <v>2040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45"/>
        <v>64.016666666666666</v>
      </c>
      <c r="G583" t="s">
        <v>14</v>
      </c>
      <c r="H583">
        <v>71</v>
      </c>
      <c r="I583" s="4">
        <f t="shared" si="46"/>
        <v>54.098591549295776</v>
      </c>
      <c r="J583" t="s">
        <v>21</v>
      </c>
      <c r="K583" t="s">
        <v>22</v>
      </c>
      <c r="L583">
        <v>1304053200</v>
      </c>
      <c r="M583" s="9">
        <f t="shared" si="47"/>
        <v>40662.208333333336</v>
      </c>
      <c r="N583" s="11">
        <f t="shared" si="48"/>
        <v>2011</v>
      </c>
      <c r="O583">
        <v>1305349200</v>
      </c>
      <c r="P583" s="9">
        <f t="shared" si="49"/>
        <v>40677.208333333336</v>
      </c>
      <c r="Q583" t="b">
        <v>0</v>
      </c>
      <c r="R583" t="b">
        <v>0</v>
      </c>
      <c r="S583" t="s">
        <v>28</v>
      </c>
      <c r="T583" t="s">
        <v>2037</v>
      </c>
      <c r="U583" t="s">
        <v>2038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45"/>
        <v>52.080459770114942</v>
      </c>
      <c r="G584" t="s">
        <v>14</v>
      </c>
      <c r="H584">
        <v>42</v>
      </c>
      <c r="I584" s="4">
        <f t="shared" si="46"/>
        <v>107.88095238095238</v>
      </c>
      <c r="J584" t="s">
        <v>21</v>
      </c>
      <c r="K584" t="s">
        <v>22</v>
      </c>
      <c r="L584">
        <v>1433912400</v>
      </c>
      <c r="M584" s="9">
        <f t="shared" si="47"/>
        <v>42165.208333333328</v>
      </c>
      <c r="N584" s="11">
        <f t="shared" si="48"/>
        <v>2015</v>
      </c>
      <c r="O584">
        <v>1434344400</v>
      </c>
      <c r="P584" s="9">
        <f t="shared" si="49"/>
        <v>42170.208333333328</v>
      </c>
      <c r="Q584" t="b">
        <v>0</v>
      </c>
      <c r="R584" t="b">
        <v>1</v>
      </c>
      <c r="S584" t="s">
        <v>89</v>
      </c>
      <c r="T584" t="s">
        <v>2050</v>
      </c>
      <c r="U584" t="s">
        <v>2051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45"/>
        <v>322.40211640211641</v>
      </c>
      <c r="G585" t="s">
        <v>20</v>
      </c>
      <c r="H585">
        <v>909</v>
      </c>
      <c r="I585" s="4">
        <f t="shared" si="46"/>
        <v>67.034103410341032</v>
      </c>
      <c r="J585" t="s">
        <v>21</v>
      </c>
      <c r="K585" t="s">
        <v>22</v>
      </c>
      <c r="L585">
        <v>1329717600</v>
      </c>
      <c r="M585" s="9">
        <f t="shared" si="47"/>
        <v>40959.25</v>
      </c>
      <c r="N585" s="11">
        <f t="shared" si="48"/>
        <v>2012</v>
      </c>
      <c r="O585">
        <v>1331186400</v>
      </c>
      <c r="P585" s="9">
        <f t="shared" si="49"/>
        <v>40976.25</v>
      </c>
      <c r="Q585" t="b">
        <v>0</v>
      </c>
      <c r="R585" t="b">
        <v>0</v>
      </c>
      <c r="S585" t="s">
        <v>42</v>
      </c>
      <c r="T585" t="s">
        <v>2041</v>
      </c>
      <c r="U585" t="s">
        <v>2042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45"/>
        <v>119.50810185185186</v>
      </c>
      <c r="G586" t="s">
        <v>20</v>
      </c>
      <c r="H586">
        <v>1613</v>
      </c>
      <c r="I586" s="4">
        <f t="shared" si="46"/>
        <v>64.01425914445133</v>
      </c>
      <c r="J586" t="s">
        <v>21</v>
      </c>
      <c r="K586" t="s">
        <v>22</v>
      </c>
      <c r="L586">
        <v>1335330000</v>
      </c>
      <c r="M586" s="9">
        <f t="shared" si="47"/>
        <v>41024.208333333336</v>
      </c>
      <c r="N586" s="11">
        <f t="shared" si="48"/>
        <v>2012</v>
      </c>
      <c r="O586">
        <v>1336539600</v>
      </c>
      <c r="P586" s="9">
        <f t="shared" si="49"/>
        <v>41038.208333333336</v>
      </c>
      <c r="Q586" t="b">
        <v>0</v>
      </c>
      <c r="R586" t="b">
        <v>0</v>
      </c>
      <c r="S586" t="s">
        <v>28</v>
      </c>
      <c r="T586" t="s">
        <v>2037</v>
      </c>
      <c r="U586" t="s">
        <v>2038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45"/>
        <v>146.79775280898878</v>
      </c>
      <c r="G587" t="s">
        <v>20</v>
      </c>
      <c r="H587">
        <v>136</v>
      </c>
      <c r="I587" s="4">
        <f t="shared" si="46"/>
        <v>96.066176470588232</v>
      </c>
      <c r="J587" t="s">
        <v>21</v>
      </c>
      <c r="K587" t="s">
        <v>22</v>
      </c>
      <c r="L587">
        <v>1268888400</v>
      </c>
      <c r="M587" s="9">
        <f t="shared" si="47"/>
        <v>40255.208333333336</v>
      </c>
      <c r="N587" s="11">
        <f t="shared" si="48"/>
        <v>2010</v>
      </c>
      <c r="O587">
        <v>1269752400</v>
      </c>
      <c r="P587" s="9">
        <f t="shared" si="49"/>
        <v>40265.208333333336</v>
      </c>
      <c r="Q587" t="b">
        <v>0</v>
      </c>
      <c r="R587" t="b">
        <v>0</v>
      </c>
      <c r="S587" t="s">
        <v>206</v>
      </c>
      <c r="T587" t="s">
        <v>2047</v>
      </c>
      <c r="U587" t="s">
        <v>2059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45"/>
        <v>950.57142857142856</v>
      </c>
      <c r="G588" t="s">
        <v>20</v>
      </c>
      <c r="H588">
        <v>130</v>
      </c>
      <c r="I588" s="4">
        <f t="shared" si="46"/>
        <v>51.184615384615384</v>
      </c>
      <c r="J588" t="s">
        <v>21</v>
      </c>
      <c r="K588" t="s">
        <v>22</v>
      </c>
      <c r="L588">
        <v>1289973600</v>
      </c>
      <c r="M588" s="9">
        <f t="shared" si="47"/>
        <v>40499.25</v>
      </c>
      <c r="N588" s="11">
        <f t="shared" si="48"/>
        <v>2010</v>
      </c>
      <c r="O588">
        <v>1291615200</v>
      </c>
      <c r="P588" s="9">
        <f t="shared" si="49"/>
        <v>40518.25</v>
      </c>
      <c r="Q588" t="b">
        <v>0</v>
      </c>
      <c r="R588" t="b">
        <v>0</v>
      </c>
      <c r="S588" t="s">
        <v>23</v>
      </c>
      <c r="T588" t="s">
        <v>2035</v>
      </c>
      <c r="U588" t="s">
        <v>2036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45"/>
        <v>72.893617021276597</v>
      </c>
      <c r="G589" t="s">
        <v>14</v>
      </c>
      <c r="H589">
        <v>156</v>
      </c>
      <c r="I589" s="4">
        <f t="shared" si="46"/>
        <v>43.92307692307692</v>
      </c>
      <c r="J589" t="s">
        <v>15</v>
      </c>
      <c r="K589" t="s">
        <v>16</v>
      </c>
      <c r="L589">
        <v>1547877600</v>
      </c>
      <c r="M589" s="9">
        <f t="shared" si="47"/>
        <v>43484.25</v>
      </c>
      <c r="N589" s="11">
        <f t="shared" si="48"/>
        <v>2019</v>
      </c>
      <c r="O589">
        <v>1552366800</v>
      </c>
      <c r="P589" s="9">
        <f t="shared" si="49"/>
        <v>43536.208333333328</v>
      </c>
      <c r="Q589" t="b">
        <v>0</v>
      </c>
      <c r="R589" t="b">
        <v>1</v>
      </c>
      <c r="S589" t="s">
        <v>17</v>
      </c>
      <c r="T589" t="s">
        <v>2033</v>
      </c>
      <c r="U589" t="s">
        <v>2034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45"/>
        <v>79.008248730964468</v>
      </c>
      <c r="G590" t="s">
        <v>14</v>
      </c>
      <c r="H590">
        <v>1368</v>
      </c>
      <c r="I590" s="4">
        <f t="shared" si="46"/>
        <v>91.021198830409361</v>
      </c>
      <c r="J590" t="s">
        <v>40</v>
      </c>
      <c r="K590" t="s">
        <v>41</v>
      </c>
      <c r="L590">
        <v>1269493200</v>
      </c>
      <c r="M590" s="9">
        <f t="shared" si="47"/>
        <v>40262.208333333336</v>
      </c>
      <c r="N590" s="11">
        <f t="shared" si="48"/>
        <v>2010</v>
      </c>
      <c r="O590">
        <v>1272171600</v>
      </c>
      <c r="P590" s="9">
        <f t="shared" si="49"/>
        <v>40293.208333333336</v>
      </c>
      <c r="Q590" t="b">
        <v>0</v>
      </c>
      <c r="R590" t="b">
        <v>0</v>
      </c>
      <c r="S590" t="s">
        <v>33</v>
      </c>
      <c r="T590" t="s">
        <v>2039</v>
      </c>
      <c r="U590" t="s">
        <v>2040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ref="F591:F654" si="50">(E591/D591)*100</f>
        <v>64.721518987341781</v>
      </c>
      <c r="G591" t="s">
        <v>14</v>
      </c>
      <c r="H591">
        <v>102</v>
      </c>
      <c r="I591" s="4">
        <f t="shared" si="46"/>
        <v>50.127450980392155</v>
      </c>
      <c r="J591" t="s">
        <v>21</v>
      </c>
      <c r="K591" t="s">
        <v>22</v>
      </c>
      <c r="L591">
        <v>1436072400</v>
      </c>
      <c r="M591" s="9">
        <f t="shared" si="47"/>
        <v>42190.208333333328</v>
      </c>
      <c r="N591" s="11">
        <f t="shared" si="48"/>
        <v>2015</v>
      </c>
      <c r="O591">
        <v>1436677200</v>
      </c>
      <c r="P591" s="9">
        <f t="shared" si="49"/>
        <v>42197.208333333328</v>
      </c>
      <c r="Q591" t="b">
        <v>0</v>
      </c>
      <c r="R591" t="b">
        <v>0</v>
      </c>
      <c r="S591" t="s">
        <v>42</v>
      </c>
      <c r="T591" t="s">
        <v>2041</v>
      </c>
      <c r="U591" t="s">
        <v>2042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0"/>
        <v>82.028169014084511</v>
      </c>
      <c r="G592" t="s">
        <v>14</v>
      </c>
      <c r="H592">
        <v>86</v>
      </c>
      <c r="I592" s="4">
        <f t="shared" si="46"/>
        <v>67.720930232558146</v>
      </c>
      <c r="J592" t="s">
        <v>26</v>
      </c>
      <c r="K592" t="s">
        <v>27</v>
      </c>
      <c r="L592">
        <v>1419141600</v>
      </c>
      <c r="M592" s="9">
        <f t="shared" si="47"/>
        <v>41994.25</v>
      </c>
      <c r="N592" s="11">
        <f t="shared" si="48"/>
        <v>2014</v>
      </c>
      <c r="O592">
        <v>1420092000</v>
      </c>
      <c r="P592" s="9">
        <f t="shared" si="49"/>
        <v>42005.25</v>
      </c>
      <c r="Q592" t="b">
        <v>0</v>
      </c>
      <c r="R592" t="b">
        <v>0</v>
      </c>
      <c r="S592" t="s">
        <v>133</v>
      </c>
      <c r="T592" t="s">
        <v>2047</v>
      </c>
      <c r="U592" t="s">
        <v>2056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0"/>
        <v>1037.6666666666667</v>
      </c>
      <c r="G593" t="s">
        <v>20</v>
      </c>
      <c r="H593">
        <v>102</v>
      </c>
      <c r="I593" s="4">
        <f t="shared" si="46"/>
        <v>61.03921568627451</v>
      </c>
      <c r="J593" t="s">
        <v>21</v>
      </c>
      <c r="K593" t="s">
        <v>22</v>
      </c>
      <c r="L593">
        <v>1279083600</v>
      </c>
      <c r="M593" s="9">
        <f t="shared" si="47"/>
        <v>40373.208333333336</v>
      </c>
      <c r="N593" s="11">
        <f t="shared" si="48"/>
        <v>2010</v>
      </c>
      <c r="O593">
        <v>1279947600</v>
      </c>
      <c r="P593" s="9">
        <f t="shared" si="49"/>
        <v>40383.208333333336</v>
      </c>
      <c r="Q593" t="b">
        <v>0</v>
      </c>
      <c r="R593" t="b">
        <v>0</v>
      </c>
      <c r="S593" t="s">
        <v>89</v>
      </c>
      <c r="T593" t="s">
        <v>2050</v>
      </c>
      <c r="U593" t="s">
        <v>2051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0"/>
        <v>12.910076530612244</v>
      </c>
      <c r="G594" t="s">
        <v>14</v>
      </c>
      <c r="H594">
        <v>253</v>
      </c>
      <c r="I594" s="4">
        <f t="shared" si="46"/>
        <v>80.011857707509876</v>
      </c>
      <c r="J594" t="s">
        <v>21</v>
      </c>
      <c r="K594" t="s">
        <v>22</v>
      </c>
      <c r="L594">
        <v>1401426000</v>
      </c>
      <c r="M594" s="9">
        <f t="shared" si="47"/>
        <v>41789.208333333336</v>
      </c>
      <c r="N594" s="11">
        <f t="shared" si="48"/>
        <v>2014</v>
      </c>
      <c r="O594">
        <v>1402203600</v>
      </c>
      <c r="P594" s="9">
        <f t="shared" si="49"/>
        <v>41798.208333333336</v>
      </c>
      <c r="Q594" t="b">
        <v>0</v>
      </c>
      <c r="R594" t="b">
        <v>0</v>
      </c>
      <c r="S594" t="s">
        <v>33</v>
      </c>
      <c r="T594" t="s">
        <v>2039</v>
      </c>
      <c r="U594" t="s">
        <v>2040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0"/>
        <v>154.84210526315789</v>
      </c>
      <c r="G595" t="s">
        <v>20</v>
      </c>
      <c r="H595">
        <v>4006</v>
      </c>
      <c r="I595" s="4">
        <f t="shared" si="46"/>
        <v>47.001497753369947</v>
      </c>
      <c r="J595" t="s">
        <v>21</v>
      </c>
      <c r="K595" t="s">
        <v>22</v>
      </c>
      <c r="L595">
        <v>1395810000</v>
      </c>
      <c r="M595" s="9">
        <f t="shared" si="47"/>
        <v>41724.208333333336</v>
      </c>
      <c r="N595" s="11">
        <f t="shared" si="48"/>
        <v>2014</v>
      </c>
      <c r="O595">
        <v>1396933200</v>
      </c>
      <c r="P595" s="9">
        <f t="shared" si="49"/>
        <v>41737.208333333336</v>
      </c>
      <c r="Q595" t="b">
        <v>0</v>
      </c>
      <c r="R595" t="b">
        <v>0</v>
      </c>
      <c r="S595" t="s">
        <v>71</v>
      </c>
      <c r="T595" t="s">
        <v>2041</v>
      </c>
      <c r="U595" t="s">
        <v>2049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0"/>
        <v>7.0991735537190088</v>
      </c>
      <c r="G596" t="s">
        <v>14</v>
      </c>
      <c r="H596">
        <v>157</v>
      </c>
      <c r="I596" s="4">
        <f t="shared" si="46"/>
        <v>71.127388535031841</v>
      </c>
      <c r="J596" t="s">
        <v>21</v>
      </c>
      <c r="K596" t="s">
        <v>22</v>
      </c>
      <c r="L596">
        <v>1467003600</v>
      </c>
      <c r="M596" s="9">
        <f t="shared" si="47"/>
        <v>42548.208333333328</v>
      </c>
      <c r="N596" s="11">
        <f t="shared" si="48"/>
        <v>2016</v>
      </c>
      <c r="O596">
        <v>1467262800</v>
      </c>
      <c r="P596" s="9">
        <f t="shared" si="49"/>
        <v>42551.208333333328</v>
      </c>
      <c r="Q596" t="b">
        <v>0</v>
      </c>
      <c r="R596" t="b">
        <v>1</v>
      </c>
      <c r="S596" t="s">
        <v>33</v>
      </c>
      <c r="T596" t="s">
        <v>2039</v>
      </c>
      <c r="U596" t="s">
        <v>2040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0"/>
        <v>208.52773826458036</v>
      </c>
      <c r="G597" t="s">
        <v>20</v>
      </c>
      <c r="H597">
        <v>1629</v>
      </c>
      <c r="I597" s="4">
        <f t="shared" si="46"/>
        <v>89.99079189686924</v>
      </c>
      <c r="J597" t="s">
        <v>21</v>
      </c>
      <c r="K597" t="s">
        <v>22</v>
      </c>
      <c r="L597">
        <v>1268715600</v>
      </c>
      <c r="M597" s="9">
        <f t="shared" si="47"/>
        <v>40253.208333333336</v>
      </c>
      <c r="N597" s="11">
        <f t="shared" si="48"/>
        <v>2010</v>
      </c>
      <c r="O597">
        <v>1270530000</v>
      </c>
      <c r="P597" s="9">
        <f t="shared" si="49"/>
        <v>40274.208333333336</v>
      </c>
      <c r="Q597" t="b">
        <v>0</v>
      </c>
      <c r="R597" t="b">
        <v>1</v>
      </c>
      <c r="S597" t="s">
        <v>33</v>
      </c>
      <c r="T597" t="s">
        <v>2039</v>
      </c>
      <c r="U597" t="s">
        <v>2040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0"/>
        <v>99.683544303797461</v>
      </c>
      <c r="G598" t="s">
        <v>14</v>
      </c>
      <c r="H598">
        <v>183</v>
      </c>
      <c r="I598" s="4">
        <f t="shared" si="46"/>
        <v>43.032786885245905</v>
      </c>
      <c r="J598" t="s">
        <v>21</v>
      </c>
      <c r="K598" t="s">
        <v>22</v>
      </c>
      <c r="L598">
        <v>1457157600</v>
      </c>
      <c r="M598" s="9">
        <f t="shared" si="47"/>
        <v>42434.25</v>
      </c>
      <c r="N598" s="11">
        <f t="shared" si="48"/>
        <v>2016</v>
      </c>
      <c r="O598">
        <v>1457762400</v>
      </c>
      <c r="P598" s="9">
        <f t="shared" si="49"/>
        <v>42441.25</v>
      </c>
      <c r="Q598" t="b">
        <v>0</v>
      </c>
      <c r="R598" t="b">
        <v>1</v>
      </c>
      <c r="S598" t="s">
        <v>53</v>
      </c>
      <c r="T598" t="s">
        <v>2041</v>
      </c>
      <c r="U598" t="s">
        <v>2044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0"/>
        <v>201.59756097560978</v>
      </c>
      <c r="G599" t="s">
        <v>20</v>
      </c>
      <c r="H599">
        <v>2188</v>
      </c>
      <c r="I599" s="4">
        <f t="shared" si="46"/>
        <v>67.997714808043881</v>
      </c>
      <c r="J599" t="s">
        <v>21</v>
      </c>
      <c r="K599" t="s">
        <v>22</v>
      </c>
      <c r="L599">
        <v>1573970400</v>
      </c>
      <c r="M599" s="9">
        <f t="shared" si="47"/>
        <v>43786.25</v>
      </c>
      <c r="N599" s="11">
        <f t="shared" si="48"/>
        <v>2019</v>
      </c>
      <c r="O599">
        <v>1575525600</v>
      </c>
      <c r="P599" s="9">
        <f t="shared" si="49"/>
        <v>43804.25</v>
      </c>
      <c r="Q599" t="b">
        <v>0</v>
      </c>
      <c r="R599" t="b">
        <v>0</v>
      </c>
      <c r="S599" t="s">
        <v>33</v>
      </c>
      <c r="T599" t="s">
        <v>2039</v>
      </c>
      <c r="U599" t="s">
        <v>2040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0"/>
        <v>162.09032258064516</v>
      </c>
      <c r="G600" t="s">
        <v>20</v>
      </c>
      <c r="H600">
        <v>2409</v>
      </c>
      <c r="I600" s="4">
        <f t="shared" si="46"/>
        <v>73.004566210045667</v>
      </c>
      <c r="J600" t="s">
        <v>107</v>
      </c>
      <c r="K600" t="s">
        <v>108</v>
      </c>
      <c r="L600">
        <v>1276578000</v>
      </c>
      <c r="M600" s="9">
        <f t="shared" si="47"/>
        <v>40344.208333333336</v>
      </c>
      <c r="N600" s="11">
        <f t="shared" si="48"/>
        <v>2010</v>
      </c>
      <c r="O600">
        <v>1279083600</v>
      </c>
      <c r="P600" s="9">
        <f t="shared" si="49"/>
        <v>40373.208333333336</v>
      </c>
      <c r="Q600" t="b">
        <v>0</v>
      </c>
      <c r="R600" t="b">
        <v>0</v>
      </c>
      <c r="S600" t="s">
        <v>23</v>
      </c>
      <c r="T600" t="s">
        <v>2035</v>
      </c>
      <c r="U600" t="s">
        <v>2036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0"/>
        <v>3.6436208125445471</v>
      </c>
      <c r="G601" t="s">
        <v>14</v>
      </c>
      <c r="H601">
        <v>82</v>
      </c>
      <c r="I601" s="4">
        <f t="shared" si="46"/>
        <v>62.341463414634148</v>
      </c>
      <c r="J601" t="s">
        <v>36</v>
      </c>
      <c r="K601" t="s">
        <v>37</v>
      </c>
      <c r="L601">
        <v>1423720800</v>
      </c>
      <c r="M601" s="9">
        <f t="shared" si="47"/>
        <v>42047.25</v>
      </c>
      <c r="N601" s="11">
        <f t="shared" si="48"/>
        <v>2015</v>
      </c>
      <c r="O601">
        <v>1424412000</v>
      </c>
      <c r="P601" s="9">
        <f t="shared" si="49"/>
        <v>42055.25</v>
      </c>
      <c r="Q601" t="b">
        <v>0</v>
      </c>
      <c r="R601" t="b">
        <v>0</v>
      </c>
      <c r="S601" t="s">
        <v>42</v>
      </c>
      <c r="T601" t="s">
        <v>2041</v>
      </c>
      <c r="U601" t="s">
        <v>2042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0"/>
        <v>5</v>
      </c>
      <c r="G602" t="s">
        <v>14</v>
      </c>
      <c r="H602">
        <v>1</v>
      </c>
      <c r="I602" s="4">
        <f t="shared" si="46"/>
        <v>5</v>
      </c>
      <c r="J602" t="s">
        <v>40</v>
      </c>
      <c r="K602" t="s">
        <v>41</v>
      </c>
      <c r="L602">
        <v>1375160400</v>
      </c>
      <c r="M602" s="9">
        <f t="shared" si="47"/>
        <v>41485.208333333336</v>
      </c>
      <c r="N602" s="11">
        <f t="shared" si="48"/>
        <v>2013</v>
      </c>
      <c r="O602">
        <v>1376197200</v>
      </c>
      <c r="P602" s="9">
        <f t="shared" si="49"/>
        <v>41497.208333333336</v>
      </c>
      <c r="Q602" t="b">
        <v>0</v>
      </c>
      <c r="R602" t="b">
        <v>0</v>
      </c>
      <c r="S602" t="s">
        <v>17</v>
      </c>
      <c r="T602" t="s">
        <v>2033</v>
      </c>
      <c r="U602" t="s">
        <v>2034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0"/>
        <v>206.63492063492063</v>
      </c>
      <c r="G603" t="s">
        <v>20</v>
      </c>
      <c r="H603">
        <v>194</v>
      </c>
      <c r="I603" s="4">
        <f t="shared" si="46"/>
        <v>67.103092783505161</v>
      </c>
      <c r="J603" t="s">
        <v>21</v>
      </c>
      <c r="K603" t="s">
        <v>22</v>
      </c>
      <c r="L603">
        <v>1401426000</v>
      </c>
      <c r="M603" s="9">
        <f t="shared" si="47"/>
        <v>41789.208333333336</v>
      </c>
      <c r="N603" s="11">
        <f t="shared" si="48"/>
        <v>2014</v>
      </c>
      <c r="O603">
        <v>1402894800</v>
      </c>
      <c r="P603" s="9">
        <f t="shared" si="49"/>
        <v>41806.208333333336</v>
      </c>
      <c r="Q603" t="b">
        <v>1</v>
      </c>
      <c r="R603" t="b">
        <v>0</v>
      </c>
      <c r="S603" t="s">
        <v>65</v>
      </c>
      <c r="T603" t="s">
        <v>2037</v>
      </c>
      <c r="U603" t="s">
        <v>2046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0"/>
        <v>128.23628691983123</v>
      </c>
      <c r="G604" t="s">
        <v>20</v>
      </c>
      <c r="H604">
        <v>1140</v>
      </c>
      <c r="I604" s="4">
        <f t="shared" si="46"/>
        <v>79.978947368421046</v>
      </c>
      <c r="J604" t="s">
        <v>21</v>
      </c>
      <c r="K604" t="s">
        <v>22</v>
      </c>
      <c r="L604">
        <v>1433480400</v>
      </c>
      <c r="M604" s="9">
        <f t="shared" si="47"/>
        <v>42160.208333333328</v>
      </c>
      <c r="N604" s="11">
        <f t="shared" si="48"/>
        <v>2015</v>
      </c>
      <c r="O604">
        <v>1434430800</v>
      </c>
      <c r="P604" s="9">
        <f t="shared" si="49"/>
        <v>42171.208333333328</v>
      </c>
      <c r="Q604" t="b">
        <v>0</v>
      </c>
      <c r="R604" t="b">
        <v>0</v>
      </c>
      <c r="S604" t="s">
        <v>33</v>
      </c>
      <c r="T604" t="s">
        <v>2039</v>
      </c>
      <c r="U604" t="s">
        <v>2040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0"/>
        <v>119.66037735849055</v>
      </c>
      <c r="G605" t="s">
        <v>20</v>
      </c>
      <c r="H605">
        <v>102</v>
      </c>
      <c r="I605" s="4">
        <f t="shared" si="46"/>
        <v>62.176470588235297</v>
      </c>
      <c r="J605" t="s">
        <v>21</v>
      </c>
      <c r="K605" t="s">
        <v>22</v>
      </c>
      <c r="L605">
        <v>1555563600</v>
      </c>
      <c r="M605" s="9">
        <f t="shared" si="47"/>
        <v>43573.208333333328</v>
      </c>
      <c r="N605" s="11">
        <f t="shared" si="48"/>
        <v>2019</v>
      </c>
      <c r="O605">
        <v>1557896400</v>
      </c>
      <c r="P605" s="9">
        <f t="shared" si="49"/>
        <v>43600.208333333328</v>
      </c>
      <c r="Q605" t="b">
        <v>0</v>
      </c>
      <c r="R605" t="b">
        <v>0</v>
      </c>
      <c r="S605" t="s">
        <v>33</v>
      </c>
      <c r="T605" t="s">
        <v>2039</v>
      </c>
      <c r="U605" t="s">
        <v>2040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0"/>
        <v>170.73055242390078</v>
      </c>
      <c r="G606" t="s">
        <v>20</v>
      </c>
      <c r="H606">
        <v>2857</v>
      </c>
      <c r="I606" s="4">
        <f t="shared" si="46"/>
        <v>53.005950297514879</v>
      </c>
      <c r="J606" t="s">
        <v>21</v>
      </c>
      <c r="K606" t="s">
        <v>22</v>
      </c>
      <c r="L606">
        <v>1295676000</v>
      </c>
      <c r="M606" s="9">
        <f t="shared" si="47"/>
        <v>40565.25</v>
      </c>
      <c r="N606" s="11">
        <f t="shared" si="48"/>
        <v>2011</v>
      </c>
      <c r="O606">
        <v>1297490400</v>
      </c>
      <c r="P606" s="9">
        <f t="shared" si="49"/>
        <v>40586.25</v>
      </c>
      <c r="Q606" t="b">
        <v>0</v>
      </c>
      <c r="R606" t="b">
        <v>0</v>
      </c>
      <c r="S606" t="s">
        <v>33</v>
      </c>
      <c r="T606" t="s">
        <v>2039</v>
      </c>
      <c r="U606" t="s">
        <v>2040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0"/>
        <v>187.21212121212122</v>
      </c>
      <c r="G607" t="s">
        <v>20</v>
      </c>
      <c r="H607">
        <v>107</v>
      </c>
      <c r="I607" s="4">
        <f t="shared" si="46"/>
        <v>57.738317757009348</v>
      </c>
      <c r="J607" t="s">
        <v>21</v>
      </c>
      <c r="K607" t="s">
        <v>22</v>
      </c>
      <c r="L607">
        <v>1443848400</v>
      </c>
      <c r="M607" s="9">
        <f t="shared" si="47"/>
        <v>42280.208333333328</v>
      </c>
      <c r="N607" s="11">
        <f t="shared" si="48"/>
        <v>2015</v>
      </c>
      <c r="O607">
        <v>1447394400</v>
      </c>
      <c r="P607" s="9">
        <f t="shared" si="49"/>
        <v>42321.25</v>
      </c>
      <c r="Q607" t="b">
        <v>0</v>
      </c>
      <c r="R607" t="b">
        <v>0</v>
      </c>
      <c r="S607" t="s">
        <v>68</v>
      </c>
      <c r="T607" t="s">
        <v>2047</v>
      </c>
      <c r="U607" t="s">
        <v>2048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0"/>
        <v>188.38235294117646</v>
      </c>
      <c r="G608" t="s">
        <v>20</v>
      </c>
      <c r="H608">
        <v>160</v>
      </c>
      <c r="I608" s="4">
        <f t="shared" si="46"/>
        <v>40.03125</v>
      </c>
      <c r="J608" t="s">
        <v>40</v>
      </c>
      <c r="K608" t="s">
        <v>41</v>
      </c>
      <c r="L608">
        <v>1457330400</v>
      </c>
      <c r="M608" s="9">
        <f t="shared" si="47"/>
        <v>42436.25</v>
      </c>
      <c r="N608" s="11">
        <f t="shared" si="48"/>
        <v>2016</v>
      </c>
      <c r="O608">
        <v>1458277200</v>
      </c>
      <c r="P608" s="9">
        <f t="shared" si="49"/>
        <v>42447.208333333328</v>
      </c>
      <c r="Q608" t="b">
        <v>0</v>
      </c>
      <c r="R608" t="b">
        <v>0</v>
      </c>
      <c r="S608" t="s">
        <v>23</v>
      </c>
      <c r="T608" t="s">
        <v>2035</v>
      </c>
      <c r="U608" t="s">
        <v>2036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0"/>
        <v>131.29869186046511</v>
      </c>
      <c r="G609" t="s">
        <v>20</v>
      </c>
      <c r="H609">
        <v>2230</v>
      </c>
      <c r="I609" s="4">
        <f t="shared" si="46"/>
        <v>81.016591928251117</v>
      </c>
      <c r="J609" t="s">
        <v>21</v>
      </c>
      <c r="K609" t="s">
        <v>22</v>
      </c>
      <c r="L609">
        <v>1395550800</v>
      </c>
      <c r="M609" s="9">
        <f t="shared" si="47"/>
        <v>41721.208333333336</v>
      </c>
      <c r="N609" s="11">
        <f t="shared" si="48"/>
        <v>2014</v>
      </c>
      <c r="O609">
        <v>1395723600</v>
      </c>
      <c r="P609" s="9">
        <f t="shared" si="49"/>
        <v>41723.208333333336</v>
      </c>
      <c r="Q609" t="b">
        <v>0</v>
      </c>
      <c r="R609" t="b">
        <v>0</v>
      </c>
      <c r="S609" t="s">
        <v>17</v>
      </c>
      <c r="T609" t="s">
        <v>2033</v>
      </c>
      <c r="U609" t="s">
        <v>2034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0"/>
        <v>283.97435897435901</v>
      </c>
      <c r="G610" t="s">
        <v>20</v>
      </c>
      <c r="H610">
        <v>316</v>
      </c>
      <c r="I610" s="4">
        <f t="shared" si="46"/>
        <v>35.047468354430379</v>
      </c>
      <c r="J610" t="s">
        <v>21</v>
      </c>
      <c r="K610" t="s">
        <v>22</v>
      </c>
      <c r="L610">
        <v>1551852000</v>
      </c>
      <c r="M610" s="9">
        <f t="shared" si="47"/>
        <v>43530.25</v>
      </c>
      <c r="N610" s="11">
        <f t="shared" si="48"/>
        <v>2019</v>
      </c>
      <c r="O610">
        <v>1552197600</v>
      </c>
      <c r="P610" s="9">
        <f t="shared" si="49"/>
        <v>43534.25</v>
      </c>
      <c r="Q610" t="b">
        <v>0</v>
      </c>
      <c r="R610" t="b">
        <v>1</v>
      </c>
      <c r="S610" t="s">
        <v>159</v>
      </c>
      <c r="T610" t="s">
        <v>2035</v>
      </c>
      <c r="U610" t="s">
        <v>2058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0"/>
        <v>120.41999999999999</v>
      </c>
      <c r="G611" t="s">
        <v>20</v>
      </c>
      <c r="H611">
        <v>117</v>
      </c>
      <c r="I611" s="4">
        <f t="shared" si="46"/>
        <v>102.92307692307692</v>
      </c>
      <c r="J611" t="s">
        <v>21</v>
      </c>
      <c r="K611" t="s">
        <v>22</v>
      </c>
      <c r="L611">
        <v>1547618400</v>
      </c>
      <c r="M611" s="9">
        <f t="shared" si="47"/>
        <v>43481.25</v>
      </c>
      <c r="N611" s="11">
        <f t="shared" si="48"/>
        <v>2019</v>
      </c>
      <c r="O611">
        <v>1549087200</v>
      </c>
      <c r="P611" s="9">
        <f t="shared" si="49"/>
        <v>43498.25</v>
      </c>
      <c r="Q611" t="b">
        <v>0</v>
      </c>
      <c r="R611" t="b">
        <v>0</v>
      </c>
      <c r="S611" t="s">
        <v>474</v>
      </c>
      <c r="T611" t="s">
        <v>2041</v>
      </c>
      <c r="U611" t="s">
        <v>2063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0"/>
        <v>419.0560747663551</v>
      </c>
      <c r="G612" t="s">
        <v>20</v>
      </c>
      <c r="H612">
        <v>6406</v>
      </c>
      <c r="I612" s="4">
        <f t="shared" si="46"/>
        <v>27.998126756166094</v>
      </c>
      <c r="J612" t="s">
        <v>21</v>
      </c>
      <c r="K612" t="s">
        <v>22</v>
      </c>
      <c r="L612">
        <v>1355637600</v>
      </c>
      <c r="M612" s="9">
        <f t="shared" si="47"/>
        <v>41259.25</v>
      </c>
      <c r="N612" s="11">
        <f t="shared" si="48"/>
        <v>2012</v>
      </c>
      <c r="O612">
        <v>1356847200</v>
      </c>
      <c r="P612" s="9">
        <f t="shared" si="49"/>
        <v>41273.25</v>
      </c>
      <c r="Q612" t="b">
        <v>0</v>
      </c>
      <c r="R612" t="b">
        <v>0</v>
      </c>
      <c r="S612" t="s">
        <v>33</v>
      </c>
      <c r="T612" t="s">
        <v>2039</v>
      </c>
      <c r="U612" t="s">
        <v>2040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0"/>
        <v>13.853658536585368</v>
      </c>
      <c r="G613" t="s">
        <v>74</v>
      </c>
      <c r="H613">
        <v>15</v>
      </c>
      <c r="I613" s="4">
        <f t="shared" si="46"/>
        <v>75.733333333333334</v>
      </c>
      <c r="J613" t="s">
        <v>21</v>
      </c>
      <c r="K613" t="s">
        <v>22</v>
      </c>
      <c r="L613">
        <v>1374728400</v>
      </c>
      <c r="M613" s="9">
        <f t="shared" si="47"/>
        <v>41480.208333333336</v>
      </c>
      <c r="N613" s="11">
        <f t="shared" si="48"/>
        <v>2013</v>
      </c>
      <c r="O613">
        <v>1375765200</v>
      </c>
      <c r="P613" s="9">
        <f t="shared" si="49"/>
        <v>41492.208333333336</v>
      </c>
      <c r="Q613" t="b">
        <v>0</v>
      </c>
      <c r="R613" t="b">
        <v>0</v>
      </c>
      <c r="S613" t="s">
        <v>33</v>
      </c>
      <c r="T613" t="s">
        <v>2039</v>
      </c>
      <c r="U613" t="s">
        <v>2040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0"/>
        <v>139.43548387096774</v>
      </c>
      <c r="G614" t="s">
        <v>20</v>
      </c>
      <c r="H614">
        <v>192</v>
      </c>
      <c r="I614" s="4">
        <f t="shared" si="46"/>
        <v>45.026041666666664</v>
      </c>
      <c r="J614" t="s">
        <v>21</v>
      </c>
      <c r="K614" t="s">
        <v>22</v>
      </c>
      <c r="L614">
        <v>1287810000</v>
      </c>
      <c r="M614" s="9">
        <f t="shared" si="47"/>
        <v>40474.208333333336</v>
      </c>
      <c r="N614" s="11">
        <f t="shared" si="48"/>
        <v>2010</v>
      </c>
      <c r="O614">
        <v>1289800800</v>
      </c>
      <c r="P614" s="9">
        <f t="shared" si="49"/>
        <v>40497.25</v>
      </c>
      <c r="Q614" t="b">
        <v>0</v>
      </c>
      <c r="R614" t="b">
        <v>0</v>
      </c>
      <c r="S614" t="s">
        <v>50</v>
      </c>
      <c r="T614" t="s">
        <v>2035</v>
      </c>
      <c r="U614" t="s">
        <v>2043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0"/>
        <v>174</v>
      </c>
      <c r="G615" t="s">
        <v>20</v>
      </c>
      <c r="H615">
        <v>26</v>
      </c>
      <c r="I615" s="4">
        <f t="shared" si="46"/>
        <v>73.615384615384613</v>
      </c>
      <c r="J615" t="s">
        <v>15</v>
      </c>
      <c r="K615" t="s">
        <v>16</v>
      </c>
      <c r="L615">
        <v>1503723600</v>
      </c>
      <c r="M615" s="9">
        <f t="shared" si="47"/>
        <v>42973.208333333328</v>
      </c>
      <c r="N615" s="11">
        <f t="shared" si="48"/>
        <v>2017</v>
      </c>
      <c r="O615">
        <v>1504501200</v>
      </c>
      <c r="P615" s="9">
        <f t="shared" si="49"/>
        <v>42982.208333333328</v>
      </c>
      <c r="Q615" t="b">
        <v>0</v>
      </c>
      <c r="R615" t="b">
        <v>0</v>
      </c>
      <c r="S615" t="s">
        <v>33</v>
      </c>
      <c r="T615" t="s">
        <v>2039</v>
      </c>
      <c r="U615" t="s">
        <v>2040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0"/>
        <v>155.49056603773585</v>
      </c>
      <c r="G616" t="s">
        <v>20</v>
      </c>
      <c r="H616">
        <v>723</v>
      </c>
      <c r="I616" s="4">
        <f t="shared" si="46"/>
        <v>56.991701244813278</v>
      </c>
      <c r="J616" t="s">
        <v>21</v>
      </c>
      <c r="K616" t="s">
        <v>22</v>
      </c>
      <c r="L616">
        <v>1484114400</v>
      </c>
      <c r="M616" s="9">
        <f t="shared" si="47"/>
        <v>42746.25</v>
      </c>
      <c r="N616" s="11">
        <f t="shared" si="48"/>
        <v>2017</v>
      </c>
      <c r="O616">
        <v>1485669600</v>
      </c>
      <c r="P616" s="9">
        <f t="shared" si="49"/>
        <v>42764.25</v>
      </c>
      <c r="Q616" t="b">
        <v>0</v>
      </c>
      <c r="R616" t="b">
        <v>0</v>
      </c>
      <c r="S616" t="s">
        <v>33</v>
      </c>
      <c r="T616" t="s">
        <v>2039</v>
      </c>
      <c r="U616" t="s">
        <v>2040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0"/>
        <v>170.44705882352943</v>
      </c>
      <c r="G617" t="s">
        <v>20</v>
      </c>
      <c r="H617">
        <v>170</v>
      </c>
      <c r="I617" s="4">
        <f t="shared" si="46"/>
        <v>85.223529411764702</v>
      </c>
      <c r="J617" t="s">
        <v>107</v>
      </c>
      <c r="K617" t="s">
        <v>108</v>
      </c>
      <c r="L617">
        <v>1461906000</v>
      </c>
      <c r="M617" s="9">
        <f t="shared" si="47"/>
        <v>42489.208333333328</v>
      </c>
      <c r="N617" s="11">
        <f t="shared" si="48"/>
        <v>2016</v>
      </c>
      <c r="O617">
        <v>1462770000</v>
      </c>
      <c r="P617" s="9">
        <f t="shared" si="49"/>
        <v>42499.208333333328</v>
      </c>
      <c r="Q617" t="b">
        <v>0</v>
      </c>
      <c r="R617" t="b">
        <v>0</v>
      </c>
      <c r="S617" t="s">
        <v>33</v>
      </c>
      <c r="T617" t="s">
        <v>2039</v>
      </c>
      <c r="U617" t="s">
        <v>2040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0"/>
        <v>189.515625</v>
      </c>
      <c r="G618" t="s">
        <v>20</v>
      </c>
      <c r="H618">
        <v>238</v>
      </c>
      <c r="I618" s="4">
        <f t="shared" si="46"/>
        <v>50.962184873949582</v>
      </c>
      <c r="J618" t="s">
        <v>40</v>
      </c>
      <c r="K618" t="s">
        <v>41</v>
      </c>
      <c r="L618">
        <v>1379653200</v>
      </c>
      <c r="M618" s="9">
        <f t="shared" si="47"/>
        <v>41537.208333333336</v>
      </c>
      <c r="N618" s="11">
        <f t="shared" si="48"/>
        <v>2013</v>
      </c>
      <c r="O618">
        <v>1379739600</v>
      </c>
      <c r="P618" s="9">
        <f t="shared" si="49"/>
        <v>41538.208333333336</v>
      </c>
      <c r="Q618" t="b">
        <v>0</v>
      </c>
      <c r="R618" t="b">
        <v>1</v>
      </c>
      <c r="S618" t="s">
        <v>60</v>
      </c>
      <c r="T618" t="s">
        <v>2035</v>
      </c>
      <c r="U618" t="s">
        <v>2045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0"/>
        <v>249.71428571428572</v>
      </c>
      <c r="G619" t="s">
        <v>20</v>
      </c>
      <c r="H619">
        <v>55</v>
      </c>
      <c r="I619" s="4">
        <f t="shared" si="46"/>
        <v>63.563636363636363</v>
      </c>
      <c r="J619" t="s">
        <v>21</v>
      </c>
      <c r="K619" t="s">
        <v>22</v>
      </c>
      <c r="L619">
        <v>1401858000</v>
      </c>
      <c r="M619" s="9">
        <f t="shared" si="47"/>
        <v>41794.208333333336</v>
      </c>
      <c r="N619" s="11">
        <f t="shared" si="48"/>
        <v>2014</v>
      </c>
      <c r="O619">
        <v>1402722000</v>
      </c>
      <c r="P619" s="9">
        <f t="shared" si="49"/>
        <v>41804.208333333336</v>
      </c>
      <c r="Q619" t="b">
        <v>0</v>
      </c>
      <c r="R619" t="b">
        <v>0</v>
      </c>
      <c r="S619" t="s">
        <v>33</v>
      </c>
      <c r="T619" t="s">
        <v>2039</v>
      </c>
      <c r="U619" t="s">
        <v>2040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0"/>
        <v>48.860523665659613</v>
      </c>
      <c r="G620" t="s">
        <v>14</v>
      </c>
      <c r="H620">
        <v>1198</v>
      </c>
      <c r="I620" s="4">
        <f t="shared" si="46"/>
        <v>80.999165275459092</v>
      </c>
      <c r="J620" t="s">
        <v>21</v>
      </c>
      <c r="K620" t="s">
        <v>22</v>
      </c>
      <c r="L620">
        <v>1367470800</v>
      </c>
      <c r="M620" s="9">
        <f t="shared" si="47"/>
        <v>41396.208333333336</v>
      </c>
      <c r="N620" s="11">
        <f t="shared" si="48"/>
        <v>2013</v>
      </c>
      <c r="O620">
        <v>1369285200</v>
      </c>
      <c r="P620" s="9">
        <f t="shared" si="49"/>
        <v>41417.208333333336</v>
      </c>
      <c r="Q620" t="b">
        <v>0</v>
      </c>
      <c r="R620" t="b">
        <v>0</v>
      </c>
      <c r="S620" t="s">
        <v>68</v>
      </c>
      <c r="T620" t="s">
        <v>2047</v>
      </c>
      <c r="U620" t="s">
        <v>2048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0"/>
        <v>28.461970393057683</v>
      </c>
      <c r="G621" t="s">
        <v>14</v>
      </c>
      <c r="H621">
        <v>648</v>
      </c>
      <c r="I621" s="4">
        <f t="shared" si="46"/>
        <v>86.044753086419746</v>
      </c>
      <c r="J621" t="s">
        <v>21</v>
      </c>
      <c r="K621" t="s">
        <v>22</v>
      </c>
      <c r="L621">
        <v>1304658000</v>
      </c>
      <c r="M621" s="9">
        <f t="shared" si="47"/>
        <v>40669.208333333336</v>
      </c>
      <c r="N621" s="11">
        <f t="shared" si="48"/>
        <v>2011</v>
      </c>
      <c r="O621">
        <v>1304744400</v>
      </c>
      <c r="P621" s="9">
        <f t="shared" si="49"/>
        <v>40670.208333333336</v>
      </c>
      <c r="Q621" t="b">
        <v>1</v>
      </c>
      <c r="R621" t="b">
        <v>1</v>
      </c>
      <c r="S621" t="s">
        <v>33</v>
      </c>
      <c r="T621" t="s">
        <v>2039</v>
      </c>
      <c r="U621" t="s">
        <v>2040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0"/>
        <v>268.02325581395348</v>
      </c>
      <c r="G622" t="s">
        <v>20</v>
      </c>
      <c r="H622">
        <v>128</v>
      </c>
      <c r="I622" s="4">
        <f t="shared" si="46"/>
        <v>90.0390625</v>
      </c>
      <c r="J622" t="s">
        <v>26</v>
      </c>
      <c r="K622" t="s">
        <v>27</v>
      </c>
      <c r="L622">
        <v>1467954000</v>
      </c>
      <c r="M622" s="9">
        <f t="shared" si="47"/>
        <v>42559.208333333328</v>
      </c>
      <c r="N622" s="11">
        <f t="shared" si="48"/>
        <v>2016</v>
      </c>
      <c r="O622">
        <v>1468299600</v>
      </c>
      <c r="P622" s="9">
        <f t="shared" si="49"/>
        <v>42563.208333333328</v>
      </c>
      <c r="Q622" t="b">
        <v>0</v>
      </c>
      <c r="R622" t="b">
        <v>0</v>
      </c>
      <c r="S622" t="s">
        <v>122</v>
      </c>
      <c r="T622" t="s">
        <v>2054</v>
      </c>
      <c r="U622" t="s">
        <v>2055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0"/>
        <v>619.80078125</v>
      </c>
      <c r="G623" t="s">
        <v>20</v>
      </c>
      <c r="H623">
        <v>2144</v>
      </c>
      <c r="I623" s="4">
        <f t="shared" si="46"/>
        <v>74.006063432835816</v>
      </c>
      <c r="J623" t="s">
        <v>21</v>
      </c>
      <c r="K623" t="s">
        <v>22</v>
      </c>
      <c r="L623">
        <v>1473742800</v>
      </c>
      <c r="M623" s="9">
        <f t="shared" si="47"/>
        <v>42626.208333333328</v>
      </c>
      <c r="N623" s="11">
        <f t="shared" si="48"/>
        <v>2016</v>
      </c>
      <c r="O623">
        <v>1474174800</v>
      </c>
      <c r="P623" s="9">
        <f t="shared" si="49"/>
        <v>42631.208333333328</v>
      </c>
      <c r="Q623" t="b">
        <v>0</v>
      </c>
      <c r="R623" t="b">
        <v>0</v>
      </c>
      <c r="S623" t="s">
        <v>33</v>
      </c>
      <c r="T623" t="s">
        <v>2039</v>
      </c>
      <c r="U623" t="s">
        <v>2040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0"/>
        <v>3.1301587301587301</v>
      </c>
      <c r="G624" t="s">
        <v>14</v>
      </c>
      <c r="H624">
        <v>64</v>
      </c>
      <c r="I624" s="4">
        <f t="shared" si="46"/>
        <v>92.4375</v>
      </c>
      <c r="J624" t="s">
        <v>21</v>
      </c>
      <c r="K624" t="s">
        <v>22</v>
      </c>
      <c r="L624">
        <v>1523768400</v>
      </c>
      <c r="M624" s="9">
        <f t="shared" si="47"/>
        <v>43205.208333333328</v>
      </c>
      <c r="N624" s="11">
        <f t="shared" si="48"/>
        <v>2018</v>
      </c>
      <c r="O624">
        <v>1526014800</v>
      </c>
      <c r="P624" s="9">
        <f t="shared" si="49"/>
        <v>43231.208333333328</v>
      </c>
      <c r="Q624" t="b">
        <v>0</v>
      </c>
      <c r="R624" t="b">
        <v>0</v>
      </c>
      <c r="S624" t="s">
        <v>60</v>
      </c>
      <c r="T624" t="s">
        <v>2035</v>
      </c>
      <c r="U624" t="s">
        <v>2045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0"/>
        <v>159.92152704135739</v>
      </c>
      <c r="G625" t="s">
        <v>20</v>
      </c>
      <c r="H625">
        <v>2693</v>
      </c>
      <c r="I625" s="4">
        <f t="shared" si="46"/>
        <v>55.999257333828446</v>
      </c>
      <c r="J625" t="s">
        <v>40</v>
      </c>
      <c r="K625" t="s">
        <v>41</v>
      </c>
      <c r="L625">
        <v>1437022800</v>
      </c>
      <c r="M625" s="9">
        <f t="shared" si="47"/>
        <v>42201.208333333328</v>
      </c>
      <c r="N625" s="11">
        <f t="shared" si="48"/>
        <v>2015</v>
      </c>
      <c r="O625">
        <v>1437454800</v>
      </c>
      <c r="P625" s="9">
        <f t="shared" si="49"/>
        <v>42206.208333333328</v>
      </c>
      <c r="Q625" t="b">
        <v>0</v>
      </c>
      <c r="R625" t="b">
        <v>0</v>
      </c>
      <c r="S625" t="s">
        <v>33</v>
      </c>
      <c r="T625" t="s">
        <v>2039</v>
      </c>
      <c r="U625" t="s">
        <v>2040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0"/>
        <v>279.39215686274508</v>
      </c>
      <c r="G626" t="s">
        <v>20</v>
      </c>
      <c r="H626">
        <v>432</v>
      </c>
      <c r="I626" s="4">
        <f t="shared" si="46"/>
        <v>32.983796296296298</v>
      </c>
      <c r="J626" t="s">
        <v>21</v>
      </c>
      <c r="K626" t="s">
        <v>22</v>
      </c>
      <c r="L626">
        <v>1422165600</v>
      </c>
      <c r="M626" s="9">
        <f t="shared" si="47"/>
        <v>42029.25</v>
      </c>
      <c r="N626" s="11">
        <f t="shared" si="48"/>
        <v>2015</v>
      </c>
      <c r="O626">
        <v>1422684000</v>
      </c>
      <c r="P626" s="9">
        <f t="shared" si="49"/>
        <v>42035.25</v>
      </c>
      <c r="Q626" t="b">
        <v>0</v>
      </c>
      <c r="R626" t="b">
        <v>0</v>
      </c>
      <c r="S626" t="s">
        <v>122</v>
      </c>
      <c r="T626" t="s">
        <v>2054</v>
      </c>
      <c r="U626" t="s">
        <v>2055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0"/>
        <v>77.373333333333335</v>
      </c>
      <c r="G627" t="s">
        <v>14</v>
      </c>
      <c r="H627">
        <v>62</v>
      </c>
      <c r="I627" s="4">
        <f t="shared" si="46"/>
        <v>93.596774193548384</v>
      </c>
      <c r="J627" t="s">
        <v>21</v>
      </c>
      <c r="K627" t="s">
        <v>22</v>
      </c>
      <c r="L627">
        <v>1580104800</v>
      </c>
      <c r="M627" s="9">
        <f t="shared" si="47"/>
        <v>43857.25</v>
      </c>
      <c r="N627" s="11">
        <f t="shared" si="48"/>
        <v>2020</v>
      </c>
      <c r="O627">
        <v>1581314400</v>
      </c>
      <c r="P627" s="9">
        <f t="shared" si="49"/>
        <v>43871.25</v>
      </c>
      <c r="Q627" t="b">
        <v>0</v>
      </c>
      <c r="R627" t="b">
        <v>0</v>
      </c>
      <c r="S627" t="s">
        <v>33</v>
      </c>
      <c r="T627" t="s">
        <v>2039</v>
      </c>
      <c r="U627" t="s">
        <v>2040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0"/>
        <v>206.32812500000003</v>
      </c>
      <c r="G628" t="s">
        <v>20</v>
      </c>
      <c r="H628">
        <v>189</v>
      </c>
      <c r="I628" s="4">
        <f t="shared" si="46"/>
        <v>69.867724867724874</v>
      </c>
      <c r="J628" t="s">
        <v>21</v>
      </c>
      <c r="K628" t="s">
        <v>22</v>
      </c>
      <c r="L628">
        <v>1285650000</v>
      </c>
      <c r="M628" s="9">
        <f t="shared" si="47"/>
        <v>40449.208333333336</v>
      </c>
      <c r="N628" s="11">
        <f t="shared" si="48"/>
        <v>2010</v>
      </c>
      <c r="O628">
        <v>1286427600</v>
      </c>
      <c r="P628" s="9">
        <f t="shared" si="49"/>
        <v>40458.208333333336</v>
      </c>
      <c r="Q628" t="b">
        <v>0</v>
      </c>
      <c r="R628" t="b">
        <v>1</v>
      </c>
      <c r="S628" t="s">
        <v>33</v>
      </c>
      <c r="T628" t="s">
        <v>2039</v>
      </c>
      <c r="U628" t="s">
        <v>2040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0"/>
        <v>694.25</v>
      </c>
      <c r="G629" t="s">
        <v>20</v>
      </c>
      <c r="H629">
        <v>154</v>
      </c>
      <c r="I629" s="4">
        <f t="shared" si="46"/>
        <v>72.129870129870127</v>
      </c>
      <c r="J629" t="s">
        <v>40</v>
      </c>
      <c r="K629" t="s">
        <v>41</v>
      </c>
      <c r="L629">
        <v>1276664400</v>
      </c>
      <c r="M629" s="9">
        <f t="shared" si="47"/>
        <v>40345.208333333336</v>
      </c>
      <c r="N629" s="11">
        <f t="shared" si="48"/>
        <v>2010</v>
      </c>
      <c r="O629">
        <v>1278738000</v>
      </c>
      <c r="P629" s="9">
        <f t="shared" si="49"/>
        <v>40369.208333333336</v>
      </c>
      <c r="Q629" t="b">
        <v>1</v>
      </c>
      <c r="R629" t="b">
        <v>0</v>
      </c>
      <c r="S629" t="s">
        <v>17</v>
      </c>
      <c r="T629" t="s">
        <v>2033</v>
      </c>
      <c r="U629" t="s">
        <v>2034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0"/>
        <v>151.78947368421052</v>
      </c>
      <c r="G630" t="s">
        <v>20</v>
      </c>
      <c r="H630">
        <v>96</v>
      </c>
      <c r="I630" s="4">
        <f t="shared" si="46"/>
        <v>30.041666666666668</v>
      </c>
      <c r="J630" t="s">
        <v>21</v>
      </c>
      <c r="K630" t="s">
        <v>22</v>
      </c>
      <c r="L630">
        <v>1286168400</v>
      </c>
      <c r="M630" s="9">
        <f t="shared" si="47"/>
        <v>40455.208333333336</v>
      </c>
      <c r="N630" s="11">
        <f t="shared" si="48"/>
        <v>2010</v>
      </c>
      <c r="O630">
        <v>1286427600</v>
      </c>
      <c r="P630" s="9">
        <f t="shared" si="49"/>
        <v>40458.208333333336</v>
      </c>
      <c r="Q630" t="b">
        <v>0</v>
      </c>
      <c r="R630" t="b">
        <v>0</v>
      </c>
      <c r="S630" t="s">
        <v>60</v>
      </c>
      <c r="T630" t="s">
        <v>2035</v>
      </c>
      <c r="U630" t="s">
        <v>2045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0"/>
        <v>64.58207217694995</v>
      </c>
      <c r="G631" t="s">
        <v>14</v>
      </c>
      <c r="H631">
        <v>750</v>
      </c>
      <c r="I631" s="4">
        <f t="shared" si="46"/>
        <v>73.968000000000004</v>
      </c>
      <c r="J631" t="s">
        <v>21</v>
      </c>
      <c r="K631" t="s">
        <v>22</v>
      </c>
      <c r="L631">
        <v>1467781200</v>
      </c>
      <c r="M631" s="9">
        <f t="shared" si="47"/>
        <v>42557.208333333328</v>
      </c>
      <c r="N631" s="11">
        <f t="shared" si="48"/>
        <v>2016</v>
      </c>
      <c r="O631">
        <v>1467954000</v>
      </c>
      <c r="P631" s="9">
        <f t="shared" si="49"/>
        <v>42559.208333333328</v>
      </c>
      <c r="Q631" t="b">
        <v>0</v>
      </c>
      <c r="R631" t="b">
        <v>1</v>
      </c>
      <c r="S631" t="s">
        <v>33</v>
      </c>
      <c r="T631" t="s">
        <v>2039</v>
      </c>
      <c r="U631" t="s">
        <v>2040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0"/>
        <v>62.873684210526314</v>
      </c>
      <c r="G632" t="s">
        <v>74</v>
      </c>
      <c r="H632">
        <v>87</v>
      </c>
      <c r="I632" s="4">
        <f t="shared" si="46"/>
        <v>68.65517241379311</v>
      </c>
      <c r="J632" t="s">
        <v>21</v>
      </c>
      <c r="K632" t="s">
        <v>22</v>
      </c>
      <c r="L632">
        <v>1556686800</v>
      </c>
      <c r="M632" s="9">
        <f t="shared" si="47"/>
        <v>43586.208333333328</v>
      </c>
      <c r="N632" s="11">
        <f t="shared" si="48"/>
        <v>2019</v>
      </c>
      <c r="O632">
        <v>1557637200</v>
      </c>
      <c r="P632" s="9">
        <f t="shared" si="49"/>
        <v>43597.208333333328</v>
      </c>
      <c r="Q632" t="b">
        <v>0</v>
      </c>
      <c r="R632" t="b">
        <v>1</v>
      </c>
      <c r="S632" t="s">
        <v>33</v>
      </c>
      <c r="T632" t="s">
        <v>2039</v>
      </c>
      <c r="U632" t="s">
        <v>2040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0"/>
        <v>310.39864864864865</v>
      </c>
      <c r="G633" t="s">
        <v>20</v>
      </c>
      <c r="H633">
        <v>3063</v>
      </c>
      <c r="I633" s="4">
        <f t="shared" si="46"/>
        <v>59.992164544564154</v>
      </c>
      <c r="J633" t="s">
        <v>21</v>
      </c>
      <c r="K633" t="s">
        <v>22</v>
      </c>
      <c r="L633">
        <v>1553576400</v>
      </c>
      <c r="M633" s="9">
        <f t="shared" si="47"/>
        <v>43550.208333333328</v>
      </c>
      <c r="N633" s="11">
        <f t="shared" si="48"/>
        <v>2019</v>
      </c>
      <c r="O633">
        <v>1553922000</v>
      </c>
      <c r="P633" s="9">
        <f t="shared" si="49"/>
        <v>43554.208333333328</v>
      </c>
      <c r="Q633" t="b">
        <v>0</v>
      </c>
      <c r="R633" t="b">
        <v>0</v>
      </c>
      <c r="S633" t="s">
        <v>33</v>
      </c>
      <c r="T633" t="s">
        <v>2039</v>
      </c>
      <c r="U633" t="s">
        <v>2040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0"/>
        <v>42.859916782246884</v>
      </c>
      <c r="G634" t="s">
        <v>47</v>
      </c>
      <c r="H634">
        <v>278</v>
      </c>
      <c r="I634" s="4">
        <f t="shared" si="46"/>
        <v>111.15827338129496</v>
      </c>
      <c r="J634" t="s">
        <v>21</v>
      </c>
      <c r="K634" t="s">
        <v>22</v>
      </c>
      <c r="L634">
        <v>1414904400</v>
      </c>
      <c r="M634" s="9">
        <f t="shared" si="47"/>
        <v>41945.208333333336</v>
      </c>
      <c r="N634" s="11">
        <f t="shared" si="48"/>
        <v>2014</v>
      </c>
      <c r="O634">
        <v>1416463200</v>
      </c>
      <c r="P634" s="9">
        <f t="shared" si="49"/>
        <v>41963.25</v>
      </c>
      <c r="Q634" t="b">
        <v>0</v>
      </c>
      <c r="R634" t="b">
        <v>0</v>
      </c>
      <c r="S634" t="s">
        <v>33</v>
      </c>
      <c r="T634" t="s">
        <v>2039</v>
      </c>
      <c r="U634" t="s">
        <v>2040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0"/>
        <v>83.119402985074629</v>
      </c>
      <c r="G635" t="s">
        <v>14</v>
      </c>
      <c r="H635">
        <v>105</v>
      </c>
      <c r="I635" s="4">
        <f t="shared" si="46"/>
        <v>53.038095238095238</v>
      </c>
      <c r="J635" t="s">
        <v>21</v>
      </c>
      <c r="K635" t="s">
        <v>22</v>
      </c>
      <c r="L635">
        <v>1446876000</v>
      </c>
      <c r="M635" s="9">
        <f t="shared" si="47"/>
        <v>42315.25</v>
      </c>
      <c r="N635" s="11">
        <f t="shared" si="48"/>
        <v>2015</v>
      </c>
      <c r="O635">
        <v>1447221600</v>
      </c>
      <c r="P635" s="9">
        <f t="shared" si="49"/>
        <v>42319.25</v>
      </c>
      <c r="Q635" t="b">
        <v>0</v>
      </c>
      <c r="R635" t="b">
        <v>0</v>
      </c>
      <c r="S635" t="s">
        <v>71</v>
      </c>
      <c r="T635" t="s">
        <v>2041</v>
      </c>
      <c r="U635" t="s">
        <v>2049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0"/>
        <v>78.531302876480552</v>
      </c>
      <c r="G636" t="s">
        <v>74</v>
      </c>
      <c r="H636">
        <v>1658</v>
      </c>
      <c r="I636" s="4">
        <f t="shared" si="46"/>
        <v>55.985524728588658</v>
      </c>
      <c r="J636" t="s">
        <v>21</v>
      </c>
      <c r="K636" t="s">
        <v>22</v>
      </c>
      <c r="L636">
        <v>1490418000</v>
      </c>
      <c r="M636" s="9">
        <f t="shared" si="47"/>
        <v>42819.208333333328</v>
      </c>
      <c r="N636" s="11">
        <f t="shared" si="48"/>
        <v>2017</v>
      </c>
      <c r="O636">
        <v>1491627600</v>
      </c>
      <c r="P636" s="9">
        <f t="shared" si="49"/>
        <v>42833.208333333328</v>
      </c>
      <c r="Q636" t="b">
        <v>0</v>
      </c>
      <c r="R636" t="b">
        <v>0</v>
      </c>
      <c r="S636" t="s">
        <v>269</v>
      </c>
      <c r="T636" t="s">
        <v>2041</v>
      </c>
      <c r="U636" t="s">
        <v>2060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0"/>
        <v>114.09352517985612</v>
      </c>
      <c r="G637" t="s">
        <v>20</v>
      </c>
      <c r="H637">
        <v>2266</v>
      </c>
      <c r="I637" s="4">
        <f t="shared" si="46"/>
        <v>69.986760812003524</v>
      </c>
      <c r="J637" t="s">
        <v>21</v>
      </c>
      <c r="K637" t="s">
        <v>22</v>
      </c>
      <c r="L637">
        <v>1360389600</v>
      </c>
      <c r="M637" s="9">
        <f t="shared" si="47"/>
        <v>41314.25</v>
      </c>
      <c r="N637" s="11">
        <f t="shared" si="48"/>
        <v>2013</v>
      </c>
      <c r="O637">
        <v>1363150800</v>
      </c>
      <c r="P637" s="9">
        <f t="shared" si="49"/>
        <v>41346.208333333336</v>
      </c>
      <c r="Q637" t="b">
        <v>0</v>
      </c>
      <c r="R637" t="b">
        <v>0</v>
      </c>
      <c r="S637" t="s">
        <v>269</v>
      </c>
      <c r="T637" t="s">
        <v>2041</v>
      </c>
      <c r="U637" t="s">
        <v>2060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0"/>
        <v>64.537683358624179</v>
      </c>
      <c r="G638" t="s">
        <v>14</v>
      </c>
      <c r="H638">
        <v>2604</v>
      </c>
      <c r="I638" s="4">
        <f t="shared" si="46"/>
        <v>48.998079877112133</v>
      </c>
      <c r="J638" t="s">
        <v>36</v>
      </c>
      <c r="K638" t="s">
        <v>37</v>
      </c>
      <c r="L638">
        <v>1326866400</v>
      </c>
      <c r="M638" s="9">
        <f t="shared" si="47"/>
        <v>40926.25</v>
      </c>
      <c r="N638" s="11">
        <f t="shared" si="48"/>
        <v>2012</v>
      </c>
      <c r="O638">
        <v>1330754400</v>
      </c>
      <c r="P638" s="9">
        <f t="shared" si="49"/>
        <v>40971.25</v>
      </c>
      <c r="Q638" t="b">
        <v>0</v>
      </c>
      <c r="R638" t="b">
        <v>1</v>
      </c>
      <c r="S638" t="s">
        <v>71</v>
      </c>
      <c r="T638" t="s">
        <v>2041</v>
      </c>
      <c r="U638" t="s">
        <v>2049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0"/>
        <v>79.411764705882348</v>
      </c>
      <c r="G639" t="s">
        <v>14</v>
      </c>
      <c r="H639">
        <v>65</v>
      </c>
      <c r="I639" s="4">
        <f t="shared" si="46"/>
        <v>103.84615384615384</v>
      </c>
      <c r="J639" t="s">
        <v>21</v>
      </c>
      <c r="K639" t="s">
        <v>22</v>
      </c>
      <c r="L639">
        <v>1479103200</v>
      </c>
      <c r="M639" s="9">
        <f t="shared" si="47"/>
        <v>42688.25</v>
      </c>
      <c r="N639" s="11">
        <f t="shared" si="48"/>
        <v>2016</v>
      </c>
      <c r="O639">
        <v>1479794400</v>
      </c>
      <c r="P639" s="9">
        <f t="shared" si="49"/>
        <v>42696.25</v>
      </c>
      <c r="Q639" t="b">
        <v>0</v>
      </c>
      <c r="R639" t="b">
        <v>0</v>
      </c>
      <c r="S639" t="s">
        <v>33</v>
      </c>
      <c r="T639" t="s">
        <v>2039</v>
      </c>
      <c r="U639" t="s">
        <v>2040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0"/>
        <v>11.419117647058824</v>
      </c>
      <c r="G640" t="s">
        <v>14</v>
      </c>
      <c r="H640">
        <v>94</v>
      </c>
      <c r="I640" s="4">
        <f t="shared" si="46"/>
        <v>99.127659574468083</v>
      </c>
      <c r="J640" t="s">
        <v>21</v>
      </c>
      <c r="K640" t="s">
        <v>22</v>
      </c>
      <c r="L640">
        <v>1280206800</v>
      </c>
      <c r="M640" s="9">
        <f t="shared" si="47"/>
        <v>40386.208333333336</v>
      </c>
      <c r="N640" s="11">
        <f t="shared" si="48"/>
        <v>2010</v>
      </c>
      <c r="O640">
        <v>1281243600</v>
      </c>
      <c r="P640" s="9">
        <f t="shared" si="49"/>
        <v>40398.208333333336</v>
      </c>
      <c r="Q640" t="b">
        <v>0</v>
      </c>
      <c r="R640" t="b">
        <v>1</v>
      </c>
      <c r="S640" t="s">
        <v>33</v>
      </c>
      <c r="T640" t="s">
        <v>2039</v>
      </c>
      <c r="U640" t="s">
        <v>2040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0"/>
        <v>56.186046511627907</v>
      </c>
      <c r="G641" t="s">
        <v>47</v>
      </c>
      <c r="H641">
        <v>45</v>
      </c>
      <c r="I641" s="4">
        <f t="shared" si="46"/>
        <v>107.37777777777778</v>
      </c>
      <c r="J641" t="s">
        <v>21</v>
      </c>
      <c r="K641" t="s">
        <v>22</v>
      </c>
      <c r="L641">
        <v>1532754000</v>
      </c>
      <c r="M641" s="9">
        <f t="shared" si="47"/>
        <v>43309.208333333328</v>
      </c>
      <c r="N641" s="11">
        <f t="shared" si="48"/>
        <v>2018</v>
      </c>
      <c r="O641">
        <v>1532754000</v>
      </c>
      <c r="P641" s="9">
        <f t="shared" si="49"/>
        <v>43309.208333333328</v>
      </c>
      <c r="Q641" t="b">
        <v>0</v>
      </c>
      <c r="R641" t="b">
        <v>1</v>
      </c>
      <c r="S641" t="s">
        <v>53</v>
      </c>
      <c r="T641" t="s">
        <v>2041</v>
      </c>
      <c r="U641" t="s">
        <v>2044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0"/>
        <v>16.501669449081803</v>
      </c>
      <c r="G642" t="s">
        <v>14</v>
      </c>
      <c r="H642">
        <v>257</v>
      </c>
      <c r="I642" s="4">
        <f t="shared" si="46"/>
        <v>76.922178988326849</v>
      </c>
      <c r="J642" t="s">
        <v>21</v>
      </c>
      <c r="K642" t="s">
        <v>22</v>
      </c>
      <c r="L642">
        <v>1453096800</v>
      </c>
      <c r="M642" s="9">
        <f t="shared" si="47"/>
        <v>42387.25</v>
      </c>
      <c r="N642" s="11">
        <f t="shared" si="48"/>
        <v>2016</v>
      </c>
      <c r="O642">
        <v>1453356000</v>
      </c>
      <c r="P642" s="9">
        <f t="shared" si="49"/>
        <v>42390.25</v>
      </c>
      <c r="Q642" t="b">
        <v>0</v>
      </c>
      <c r="R642" t="b">
        <v>0</v>
      </c>
      <c r="S642" t="s">
        <v>33</v>
      </c>
      <c r="T642" t="s">
        <v>2039</v>
      </c>
      <c r="U642" t="s">
        <v>2040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50"/>
        <v>119.96808510638297</v>
      </c>
      <c r="G643" t="s">
        <v>20</v>
      </c>
      <c r="H643">
        <v>194</v>
      </c>
      <c r="I643" s="4">
        <f t="shared" ref="I643:I706" si="51">E643/H643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52">(((L643/60)/60)/24)+DATE(1970,1,1)</f>
        <v>42786.25</v>
      </c>
      <c r="N643" s="11">
        <f t="shared" ref="N643:N706" si="53">YEAR(M643)</f>
        <v>2017</v>
      </c>
      <c r="O643">
        <v>1489986000</v>
      </c>
      <c r="P643" s="9">
        <f t="shared" ref="P643:P706" si="54">(((O643/60)/60)/24)+DATE(1970,1,1)</f>
        <v>42814.208333333328</v>
      </c>
      <c r="Q643" t="b">
        <v>0</v>
      </c>
      <c r="R643" t="b">
        <v>0</v>
      </c>
      <c r="S643" t="s">
        <v>33</v>
      </c>
      <c r="T643" t="s">
        <v>2039</v>
      </c>
      <c r="U643" t="s">
        <v>2040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50"/>
        <v>145.45652173913044</v>
      </c>
      <c r="G644" t="s">
        <v>20</v>
      </c>
      <c r="H644">
        <v>129</v>
      </c>
      <c r="I644" s="4">
        <f t="shared" si="51"/>
        <v>103.73643410852713</v>
      </c>
      <c r="J644" t="s">
        <v>15</v>
      </c>
      <c r="K644" t="s">
        <v>16</v>
      </c>
      <c r="L644">
        <v>1545026400</v>
      </c>
      <c r="M644" s="9">
        <f t="shared" si="52"/>
        <v>43451.25</v>
      </c>
      <c r="N644" s="11">
        <f t="shared" si="53"/>
        <v>2018</v>
      </c>
      <c r="O644">
        <v>1545804000</v>
      </c>
      <c r="P644" s="9">
        <f t="shared" si="54"/>
        <v>43460.25</v>
      </c>
      <c r="Q644" t="b">
        <v>0</v>
      </c>
      <c r="R644" t="b">
        <v>0</v>
      </c>
      <c r="S644" t="s">
        <v>65</v>
      </c>
      <c r="T644" t="s">
        <v>2037</v>
      </c>
      <c r="U644" t="s">
        <v>2046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50"/>
        <v>221.38255033557047</v>
      </c>
      <c r="G645" t="s">
        <v>20</v>
      </c>
      <c r="H645">
        <v>375</v>
      </c>
      <c r="I645" s="4">
        <f t="shared" si="51"/>
        <v>87.962666666666664</v>
      </c>
      <c r="J645" t="s">
        <v>21</v>
      </c>
      <c r="K645" t="s">
        <v>22</v>
      </c>
      <c r="L645">
        <v>1488348000</v>
      </c>
      <c r="M645" s="9">
        <f t="shared" si="52"/>
        <v>42795.25</v>
      </c>
      <c r="N645" s="11">
        <f t="shared" si="53"/>
        <v>2017</v>
      </c>
      <c r="O645">
        <v>1489899600</v>
      </c>
      <c r="P645" s="9">
        <f t="shared" si="54"/>
        <v>42813.208333333328</v>
      </c>
      <c r="Q645" t="b">
        <v>0</v>
      </c>
      <c r="R645" t="b">
        <v>0</v>
      </c>
      <c r="S645" t="s">
        <v>33</v>
      </c>
      <c r="T645" t="s">
        <v>2039</v>
      </c>
      <c r="U645" t="s">
        <v>2040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50"/>
        <v>48.396694214876035</v>
      </c>
      <c r="G646" t="s">
        <v>14</v>
      </c>
      <c r="H646">
        <v>2928</v>
      </c>
      <c r="I646" s="4">
        <f t="shared" si="51"/>
        <v>28</v>
      </c>
      <c r="J646" t="s">
        <v>15</v>
      </c>
      <c r="K646" t="s">
        <v>16</v>
      </c>
      <c r="L646">
        <v>1545112800</v>
      </c>
      <c r="M646" s="9">
        <f t="shared" si="52"/>
        <v>43452.25</v>
      </c>
      <c r="N646" s="11">
        <f t="shared" si="53"/>
        <v>2018</v>
      </c>
      <c r="O646">
        <v>1546495200</v>
      </c>
      <c r="P646" s="9">
        <f t="shared" si="54"/>
        <v>43468.25</v>
      </c>
      <c r="Q646" t="b">
        <v>0</v>
      </c>
      <c r="R646" t="b">
        <v>0</v>
      </c>
      <c r="S646" t="s">
        <v>33</v>
      </c>
      <c r="T646" t="s">
        <v>2039</v>
      </c>
      <c r="U646" t="s">
        <v>2040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50"/>
        <v>92.911504424778755</v>
      </c>
      <c r="G647" t="s">
        <v>14</v>
      </c>
      <c r="H647">
        <v>4697</v>
      </c>
      <c r="I647" s="4">
        <f t="shared" si="51"/>
        <v>37.999361294443261</v>
      </c>
      <c r="J647" t="s">
        <v>21</v>
      </c>
      <c r="K647" t="s">
        <v>22</v>
      </c>
      <c r="L647">
        <v>1537938000</v>
      </c>
      <c r="M647" s="9">
        <f t="shared" si="52"/>
        <v>43369.208333333328</v>
      </c>
      <c r="N647" s="11">
        <f t="shared" si="53"/>
        <v>2018</v>
      </c>
      <c r="O647">
        <v>1539752400</v>
      </c>
      <c r="P647" s="9">
        <f t="shared" si="54"/>
        <v>43390.208333333328</v>
      </c>
      <c r="Q647" t="b">
        <v>0</v>
      </c>
      <c r="R647" t="b">
        <v>1</v>
      </c>
      <c r="S647" t="s">
        <v>23</v>
      </c>
      <c r="T647" t="s">
        <v>2035</v>
      </c>
      <c r="U647" t="s">
        <v>2036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50"/>
        <v>88.599797365754824</v>
      </c>
      <c r="G648" t="s">
        <v>14</v>
      </c>
      <c r="H648">
        <v>2915</v>
      </c>
      <c r="I648" s="4">
        <f t="shared" si="51"/>
        <v>29.999313893653515</v>
      </c>
      <c r="J648" t="s">
        <v>21</v>
      </c>
      <c r="K648" t="s">
        <v>22</v>
      </c>
      <c r="L648">
        <v>1363150800</v>
      </c>
      <c r="M648" s="9">
        <f t="shared" si="52"/>
        <v>41346.208333333336</v>
      </c>
      <c r="N648" s="11">
        <f t="shared" si="53"/>
        <v>2013</v>
      </c>
      <c r="O648">
        <v>1364101200</v>
      </c>
      <c r="P648" s="9">
        <f t="shared" si="54"/>
        <v>41357.208333333336</v>
      </c>
      <c r="Q648" t="b">
        <v>0</v>
      </c>
      <c r="R648" t="b">
        <v>0</v>
      </c>
      <c r="S648" t="s">
        <v>89</v>
      </c>
      <c r="T648" t="s">
        <v>2050</v>
      </c>
      <c r="U648" t="s">
        <v>2051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50"/>
        <v>41.4</v>
      </c>
      <c r="G649" t="s">
        <v>14</v>
      </c>
      <c r="H649">
        <v>18</v>
      </c>
      <c r="I649" s="4">
        <f t="shared" si="51"/>
        <v>103.5</v>
      </c>
      <c r="J649" t="s">
        <v>21</v>
      </c>
      <c r="K649" t="s">
        <v>22</v>
      </c>
      <c r="L649">
        <v>1523250000</v>
      </c>
      <c r="M649" s="9">
        <f t="shared" si="52"/>
        <v>43199.208333333328</v>
      </c>
      <c r="N649" s="11">
        <f t="shared" si="53"/>
        <v>2018</v>
      </c>
      <c r="O649">
        <v>1525323600</v>
      </c>
      <c r="P649" s="9">
        <f t="shared" si="54"/>
        <v>43223.208333333328</v>
      </c>
      <c r="Q649" t="b">
        <v>0</v>
      </c>
      <c r="R649" t="b">
        <v>0</v>
      </c>
      <c r="S649" t="s">
        <v>206</v>
      </c>
      <c r="T649" t="s">
        <v>2047</v>
      </c>
      <c r="U649" t="s">
        <v>2059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50"/>
        <v>63.056795131845846</v>
      </c>
      <c r="G650" t="s">
        <v>74</v>
      </c>
      <c r="H650">
        <v>723</v>
      </c>
      <c r="I650" s="4">
        <f t="shared" si="51"/>
        <v>85.994467496542185</v>
      </c>
      <c r="J650" t="s">
        <v>21</v>
      </c>
      <c r="K650" t="s">
        <v>22</v>
      </c>
      <c r="L650">
        <v>1499317200</v>
      </c>
      <c r="M650" s="9">
        <f t="shared" si="52"/>
        <v>42922.208333333328</v>
      </c>
      <c r="N650" s="11">
        <f t="shared" si="53"/>
        <v>2017</v>
      </c>
      <c r="O650">
        <v>1500872400</v>
      </c>
      <c r="P650" s="9">
        <f t="shared" si="54"/>
        <v>42940.208333333328</v>
      </c>
      <c r="Q650" t="b">
        <v>1</v>
      </c>
      <c r="R650" t="b">
        <v>0</v>
      </c>
      <c r="S650" t="s">
        <v>17</v>
      </c>
      <c r="T650" t="s">
        <v>2033</v>
      </c>
      <c r="U650" t="s">
        <v>2034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50"/>
        <v>48.482333607230892</v>
      </c>
      <c r="G651" t="s">
        <v>14</v>
      </c>
      <c r="H651">
        <v>602</v>
      </c>
      <c r="I651" s="4">
        <f t="shared" si="51"/>
        <v>98.011627906976742</v>
      </c>
      <c r="J651" t="s">
        <v>98</v>
      </c>
      <c r="K651" t="s">
        <v>99</v>
      </c>
      <c r="L651">
        <v>1287550800</v>
      </c>
      <c r="M651" s="9">
        <f t="shared" si="52"/>
        <v>40471.208333333336</v>
      </c>
      <c r="N651" s="11">
        <f t="shared" si="53"/>
        <v>2010</v>
      </c>
      <c r="O651">
        <v>1288501200</v>
      </c>
      <c r="P651" s="9">
        <f t="shared" si="54"/>
        <v>40482.208333333336</v>
      </c>
      <c r="Q651" t="b">
        <v>1</v>
      </c>
      <c r="R651" t="b">
        <v>1</v>
      </c>
      <c r="S651" t="s">
        <v>33</v>
      </c>
      <c r="T651" t="s">
        <v>2039</v>
      </c>
      <c r="U651" t="s">
        <v>2040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50"/>
        <v>2</v>
      </c>
      <c r="G652" t="s">
        <v>14</v>
      </c>
      <c r="H652">
        <v>1</v>
      </c>
      <c r="I652" s="4">
        <f t="shared" si="51"/>
        <v>2</v>
      </c>
      <c r="J652" t="s">
        <v>21</v>
      </c>
      <c r="K652" t="s">
        <v>22</v>
      </c>
      <c r="L652">
        <v>1404795600</v>
      </c>
      <c r="M652" s="9">
        <f t="shared" si="52"/>
        <v>41828.208333333336</v>
      </c>
      <c r="N652" s="11">
        <f t="shared" si="53"/>
        <v>2014</v>
      </c>
      <c r="O652">
        <v>1407128400</v>
      </c>
      <c r="P652" s="9">
        <f t="shared" si="54"/>
        <v>41855.208333333336</v>
      </c>
      <c r="Q652" t="b">
        <v>0</v>
      </c>
      <c r="R652" t="b">
        <v>0</v>
      </c>
      <c r="S652" t="s">
        <v>159</v>
      </c>
      <c r="T652" t="s">
        <v>2035</v>
      </c>
      <c r="U652" t="s">
        <v>2058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50"/>
        <v>88.47941026944585</v>
      </c>
      <c r="G653" t="s">
        <v>14</v>
      </c>
      <c r="H653">
        <v>3868</v>
      </c>
      <c r="I653" s="4">
        <f t="shared" si="51"/>
        <v>44.994570837642193</v>
      </c>
      <c r="J653" t="s">
        <v>107</v>
      </c>
      <c r="K653" t="s">
        <v>108</v>
      </c>
      <c r="L653">
        <v>1393048800</v>
      </c>
      <c r="M653" s="9">
        <f t="shared" si="52"/>
        <v>41692.25</v>
      </c>
      <c r="N653" s="11">
        <f t="shared" si="53"/>
        <v>2014</v>
      </c>
      <c r="O653">
        <v>1394344800</v>
      </c>
      <c r="P653" s="9">
        <f t="shared" si="54"/>
        <v>41707.25</v>
      </c>
      <c r="Q653" t="b">
        <v>0</v>
      </c>
      <c r="R653" t="b">
        <v>0</v>
      </c>
      <c r="S653" t="s">
        <v>100</v>
      </c>
      <c r="T653" t="s">
        <v>2041</v>
      </c>
      <c r="U653" t="s">
        <v>2052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50"/>
        <v>126.84</v>
      </c>
      <c r="G654" t="s">
        <v>20</v>
      </c>
      <c r="H654">
        <v>409</v>
      </c>
      <c r="I654" s="4">
        <f t="shared" si="51"/>
        <v>31.012224938875306</v>
      </c>
      <c r="J654" t="s">
        <v>21</v>
      </c>
      <c r="K654" t="s">
        <v>22</v>
      </c>
      <c r="L654">
        <v>1470373200</v>
      </c>
      <c r="M654" s="9">
        <f t="shared" si="52"/>
        <v>42587.208333333328</v>
      </c>
      <c r="N654" s="11">
        <f t="shared" si="53"/>
        <v>2016</v>
      </c>
      <c r="O654">
        <v>1474088400</v>
      </c>
      <c r="P654" s="9">
        <f t="shared" si="54"/>
        <v>42630.208333333328</v>
      </c>
      <c r="Q654" t="b">
        <v>0</v>
      </c>
      <c r="R654" t="b">
        <v>0</v>
      </c>
      <c r="S654" t="s">
        <v>28</v>
      </c>
      <c r="T654" t="s">
        <v>2037</v>
      </c>
      <c r="U654" t="s">
        <v>2038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ref="F655:F718" si="55">(E655/D655)*100</f>
        <v>2338.833333333333</v>
      </c>
      <c r="G655" t="s">
        <v>20</v>
      </c>
      <c r="H655">
        <v>234</v>
      </c>
      <c r="I655" s="4">
        <f t="shared" si="51"/>
        <v>59.970085470085472</v>
      </c>
      <c r="J655" t="s">
        <v>21</v>
      </c>
      <c r="K655" t="s">
        <v>22</v>
      </c>
      <c r="L655">
        <v>1460091600</v>
      </c>
      <c r="M655" s="9">
        <f t="shared" si="52"/>
        <v>42468.208333333328</v>
      </c>
      <c r="N655" s="11">
        <f t="shared" si="53"/>
        <v>2016</v>
      </c>
      <c r="O655">
        <v>1460264400</v>
      </c>
      <c r="P655" s="9">
        <f t="shared" si="54"/>
        <v>42470.208333333328</v>
      </c>
      <c r="Q655" t="b">
        <v>0</v>
      </c>
      <c r="R655" t="b">
        <v>0</v>
      </c>
      <c r="S655" t="s">
        <v>28</v>
      </c>
      <c r="T655" t="s">
        <v>2037</v>
      </c>
      <c r="U655" t="s">
        <v>2038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55"/>
        <v>508.38857142857148</v>
      </c>
      <c r="G656" t="s">
        <v>20</v>
      </c>
      <c r="H656">
        <v>3016</v>
      </c>
      <c r="I656" s="4">
        <f t="shared" si="51"/>
        <v>58.9973474801061</v>
      </c>
      <c r="J656" t="s">
        <v>21</v>
      </c>
      <c r="K656" t="s">
        <v>22</v>
      </c>
      <c r="L656">
        <v>1440392400</v>
      </c>
      <c r="M656" s="9">
        <f t="shared" si="52"/>
        <v>42240.208333333328</v>
      </c>
      <c r="N656" s="11">
        <f t="shared" si="53"/>
        <v>2015</v>
      </c>
      <c r="O656">
        <v>1440824400</v>
      </c>
      <c r="P656" s="9">
        <f t="shared" si="54"/>
        <v>42245.208333333328</v>
      </c>
      <c r="Q656" t="b">
        <v>0</v>
      </c>
      <c r="R656" t="b">
        <v>0</v>
      </c>
      <c r="S656" t="s">
        <v>148</v>
      </c>
      <c r="T656" t="s">
        <v>2035</v>
      </c>
      <c r="U656" t="s">
        <v>2057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55"/>
        <v>191.47826086956522</v>
      </c>
      <c r="G657" t="s">
        <v>20</v>
      </c>
      <c r="H657">
        <v>264</v>
      </c>
      <c r="I657" s="4">
        <f t="shared" si="51"/>
        <v>50.045454545454547</v>
      </c>
      <c r="J657" t="s">
        <v>21</v>
      </c>
      <c r="K657" t="s">
        <v>22</v>
      </c>
      <c r="L657">
        <v>1488434400</v>
      </c>
      <c r="M657" s="9">
        <f t="shared" si="52"/>
        <v>42796.25</v>
      </c>
      <c r="N657" s="11">
        <f t="shared" si="53"/>
        <v>2017</v>
      </c>
      <c r="O657">
        <v>1489554000</v>
      </c>
      <c r="P657" s="9">
        <f t="shared" si="54"/>
        <v>42809.208333333328</v>
      </c>
      <c r="Q657" t="b">
        <v>1</v>
      </c>
      <c r="R657" t="b">
        <v>0</v>
      </c>
      <c r="S657" t="s">
        <v>122</v>
      </c>
      <c r="T657" t="s">
        <v>2054</v>
      </c>
      <c r="U657" t="s">
        <v>2055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55"/>
        <v>42.127533783783782</v>
      </c>
      <c r="G658" t="s">
        <v>14</v>
      </c>
      <c r="H658">
        <v>504</v>
      </c>
      <c r="I658" s="4">
        <f t="shared" si="51"/>
        <v>98.966269841269835</v>
      </c>
      <c r="J658" t="s">
        <v>26</v>
      </c>
      <c r="K658" t="s">
        <v>27</v>
      </c>
      <c r="L658">
        <v>1514440800</v>
      </c>
      <c r="M658" s="9">
        <f t="shared" si="52"/>
        <v>43097.25</v>
      </c>
      <c r="N658" s="11">
        <f t="shared" si="53"/>
        <v>2017</v>
      </c>
      <c r="O658">
        <v>1514872800</v>
      </c>
      <c r="P658" s="9">
        <f t="shared" si="54"/>
        <v>43102.25</v>
      </c>
      <c r="Q658" t="b">
        <v>0</v>
      </c>
      <c r="R658" t="b">
        <v>0</v>
      </c>
      <c r="S658" t="s">
        <v>17</v>
      </c>
      <c r="T658" t="s">
        <v>2033</v>
      </c>
      <c r="U658" t="s">
        <v>2034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55"/>
        <v>8.24</v>
      </c>
      <c r="G659" t="s">
        <v>14</v>
      </c>
      <c r="H659">
        <v>14</v>
      </c>
      <c r="I659" s="4">
        <f t="shared" si="51"/>
        <v>58.857142857142854</v>
      </c>
      <c r="J659" t="s">
        <v>21</v>
      </c>
      <c r="K659" t="s">
        <v>22</v>
      </c>
      <c r="L659">
        <v>1514354400</v>
      </c>
      <c r="M659" s="9">
        <f t="shared" si="52"/>
        <v>43096.25</v>
      </c>
      <c r="N659" s="11">
        <f t="shared" si="53"/>
        <v>2017</v>
      </c>
      <c r="O659">
        <v>1515736800</v>
      </c>
      <c r="P659" s="9">
        <f t="shared" si="54"/>
        <v>43112.25</v>
      </c>
      <c r="Q659" t="b">
        <v>0</v>
      </c>
      <c r="R659" t="b">
        <v>0</v>
      </c>
      <c r="S659" t="s">
        <v>474</v>
      </c>
      <c r="T659" t="s">
        <v>2041</v>
      </c>
      <c r="U659" t="s">
        <v>2063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55"/>
        <v>60.064638783269963</v>
      </c>
      <c r="G660" t="s">
        <v>74</v>
      </c>
      <c r="H660">
        <v>390</v>
      </c>
      <c r="I660" s="4">
        <f t="shared" si="51"/>
        <v>81.010256410256417</v>
      </c>
      <c r="J660" t="s">
        <v>21</v>
      </c>
      <c r="K660" t="s">
        <v>22</v>
      </c>
      <c r="L660">
        <v>1440910800</v>
      </c>
      <c r="M660" s="9">
        <f t="shared" si="52"/>
        <v>42246.208333333328</v>
      </c>
      <c r="N660" s="11">
        <f t="shared" si="53"/>
        <v>2015</v>
      </c>
      <c r="O660">
        <v>1442898000</v>
      </c>
      <c r="P660" s="9">
        <f t="shared" si="54"/>
        <v>42269.208333333328</v>
      </c>
      <c r="Q660" t="b">
        <v>0</v>
      </c>
      <c r="R660" t="b">
        <v>0</v>
      </c>
      <c r="S660" t="s">
        <v>23</v>
      </c>
      <c r="T660" t="s">
        <v>2035</v>
      </c>
      <c r="U660" t="s">
        <v>2036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55"/>
        <v>47.232808616404313</v>
      </c>
      <c r="G661" t="s">
        <v>14</v>
      </c>
      <c r="H661">
        <v>750</v>
      </c>
      <c r="I661" s="4">
        <f t="shared" si="51"/>
        <v>76.013333333333335</v>
      </c>
      <c r="J661" t="s">
        <v>40</v>
      </c>
      <c r="K661" t="s">
        <v>41</v>
      </c>
      <c r="L661">
        <v>1296108000</v>
      </c>
      <c r="M661" s="9">
        <f t="shared" si="52"/>
        <v>40570.25</v>
      </c>
      <c r="N661" s="11">
        <f t="shared" si="53"/>
        <v>2011</v>
      </c>
      <c r="O661">
        <v>1296194400</v>
      </c>
      <c r="P661" s="9">
        <f t="shared" si="54"/>
        <v>40571.25</v>
      </c>
      <c r="Q661" t="b">
        <v>0</v>
      </c>
      <c r="R661" t="b">
        <v>0</v>
      </c>
      <c r="S661" t="s">
        <v>42</v>
      </c>
      <c r="T661" t="s">
        <v>2041</v>
      </c>
      <c r="U661" t="s">
        <v>2042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55"/>
        <v>81.736263736263737</v>
      </c>
      <c r="G662" t="s">
        <v>14</v>
      </c>
      <c r="H662">
        <v>77</v>
      </c>
      <c r="I662" s="4">
        <f t="shared" si="51"/>
        <v>96.597402597402592</v>
      </c>
      <c r="J662" t="s">
        <v>21</v>
      </c>
      <c r="K662" t="s">
        <v>22</v>
      </c>
      <c r="L662">
        <v>1440133200</v>
      </c>
      <c r="M662" s="9">
        <f t="shared" si="52"/>
        <v>42237.208333333328</v>
      </c>
      <c r="N662" s="11">
        <f t="shared" si="53"/>
        <v>2015</v>
      </c>
      <c r="O662">
        <v>1440910800</v>
      </c>
      <c r="P662" s="9">
        <f t="shared" si="54"/>
        <v>42246.208333333328</v>
      </c>
      <c r="Q662" t="b">
        <v>1</v>
      </c>
      <c r="R662" t="b">
        <v>0</v>
      </c>
      <c r="S662" t="s">
        <v>33</v>
      </c>
      <c r="T662" t="s">
        <v>2039</v>
      </c>
      <c r="U662" t="s">
        <v>2040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55"/>
        <v>54.187265917603</v>
      </c>
      <c r="G663" t="s">
        <v>14</v>
      </c>
      <c r="H663">
        <v>752</v>
      </c>
      <c r="I663" s="4">
        <f t="shared" si="51"/>
        <v>76.957446808510639</v>
      </c>
      <c r="J663" t="s">
        <v>36</v>
      </c>
      <c r="K663" t="s">
        <v>37</v>
      </c>
      <c r="L663">
        <v>1332910800</v>
      </c>
      <c r="M663" s="9">
        <f t="shared" si="52"/>
        <v>40996.208333333336</v>
      </c>
      <c r="N663" s="11">
        <f t="shared" si="53"/>
        <v>2012</v>
      </c>
      <c r="O663">
        <v>1335502800</v>
      </c>
      <c r="P663" s="9">
        <f t="shared" si="54"/>
        <v>41026.208333333336</v>
      </c>
      <c r="Q663" t="b">
        <v>0</v>
      </c>
      <c r="R663" t="b">
        <v>0</v>
      </c>
      <c r="S663" t="s">
        <v>159</v>
      </c>
      <c r="T663" t="s">
        <v>2035</v>
      </c>
      <c r="U663" t="s">
        <v>2058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55"/>
        <v>97.868131868131869</v>
      </c>
      <c r="G664" t="s">
        <v>14</v>
      </c>
      <c r="H664">
        <v>131</v>
      </c>
      <c r="I664" s="4">
        <f t="shared" si="51"/>
        <v>67.984732824427482</v>
      </c>
      <c r="J664" t="s">
        <v>21</v>
      </c>
      <c r="K664" t="s">
        <v>22</v>
      </c>
      <c r="L664">
        <v>1544335200</v>
      </c>
      <c r="M664" s="9">
        <f t="shared" si="52"/>
        <v>43443.25</v>
      </c>
      <c r="N664" s="11">
        <f t="shared" si="53"/>
        <v>2018</v>
      </c>
      <c r="O664">
        <v>1544680800</v>
      </c>
      <c r="P664" s="9">
        <f t="shared" si="54"/>
        <v>43447.25</v>
      </c>
      <c r="Q664" t="b">
        <v>0</v>
      </c>
      <c r="R664" t="b">
        <v>0</v>
      </c>
      <c r="S664" t="s">
        <v>33</v>
      </c>
      <c r="T664" t="s">
        <v>2039</v>
      </c>
      <c r="U664" t="s">
        <v>2040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55"/>
        <v>77.239999999999995</v>
      </c>
      <c r="G665" t="s">
        <v>14</v>
      </c>
      <c r="H665">
        <v>87</v>
      </c>
      <c r="I665" s="4">
        <f t="shared" si="51"/>
        <v>88.781609195402297</v>
      </c>
      <c r="J665" t="s">
        <v>21</v>
      </c>
      <c r="K665" t="s">
        <v>22</v>
      </c>
      <c r="L665">
        <v>1286427600</v>
      </c>
      <c r="M665" s="9">
        <f t="shared" si="52"/>
        <v>40458.208333333336</v>
      </c>
      <c r="N665" s="11">
        <f t="shared" si="53"/>
        <v>2010</v>
      </c>
      <c r="O665">
        <v>1288414800</v>
      </c>
      <c r="P665" s="9">
        <f t="shared" si="54"/>
        <v>40481.208333333336</v>
      </c>
      <c r="Q665" t="b">
        <v>0</v>
      </c>
      <c r="R665" t="b">
        <v>0</v>
      </c>
      <c r="S665" t="s">
        <v>33</v>
      </c>
      <c r="T665" t="s">
        <v>2039</v>
      </c>
      <c r="U665" t="s">
        <v>2040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55"/>
        <v>33.464735516372798</v>
      </c>
      <c r="G666" t="s">
        <v>14</v>
      </c>
      <c r="H666">
        <v>1063</v>
      </c>
      <c r="I666" s="4">
        <f t="shared" si="51"/>
        <v>24.99623706491063</v>
      </c>
      <c r="J666" t="s">
        <v>21</v>
      </c>
      <c r="K666" t="s">
        <v>22</v>
      </c>
      <c r="L666">
        <v>1329717600</v>
      </c>
      <c r="M666" s="9">
        <f t="shared" si="52"/>
        <v>40959.25</v>
      </c>
      <c r="N666" s="11">
        <f t="shared" si="53"/>
        <v>2012</v>
      </c>
      <c r="O666">
        <v>1330581600</v>
      </c>
      <c r="P666" s="9">
        <f t="shared" si="54"/>
        <v>40969.25</v>
      </c>
      <c r="Q666" t="b">
        <v>0</v>
      </c>
      <c r="R666" t="b">
        <v>0</v>
      </c>
      <c r="S666" t="s">
        <v>159</v>
      </c>
      <c r="T666" t="s">
        <v>2035</v>
      </c>
      <c r="U666" t="s">
        <v>2058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55"/>
        <v>239.58823529411765</v>
      </c>
      <c r="G667" t="s">
        <v>20</v>
      </c>
      <c r="H667">
        <v>272</v>
      </c>
      <c r="I667" s="4">
        <f t="shared" si="51"/>
        <v>44.922794117647058</v>
      </c>
      <c r="J667" t="s">
        <v>21</v>
      </c>
      <c r="K667" t="s">
        <v>22</v>
      </c>
      <c r="L667">
        <v>1310187600</v>
      </c>
      <c r="M667" s="9">
        <f t="shared" si="52"/>
        <v>40733.208333333336</v>
      </c>
      <c r="N667" s="11">
        <f t="shared" si="53"/>
        <v>2011</v>
      </c>
      <c r="O667">
        <v>1311397200</v>
      </c>
      <c r="P667" s="9">
        <f t="shared" si="54"/>
        <v>40747.208333333336</v>
      </c>
      <c r="Q667" t="b">
        <v>0</v>
      </c>
      <c r="R667" t="b">
        <v>1</v>
      </c>
      <c r="S667" t="s">
        <v>42</v>
      </c>
      <c r="T667" t="s">
        <v>2041</v>
      </c>
      <c r="U667" t="s">
        <v>2042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55"/>
        <v>64.032258064516128</v>
      </c>
      <c r="G668" t="s">
        <v>74</v>
      </c>
      <c r="H668">
        <v>25</v>
      </c>
      <c r="I668" s="4">
        <f t="shared" si="51"/>
        <v>79.400000000000006</v>
      </c>
      <c r="J668" t="s">
        <v>21</v>
      </c>
      <c r="K668" t="s">
        <v>22</v>
      </c>
      <c r="L668">
        <v>1377838800</v>
      </c>
      <c r="M668" s="9">
        <f t="shared" si="52"/>
        <v>41516.208333333336</v>
      </c>
      <c r="N668" s="11">
        <f t="shared" si="53"/>
        <v>2013</v>
      </c>
      <c r="O668">
        <v>1378357200</v>
      </c>
      <c r="P668" s="9">
        <f t="shared" si="54"/>
        <v>41522.208333333336</v>
      </c>
      <c r="Q668" t="b">
        <v>0</v>
      </c>
      <c r="R668" t="b">
        <v>1</v>
      </c>
      <c r="S668" t="s">
        <v>33</v>
      </c>
      <c r="T668" t="s">
        <v>2039</v>
      </c>
      <c r="U668" t="s">
        <v>2040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55"/>
        <v>176.15942028985506</v>
      </c>
      <c r="G669" t="s">
        <v>20</v>
      </c>
      <c r="H669">
        <v>419</v>
      </c>
      <c r="I669" s="4">
        <f t="shared" si="51"/>
        <v>29.009546539379475</v>
      </c>
      <c r="J669" t="s">
        <v>21</v>
      </c>
      <c r="K669" t="s">
        <v>22</v>
      </c>
      <c r="L669">
        <v>1410325200</v>
      </c>
      <c r="M669" s="9">
        <f t="shared" si="52"/>
        <v>41892.208333333336</v>
      </c>
      <c r="N669" s="11">
        <f t="shared" si="53"/>
        <v>2014</v>
      </c>
      <c r="O669">
        <v>1411102800</v>
      </c>
      <c r="P669" s="9">
        <f t="shared" si="54"/>
        <v>41901.208333333336</v>
      </c>
      <c r="Q669" t="b">
        <v>0</v>
      </c>
      <c r="R669" t="b">
        <v>0</v>
      </c>
      <c r="S669" t="s">
        <v>1029</v>
      </c>
      <c r="T669" t="s">
        <v>2064</v>
      </c>
      <c r="U669" t="s">
        <v>2065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55"/>
        <v>20.33818181818182</v>
      </c>
      <c r="G670" t="s">
        <v>14</v>
      </c>
      <c r="H670">
        <v>76</v>
      </c>
      <c r="I670" s="4">
        <f t="shared" si="51"/>
        <v>73.59210526315789</v>
      </c>
      <c r="J670" t="s">
        <v>21</v>
      </c>
      <c r="K670" t="s">
        <v>22</v>
      </c>
      <c r="L670">
        <v>1343797200</v>
      </c>
      <c r="M670" s="9">
        <f t="shared" si="52"/>
        <v>41122.208333333336</v>
      </c>
      <c r="N670" s="11">
        <f t="shared" si="53"/>
        <v>2012</v>
      </c>
      <c r="O670">
        <v>1344834000</v>
      </c>
      <c r="P670" s="9">
        <f t="shared" si="54"/>
        <v>41134.208333333336</v>
      </c>
      <c r="Q670" t="b">
        <v>0</v>
      </c>
      <c r="R670" t="b">
        <v>0</v>
      </c>
      <c r="S670" t="s">
        <v>33</v>
      </c>
      <c r="T670" t="s">
        <v>2039</v>
      </c>
      <c r="U670" t="s">
        <v>2040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55"/>
        <v>358.64754098360658</v>
      </c>
      <c r="G671" t="s">
        <v>20</v>
      </c>
      <c r="H671">
        <v>1621</v>
      </c>
      <c r="I671" s="4">
        <f t="shared" si="51"/>
        <v>107.97038864898211</v>
      </c>
      <c r="J671" t="s">
        <v>107</v>
      </c>
      <c r="K671" t="s">
        <v>108</v>
      </c>
      <c r="L671">
        <v>1498453200</v>
      </c>
      <c r="M671" s="9">
        <f t="shared" si="52"/>
        <v>42912.208333333328</v>
      </c>
      <c r="N671" s="11">
        <f t="shared" si="53"/>
        <v>2017</v>
      </c>
      <c r="O671">
        <v>1499230800</v>
      </c>
      <c r="P671" s="9">
        <f t="shared" si="54"/>
        <v>42921.208333333328</v>
      </c>
      <c r="Q671" t="b">
        <v>0</v>
      </c>
      <c r="R671" t="b">
        <v>0</v>
      </c>
      <c r="S671" t="s">
        <v>33</v>
      </c>
      <c r="T671" t="s">
        <v>2039</v>
      </c>
      <c r="U671" t="s">
        <v>2040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55"/>
        <v>468.85802469135803</v>
      </c>
      <c r="G672" t="s">
        <v>20</v>
      </c>
      <c r="H672">
        <v>1101</v>
      </c>
      <c r="I672" s="4">
        <f t="shared" si="51"/>
        <v>68.987284287011803</v>
      </c>
      <c r="J672" t="s">
        <v>21</v>
      </c>
      <c r="K672" t="s">
        <v>22</v>
      </c>
      <c r="L672">
        <v>1456380000</v>
      </c>
      <c r="M672" s="9">
        <f t="shared" si="52"/>
        <v>42425.25</v>
      </c>
      <c r="N672" s="11">
        <f t="shared" si="53"/>
        <v>2016</v>
      </c>
      <c r="O672">
        <v>1457416800</v>
      </c>
      <c r="P672" s="9">
        <f t="shared" si="54"/>
        <v>42437.25</v>
      </c>
      <c r="Q672" t="b">
        <v>0</v>
      </c>
      <c r="R672" t="b">
        <v>0</v>
      </c>
      <c r="S672" t="s">
        <v>60</v>
      </c>
      <c r="T672" t="s">
        <v>2035</v>
      </c>
      <c r="U672" t="s">
        <v>2045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55"/>
        <v>122.05635245901641</v>
      </c>
      <c r="G673" t="s">
        <v>20</v>
      </c>
      <c r="H673">
        <v>1073</v>
      </c>
      <c r="I673" s="4">
        <f t="shared" si="51"/>
        <v>111.02236719478098</v>
      </c>
      <c r="J673" t="s">
        <v>21</v>
      </c>
      <c r="K673" t="s">
        <v>22</v>
      </c>
      <c r="L673">
        <v>1280552400</v>
      </c>
      <c r="M673" s="9">
        <f t="shared" si="52"/>
        <v>40390.208333333336</v>
      </c>
      <c r="N673" s="11">
        <f t="shared" si="53"/>
        <v>2010</v>
      </c>
      <c r="O673">
        <v>1280898000</v>
      </c>
      <c r="P673" s="9">
        <f t="shared" si="54"/>
        <v>40394.208333333336</v>
      </c>
      <c r="Q673" t="b">
        <v>0</v>
      </c>
      <c r="R673" t="b">
        <v>1</v>
      </c>
      <c r="S673" t="s">
        <v>33</v>
      </c>
      <c r="T673" t="s">
        <v>2039</v>
      </c>
      <c r="U673" t="s">
        <v>2040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55"/>
        <v>55.931783729156137</v>
      </c>
      <c r="G674" t="s">
        <v>14</v>
      </c>
      <c r="H674">
        <v>4428</v>
      </c>
      <c r="I674" s="4">
        <f t="shared" si="51"/>
        <v>24.997515808491418</v>
      </c>
      <c r="J674" t="s">
        <v>26</v>
      </c>
      <c r="K674" t="s">
        <v>27</v>
      </c>
      <c r="L674">
        <v>1521608400</v>
      </c>
      <c r="M674" s="9">
        <f t="shared" si="52"/>
        <v>43180.208333333328</v>
      </c>
      <c r="N674" s="11">
        <f t="shared" si="53"/>
        <v>2018</v>
      </c>
      <c r="O674">
        <v>1522472400</v>
      </c>
      <c r="P674" s="9">
        <f t="shared" si="54"/>
        <v>43190.208333333328</v>
      </c>
      <c r="Q674" t="b">
        <v>0</v>
      </c>
      <c r="R674" t="b">
        <v>0</v>
      </c>
      <c r="S674" t="s">
        <v>33</v>
      </c>
      <c r="T674" t="s">
        <v>2039</v>
      </c>
      <c r="U674" t="s">
        <v>2040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55"/>
        <v>43.660714285714285</v>
      </c>
      <c r="G675" t="s">
        <v>14</v>
      </c>
      <c r="H675">
        <v>58</v>
      </c>
      <c r="I675" s="4">
        <f t="shared" si="51"/>
        <v>42.155172413793103</v>
      </c>
      <c r="J675" t="s">
        <v>107</v>
      </c>
      <c r="K675" t="s">
        <v>108</v>
      </c>
      <c r="L675">
        <v>1460696400</v>
      </c>
      <c r="M675" s="9">
        <f t="shared" si="52"/>
        <v>42475.208333333328</v>
      </c>
      <c r="N675" s="11">
        <f t="shared" si="53"/>
        <v>2016</v>
      </c>
      <c r="O675">
        <v>1462510800</v>
      </c>
      <c r="P675" s="9">
        <f t="shared" si="54"/>
        <v>42496.208333333328</v>
      </c>
      <c r="Q675" t="b">
        <v>0</v>
      </c>
      <c r="R675" t="b">
        <v>0</v>
      </c>
      <c r="S675" t="s">
        <v>60</v>
      </c>
      <c r="T675" t="s">
        <v>2035</v>
      </c>
      <c r="U675" t="s">
        <v>2045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55"/>
        <v>33.53837141183363</v>
      </c>
      <c r="G676" t="s">
        <v>74</v>
      </c>
      <c r="H676">
        <v>1218</v>
      </c>
      <c r="I676" s="4">
        <f t="shared" si="51"/>
        <v>47.003284072249592</v>
      </c>
      <c r="J676" t="s">
        <v>21</v>
      </c>
      <c r="K676" t="s">
        <v>22</v>
      </c>
      <c r="L676">
        <v>1313730000</v>
      </c>
      <c r="M676" s="9">
        <f t="shared" si="52"/>
        <v>40774.208333333336</v>
      </c>
      <c r="N676" s="11">
        <f t="shared" si="53"/>
        <v>2011</v>
      </c>
      <c r="O676">
        <v>1317790800</v>
      </c>
      <c r="P676" s="9">
        <f t="shared" si="54"/>
        <v>40821.208333333336</v>
      </c>
      <c r="Q676" t="b">
        <v>0</v>
      </c>
      <c r="R676" t="b">
        <v>0</v>
      </c>
      <c r="S676" t="s">
        <v>122</v>
      </c>
      <c r="T676" t="s">
        <v>2054</v>
      </c>
      <c r="U676" t="s">
        <v>2055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55"/>
        <v>122.97938144329896</v>
      </c>
      <c r="G677" t="s">
        <v>20</v>
      </c>
      <c r="H677">
        <v>331</v>
      </c>
      <c r="I677" s="4">
        <f t="shared" si="51"/>
        <v>36.0392749244713</v>
      </c>
      <c r="J677" t="s">
        <v>21</v>
      </c>
      <c r="K677" t="s">
        <v>22</v>
      </c>
      <c r="L677">
        <v>1568178000</v>
      </c>
      <c r="M677" s="9">
        <f t="shared" si="52"/>
        <v>43719.208333333328</v>
      </c>
      <c r="N677" s="11">
        <f t="shared" si="53"/>
        <v>2019</v>
      </c>
      <c r="O677">
        <v>1568782800</v>
      </c>
      <c r="P677" s="9">
        <f t="shared" si="54"/>
        <v>43726.208333333328</v>
      </c>
      <c r="Q677" t="b">
        <v>0</v>
      </c>
      <c r="R677" t="b">
        <v>0</v>
      </c>
      <c r="S677" t="s">
        <v>1029</v>
      </c>
      <c r="T677" t="s">
        <v>2064</v>
      </c>
      <c r="U677" t="s">
        <v>2065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55"/>
        <v>189.74959871589084</v>
      </c>
      <c r="G678" t="s">
        <v>20</v>
      </c>
      <c r="H678">
        <v>1170</v>
      </c>
      <c r="I678" s="4">
        <f t="shared" si="51"/>
        <v>101.03760683760684</v>
      </c>
      <c r="J678" t="s">
        <v>21</v>
      </c>
      <c r="K678" t="s">
        <v>22</v>
      </c>
      <c r="L678">
        <v>1348635600</v>
      </c>
      <c r="M678" s="9">
        <f t="shared" si="52"/>
        <v>41178.208333333336</v>
      </c>
      <c r="N678" s="11">
        <f t="shared" si="53"/>
        <v>2012</v>
      </c>
      <c r="O678">
        <v>1349413200</v>
      </c>
      <c r="P678" s="9">
        <f t="shared" si="54"/>
        <v>41187.208333333336</v>
      </c>
      <c r="Q678" t="b">
        <v>0</v>
      </c>
      <c r="R678" t="b">
        <v>0</v>
      </c>
      <c r="S678" t="s">
        <v>122</v>
      </c>
      <c r="T678" t="s">
        <v>2054</v>
      </c>
      <c r="U678" t="s">
        <v>2055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55"/>
        <v>83.622641509433961</v>
      </c>
      <c r="G679" t="s">
        <v>14</v>
      </c>
      <c r="H679">
        <v>111</v>
      </c>
      <c r="I679" s="4">
        <f t="shared" si="51"/>
        <v>39.927927927927925</v>
      </c>
      <c r="J679" t="s">
        <v>21</v>
      </c>
      <c r="K679" t="s">
        <v>22</v>
      </c>
      <c r="L679">
        <v>1468126800</v>
      </c>
      <c r="M679" s="9">
        <f t="shared" si="52"/>
        <v>42561.208333333328</v>
      </c>
      <c r="N679" s="11">
        <f t="shared" si="53"/>
        <v>2016</v>
      </c>
      <c r="O679">
        <v>1472446800</v>
      </c>
      <c r="P679" s="9">
        <f t="shared" si="54"/>
        <v>42611.208333333328</v>
      </c>
      <c r="Q679" t="b">
        <v>0</v>
      </c>
      <c r="R679" t="b">
        <v>0</v>
      </c>
      <c r="S679" t="s">
        <v>119</v>
      </c>
      <c r="T679" t="s">
        <v>2047</v>
      </c>
      <c r="U679" t="s">
        <v>2053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55"/>
        <v>17.968844221105527</v>
      </c>
      <c r="G680" t="s">
        <v>74</v>
      </c>
      <c r="H680">
        <v>215</v>
      </c>
      <c r="I680" s="4">
        <f t="shared" si="51"/>
        <v>83.158139534883716</v>
      </c>
      <c r="J680" t="s">
        <v>21</v>
      </c>
      <c r="K680" t="s">
        <v>22</v>
      </c>
      <c r="L680">
        <v>1547877600</v>
      </c>
      <c r="M680" s="9">
        <f t="shared" si="52"/>
        <v>43484.25</v>
      </c>
      <c r="N680" s="11">
        <f t="shared" si="53"/>
        <v>2019</v>
      </c>
      <c r="O680">
        <v>1548050400</v>
      </c>
      <c r="P680" s="9">
        <f t="shared" si="54"/>
        <v>43486.25</v>
      </c>
      <c r="Q680" t="b">
        <v>0</v>
      </c>
      <c r="R680" t="b">
        <v>0</v>
      </c>
      <c r="S680" t="s">
        <v>53</v>
      </c>
      <c r="T680" t="s">
        <v>2041</v>
      </c>
      <c r="U680" t="s">
        <v>2044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55"/>
        <v>1036.5</v>
      </c>
      <c r="G681" t="s">
        <v>20</v>
      </c>
      <c r="H681">
        <v>363</v>
      </c>
      <c r="I681" s="4">
        <f t="shared" si="51"/>
        <v>39.97520661157025</v>
      </c>
      <c r="J681" t="s">
        <v>21</v>
      </c>
      <c r="K681" t="s">
        <v>22</v>
      </c>
      <c r="L681">
        <v>1571374800</v>
      </c>
      <c r="M681" s="9">
        <f t="shared" si="52"/>
        <v>43756.208333333328</v>
      </c>
      <c r="N681" s="11">
        <f t="shared" si="53"/>
        <v>2019</v>
      </c>
      <c r="O681">
        <v>1571806800</v>
      </c>
      <c r="P681" s="9">
        <f t="shared" si="54"/>
        <v>43761.208333333328</v>
      </c>
      <c r="Q681" t="b">
        <v>0</v>
      </c>
      <c r="R681" t="b">
        <v>1</v>
      </c>
      <c r="S681" t="s">
        <v>17</v>
      </c>
      <c r="T681" t="s">
        <v>2033</v>
      </c>
      <c r="U681" t="s">
        <v>2034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55"/>
        <v>97.405219780219781</v>
      </c>
      <c r="G682" t="s">
        <v>14</v>
      </c>
      <c r="H682">
        <v>2955</v>
      </c>
      <c r="I682" s="4">
        <f t="shared" si="51"/>
        <v>47.993908629441627</v>
      </c>
      <c r="J682" t="s">
        <v>21</v>
      </c>
      <c r="K682" t="s">
        <v>22</v>
      </c>
      <c r="L682">
        <v>1576303200</v>
      </c>
      <c r="M682" s="9">
        <f t="shared" si="52"/>
        <v>43813.25</v>
      </c>
      <c r="N682" s="11">
        <f t="shared" si="53"/>
        <v>2019</v>
      </c>
      <c r="O682">
        <v>1576476000</v>
      </c>
      <c r="P682" s="9">
        <f t="shared" si="54"/>
        <v>43815.25</v>
      </c>
      <c r="Q682" t="b">
        <v>0</v>
      </c>
      <c r="R682" t="b">
        <v>1</v>
      </c>
      <c r="S682" t="s">
        <v>292</v>
      </c>
      <c r="T682" t="s">
        <v>2050</v>
      </c>
      <c r="U682" t="s">
        <v>2061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55"/>
        <v>86.386203150461711</v>
      </c>
      <c r="G683" t="s">
        <v>14</v>
      </c>
      <c r="H683">
        <v>1657</v>
      </c>
      <c r="I683" s="4">
        <f t="shared" si="51"/>
        <v>95.978877489438744</v>
      </c>
      <c r="J683" t="s">
        <v>21</v>
      </c>
      <c r="K683" t="s">
        <v>22</v>
      </c>
      <c r="L683">
        <v>1324447200</v>
      </c>
      <c r="M683" s="9">
        <f t="shared" si="52"/>
        <v>40898.25</v>
      </c>
      <c r="N683" s="11">
        <f t="shared" si="53"/>
        <v>2011</v>
      </c>
      <c r="O683">
        <v>1324965600</v>
      </c>
      <c r="P683" s="9">
        <f t="shared" si="54"/>
        <v>40904.25</v>
      </c>
      <c r="Q683" t="b">
        <v>0</v>
      </c>
      <c r="R683" t="b">
        <v>0</v>
      </c>
      <c r="S683" t="s">
        <v>33</v>
      </c>
      <c r="T683" t="s">
        <v>2039</v>
      </c>
      <c r="U683" t="s">
        <v>2040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55"/>
        <v>150.16666666666666</v>
      </c>
      <c r="G684" t="s">
        <v>20</v>
      </c>
      <c r="H684">
        <v>103</v>
      </c>
      <c r="I684" s="4">
        <f t="shared" si="51"/>
        <v>78.728155339805824</v>
      </c>
      <c r="J684" t="s">
        <v>21</v>
      </c>
      <c r="K684" t="s">
        <v>22</v>
      </c>
      <c r="L684">
        <v>1386741600</v>
      </c>
      <c r="M684" s="9">
        <f t="shared" si="52"/>
        <v>41619.25</v>
      </c>
      <c r="N684" s="11">
        <f t="shared" si="53"/>
        <v>2013</v>
      </c>
      <c r="O684">
        <v>1387519200</v>
      </c>
      <c r="P684" s="9">
        <f t="shared" si="54"/>
        <v>41628.25</v>
      </c>
      <c r="Q684" t="b">
        <v>0</v>
      </c>
      <c r="R684" t="b">
        <v>0</v>
      </c>
      <c r="S684" t="s">
        <v>33</v>
      </c>
      <c r="T684" t="s">
        <v>2039</v>
      </c>
      <c r="U684" t="s">
        <v>2040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55"/>
        <v>358.43478260869563</v>
      </c>
      <c r="G685" t="s">
        <v>20</v>
      </c>
      <c r="H685">
        <v>147</v>
      </c>
      <c r="I685" s="4">
        <f t="shared" si="51"/>
        <v>56.081632653061227</v>
      </c>
      <c r="J685" t="s">
        <v>21</v>
      </c>
      <c r="K685" t="s">
        <v>22</v>
      </c>
      <c r="L685">
        <v>1537074000</v>
      </c>
      <c r="M685" s="9">
        <f t="shared" si="52"/>
        <v>43359.208333333328</v>
      </c>
      <c r="N685" s="11">
        <f t="shared" si="53"/>
        <v>2018</v>
      </c>
      <c r="O685">
        <v>1537246800</v>
      </c>
      <c r="P685" s="9">
        <f t="shared" si="54"/>
        <v>43361.208333333328</v>
      </c>
      <c r="Q685" t="b">
        <v>0</v>
      </c>
      <c r="R685" t="b">
        <v>0</v>
      </c>
      <c r="S685" t="s">
        <v>33</v>
      </c>
      <c r="T685" t="s">
        <v>2039</v>
      </c>
      <c r="U685" t="s">
        <v>2040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55"/>
        <v>542.85714285714289</v>
      </c>
      <c r="G686" t="s">
        <v>20</v>
      </c>
      <c r="H686">
        <v>110</v>
      </c>
      <c r="I686" s="4">
        <f t="shared" si="51"/>
        <v>69.090909090909093</v>
      </c>
      <c r="J686" t="s">
        <v>15</v>
      </c>
      <c r="K686" t="s">
        <v>16</v>
      </c>
      <c r="L686">
        <v>1277787600</v>
      </c>
      <c r="M686" s="9">
        <f t="shared" si="52"/>
        <v>40358.208333333336</v>
      </c>
      <c r="N686" s="11">
        <f t="shared" si="53"/>
        <v>2010</v>
      </c>
      <c r="O686">
        <v>1279515600</v>
      </c>
      <c r="P686" s="9">
        <f t="shared" si="54"/>
        <v>40378.208333333336</v>
      </c>
      <c r="Q686" t="b">
        <v>0</v>
      </c>
      <c r="R686" t="b">
        <v>0</v>
      </c>
      <c r="S686" t="s">
        <v>68</v>
      </c>
      <c r="T686" t="s">
        <v>2047</v>
      </c>
      <c r="U686" t="s">
        <v>2048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55"/>
        <v>67.500714285714281</v>
      </c>
      <c r="G687" t="s">
        <v>14</v>
      </c>
      <c r="H687">
        <v>926</v>
      </c>
      <c r="I687" s="4">
        <f t="shared" si="51"/>
        <v>102.05291576673866</v>
      </c>
      <c r="J687" t="s">
        <v>15</v>
      </c>
      <c r="K687" t="s">
        <v>16</v>
      </c>
      <c r="L687">
        <v>1440306000</v>
      </c>
      <c r="M687" s="9">
        <f t="shared" si="52"/>
        <v>42239.208333333328</v>
      </c>
      <c r="N687" s="11">
        <f t="shared" si="53"/>
        <v>2015</v>
      </c>
      <c r="O687">
        <v>1442379600</v>
      </c>
      <c r="P687" s="9">
        <f t="shared" si="54"/>
        <v>42263.208333333328</v>
      </c>
      <c r="Q687" t="b">
        <v>0</v>
      </c>
      <c r="R687" t="b">
        <v>0</v>
      </c>
      <c r="S687" t="s">
        <v>33</v>
      </c>
      <c r="T687" t="s">
        <v>2039</v>
      </c>
      <c r="U687" t="s">
        <v>2040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55"/>
        <v>191.74666666666667</v>
      </c>
      <c r="G688" t="s">
        <v>20</v>
      </c>
      <c r="H688">
        <v>134</v>
      </c>
      <c r="I688" s="4">
        <f t="shared" si="51"/>
        <v>107.32089552238806</v>
      </c>
      <c r="J688" t="s">
        <v>21</v>
      </c>
      <c r="K688" t="s">
        <v>22</v>
      </c>
      <c r="L688">
        <v>1522126800</v>
      </c>
      <c r="M688" s="9">
        <f t="shared" si="52"/>
        <v>43186.208333333328</v>
      </c>
      <c r="N688" s="11">
        <f t="shared" si="53"/>
        <v>2018</v>
      </c>
      <c r="O688">
        <v>1523077200</v>
      </c>
      <c r="P688" s="9">
        <f t="shared" si="54"/>
        <v>43197.208333333328</v>
      </c>
      <c r="Q688" t="b">
        <v>0</v>
      </c>
      <c r="R688" t="b">
        <v>0</v>
      </c>
      <c r="S688" t="s">
        <v>65</v>
      </c>
      <c r="T688" t="s">
        <v>2037</v>
      </c>
      <c r="U688" t="s">
        <v>2046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55"/>
        <v>932</v>
      </c>
      <c r="G689" t="s">
        <v>20</v>
      </c>
      <c r="H689">
        <v>269</v>
      </c>
      <c r="I689" s="4">
        <f t="shared" si="51"/>
        <v>51.970260223048328</v>
      </c>
      <c r="J689" t="s">
        <v>21</v>
      </c>
      <c r="K689" t="s">
        <v>22</v>
      </c>
      <c r="L689">
        <v>1489298400</v>
      </c>
      <c r="M689" s="9">
        <f t="shared" si="52"/>
        <v>42806.25</v>
      </c>
      <c r="N689" s="11">
        <f t="shared" si="53"/>
        <v>2017</v>
      </c>
      <c r="O689">
        <v>1489554000</v>
      </c>
      <c r="P689" s="9">
        <f t="shared" si="54"/>
        <v>42809.208333333328</v>
      </c>
      <c r="Q689" t="b">
        <v>0</v>
      </c>
      <c r="R689" t="b">
        <v>0</v>
      </c>
      <c r="S689" t="s">
        <v>33</v>
      </c>
      <c r="T689" t="s">
        <v>2039</v>
      </c>
      <c r="U689" t="s">
        <v>2040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55"/>
        <v>429.27586206896552</v>
      </c>
      <c r="G690" t="s">
        <v>20</v>
      </c>
      <c r="H690">
        <v>175</v>
      </c>
      <c r="I690" s="4">
        <f t="shared" si="51"/>
        <v>71.137142857142862</v>
      </c>
      <c r="J690" t="s">
        <v>21</v>
      </c>
      <c r="K690" t="s">
        <v>22</v>
      </c>
      <c r="L690">
        <v>1547100000</v>
      </c>
      <c r="M690" s="9">
        <f t="shared" si="52"/>
        <v>43475.25</v>
      </c>
      <c r="N690" s="11">
        <f t="shared" si="53"/>
        <v>2019</v>
      </c>
      <c r="O690">
        <v>1548482400</v>
      </c>
      <c r="P690" s="9">
        <f t="shared" si="54"/>
        <v>43491.25</v>
      </c>
      <c r="Q690" t="b">
        <v>0</v>
      </c>
      <c r="R690" t="b">
        <v>1</v>
      </c>
      <c r="S690" t="s">
        <v>269</v>
      </c>
      <c r="T690" t="s">
        <v>2041</v>
      </c>
      <c r="U690" t="s">
        <v>2060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55"/>
        <v>100.65753424657535</v>
      </c>
      <c r="G691" t="s">
        <v>20</v>
      </c>
      <c r="H691">
        <v>69</v>
      </c>
      <c r="I691" s="4">
        <f t="shared" si="51"/>
        <v>106.49275362318841</v>
      </c>
      <c r="J691" t="s">
        <v>21</v>
      </c>
      <c r="K691" t="s">
        <v>22</v>
      </c>
      <c r="L691">
        <v>1383022800</v>
      </c>
      <c r="M691" s="9">
        <f t="shared" si="52"/>
        <v>41576.208333333336</v>
      </c>
      <c r="N691" s="11">
        <f t="shared" si="53"/>
        <v>2013</v>
      </c>
      <c r="O691">
        <v>1384063200</v>
      </c>
      <c r="P691" s="9">
        <f t="shared" si="54"/>
        <v>41588.25</v>
      </c>
      <c r="Q691" t="b">
        <v>0</v>
      </c>
      <c r="R691" t="b">
        <v>0</v>
      </c>
      <c r="S691" t="s">
        <v>28</v>
      </c>
      <c r="T691" t="s">
        <v>2037</v>
      </c>
      <c r="U691" t="s">
        <v>2038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55"/>
        <v>226.61111111111109</v>
      </c>
      <c r="G692" t="s">
        <v>20</v>
      </c>
      <c r="H692">
        <v>190</v>
      </c>
      <c r="I692" s="4">
        <f t="shared" si="51"/>
        <v>42.93684210526316</v>
      </c>
      <c r="J692" t="s">
        <v>21</v>
      </c>
      <c r="K692" t="s">
        <v>22</v>
      </c>
      <c r="L692">
        <v>1322373600</v>
      </c>
      <c r="M692" s="9">
        <f t="shared" si="52"/>
        <v>40874.25</v>
      </c>
      <c r="N692" s="11">
        <f t="shared" si="53"/>
        <v>2011</v>
      </c>
      <c r="O692">
        <v>1322892000</v>
      </c>
      <c r="P692" s="9">
        <f t="shared" si="54"/>
        <v>40880.25</v>
      </c>
      <c r="Q692" t="b">
        <v>0</v>
      </c>
      <c r="R692" t="b">
        <v>1</v>
      </c>
      <c r="S692" t="s">
        <v>42</v>
      </c>
      <c r="T692" t="s">
        <v>2041</v>
      </c>
      <c r="U692" t="s">
        <v>2042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55"/>
        <v>142.38</v>
      </c>
      <c r="G693" t="s">
        <v>20</v>
      </c>
      <c r="H693">
        <v>237</v>
      </c>
      <c r="I693" s="4">
        <f t="shared" si="51"/>
        <v>30.037974683544302</v>
      </c>
      <c r="J693" t="s">
        <v>21</v>
      </c>
      <c r="K693" t="s">
        <v>22</v>
      </c>
      <c r="L693">
        <v>1349240400</v>
      </c>
      <c r="M693" s="9">
        <f t="shared" si="52"/>
        <v>41185.208333333336</v>
      </c>
      <c r="N693" s="11">
        <f t="shared" si="53"/>
        <v>2012</v>
      </c>
      <c r="O693">
        <v>1350709200</v>
      </c>
      <c r="P693" s="9">
        <f t="shared" si="54"/>
        <v>41202.208333333336</v>
      </c>
      <c r="Q693" t="b">
        <v>1</v>
      </c>
      <c r="R693" t="b">
        <v>1</v>
      </c>
      <c r="S693" t="s">
        <v>42</v>
      </c>
      <c r="T693" t="s">
        <v>2041</v>
      </c>
      <c r="U693" t="s">
        <v>2042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55"/>
        <v>90.633333333333326</v>
      </c>
      <c r="G694" t="s">
        <v>14</v>
      </c>
      <c r="H694">
        <v>77</v>
      </c>
      <c r="I694" s="4">
        <f t="shared" si="51"/>
        <v>70.623376623376629</v>
      </c>
      <c r="J694" t="s">
        <v>40</v>
      </c>
      <c r="K694" t="s">
        <v>41</v>
      </c>
      <c r="L694">
        <v>1562648400</v>
      </c>
      <c r="M694" s="9">
        <f t="shared" si="52"/>
        <v>43655.208333333328</v>
      </c>
      <c r="N694" s="11">
        <f t="shared" si="53"/>
        <v>2019</v>
      </c>
      <c r="O694">
        <v>1564203600</v>
      </c>
      <c r="P694" s="9">
        <f t="shared" si="54"/>
        <v>43673.208333333328</v>
      </c>
      <c r="Q694" t="b">
        <v>0</v>
      </c>
      <c r="R694" t="b">
        <v>0</v>
      </c>
      <c r="S694" t="s">
        <v>23</v>
      </c>
      <c r="T694" t="s">
        <v>2035</v>
      </c>
      <c r="U694" t="s">
        <v>2036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55"/>
        <v>63.966740576496676</v>
      </c>
      <c r="G695" t="s">
        <v>14</v>
      </c>
      <c r="H695">
        <v>1748</v>
      </c>
      <c r="I695" s="4">
        <f t="shared" si="51"/>
        <v>66.016018306636155</v>
      </c>
      <c r="J695" t="s">
        <v>21</v>
      </c>
      <c r="K695" t="s">
        <v>22</v>
      </c>
      <c r="L695">
        <v>1508216400</v>
      </c>
      <c r="M695" s="9">
        <f t="shared" si="52"/>
        <v>43025.208333333328</v>
      </c>
      <c r="N695" s="11">
        <f t="shared" si="53"/>
        <v>2017</v>
      </c>
      <c r="O695">
        <v>1509685200</v>
      </c>
      <c r="P695" s="9">
        <f t="shared" si="54"/>
        <v>43042.208333333328</v>
      </c>
      <c r="Q695" t="b">
        <v>0</v>
      </c>
      <c r="R695" t="b">
        <v>0</v>
      </c>
      <c r="S695" t="s">
        <v>33</v>
      </c>
      <c r="T695" t="s">
        <v>2039</v>
      </c>
      <c r="U695" t="s">
        <v>2040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55"/>
        <v>84.131868131868131</v>
      </c>
      <c r="G696" t="s">
        <v>14</v>
      </c>
      <c r="H696">
        <v>79</v>
      </c>
      <c r="I696" s="4">
        <f t="shared" si="51"/>
        <v>96.911392405063296</v>
      </c>
      <c r="J696" t="s">
        <v>21</v>
      </c>
      <c r="K696" t="s">
        <v>22</v>
      </c>
      <c r="L696">
        <v>1511762400</v>
      </c>
      <c r="M696" s="9">
        <f t="shared" si="52"/>
        <v>43066.25</v>
      </c>
      <c r="N696" s="11">
        <f t="shared" si="53"/>
        <v>2017</v>
      </c>
      <c r="O696">
        <v>1514959200</v>
      </c>
      <c r="P696" s="9">
        <f t="shared" si="54"/>
        <v>43103.25</v>
      </c>
      <c r="Q696" t="b">
        <v>0</v>
      </c>
      <c r="R696" t="b">
        <v>0</v>
      </c>
      <c r="S696" t="s">
        <v>33</v>
      </c>
      <c r="T696" t="s">
        <v>2039</v>
      </c>
      <c r="U696" t="s">
        <v>2040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55"/>
        <v>133.93478260869566</v>
      </c>
      <c r="G697" t="s">
        <v>20</v>
      </c>
      <c r="H697">
        <v>196</v>
      </c>
      <c r="I697" s="4">
        <f t="shared" si="51"/>
        <v>62.867346938775512</v>
      </c>
      <c r="J697" t="s">
        <v>107</v>
      </c>
      <c r="K697" t="s">
        <v>108</v>
      </c>
      <c r="L697">
        <v>1447480800</v>
      </c>
      <c r="M697" s="9">
        <f t="shared" si="52"/>
        <v>42322.25</v>
      </c>
      <c r="N697" s="11">
        <f t="shared" si="53"/>
        <v>2015</v>
      </c>
      <c r="O697">
        <v>1448863200</v>
      </c>
      <c r="P697" s="9">
        <f t="shared" si="54"/>
        <v>42338.25</v>
      </c>
      <c r="Q697" t="b">
        <v>1</v>
      </c>
      <c r="R697" t="b">
        <v>0</v>
      </c>
      <c r="S697" t="s">
        <v>23</v>
      </c>
      <c r="T697" t="s">
        <v>2035</v>
      </c>
      <c r="U697" t="s">
        <v>2036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55"/>
        <v>59.042047531992694</v>
      </c>
      <c r="G698" t="s">
        <v>14</v>
      </c>
      <c r="H698">
        <v>889</v>
      </c>
      <c r="I698" s="4">
        <f t="shared" si="51"/>
        <v>108.98537682789652</v>
      </c>
      <c r="J698" t="s">
        <v>21</v>
      </c>
      <c r="K698" t="s">
        <v>22</v>
      </c>
      <c r="L698">
        <v>1429506000</v>
      </c>
      <c r="M698" s="9">
        <f t="shared" si="52"/>
        <v>42114.208333333328</v>
      </c>
      <c r="N698" s="11">
        <f t="shared" si="53"/>
        <v>2015</v>
      </c>
      <c r="O698">
        <v>1429592400</v>
      </c>
      <c r="P698" s="9">
        <f t="shared" si="54"/>
        <v>42115.208333333328</v>
      </c>
      <c r="Q698" t="b">
        <v>0</v>
      </c>
      <c r="R698" t="b">
        <v>1</v>
      </c>
      <c r="S698" t="s">
        <v>33</v>
      </c>
      <c r="T698" t="s">
        <v>2039</v>
      </c>
      <c r="U698" t="s">
        <v>2040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55"/>
        <v>152.80062063615205</v>
      </c>
      <c r="G699" t="s">
        <v>20</v>
      </c>
      <c r="H699">
        <v>7295</v>
      </c>
      <c r="I699" s="4">
        <f t="shared" si="51"/>
        <v>26.999314599040439</v>
      </c>
      <c r="J699" t="s">
        <v>21</v>
      </c>
      <c r="K699" t="s">
        <v>22</v>
      </c>
      <c r="L699">
        <v>1522472400</v>
      </c>
      <c r="M699" s="9">
        <f t="shared" si="52"/>
        <v>43190.208333333328</v>
      </c>
      <c r="N699" s="11">
        <f t="shared" si="53"/>
        <v>2018</v>
      </c>
      <c r="O699">
        <v>1522645200</v>
      </c>
      <c r="P699" s="9">
        <f t="shared" si="54"/>
        <v>43192.208333333328</v>
      </c>
      <c r="Q699" t="b">
        <v>0</v>
      </c>
      <c r="R699" t="b">
        <v>0</v>
      </c>
      <c r="S699" t="s">
        <v>50</v>
      </c>
      <c r="T699" t="s">
        <v>2035</v>
      </c>
      <c r="U699" t="s">
        <v>2043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55"/>
        <v>446.69121140142522</v>
      </c>
      <c r="G700" t="s">
        <v>20</v>
      </c>
      <c r="H700">
        <v>2893</v>
      </c>
      <c r="I700" s="4">
        <f t="shared" si="51"/>
        <v>65.004147943311438</v>
      </c>
      <c r="J700" t="s">
        <v>15</v>
      </c>
      <c r="K700" t="s">
        <v>16</v>
      </c>
      <c r="L700">
        <v>1322114400</v>
      </c>
      <c r="M700" s="9">
        <f t="shared" si="52"/>
        <v>40871.25</v>
      </c>
      <c r="N700" s="11">
        <f t="shared" si="53"/>
        <v>2011</v>
      </c>
      <c r="O700">
        <v>1323324000</v>
      </c>
      <c r="P700" s="9">
        <f t="shared" si="54"/>
        <v>40885.25</v>
      </c>
      <c r="Q700" t="b">
        <v>0</v>
      </c>
      <c r="R700" t="b">
        <v>0</v>
      </c>
      <c r="S700" t="s">
        <v>65</v>
      </c>
      <c r="T700" t="s">
        <v>2037</v>
      </c>
      <c r="U700" t="s">
        <v>2046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55"/>
        <v>84.391891891891888</v>
      </c>
      <c r="G701" t="s">
        <v>14</v>
      </c>
      <c r="H701">
        <v>56</v>
      </c>
      <c r="I701" s="4">
        <f t="shared" si="51"/>
        <v>111.51785714285714</v>
      </c>
      <c r="J701" t="s">
        <v>21</v>
      </c>
      <c r="K701" t="s">
        <v>22</v>
      </c>
      <c r="L701">
        <v>1561438800</v>
      </c>
      <c r="M701" s="9">
        <f t="shared" si="52"/>
        <v>43641.208333333328</v>
      </c>
      <c r="N701" s="11">
        <f t="shared" si="53"/>
        <v>2019</v>
      </c>
      <c r="O701">
        <v>1561525200</v>
      </c>
      <c r="P701" s="9">
        <f t="shared" si="54"/>
        <v>43642.208333333328</v>
      </c>
      <c r="Q701" t="b">
        <v>0</v>
      </c>
      <c r="R701" t="b">
        <v>0</v>
      </c>
      <c r="S701" t="s">
        <v>53</v>
      </c>
      <c r="T701" t="s">
        <v>2041</v>
      </c>
      <c r="U701" t="s">
        <v>2044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55"/>
        <v>3</v>
      </c>
      <c r="G702" t="s">
        <v>14</v>
      </c>
      <c r="H702">
        <v>1</v>
      </c>
      <c r="I702" s="4">
        <f t="shared" si="51"/>
        <v>3</v>
      </c>
      <c r="J702" t="s">
        <v>21</v>
      </c>
      <c r="K702" t="s">
        <v>22</v>
      </c>
      <c r="L702">
        <v>1264399200</v>
      </c>
      <c r="M702" s="9">
        <f t="shared" si="52"/>
        <v>40203.25</v>
      </c>
      <c r="N702" s="11">
        <f t="shared" si="53"/>
        <v>2010</v>
      </c>
      <c r="O702">
        <v>1265695200</v>
      </c>
      <c r="P702" s="9">
        <f t="shared" si="54"/>
        <v>40218.25</v>
      </c>
      <c r="Q702" t="b">
        <v>0</v>
      </c>
      <c r="R702" t="b">
        <v>0</v>
      </c>
      <c r="S702" t="s">
        <v>65</v>
      </c>
      <c r="T702" t="s">
        <v>2037</v>
      </c>
      <c r="U702" t="s">
        <v>2046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55"/>
        <v>175.02692307692308</v>
      </c>
      <c r="G703" t="s">
        <v>20</v>
      </c>
      <c r="H703">
        <v>820</v>
      </c>
      <c r="I703" s="4">
        <f t="shared" si="51"/>
        <v>110.99268292682927</v>
      </c>
      <c r="J703" t="s">
        <v>21</v>
      </c>
      <c r="K703" t="s">
        <v>22</v>
      </c>
      <c r="L703">
        <v>1301202000</v>
      </c>
      <c r="M703" s="9">
        <f t="shared" si="52"/>
        <v>40629.208333333336</v>
      </c>
      <c r="N703" s="11">
        <f t="shared" si="53"/>
        <v>2011</v>
      </c>
      <c r="O703">
        <v>1301806800</v>
      </c>
      <c r="P703" s="9">
        <f t="shared" si="54"/>
        <v>40636.208333333336</v>
      </c>
      <c r="Q703" t="b">
        <v>1</v>
      </c>
      <c r="R703" t="b">
        <v>0</v>
      </c>
      <c r="S703" t="s">
        <v>33</v>
      </c>
      <c r="T703" t="s">
        <v>2039</v>
      </c>
      <c r="U703" t="s">
        <v>2040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55"/>
        <v>54.137931034482754</v>
      </c>
      <c r="G704" t="s">
        <v>14</v>
      </c>
      <c r="H704">
        <v>83</v>
      </c>
      <c r="I704" s="4">
        <f t="shared" si="51"/>
        <v>56.746987951807228</v>
      </c>
      <c r="J704" t="s">
        <v>21</v>
      </c>
      <c r="K704" t="s">
        <v>22</v>
      </c>
      <c r="L704">
        <v>1374469200</v>
      </c>
      <c r="M704" s="9">
        <f t="shared" si="52"/>
        <v>41477.208333333336</v>
      </c>
      <c r="N704" s="11">
        <f t="shared" si="53"/>
        <v>2013</v>
      </c>
      <c r="O704">
        <v>1374901200</v>
      </c>
      <c r="P704" s="9">
        <f t="shared" si="54"/>
        <v>41482.208333333336</v>
      </c>
      <c r="Q704" t="b">
        <v>0</v>
      </c>
      <c r="R704" t="b">
        <v>0</v>
      </c>
      <c r="S704" t="s">
        <v>65</v>
      </c>
      <c r="T704" t="s">
        <v>2037</v>
      </c>
      <c r="U704" t="s">
        <v>2046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55"/>
        <v>311.87381703470032</v>
      </c>
      <c r="G705" t="s">
        <v>20</v>
      </c>
      <c r="H705">
        <v>2038</v>
      </c>
      <c r="I705" s="4">
        <f t="shared" si="51"/>
        <v>97.020608439646708</v>
      </c>
      <c r="J705" t="s">
        <v>21</v>
      </c>
      <c r="K705" t="s">
        <v>22</v>
      </c>
      <c r="L705">
        <v>1334984400</v>
      </c>
      <c r="M705" s="9">
        <f t="shared" si="52"/>
        <v>41020.208333333336</v>
      </c>
      <c r="N705" s="11">
        <f t="shared" si="53"/>
        <v>2012</v>
      </c>
      <c r="O705">
        <v>1336453200</v>
      </c>
      <c r="P705" s="9">
        <f t="shared" si="54"/>
        <v>41037.208333333336</v>
      </c>
      <c r="Q705" t="b">
        <v>1</v>
      </c>
      <c r="R705" t="b">
        <v>1</v>
      </c>
      <c r="S705" t="s">
        <v>206</v>
      </c>
      <c r="T705" t="s">
        <v>2047</v>
      </c>
      <c r="U705" t="s">
        <v>2059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55"/>
        <v>122.78160919540231</v>
      </c>
      <c r="G706" t="s">
        <v>20</v>
      </c>
      <c r="H706">
        <v>116</v>
      </c>
      <c r="I706" s="4">
        <f t="shared" si="51"/>
        <v>92.08620689655173</v>
      </c>
      <c r="J706" t="s">
        <v>21</v>
      </c>
      <c r="K706" t="s">
        <v>22</v>
      </c>
      <c r="L706">
        <v>1467608400</v>
      </c>
      <c r="M706" s="9">
        <f t="shared" si="52"/>
        <v>42555.208333333328</v>
      </c>
      <c r="N706" s="11">
        <f t="shared" si="53"/>
        <v>2016</v>
      </c>
      <c r="O706">
        <v>1468904400</v>
      </c>
      <c r="P706" s="9">
        <f t="shared" si="54"/>
        <v>42570.208333333328</v>
      </c>
      <c r="Q706" t="b">
        <v>0</v>
      </c>
      <c r="R706" t="b">
        <v>0</v>
      </c>
      <c r="S706" t="s">
        <v>71</v>
      </c>
      <c r="T706" t="s">
        <v>2041</v>
      </c>
      <c r="U706" t="s">
        <v>2049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55"/>
        <v>99.026517383618156</v>
      </c>
      <c r="G707" t="s">
        <v>14</v>
      </c>
      <c r="H707">
        <v>2025</v>
      </c>
      <c r="I707" s="4">
        <f t="shared" ref="I707:I770" si="56">E707/H707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57">(((L707/60)/60)/24)+DATE(1970,1,1)</f>
        <v>41619.25</v>
      </c>
      <c r="N707" s="11">
        <f t="shared" ref="N707:N770" si="58">YEAR(M707)</f>
        <v>2013</v>
      </c>
      <c r="O707">
        <v>1387087200</v>
      </c>
      <c r="P707" s="9">
        <f t="shared" ref="P707:P770" si="59">(((O707/60)/60)/24)+DATE(1970,1,1)</f>
        <v>41623.25</v>
      </c>
      <c r="Q707" t="b">
        <v>0</v>
      </c>
      <c r="R707" t="b">
        <v>0</v>
      </c>
      <c r="S707" t="s">
        <v>68</v>
      </c>
      <c r="T707" t="s">
        <v>2047</v>
      </c>
      <c r="U707" t="s">
        <v>2048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55"/>
        <v>127.84686346863469</v>
      </c>
      <c r="G708" t="s">
        <v>20</v>
      </c>
      <c r="H708">
        <v>1345</v>
      </c>
      <c r="I708" s="4">
        <f t="shared" si="56"/>
        <v>103.03791821561339</v>
      </c>
      <c r="J708" t="s">
        <v>26</v>
      </c>
      <c r="K708" t="s">
        <v>27</v>
      </c>
      <c r="L708">
        <v>1546754400</v>
      </c>
      <c r="M708" s="9">
        <f t="shared" si="57"/>
        <v>43471.25</v>
      </c>
      <c r="N708" s="11">
        <f t="shared" si="58"/>
        <v>2019</v>
      </c>
      <c r="O708">
        <v>1547445600</v>
      </c>
      <c r="P708" s="9">
        <f t="shared" si="59"/>
        <v>43479.25</v>
      </c>
      <c r="Q708" t="b">
        <v>0</v>
      </c>
      <c r="R708" t="b">
        <v>1</v>
      </c>
      <c r="S708" t="s">
        <v>28</v>
      </c>
      <c r="T708" t="s">
        <v>2037</v>
      </c>
      <c r="U708" t="s">
        <v>2038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55"/>
        <v>158.61643835616439</v>
      </c>
      <c r="G709" t="s">
        <v>20</v>
      </c>
      <c r="H709">
        <v>168</v>
      </c>
      <c r="I709" s="4">
        <f t="shared" si="56"/>
        <v>68.922619047619051</v>
      </c>
      <c r="J709" t="s">
        <v>21</v>
      </c>
      <c r="K709" t="s">
        <v>22</v>
      </c>
      <c r="L709">
        <v>1544248800</v>
      </c>
      <c r="M709" s="9">
        <f t="shared" si="57"/>
        <v>43442.25</v>
      </c>
      <c r="N709" s="11">
        <f t="shared" si="58"/>
        <v>2018</v>
      </c>
      <c r="O709">
        <v>1547359200</v>
      </c>
      <c r="P709" s="9">
        <f t="shared" si="59"/>
        <v>43478.25</v>
      </c>
      <c r="Q709" t="b">
        <v>0</v>
      </c>
      <c r="R709" t="b">
        <v>0</v>
      </c>
      <c r="S709" t="s">
        <v>53</v>
      </c>
      <c r="T709" t="s">
        <v>2041</v>
      </c>
      <c r="U709" t="s">
        <v>2044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55"/>
        <v>707.05882352941171</v>
      </c>
      <c r="G710" t="s">
        <v>20</v>
      </c>
      <c r="H710">
        <v>137</v>
      </c>
      <c r="I710" s="4">
        <f t="shared" si="56"/>
        <v>87.737226277372258</v>
      </c>
      <c r="J710" t="s">
        <v>98</v>
      </c>
      <c r="K710" t="s">
        <v>99</v>
      </c>
      <c r="L710">
        <v>1495429200</v>
      </c>
      <c r="M710" s="9">
        <f t="shared" si="57"/>
        <v>42877.208333333328</v>
      </c>
      <c r="N710" s="11">
        <f t="shared" si="58"/>
        <v>2017</v>
      </c>
      <c r="O710">
        <v>1496293200</v>
      </c>
      <c r="P710" s="9">
        <f t="shared" si="59"/>
        <v>42887.208333333328</v>
      </c>
      <c r="Q710" t="b">
        <v>0</v>
      </c>
      <c r="R710" t="b">
        <v>0</v>
      </c>
      <c r="S710" t="s">
        <v>33</v>
      </c>
      <c r="T710" t="s">
        <v>2039</v>
      </c>
      <c r="U710" t="s">
        <v>2040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55"/>
        <v>142.38775510204081</v>
      </c>
      <c r="G711" t="s">
        <v>20</v>
      </c>
      <c r="H711">
        <v>186</v>
      </c>
      <c r="I711" s="4">
        <f t="shared" si="56"/>
        <v>75.021505376344081</v>
      </c>
      <c r="J711" t="s">
        <v>107</v>
      </c>
      <c r="K711" t="s">
        <v>108</v>
      </c>
      <c r="L711">
        <v>1334811600</v>
      </c>
      <c r="M711" s="9">
        <f t="shared" si="57"/>
        <v>41018.208333333336</v>
      </c>
      <c r="N711" s="11">
        <f t="shared" si="58"/>
        <v>2012</v>
      </c>
      <c r="O711">
        <v>1335416400</v>
      </c>
      <c r="P711" s="9">
        <f t="shared" si="59"/>
        <v>41025.208333333336</v>
      </c>
      <c r="Q711" t="b">
        <v>0</v>
      </c>
      <c r="R711" t="b">
        <v>0</v>
      </c>
      <c r="S711" t="s">
        <v>33</v>
      </c>
      <c r="T711" t="s">
        <v>2039</v>
      </c>
      <c r="U711" t="s">
        <v>2040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55"/>
        <v>147.86046511627907</v>
      </c>
      <c r="G712" t="s">
        <v>20</v>
      </c>
      <c r="H712">
        <v>125</v>
      </c>
      <c r="I712" s="4">
        <f t="shared" si="56"/>
        <v>50.863999999999997</v>
      </c>
      <c r="J712" t="s">
        <v>21</v>
      </c>
      <c r="K712" t="s">
        <v>22</v>
      </c>
      <c r="L712">
        <v>1531544400</v>
      </c>
      <c r="M712" s="9">
        <f t="shared" si="57"/>
        <v>43295.208333333328</v>
      </c>
      <c r="N712" s="11">
        <f t="shared" si="58"/>
        <v>2018</v>
      </c>
      <c r="O712">
        <v>1532149200</v>
      </c>
      <c r="P712" s="9">
        <f t="shared" si="59"/>
        <v>43302.208333333328</v>
      </c>
      <c r="Q712" t="b">
        <v>0</v>
      </c>
      <c r="R712" t="b">
        <v>1</v>
      </c>
      <c r="S712" t="s">
        <v>33</v>
      </c>
      <c r="T712" t="s">
        <v>2039</v>
      </c>
      <c r="U712" t="s">
        <v>2040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55"/>
        <v>20.322580645161288</v>
      </c>
      <c r="G713" t="s">
        <v>14</v>
      </c>
      <c r="H713">
        <v>14</v>
      </c>
      <c r="I713" s="4">
        <f t="shared" si="56"/>
        <v>90</v>
      </c>
      <c r="J713" t="s">
        <v>107</v>
      </c>
      <c r="K713" t="s">
        <v>108</v>
      </c>
      <c r="L713">
        <v>1453615200</v>
      </c>
      <c r="M713" s="9">
        <f t="shared" si="57"/>
        <v>42393.25</v>
      </c>
      <c r="N713" s="11">
        <f t="shared" si="58"/>
        <v>2016</v>
      </c>
      <c r="O713">
        <v>1453788000</v>
      </c>
      <c r="P713" s="9">
        <f t="shared" si="59"/>
        <v>42395.25</v>
      </c>
      <c r="Q713" t="b">
        <v>1</v>
      </c>
      <c r="R713" t="b">
        <v>1</v>
      </c>
      <c r="S713" t="s">
        <v>33</v>
      </c>
      <c r="T713" t="s">
        <v>2039</v>
      </c>
      <c r="U713" t="s">
        <v>2040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55"/>
        <v>1840.625</v>
      </c>
      <c r="G714" t="s">
        <v>20</v>
      </c>
      <c r="H714">
        <v>202</v>
      </c>
      <c r="I714" s="4">
        <f t="shared" si="56"/>
        <v>72.896039603960389</v>
      </c>
      <c r="J714" t="s">
        <v>21</v>
      </c>
      <c r="K714" t="s">
        <v>22</v>
      </c>
      <c r="L714">
        <v>1467954000</v>
      </c>
      <c r="M714" s="9">
        <f t="shared" si="57"/>
        <v>42559.208333333328</v>
      </c>
      <c r="N714" s="11">
        <f t="shared" si="58"/>
        <v>2016</v>
      </c>
      <c r="O714">
        <v>1471496400</v>
      </c>
      <c r="P714" s="9">
        <f t="shared" si="59"/>
        <v>42600.208333333328</v>
      </c>
      <c r="Q714" t="b">
        <v>0</v>
      </c>
      <c r="R714" t="b">
        <v>0</v>
      </c>
      <c r="S714" t="s">
        <v>33</v>
      </c>
      <c r="T714" t="s">
        <v>2039</v>
      </c>
      <c r="U714" t="s">
        <v>2040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55"/>
        <v>161.94202898550725</v>
      </c>
      <c r="G715" t="s">
        <v>20</v>
      </c>
      <c r="H715">
        <v>103</v>
      </c>
      <c r="I715" s="4">
        <f t="shared" si="56"/>
        <v>108.48543689320388</v>
      </c>
      <c r="J715" t="s">
        <v>21</v>
      </c>
      <c r="K715" t="s">
        <v>22</v>
      </c>
      <c r="L715">
        <v>1471842000</v>
      </c>
      <c r="M715" s="9">
        <f t="shared" si="57"/>
        <v>42604.208333333328</v>
      </c>
      <c r="N715" s="11">
        <f t="shared" si="58"/>
        <v>2016</v>
      </c>
      <c r="O715">
        <v>1472878800</v>
      </c>
      <c r="P715" s="9">
        <f t="shared" si="59"/>
        <v>42616.208333333328</v>
      </c>
      <c r="Q715" t="b">
        <v>0</v>
      </c>
      <c r="R715" t="b">
        <v>0</v>
      </c>
      <c r="S715" t="s">
        <v>133</v>
      </c>
      <c r="T715" t="s">
        <v>2047</v>
      </c>
      <c r="U715" t="s">
        <v>2056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55"/>
        <v>472.82077922077923</v>
      </c>
      <c r="G716" t="s">
        <v>20</v>
      </c>
      <c r="H716">
        <v>1785</v>
      </c>
      <c r="I716" s="4">
        <f t="shared" si="56"/>
        <v>101.98095238095237</v>
      </c>
      <c r="J716" t="s">
        <v>21</v>
      </c>
      <c r="K716" t="s">
        <v>22</v>
      </c>
      <c r="L716">
        <v>1408424400</v>
      </c>
      <c r="M716" s="9">
        <f t="shared" si="57"/>
        <v>41870.208333333336</v>
      </c>
      <c r="N716" s="11">
        <f t="shared" si="58"/>
        <v>2014</v>
      </c>
      <c r="O716">
        <v>1408510800</v>
      </c>
      <c r="P716" s="9">
        <f t="shared" si="59"/>
        <v>41871.208333333336</v>
      </c>
      <c r="Q716" t="b">
        <v>0</v>
      </c>
      <c r="R716" t="b">
        <v>0</v>
      </c>
      <c r="S716" t="s">
        <v>23</v>
      </c>
      <c r="T716" t="s">
        <v>2035</v>
      </c>
      <c r="U716" t="s">
        <v>2036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55"/>
        <v>24.466101694915253</v>
      </c>
      <c r="G717" t="s">
        <v>14</v>
      </c>
      <c r="H717">
        <v>656</v>
      </c>
      <c r="I717" s="4">
        <f t="shared" si="56"/>
        <v>44.009146341463413</v>
      </c>
      <c r="J717" t="s">
        <v>21</v>
      </c>
      <c r="K717" t="s">
        <v>22</v>
      </c>
      <c r="L717">
        <v>1281157200</v>
      </c>
      <c r="M717" s="9">
        <f t="shared" si="57"/>
        <v>40397.208333333336</v>
      </c>
      <c r="N717" s="11">
        <f t="shared" si="58"/>
        <v>2010</v>
      </c>
      <c r="O717">
        <v>1281589200</v>
      </c>
      <c r="P717" s="9">
        <f t="shared" si="59"/>
        <v>40402.208333333336</v>
      </c>
      <c r="Q717" t="b">
        <v>0</v>
      </c>
      <c r="R717" t="b">
        <v>0</v>
      </c>
      <c r="S717" t="s">
        <v>292</v>
      </c>
      <c r="T717" t="s">
        <v>2050</v>
      </c>
      <c r="U717" t="s">
        <v>2061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55"/>
        <v>517.65</v>
      </c>
      <c r="G718" t="s">
        <v>20</v>
      </c>
      <c r="H718">
        <v>157</v>
      </c>
      <c r="I718" s="4">
        <f t="shared" si="56"/>
        <v>65.942675159235662</v>
      </c>
      <c r="J718" t="s">
        <v>21</v>
      </c>
      <c r="K718" t="s">
        <v>22</v>
      </c>
      <c r="L718">
        <v>1373432400</v>
      </c>
      <c r="M718" s="9">
        <f t="shared" si="57"/>
        <v>41465.208333333336</v>
      </c>
      <c r="N718" s="11">
        <f t="shared" si="58"/>
        <v>2013</v>
      </c>
      <c r="O718">
        <v>1375851600</v>
      </c>
      <c r="P718" s="9">
        <f t="shared" si="59"/>
        <v>41493.208333333336</v>
      </c>
      <c r="Q718" t="b">
        <v>0</v>
      </c>
      <c r="R718" t="b">
        <v>1</v>
      </c>
      <c r="S718" t="s">
        <v>33</v>
      </c>
      <c r="T718" t="s">
        <v>2039</v>
      </c>
      <c r="U718" t="s">
        <v>2040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ref="F719:F782" si="60">(E719/D719)*100</f>
        <v>247.64285714285714</v>
      </c>
      <c r="G719" t="s">
        <v>20</v>
      </c>
      <c r="H719">
        <v>555</v>
      </c>
      <c r="I719" s="4">
        <f t="shared" si="56"/>
        <v>24.987387387387386</v>
      </c>
      <c r="J719" t="s">
        <v>21</v>
      </c>
      <c r="K719" t="s">
        <v>22</v>
      </c>
      <c r="L719">
        <v>1313989200</v>
      </c>
      <c r="M719" s="9">
        <f t="shared" si="57"/>
        <v>40777.208333333336</v>
      </c>
      <c r="N719" s="11">
        <f t="shared" si="58"/>
        <v>2011</v>
      </c>
      <c r="O719">
        <v>1315803600</v>
      </c>
      <c r="P719" s="9">
        <f t="shared" si="59"/>
        <v>40798.208333333336</v>
      </c>
      <c r="Q719" t="b">
        <v>0</v>
      </c>
      <c r="R719" t="b">
        <v>0</v>
      </c>
      <c r="S719" t="s">
        <v>42</v>
      </c>
      <c r="T719" t="s">
        <v>2041</v>
      </c>
      <c r="U719" t="s">
        <v>2042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0"/>
        <v>100.20481927710843</v>
      </c>
      <c r="G720" t="s">
        <v>20</v>
      </c>
      <c r="H720">
        <v>297</v>
      </c>
      <c r="I720" s="4">
        <f t="shared" si="56"/>
        <v>28.003367003367003</v>
      </c>
      <c r="J720" t="s">
        <v>21</v>
      </c>
      <c r="K720" t="s">
        <v>22</v>
      </c>
      <c r="L720">
        <v>1371445200</v>
      </c>
      <c r="M720" s="9">
        <f t="shared" si="57"/>
        <v>41442.208333333336</v>
      </c>
      <c r="N720" s="11">
        <f t="shared" si="58"/>
        <v>2013</v>
      </c>
      <c r="O720">
        <v>1373691600</v>
      </c>
      <c r="P720" s="9">
        <f t="shared" si="59"/>
        <v>41468.208333333336</v>
      </c>
      <c r="Q720" t="b">
        <v>0</v>
      </c>
      <c r="R720" t="b">
        <v>0</v>
      </c>
      <c r="S720" t="s">
        <v>65</v>
      </c>
      <c r="T720" t="s">
        <v>2037</v>
      </c>
      <c r="U720" t="s">
        <v>2046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0"/>
        <v>153</v>
      </c>
      <c r="G721" t="s">
        <v>20</v>
      </c>
      <c r="H721">
        <v>123</v>
      </c>
      <c r="I721" s="4">
        <f t="shared" si="56"/>
        <v>85.829268292682926</v>
      </c>
      <c r="J721" t="s">
        <v>21</v>
      </c>
      <c r="K721" t="s">
        <v>22</v>
      </c>
      <c r="L721">
        <v>1338267600</v>
      </c>
      <c r="M721" s="9">
        <f t="shared" si="57"/>
        <v>41058.208333333336</v>
      </c>
      <c r="N721" s="11">
        <f t="shared" si="58"/>
        <v>2012</v>
      </c>
      <c r="O721">
        <v>1339218000</v>
      </c>
      <c r="P721" s="9">
        <f t="shared" si="59"/>
        <v>41069.208333333336</v>
      </c>
      <c r="Q721" t="b">
        <v>0</v>
      </c>
      <c r="R721" t="b">
        <v>0</v>
      </c>
      <c r="S721" t="s">
        <v>119</v>
      </c>
      <c r="T721" t="s">
        <v>2047</v>
      </c>
      <c r="U721" t="s">
        <v>2053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0"/>
        <v>37.091954022988503</v>
      </c>
      <c r="G722" t="s">
        <v>74</v>
      </c>
      <c r="H722">
        <v>38</v>
      </c>
      <c r="I722" s="4">
        <f t="shared" si="56"/>
        <v>84.921052631578945</v>
      </c>
      <c r="J722" t="s">
        <v>36</v>
      </c>
      <c r="K722" t="s">
        <v>37</v>
      </c>
      <c r="L722">
        <v>1519192800</v>
      </c>
      <c r="M722" s="9">
        <f t="shared" si="57"/>
        <v>43152.25</v>
      </c>
      <c r="N722" s="11">
        <f t="shared" si="58"/>
        <v>2018</v>
      </c>
      <c r="O722">
        <v>1520402400</v>
      </c>
      <c r="P722" s="9">
        <f t="shared" si="59"/>
        <v>43166.25</v>
      </c>
      <c r="Q722" t="b">
        <v>0</v>
      </c>
      <c r="R722" t="b">
        <v>1</v>
      </c>
      <c r="S722" t="s">
        <v>33</v>
      </c>
      <c r="T722" t="s">
        <v>2039</v>
      </c>
      <c r="U722" t="s">
        <v>2040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0"/>
        <v>4.392394822006473</v>
      </c>
      <c r="G723" t="s">
        <v>74</v>
      </c>
      <c r="H723">
        <v>60</v>
      </c>
      <c r="I723" s="4">
        <f t="shared" si="56"/>
        <v>90.483333333333334</v>
      </c>
      <c r="J723" t="s">
        <v>21</v>
      </c>
      <c r="K723" t="s">
        <v>22</v>
      </c>
      <c r="L723">
        <v>1522818000</v>
      </c>
      <c r="M723" s="9">
        <f t="shared" si="57"/>
        <v>43194.208333333328</v>
      </c>
      <c r="N723" s="11">
        <f t="shared" si="58"/>
        <v>2018</v>
      </c>
      <c r="O723">
        <v>1523336400</v>
      </c>
      <c r="P723" s="9">
        <f t="shared" si="59"/>
        <v>43200.208333333328</v>
      </c>
      <c r="Q723" t="b">
        <v>0</v>
      </c>
      <c r="R723" t="b">
        <v>0</v>
      </c>
      <c r="S723" t="s">
        <v>23</v>
      </c>
      <c r="T723" t="s">
        <v>2035</v>
      </c>
      <c r="U723" t="s">
        <v>2036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0"/>
        <v>156.50721649484535</v>
      </c>
      <c r="G724" t="s">
        <v>20</v>
      </c>
      <c r="H724">
        <v>3036</v>
      </c>
      <c r="I724" s="4">
        <f t="shared" si="56"/>
        <v>25.00197628458498</v>
      </c>
      <c r="J724" t="s">
        <v>21</v>
      </c>
      <c r="K724" t="s">
        <v>22</v>
      </c>
      <c r="L724">
        <v>1509948000</v>
      </c>
      <c r="M724" s="9">
        <f t="shared" si="57"/>
        <v>43045.25</v>
      </c>
      <c r="N724" s="11">
        <f t="shared" si="58"/>
        <v>2017</v>
      </c>
      <c r="O724">
        <v>1512280800</v>
      </c>
      <c r="P724" s="9">
        <f t="shared" si="59"/>
        <v>43072.25</v>
      </c>
      <c r="Q724" t="b">
        <v>0</v>
      </c>
      <c r="R724" t="b">
        <v>0</v>
      </c>
      <c r="S724" t="s">
        <v>42</v>
      </c>
      <c r="T724" t="s">
        <v>2041</v>
      </c>
      <c r="U724" t="s">
        <v>2042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0"/>
        <v>270.40816326530609</v>
      </c>
      <c r="G725" t="s">
        <v>20</v>
      </c>
      <c r="H725">
        <v>144</v>
      </c>
      <c r="I725" s="4">
        <f t="shared" si="56"/>
        <v>92.013888888888886</v>
      </c>
      <c r="J725" t="s">
        <v>26</v>
      </c>
      <c r="K725" t="s">
        <v>27</v>
      </c>
      <c r="L725">
        <v>1456898400</v>
      </c>
      <c r="M725" s="9">
        <f t="shared" si="57"/>
        <v>42431.25</v>
      </c>
      <c r="N725" s="11">
        <f t="shared" si="58"/>
        <v>2016</v>
      </c>
      <c r="O725">
        <v>1458709200</v>
      </c>
      <c r="P725" s="9">
        <f t="shared" si="59"/>
        <v>42452.208333333328</v>
      </c>
      <c r="Q725" t="b">
        <v>0</v>
      </c>
      <c r="R725" t="b">
        <v>0</v>
      </c>
      <c r="S725" t="s">
        <v>33</v>
      </c>
      <c r="T725" t="s">
        <v>2039</v>
      </c>
      <c r="U725" t="s">
        <v>2040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0"/>
        <v>134.05952380952382</v>
      </c>
      <c r="G726" t="s">
        <v>20</v>
      </c>
      <c r="H726">
        <v>121</v>
      </c>
      <c r="I726" s="4">
        <f t="shared" si="56"/>
        <v>93.066115702479337</v>
      </c>
      <c r="J726" t="s">
        <v>40</v>
      </c>
      <c r="K726" t="s">
        <v>41</v>
      </c>
      <c r="L726">
        <v>1413954000</v>
      </c>
      <c r="M726" s="9">
        <f t="shared" si="57"/>
        <v>41934.208333333336</v>
      </c>
      <c r="N726" s="11">
        <f t="shared" si="58"/>
        <v>2014</v>
      </c>
      <c r="O726">
        <v>1414126800</v>
      </c>
      <c r="P726" s="9">
        <f t="shared" si="59"/>
        <v>41936.208333333336</v>
      </c>
      <c r="Q726" t="b">
        <v>0</v>
      </c>
      <c r="R726" t="b">
        <v>1</v>
      </c>
      <c r="S726" t="s">
        <v>33</v>
      </c>
      <c r="T726" t="s">
        <v>2039</v>
      </c>
      <c r="U726" t="s">
        <v>2040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0"/>
        <v>50.398033126293996</v>
      </c>
      <c r="G727" t="s">
        <v>14</v>
      </c>
      <c r="H727">
        <v>1596</v>
      </c>
      <c r="I727" s="4">
        <f t="shared" si="56"/>
        <v>61.008145363408524</v>
      </c>
      <c r="J727" t="s">
        <v>21</v>
      </c>
      <c r="K727" t="s">
        <v>22</v>
      </c>
      <c r="L727">
        <v>1416031200</v>
      </c>
      <c r="M727" s="9">
        <f t="shared" si="57"/>
        <v>41958.25</v>
      </c>
      <c r="N727" s="11">
        <f t="shared" si="58"/>
        <v>2014</v>
      </c>
      <c r="O727">
        <v>1416204000</v>
      </c>
      <c r="P727" s="9">
        <f t="shared" si="59"/>
        <v>41960.25</v>
      </c>
      <c r="Q727" t="b">
        <v>0</v>
      </c>
      <c r="R727" t="b">
        <v>0</v>
      </c>
      <c r="S727" t="s">
        <v>292</v>
      </c>
      <c r="T727" t="s">
        <v>2050</v>
      </c>
      <c r="U727" t="s">
        <v>2061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0"/>
        <v>88.815837937384899</v>
      </c>
      <c r="G728" t="s">
        <v>74</v>
      </c>
      <c r="H728">
        <v>524</v>
      </c>
      <c r="I728" s="4">
        <f t="shared" si="56"/>
        <v>92.036259541984734</v>
      </c>
      <c r="J728" t="s">
        <v>21</v>
      </c>
      <c r="K728" t="s">
        <v>22</v>
      </c>
      <c r="L728">
        <v>1287982800</v>
      </c>
      <c r="M728" s="9">
        <f t="shared" si="57"/>
        <v>40476.208333333336</v>
      </c>
      <c r="N728" s="11">
        <f t="shared" si="58"/>
        <v>2010</v>
      </c>
      <c r="O728">
        <v>1288501200</v>
      </c>
      <c r="P728" s="9">
        <f t="shared" si="59"/>
        <v>40482.208333333336</v>
      </c>
      <c r="Q728" t="b">
        <v>0</v>
      </c>
      <c r="R728" t="b">
        <v>1</v>
      </c>
      <c r="S728" t="s">
        <v>33</v>
      </c>
      <c r="T728" t="s">
        <v>2039</v>
      </c>
      <c r="U728" t="s">
        <v>2040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0"/>
        <v>165</v>
      </c>
      <c r="G729" t="s">
        <v>20</v>
      </c>
      <c r="H729">
        <v>181</v>
      </c>
      <c r="I729" s="4">
        <f t="shared" si="56"/>
        <v>81.132596685082873</v>
      </c>
      <c r="J729" t="s">
        <v>21</v>
      </c>
      <c r="K729" t="s">
        <v>22</v>
      </c>
      <c r="L729">
        <v>1547964000</v>
      </c>
      <c r="M729" s="9">
        <f t="shared" si="57"/>
        <v>43485.25</v>
      </c>
      <c r="N729" s="11">
        <f t="shared" si="58"/>
        <v>2019</v>
      </c>
      <c r="O729">
        <v>1552971600</v>
      </c>
      <c r="P729" s="9">
        <f t="shared" si="59"/>
        <v>43543.208333333328</v>
      </c>
      <c r="Q729" t="b">
        <v>0</v>
      </c>
      <c r="R729" t="b">
        <v>0</v>
      </c>
      <c r="S729" t="s">
        <v>28</v>
      </c>
      <c r="T729" t="s">
        <v>2037</v>
      </c>
      <c r="U729" t="s">
        <v>2038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0"/>
        <v>17.5</v>
      </c>
      <c r="G730" t="s">
        <v>14</v>
      </c>
      <c r="H730">
        <v>10</v>
      </c>
      <c r="I730" s="4">
        <f t="shared" si="56"/>
        <v>73.5</v>
      </c>
      <c r="J730" t="s">
        <v>21</v>
      </c>
      <c r="K730" t="s">
        <v>22</v>
      </c>
      <c r="L730">
        <v>1464152400</v>
      </c>
      <c r="M730" s="9">
        <f t="shared" si="57"/>
        <v>42515.208333333328</v>
      </c>
      <c r="N730" s="11">
        <f t="shared" si="58"/>
        <v>2016</v>
      </c>
      <c r="O730">
        <v>1465102800</v>
      </c>
      <c r="P730" s="9">
        <f t="shared" si="59"/>
        <v>42526.208333333328</v>
      </c>
      <c r="Q730" t="b">
        <v>0</v>
      </c>
      <c r="R730" t="b">
        <v>0</v>
      </c>
      <c r="S730" t="s">
        <v>33</v>
      </c>
      <c r="T730" t="s">
        <v>2039</v>
      </c>
      <c r="U730" t="s">
        <v>2040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0"/>
        <v>185.66071428571428</v>
      </c>
      <c r="G731" t="s">
        <v>20</v>
      </c>
      <c r="H731">
        <v>122</v>
      </c>
      <c r="I731" s="4">
        <f t="shared" si="56"/>
        <v>85.221311475409834</v>
      </c>
      <c r="J731" t="s">
        <v>21</v>
      </c>
      <c r="K731" t="s">
        <v>22</v>
      </c>
      <c r="L731">
        <v>1359957600</v>
      </c>
      <c r="M731" s="9">
        <f t="shared" si="57"/>
        <v>41309.25</v>
      </c>
      <c r="N731" s="11">
        <f t="shared" si="58"/>
        <v>2013</v>
      </c>
      <c r="O731">
        <v>1360130400</v>
      </c>
      <c r="P731" s="9">
        <f t="shared" si="59"/>
        <v>41311.25</v>
      </c>
      <c r="Q731" t="b">
        <v>0</v>
      </c>
      <c r="R731" t="b">
        <v>0</v>
      </c>
      <c r="S731" t="s">
        <v>53</v>
      </c>
      <c r="T731" t="s">
        <v>2041</v>
      </c>
      <c r="U731" t="s">
        <v>2044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0"/>
        <v>412.6631944444444</v>
      </c>
      <c r="G732" t="s">
        <v>20</v>
      </c>
      <c r="H732">
        <v>1071</v>
      </c>
      <c r="I732" s="4">
        <f t="shared" si="56"/>
        <v>110.96825396825396</v>
      </c>
      <c r="J732" t="s">
        <v>15</v>
      </c>
      <c r="K732" t="s">
        <v>16</v>
      </c>
      <c r="L732">
        <v>1432357200</v>
      </c>
      <c r="M732" s="9">
        <f t="shared" si="57"/>
        <v>42147.208333333328</v>
      </c>
      <c r="N732" s="11">
        <f t="shared" si="58"/>
        <v>2015</v>
      </c>
      <c r="O732">
        <v>1432875600</v>
      </c>
      <c r="P732" s="9">
        <f t="shared" si="59"/>
        <v>42153.208333333328</v>
      </c>
      <c r="Q732" t="b">
        <v>0</v>
      </c>
      <c r="R732" t="b">
        <v>0</v>
      </c>
      <c r="S732" t="s">
        <v>65</v>
      </c>
      <c r="T732" t="s">
        <v>2037</v>
      </c>
      <c r="U732" t="s">
        <v>2046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0"/>
        <v>90.25</v>
      </c>
      <c r="G733" t="s">
        <v>74</v>
      </c>
      <c r="H733">
        <v>219</v>
      </c>
      <c r="I733" s="4">
        <f t="shared" si="56"/>
        <v>32.968036529680369</v>
      </c>
      <c r="J733" t="s">
        <v>21</v>
      </c>
      <c r="K733" t="s">
        <v>22</v>
      </c>
      <c r="L733">
        <v>1500786000</v>
      </c>
      <c r="M733" s="9">
        <f t="shared" si="57"/>
        <v>42939.208333333328</v>
      </c>
      <c r="N733" s="11">
        <f t="shared" si="58"/>
        <v>2017</v>
      </c>
      <c r="O733">
        <v>1500872400</v>
      </c>
      <c r="P733" s="9">
        <f t="shared" si="59"/>
        <v>42940.208333333328</v>
      </c>
      <c r="Q733" t="b">
        <v>0</v>
      </c>
      <c r="R733" t="b">
        <v>0</v>
      </c>
      <c r="S733" t="s">
        <v>28</v>
      </c>
      <c r="T733" t="s">
        <v>2037</v>
      </c>
      <c r="U733" t="s">
        <v>2038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0"/>
        <v>91.984615384615381</v>
      </c>
      <c r="G734" t="s">
        <v>14</v>
      </c>
      <c r="H734">
        <v>1121</v>
      </c>
      <c r="I734" s="4">
        <f t="shared" si="56"/>
        <v>96.005352363960753</v>
      </c>
      <c r="J734" t="s">
        <v>21</v>
      </c>
      <c r="K734" t="s">
        <v>22</v>
      </c>
      <c r="L734">
        <v>1490158800</v>
      </c>
      <c r="M734" s="9">
        <f t="shared" si="57"/>
        <v>42816.208333333328</v>
      </c>
      <c r="N734" s="11">
        <f t="shared" si="58"/>
        <v>2017</v>
      </c>
      <c r="O734">
        <v>1492146000</v>
      </c>
      <c r="P734" s="9">
        <f t="shared" si="59"/>
        <v>42839.208333333328</v>
      </c>
      <c r="Q734" t="b">
        <v>0</v>
      </c>
      <c r="R734" t="b">
        <v>1</v>
      </c>
      <c r="S734" t="s">
        <v>23</v>
      </c>
      <c r="T734" t="s">
        <v>2035</v>
      </c>
      <c r="U734" t="s">
        <v>2036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0"/>
        <v>527.00632911392404</v>
      </c>
      <c r="G735" t="s">
        <v>20</v>
      </c>
      <c r="H735">
        <v>980</v>
      </c>
      <c r="I735" s="4">
        <f t="shared" si="56"/>
        <v>84.96632653061225</v>
      </c>
      <c r="J735" t="s">
        <v>21</v>
      </c>
      <c r="K735" t="s">
        <v>22</v>
      </c>
      <c r="L735">
        <v>1406178000</v>
      </c>
      <c r="M735" s="9">
        <f t="shared" si="57"/>
        <v>41844.208333333336</v>
      </c>
      <c r="N735" s="11">
        <f t="shared" si="58"/>
        <v>2014</v>
      </c>
      <c r="O735">
        <v>1407301200</v>
      </c>
      <c r="P735" s="9">
        <f t="shared" si="59"/>
        <v>41857.208333333336</v>
      </c>
      <c r="Q735" t="b">
        <v>0</v>
      </c>
      <c r="R735" t="b">
        <v>0</v>
      </c>
      <c r="S735" t="s">
        <v>148</v>
      </c>
      <c r="T735" t="s">
        <v>2035</v>
      </c>
      <c r="U735" t="s">
        <v>2057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0"/>
        <v>319.14285714285711</v>
      </c>
      <c r="G736" t="s">
        <v>20</v>
      </c>
      <c r="H736">
        <v>536</v>
      </c>
      <c r="I736" s="4">
        <f t="shared" si="56"/>
        <v>25.007462686567163</v>
      </c>
      <c r="J736" t="s">
        <v>21</v>
      </c>
      <c r="K736" t="s">
        <v>22</v>
      </c>
      <c r="L736">
        <v>1485583200</v>
      </c>
      <c r="M736" s="9">
        <f t="shared" si="57"/>
        <v>42763.25</v>
      </c>
      <c r="N736" s="11">
        <f t="shared" si="58"/>
        <v>2017</v>
      </c>
      <c r="O736">
        <v>1486620000</v>
      </c>
      <c r="P736" s="9">
        <f t="shared" si="59"/>
        <v>42775.25</v>
      </c>
      <c r="Q736" t="b">
        <v>0</v>
      </c>
      <c r="R736" t="b">
        <v>1</v>
      </c>
      <c r="S736" t="s">
        <v>33</v>
      </c>
      <c r="T736" t="s">
        <v>2039</v>
      </c>
      <c r="U736" t="s">
        <v>2040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0"/>
        <v>354.18867924528303</v>
      </c>
      <c r="G737" t="s">
        <v>20</v>
      </c>
      <c r="H737">
        <v>1991</v>
      </c>
      <c r="I737" s="4">
        <f t="shared" si="56"/>
        <v>65.998995479658461</v>
      </c>
      <c r="J737" t="s">
        <v>21</v>
      </c>
      <c r="K737" t="s">
        <v>22</v>
      </c>
      <c r="L737">
        <v>1459314000</v>
      </c>
      <c r="M737" s="9">
        <f t="shared" si="57"/>
        <v>42459.208333333328</v>
      </c>
      <c r="N737" s="11">
        <f t="shared" si="58"/>
        <v>2016</v>
      </c>
      <c r="O737">
        <v>1459918800</v>
      </c>
      <c r="P737" s="9">
        <f t="shared" si="59"/>
        <v>42466.208333333328</v>
      </c>
      <c r="Q737" t="b">
        <v>0</v>
      </c>
      <c r="R737" t="b">
        <v>0</v>
      </c>
      <c r="S737" t="s">
        <v>122</v>
      </c>
      <c r="T737" t="s">
        <v>2054</v>
      </c>
      <c r="U737" t="s">
        <v>2055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0"/>
        <v>32.896103896103895</v>
      </c>
      <c r="G738" t="s">
        <v>74</v>
      </c>
      <c r="H738">
        <v>29</v>
      </c>
      <c r="I738" s="4">
        <f t="shared" si="56"/>
        <v>87.34482758620689</v>
      </c>
      <c r="J738" t="s">
        <v>21</v>
      </c>
      <c r="K738" t="s">
        <v>22</v>
      </c>
      <c r="L738">
        <v>1424412000</v>
      </c>
      <c r="M738" s="9">
        <f t="shared" si="57"/>
        <v>42055.25</v>
      </c>
      <c r="N738" s="11">
        <f t="shared" si="58"/>
        <v>2015</v>
      </c>
      <c r="O738">
        <v>1424757600</v>
      </c>
      <c r="P738" s="9">
        <f t="shared" si="59"/>
        <v>42059.25</v>
      </c>
      <c r="Q738" t="b">
        <v>0</v>
      </c>
      <c r="R738" t="b">
        <v>0</v>
      </c>
      <c r="S738" t="s">
        <v>68</v>
      </c>
      <c r="T738" t="s">
        <v>2047</v>
      </c>
      <c r="U738" t="s">
        <v>2048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0"/>
        <v>135.8918918918919</v>
      </c>
      <c r="G739" t="s">
        <v>20</v>
      </c>
      <c r="H739">
        <v>180</v>
      </c>
      <c r="I739" s="4">
        <f t="shared" si="56"/>
        <v>27.933333333333334</v>
      </c>
      <c r="J739" t="s">
        <v>21</v>
      </c>
      <c r="K739" t="s">
        <v>22</v>
      </c>
      <c r="L739">
        <v>1478844000</v>
      </c>
      <c r="M739" s="9">
        <f t="shared" si="57"/>
        <v>42685.25</v>
      </c>
      <c r="N739" s="11">
        <f t="shared" si="58"/>
        <v>2016</v>
      </c>
      <c r="O739">
        <v>1479880800</v>
      </c>
      <c r="P739" s="9">
        <f t="shared" si="59"/>
        <v>42697.25</v>
      </c>
      <c r="Q739" t="b">
        <v>0</v>
      </c>
      <c r="R739" t="b">
        <v>0</v>
      </c>
      <c r="S739" t="s">
        <v>60</v>
      </c>
      <c r="T739" t="s">
        <v>2035</v>
      </c>
      <c r="U739" t="s">
        <v>2045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0"/>
        <v>2.0843373493975905</v>
      </c>
      <c r="G740" t="s">
        <v>14</v>
      </c>
      <c r="H740">
        <v>15</v>
      </c>
      <c r="I740" s="4">
        <f t="shared" si="56"/>
        <v>103.8</v>
      </c>
      <c r="J740" t="s">
        <v>21</v>
      </c>
      <c r="K740" t="s">
        <v>22</v>
      </c>
      <c r="L740">
        <v>1416117600</v>
      </c>
      <c r="M740" s="9">
        <f t="shared" si="57"/>
        <v>41959.25</v>
      </c>
      <c r="N740" s="11">
        <f t="shared" si="58"/>
        <v>2014</v>
      </c>
      <c r="O740">
        <v>1418018400</v>
      </c>
      <c r="P740" s="9">
        <f t="shared" si="59"/>
        <v>41981.25</v>
      </c>
      <c r="Q740" t="b">
        <v>0</v>
      </c>
      <c r="R740" t="b">
        <v>1</v>
      </c>
      <c r="S740" t="s">
        <v>33</v>
      </c>
      <c r="T740" t="s">
        <v>2039</v>
      </c>
      <c r="U740" t="s">
        <v>2040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0"/>
        <v>61</v>
      </c>
      <c r="G741" t="s">
        <v>14</v>
      </c>
      <c r="H741">
        <v>191</v>
      </c>
      <c r="I741" s="4">
        <f t="shared" si="56"/>
        <v>31.937172774869111</v>
      </c>
      <c r="J741" t="s">
        <v>21</v>
      </c>
      <c r="K741" t="s">
        <v>22</v>
      </c>
      <c r="L741">
        <v>1340946000</v>
      </c>
      <c r="M741" s="9">
        <f t="shared" si="57"/>
        <v>41089.208333333336</v>
      </c>
      <c r="N741" s="11">
        <f t="shared" si="58"/>
        <v>2012</v>
      </c>
      <c r="O741">
        <v>1341032400</v>
      </c>
      <c r="P741" s="9">
        <f t="shared" si="59"/>
        <v>41090.208333333336</v>
      </c>
      <c r="Q741" t="b">
        <v>0</v>
      </c>
      <c r="R741" t="b">
        <v>0</v>
      </c>
      <c r="S741" t="s">
        <v>60</v>
      </c>
      <c r="T741" t="s">
        <v>2035</v>
      </c>
      <c r="U741" t="s">
        <v>2045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0"/>
        <v>30.037735849056602</v>
      </c>
      <c r="G742" t="s">
        <v>14</v>
      </c>
      <c r="H742">
        <v>16</v>
      </c>
      <c r="I742" s="4">
        <f t="shared" si="56"/>
        <v>99.5</v>
      </c>
      <c r="J742" t="s">
        <v>21</v>
      </c>
      <c r="K742" t="s">
        <v>22</v>
      </c>
      <c r="L742">
        <v>1486101600</v>
      </c>
      <c r="M742" s="9">
        <f t="shared" si="57"/>
        <v>42769.25</v>
      </c>
      <c r="N742" s="11">
        <f t="shared" si="58"/>
        <v>2017</v>
      </c>
      <c r="O742">
        <v>1486360800</v>
      </c>
      <c r="P742" s="9">
        <f t="shared" si="59"/>
        <v>42772.25</v>
      </c>
      <c r="Q742" t="b">
        <v>0</v>
      </c>
      <c r="R742" t="b">
        <v>0</v>
      </c>
      <c r="S742" t="s">
        <v>33</v>
      </c>
      <c r="T742" t="s">
        <v>2039</v>
      </c>
      <c r="U742" t="s">
        <v>2040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0"/>
        <v>1179.1666666666665</v>
      </c>
      <c r="G743" t="s">
        <v>20</v>
      </c>
      <c r="H743">
        <v>130</v>
      </c>
      <c r="I743" s="4">
        <f t="shared" si="56"/>
        <v>108.84615384615384</v>
      </c>
      <c r="J743" t="s">
        <v>21</v>
      </c>
      <c r="K743" t="s">
        <v>22</v>
      </c>
      <c r="L743">
        <v>1274590800</v>
      </c>
      <c r="M743" s="9">
        <f t="shared" si="57"/>
        <v>40321.208333333336</v>
      </c>
      <c r="N743" s="11">
        <f t="shared" si="58"/>
        <v>2010</v>
      </c>
      <c r="O743">
        <v>1274677200</v>
      </c>
      <c r="P743" s="9">
        <f t="shared" si="59"/>
        <v>40322.208333333336</v>
      </c>
      <c r="Q743" t="b">
        <v>0</v>
      </c>
      <c r="R743" t="b">
        <v>0</v>
      </c>
      <c r="S743" t="s">
        <v>33</v>
      </c>
      <c r="T743" t="s">
        <v>2039</v>
      </c>
      <c r="U743" t="s">
        <v>2040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0"/>
        <v>1126.0833333333335</v>
      </c>
      <c r="G744" t="s">
        <v>20</v>
      </c>
      <c r="H744">
        <v>122</v>
      </c>
      <c r="I744" s="4">
        <f t="shared" si="56"/>
        <v>110.76229508196721</v>
      </c>
      <c r="J744" t="s">
        <v>21</v>
      </c>
      <c r="K744" t="s">
        <v>22</v>
      </c>
      <c r="L744">
        <v>1263880800</v>
      </c>
      <c r="M744" s="9">
        <f t="shared" si="57"/>
        <v>40197.25</v>
      </c>
      <c r="N744" s="11">
        <f t="shared" si="58"/>
        <v>2010</v>
      </c>
      <c r="O744">
        <v>1267509600</v>
      </c>
      <c r="P744" s="9">
        <f t="shared" si="59"/>
        <v>40239.25</v>
      </c>
      <c r="Q744" t="b">
        <v>0</v>
      </c>
      <c r="R744" t="b">
        <v>0</v>
      </c>
      <c r="S744" t="s">
        <v>50</v>
      </c>
      <c r="T744" t="s">
        <v>2035</v>
      </c>
      <c r="U744" t="s">
        <v>2043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0"/>
        <v>12.923076923076923</v>
      </c>
      <c r="G745" t="s">
        <v>14</v>
      </c>
      <c r="H745">
        <v>17</v>
      </c>
      <c r="I745" s="4">
        <f t="shared" si="56"/>
        <v>29.647058823529413</v>
      </c>
      <c r="J745" t="s">
        <v>21</v>
      </c>
      <c r="K745" t="s">
        <v>22</v>
      </c>
      <c r="L745">
        <v>1445403600</v>
      </c>
      <c r="M745" s="9">
        <f t="shared" si="57"/>
        <v>42298.208333333328</v>
      </c>
      <c r="N745" s="11">
        <f t="shared" si="58"/>
        <v>2015</v>
      </c>
      <c r="O745">
        <v>1445922000</v>
      </c>
      <c r="P745" s="9">
        <f t="shared" si="59"/>
        <v>42304.208333333328</v>
      </c>
      <c r="Q745" t="b">
        <v>0</v>
      </c>
      <c r="R745" t="b">
        <v>1</v>
      </c>
      <c r="S745" t="s">
        <v>33</v>
      </c>
      <c r="T745" t="s">
        <v>2039</v>
      </c>
      <c r="U745" t="s">
        <v>2040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0"/>
        <v>712</v>
      </c>
      <c r="G746" t="s">
        <v>20</v>
      </c>
      <c r="H746">
        <v>140</v>
      </c>
      <c r="I746" s="4">
        <f t="shared" si="56"/>
        <v>101.71428571428571</v>
      </c>
      <c r="J746" t="s">
        <v>21</v>
      </c>
      <c r="K746" t="s">
        <v>22</v>
      </c>
      <c r="L746">
        <v>1533877200</v>
      </c>
      <c r="M746" s="9">
        <f t="shared" si="57"/>
        <v>43322.208333333328</v>
      </c>
      <c r="N746" s="11">
        <f t="shared" si="58"/>
        <v>2018</v>
      </c>
      <c r="O746">
        <v>1534050000</v>
      </c>
      <c r="P746" s="9">
        <f t="shared" si="59"/>
        <v>43324.208333333328</v>
      </c>
      <c r="Q746" t="b">
        <v>0</v>
      </c>
      <c r="R746" t="b">
        <v>1</v>
      </c>
      <c r="S746" t="s">
        <v>33</v>
      </c>
      <c r="T746" t="s">
        <v>2039</v>
      </c>
      <c r="U746" t="s">
        <v>2040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0"/>
        <v>30.304347826086957</v>
      </c>
      <c r="G747" t="s">
        <v>14</v>
      </c>
      <c r="H747">
        <v>34</v>
      </c>
      <c r="I747" s="4">
        <f t="shared" si="56"/>
        <v>61.5</v>
      </c>
      <c r="J747" t="s">
        <v>21</v>
      </c>
      <c r="K747" t="s">
        <v>22</v>
      </c>
      <c r="L747">
        <v>1275195600</v>
      </c>
      <c r="M747" s="9">
        <f t="shared" si="57"/>
        <v>40328.208333333336</v>
      </c>
      <c r="N747" s="11">
        <f t="shared" si="58"/>
        <v>2010</v>
      </c>
      <c r="O747">
        <v>1277528400</v>
      </c>
      <c r="P747" s="9">
        <f t="shared" si="59"/>
        <v>40355.208333333336</v>
      </c>
      <c r="Q747" t="b">
        <v>0</v>
      </c>
      <c r="R747" t="b">
        <v>0</v>
      </c>
      <c r="S747" t="s">
        <v>65</v>
      </c>
      <c r="T747" t="s">
        <v>2037</v>
      </c>
      <c r="U747" t="s">
        <v>2046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0"/>
        <v>212.50896057347671</v>
      </c>
      <c r="G748" t="s">
        <v>20</v>
      </c>
      <c r="H748">
        <v>3388</v>
      </c>
      <c r="I748" s="4">
        <f t="shared" si="56"/>
        <v>35</v>
      </c>
      <c r="J748" t="s">
        <v>21</v>
      </c>
      <c r="K748" t="s">
        <v>22</v>
      </c>
      <c r="L748">
        <v>1318136400</v>
      </c>
      <c r="M748" s="9">
        <f t="shared" si="57"/>
        <v>40825.208333333336</v>
      </c>
      <c r="N748" s="11">
        <f t="shared" si="58"/>
        <v>2011</v>
      </c>
      <c r="O748">
        <v>1318568400</v>
      </c>
      <c r="P748" s="9">
        <f t="shared" si="59"/>
        <v>40830.208333333336</v>
      </c>
      <c r="Q748" t="b">
        <v>0</v>
      </c>
      <c r="R748" t="b">
        <v>0</v>
      </c>
      <c r="S748" t="s">
        <v>28</v>
      </c>
      <c r="T748" t="s">
        <v>2037</v>
      </c>
      <c r="U748" t="s">
        <v>2038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0"/>
        <v>228.85714285714286</v>
      </c>
      <c r="G749" t="s">
        <v>20</v>
      </c>
      <c r="H749">
        <v>280</v>
      </c>
      <c r="I749" s="4">
        <f t="shared" si="56"/>
        <v>40.049999999999997</v>
      </c>
      <c r="J749" t="s">
        <v>21</v>
      </c>
      <c r="K749" t="s">
        <v>22</v>
      </c>
      <c r="L749">
        <v>1283403600</v>
      </c>
      <c r="M749" s="9">
        <f t="shared" si="57"/>
        <v>40423.208333333336</v>
      </c>
      <c r="N749" s="11">
        <f t="shared" si="58"/>
        <v>2010</v>
      </c>
      <c r="O749">
        <v>1284354000</v>
      </c>
      <c r="P749" s="9">
        <f t="shared" si="59"/>
        <v>40434.208333333336</v>
      </c>
      <c r="Q749" t="b">
        <v>0</v>
      </c>
      <c r="R749" t="b">
        <v>0</v>
      </c>
      <c r="S749" t="s">
        <v>33</v>
      </c>
      <c r="T749" t="s">
        <v>2039</v>
      </c>
      <c r="U749" t="s">
        <v>2040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0"/>
        <v>34.959979476654695</v>
      </c>
      <c r="G750" t="s">
        <v>74</v>
      </c>
      <c r="H750">
        <v>614</v>
      </c>
      <c r="I750" s="4">
        <f t="shared" si="56"/>
        <v>110.97231270358306</v>
      </c>
      <c r="J750" t="s">
        <v>21</v>
      </c>
      <c r="K750" t="s">
        <v>22</v>
      </c>
      <c r="L750">
        <v>1267423200</v>
      </c>
      <c r="M750" s="9">
        <f t="shared" si="57"/>
        <v>40238.25</v>
      </c>
      <c r="N750" s="11">
        <f t="shared" si="58"/>
        <v>2010</v>
      </c>
      <c r="O750">
        <v>1269579600</v>
      </c>
      <c r="P750" s="9">
        <f t="shared" si="59"/>
        <v>40263.208333333336</v>
      </c>
      <c r="Q750" t="b">
        <v>0</v>
      </c>
      <c r="R750" t="b">
        <v>1</v>
      </c>
      <c r="S750" t="s">
        <v>71</v>
      </c>
      <c r="T750" t="s">
        <v>2041</v>
      </c>
      <c r="U750" t="s">
        <v>2049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0"/>
        <v>157.29069767441862</v>
      </c>
      <c r="G751" t="s">
        <v>20</v>
      </c>
      <c r="H751">
        <v>366</v>
      </c>
      <c r="I751" s="4">
        <f t="shared" si="56"/>
        <v>36.959016393442624</v>
      </c>
      <c r="J751" t="s">
        <v>107</v>
      </c>
      <c r="K751" t="s">
        <v>108</v>
      </c>
      <c r="L751">
        <v>1412744400</v>
      </c>
      <c r="M751" s="9">
        <f t="shared" si="57"/>
        <v>41920.208333333336</v>
      </c>
      <c r="N751" s="11">
        <f t="shared" si="58"/>
        <v>2014</v>
      </c>
      <c r="O751">
        <v>1413781200</v>
      </c>
      <c r="P751" s="9">
        <f t="shared" si="59"/>
        <v>41932.208333333336</v>
      </c>
      <c r="Q751" t="b">
        <v>0</v>
      </c>
      <c r="R751" t="b">
        <v>1</v>
      </c>
      <c r="S751" t="s">
        <v>65</v>
      </c>
      <c r="T751" t="s">
        <v>2037</v>
      </c>
      <c r="U751" t="s">
        <v>2046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0"/>
        <v>1</v>
      </c>
      <c r="G752" t="s">
        <v>14</v>
      </c>
      <c r="H752">
        <v>1</v>
      </c>
      <c r="I752" s="4">
        <f t="shared" si="56"/>
        <v>1</v>
      </c>
      <c r="J752" t="s">
        <v>40</v>
      </c>
      <c r="K752" t="s">
        <v>41</v>
      </c>
      <c r="L752">
        <v>1277960400</v>
      </c>
      <c r="M752" s="9">
        <f t="shared" si="57"/>
        <v>40360.208333333336</v>
      </c>
      <c r="N752" s="11">
        <f t="shared" si="58"/>
        <v>2010</v>
      </c>
      <c r="O752">
        <v>1280120400</v>
      </c>
      <c r="P752" s="9">
        <f t="shared" si="59"/>
        <v>40385.208333333336</v>
      </c>
      <c r="Q752" t="b">
        <v>0</v>
      </c>
      <c r="R752" t="b">
        <v>0</v>
      </c>
      <c r="S752" t="s">
        <v>50</v>
      </c>
      <c r="T752" t="s">
        <v>2035</v>
      </c>
      <c r="U752" t="s">
        <v>2043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0"/>
        <v>232.30555555555554</v>
      </c>
      <c r="G753" t="s">
        <v>20</v>
      </c>
      <c r="H753">
        <v>270</v>
      </c>
      <c r="I753" s="4">
        <f t="shared" si="56"/>
        <v>30.974074074074075</v>
      </c>
      <c r="J753" t="s">
        <v>21</v>
      </c>
      <c r="K753" t="s">
        <v>22</v>
      </c>
      <c r="L753">
        <v>1458190800</v>
      </c>
      <c r="M753" s="9">
        <f t="shared" si="57"/>
        <v>42446.208333333328</v>
      </c>
      <c r="N753" s="11">
        <f t="shared" si="58"/>
        <v>2016</v>
      </c>
      <c r="O753">
        <v>1459486800</v>
      </c>
      <c r="P753" s="9">
        <f t="shared" si="59"/>
        <v>42461.208333333328</v>
      </c>
      <c r="Q753" t="b">
        <v>1</v>
      </c>
      <c r="R753" t="b">
        <v>1</v>
      </c>
      <c r="S753" t="s">
        <v>68</v>
      </c>
      <c r="T753" t="s">
        <v>2047</v>
      </c>
      <c r="U753" t="s">
        <v>2048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0"/>
        <v>92.448275862068968</v>
      </c>
      <c r="G754" t="s">
        <v>74</v>
      </c>
      <c r="H754">
        <v>114</v>
      </c>
      <c r="I754" s="4">
        <f t="shared" si="56"/>
        <v>47.035087719298247</v>
      </c>
      <c r="J754" t="s">
        <v>21</v>
      </c>
      <c r="K754" t="s">
        <v>22</v>
      </c>
      <c r="L754">
        <v>1280984400</v>
      </c>
      <c r="M754" s="9">
        <f t="shared" si="57"/>
        <v>40395.208333333336</v>
      </c>
      <c r="N754" s="11">
        <f t="shared" si="58"/>
        <v>2010</v>
      </c>
      <c r="O754">
        <v>1282539600</v>
      </c>
      <c r="P754" s="9">
        <f t="shared" si="59"/>
        <v>40413.208333333336</v>
      </c>
      <c r="Q754" t="b">
        <v>0</v>
      </c>
      <c r="R754" t="b">
        <v>1</v>
      </c>
      <c r="S754" t="s">
        <v>33</v>
      </c>
      <c r="T754" t="s">
        <v>2039</v>
      </c>
      <c r="U754" t="s">
        <v>2040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0"/>
        <v>256.70212765957444</v>
      </c>
      <c r="G755" t="s">
        <v>20</v>
      </c>
      <c r="H755">
        <v>137</v>
      </c>
      <c r="I755" s="4">
        <f t="shared" si="56"/>
        <v>88.065693430656935</v>
      </c>
      <c r="J755" t="s">
        <v>21</v>
      </c>
      <c r="K755" t="s">
        <v>22</v>
      </c>
      <c r="L755">
        <v>1274590800</v>
      </c>
      <c r="M755" s="9">
        <f t="shared" si="57"/>
        <v>40321.208333333336</v>
      </c>
      <c r="N755" s="11">
        <f t="shared" si="58"/>
        <v>2010</v>
      </c>
      <c r="O755">
        <v>1275886800</v>
      </c>
      <c r="P755" s="9">
        <f t="shared" si="59"/>
        <v>40336.208333333336</v>
      </c>
      <c r="Q755" t="b">
        <v>0</v>
      </c>
      <c r="R755" t="b">
        <v>0</v>
      </c>
      <c r="S755" t="s">
        <v>122</v>
      </c>
      <c r="T755" t="s">
        <v>2054</v>
      </c>
      <c r="U755" t="s">
        <v>2055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0"/>
        <v>168.47017045454547</v>
      </c>
      <c r="G756" t="s">
        <v>20</v>
      </c>
      <c r="H756">
        <v>3205</v>
      </c>
      <c r="I756" s="4">
        <f t="shared" si="56"/>
        <v>37.005616224648989</v>
      </c>
      <c r="J756" t="s">
        <v>21</v>
      </c>
      <c r="K756" t="s">
        <v>22</v>
      </c>
      <c r="L756">
        <v>1351400400</v>
      </c>
      <c r="M756" s="9">
        <f t="shared" si="57"/>
        <v>41210.208333333336</v>
      </c>
      <c r="N756" s="11">
        <f t="shared" si="58"/>
        <v>2012</v>
      </c>
      <c r="O756">
        <v>1355983200</v>
      </c>
      <c r="P756" s="9">
        <f t="shared" si="59"/>
        <v>41263.25</v>
      </c>
      <c r="Q756" t="b">
        <v>0</v>
      </c>
      <c r="R756" t="b">
        <v>0</v>
      </c>
      <c r="S756" t="s">
        <v>33</v>
      </c>
      <c r="T756" t="s">
        <v>2039</v>
      </c>
      <c r="U756" t="s">
        <v>2040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0"/>
        <v>166.57777777777778</v>
      </c>
      <c r="G757" t="s">
        <v>20</v>
      </c>
      <c r="H757">
        <v>288</v>
      </c>
      <c r="I757" s="4">
        <f t="shared" si="56"/>
        <v>26.027777777777779</v>
      </c>
      <c r="J757" t="s">
        <v>36</v>
      </c>
      <c r="K757" t="s">
        <v>37</v>
      </c>
      <c r="L757">
        <v>1514354400</v>
      </c>
      <c r="M757" s="9">
        <f t="shared" si="57"/>
        <v>43096.25</v>
      </c>
      <c r="N757" s="11">
        <f t="shared" si="58"/>
        <v>2017</v>
      </c>
      <c r="O757">
        <v>1515391200</v>
      </c>
      <c r="P757" s="9">
        <f t="shared" si="59"/>
        <v>43108.25</v>
      </c>
      <c r="Q757" t="b">
        <v>0</v>
      </c>
      <c r="R757" t="b">
        <v>1</v>
      </c>
      <c r="S757" t="s">
        <v>33</v>
      </c>
      <c r="T757" t="s">
        <v>2039</v>
      </c>
      <c r="U757" t="s">
        <v>2040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0"/>
        <v>772.07692307692309</v>
      </c>
      <c r="G758" t="s">
        <v>20</v>
      </c>
      <c r="H758">
        <v>148</v>
      </c>
      <c r="I758" s="4">
        <f t="shared" si="56"/>
        <v>67.817567567567565</v>
      </c>
      <c r="J758" t="s">
        <v>21</v>
      </c>
      <c r="K758" t="s">
        <v>22</v>
      </c>
      <c r="L758">
        <v>1421733600</v>
      </c>
      <c r="M758" s="9">
        <f t="shared" si="57"/>
        <v>42024.25</v>
      </c>
      <c r="N758" s="11">
        <f t="shared" si="58"/>
        <v>2015</v>
      </c>
      <c r="O758">
        <v>1422252000</v>
      </c>
      <c r="P758" s="9">
        <f t="shared" si="59"/>
        <v>42030.25</v>
      </c>
      <c r="Q758" t="b">
        <v>0</v>
      </c>
      <c r="R758" t="b">
        <v>0</v>
      </c>
      <c r="S758" t="s">
        <v>33</v>
      </c>
      <c r="T758" t="s">
        <v>2039</v>
      </c>
      <c r="U758" t="s">
        <v>2040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0"/>
        <v>406.85714285714283</v>
      </c>
      <c r="G759" t="s">
        <v>20</v>
      </c>
      <c r="H759">
        <v>114</v>
      </c>
      <c r="I759" s="4">
        <f t="shared" si="56"/>
        <v>49.964912280701753</v>
      </c>
      <c r="J759" t="s">
        <v>21</v>
      </c>
      <c r="K759" t="s">
        <v>22</v>
      </c>
      <c r="L759">
        <v>1305176400</v>
      </c>
      <c r="M759" s="9">
        <f t="shared" si="57"/>
        <v>40675.208333333336</v>
      </c>
      <c r="N759" s="11">
        <f t="shared" si="58"/>
        <v>2011</v>
      </c>
      <c r="O759">
        <v>1305522000</v>
      </c>
      <c r="P759" s="9">
        <f t="shared" si="59"/>
        <v>40679.208333333336</v>
      </c>
      <c r="Q759" t="b">
        <v>0</v>
      </c>
      <c r="R759" t="b">
        <v>0</v>
      </c>
      <c r="S759" t="s">
        <v>53</v>
      </c>
      <c r="T759" t="s">
        <v>2041</v>
      </c>
      <c r="U759" t="s">
        <v>2044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0"/>
        <v>564.20608108108115</v>
      </c>
      <c r="G760" t="s">
        <v>20</v>
      </c>
      <c r="H760">
        <v>1518</v>
      </c>
      <c r="I760" s="4">
        <f t="shared" si="56"/>
        <v>110.01646903820817</v>
      </c>
      <c r="J760" t="s">
        <v>15</v>
      </c>
      <c r="K760" t="s">
        <v>16</v>
      </c>
      <c r="L760">
        <v>1414126800</v>
      </c>
      <c r="M760" s="9">
        <f t="shared" si="57"/>
        <v>41936.208333333336</v>
      </c>
      <c r="N760" s="11">
        <f t="shared" si="58"/>
        <v>2014</v>
      </c>
      <c r="O760">
        <v>1414904400</v>
      </c>
      <c r="P760" s="9">
        <f t="shared" si="59"/>
        <v>41945.208333333336</v>
      </c>
      <c r="Q760" t="b">
        <v>0</v>
      </c>
      <c r="R760" t="b">
        <v>0</v>
      </c>
      <c r="S760" t="s">
        <v>23</v>
      </c>
      <c r="T760" t="s">
        <v>2035</v>
      </c>
      <c r="U760" t="s">
        <v>2036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0"/>
        <v>68.426865671641792</v>
      </c>
      <c r="G761" t="s">
        <v>14</v>
      </c>
      <c r="H761">
        <v>1274</v>
      </c>
      <c r="I761" s="4">
        <f t="shared" si="56"/>
        <v>89.964678178963894</v>
      </c>
      <c r="J761" t="s">
        <v>21</v>
      </c>
      <c r="K761" t="s">
        <v>22</v>
      </c>
      <c r="L761">
        <v>1517810400</v>
      </c>
      <c r="M761" s="9">
        <f t="shared" si="57"/>
        <v>43136.25</v>
      </c>
      <c r="N761" s="11">
        <f t="shared" si="58"/>
        <v>2018</v>
      </c>
      <c r="O761">
        <v>1520402400</v>
      </c>
      <c r="P761" s="9">
        <f t="shared" si="59"/>
        <v>43166.25</v>
      </c>
      <c r="Q761" t="b">
        <v>0</v>
      </c>
      <c r="R761" t="b">
        <v>0</v>
      </c>
      <c r="S761" t="s">
        <v>50</v>
      </c>
      <c r="T761" t="s">
        <v>2035</v>
      </c>
      <c r="U761" t="s">
        <v>2043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0"/>
        <v>34.351966873706004</v>
      </c>
      <c r="G762" t="s">
        <v>14</v>
      </c>
      <c r="H762">
        <v>210</v>
      </c>
      <c r="I762" s="4">
        <f t="shared" si="56"/>
        <v>79.009523809523813</v>
      </c>
      <c r="J762" t="s">
        <v>107</v>
      </c>
      <c r="K762" t="s">
        <v>108</v>
      </c>
      <c r="L762">
        <v>1564635600</v>
      </c>
      <c r="M762" s="9">
        <f t="shared" si="57"/>
        <v>43678.208333333328</v>
      </c>
      <c r="N762" s="11">
        <f t="shared" si="58"/>
        <v>2019</v>
      </c>
      <c r="O762">
        <v>1567141200</v>
      </c>
      <c r="P762" s="9">
        <f t="shared" si="59"/>
        <v>43707.208333333328</v>
      </c>
      <c r="Q762" t="b">
        <v>0</v>
      </c>
      <c r="R762" t="b">
        <v>1</v>
      </c>
      <c r="S762" t="s">
        <v>89</v>
      </c>
      <c r="T762" t="s">
        <v>2050</v>
      </c>
      <c r="U762" t="s">
        <v>2051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0"/>
        <v>655.4545454545455</v>
      </c>
      <c r="G763" t="s">
        <v>20</v>
      </c>
      <c r="H763">
        <v>166</v>
      </c>
      <c r="I763" s="4">
        <f t="shared" si="56"/>
        <v>86.867469879518069</v>
      </c>
      <c r="J763" t="s">
        <v>21</v>
      </c>
      <c r="K763" t="s">
        <v>22</v>
      </c>
      <c r="L763">
        <v>1500699600</v>
      </c>
      <c r="M763" s="9">
        <f t="shared" si="57"/>
        <v>42938.208333333328</v>
      </c>
      <c r="N763" s="11">
        <f t="shared" si="58"/>
        <v>2017</v>
      </c>
      <c r="O763">
        <v>1501131600</v>
      </c>
      <c r="P763" s="9">
        <f t="shared" si="59"/>
        <v>42943.208333333328</v>
      </c>
      <c r="Q763" t="b">
        <v>0</v>
      </c>
      <c r="R763" t="b">
        <v>0</v>
      </c>
      <c r="S763" t="s">
        <v>23</v>
      </c>
      <c r="T763" t="s">
        <v>2035</v>
      </c>
      <c r="U763" t="s">
        <v>2036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0"/>
        <v>177.25714285714284</v>
      </c>
      <c r="G764" t="s">
        <v>20</v>
      </c>
      <c r="H764">
        <v>100</v>
      </c>
      <c r="I764" s="4">
        <f t="shared" si="56"/>
        <v>62.04</v>
      </c>
      <c r="J764" t="s">
        <v>26</v>
      </c>
      <c r="K764" t="s">
        <v>27</v>
      </c>
      <c r="L764">
        <v>1354082400</v>
      </c>
      <c r="M764" s="9">
        <f t="shared" si="57"/>
        <v>41241.25</v>
      </c>
      <c r="N764" s="11">
        <f t="shared" si="58"/>
        <v>2012</v>
      </c>
      <c r="O764">
        <v>1355032800</v>
      </c>
      <c r="P764" s="9">
        <f t="shared" si="59"/>
        <v>41252.25</v>
      </c>
      <c r="Q764" t="b">
        <v>0</v>
      </c>
      <c r="R764" t="b">
        <v>0</v>
      </c>
      <c r="S764" t="s">
        <v>159</v>
      </c>
      <c r="T764" t="s">
        <v>2035</v>
      </c>
      <c r="U764" t="s">
        <v>2058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0"/>
        <v>113.17857142857144</v>
      </c>
      <c r="G765" t="s">
        <v>20</v>
      </c>
      <c r="H765">
        <v>235</v>
      </c>
      <c r="I765" s="4">
        <f t="shared" si="56"/>
        <v>26.970212765957445</v>
      </c>
      <c r="J765" t="s">
        <v>21</v>
      </c>
      <c r="K765" t="s">
        <v>22</v>
      </c>
      <c r="L765">
        <v>1336453200</v>
      </c>
      <c r="M765" s="9">
        <f t="shared" si="57"/>
        <v>41037.208333333336</v>
      </c>
      <c r="N765" s="11">
        <f t="shared" si="58"/>
        <v>2012</v>
      </c>
      <c r="O765">
        <v>1339477200</v>
      </c>
      <c r="P765" s="9">
        <f t="shared" si="59"/>
        <v>41072.208333333336</v>
      </c>
      <c r="Q765" t="b">
        <v>0</v>
      </c>
      <c r="R765" t="b">
        <v>1</v>
      </c>
      <c r="S765" t="s">
        <v>33</v>
      </c>
      <c r="T765" t="s">
        <v>2039</v>
      </c>
      <c r="U765" t="s">
        <v>2040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0"/>
        <v>728.18181818181824</v>
      </c>
      <c r="G766" t="s">
        <v>20</v>
      </c>
      <c r="H766">
        <v>148</v>
      </c>
      <c r="I766" s="4">
        <f t="shared" si="56"/>
        <v>54.121621621621621</v>
      </c>
      <c r="J766" t="s">
        <v>21</v>
      </c>
      <c r="K766" t="s">
        <v>22</v>
      </c>
      <c r="L766">
        <v>1305262800</v>
      </c>
      <c r="M766" s="9">
        <f t="shared" si="57"/>
        <v>40676.208333333336</v>
      </c>
      <c r="N766" s="11">
        <f t="shared" si="58"/>
        <v>2011</v>
      </c>
      <c r="O766">
        <v>1305954000</v>
      </c>
      <c r="P766" s="9">
        <f t="shared" si="59"/>
        <v>40684.208333333336</v>
      </c>
      <c r="Q766" t="b">
        <v>0</v>
      </c>
      <c r="R766" t="b">
        <v>0</v>
      </c>
      <c r="S766" t="s">
        <v>23</v>
      </c>
      <c r="T766" t="s">
        <v>2035</v>
      </c>
      <c r="U766" t="s">
        <v>2036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0"/>
        <v>208.33333333333334</v>
      </c>
      <c r="G767" t="s">
        <v>20</v>
      </c>
      <c r="H767">
        <v>198</v>
      </c>
      <c r="I767" s="4">
        <f t="shared" si="56"/>
        <v>41.035353535353536</v>
      </c>
      <c r="J767" t="s">
        <v>21</v>
      </c>
      <c r="K767" t="s">
        <v>22</v>
      </c>
      <c r="L767">
        <v>1492232400</v>
      </c>
      <c r="M767" s="9">
        <f t="shared" si="57"/>
        <v>42840.208333333328</v>
      </c>
      <c r="N767" s="11">
        <f t="shared" si="58"/>
        <v>2017</v>
      </c>
      <c r="O767">
        <v>1494392400</v>
      </c>
      <c r="P767" s="9">
        <f t="shared" si="59"/>
        <v>42865.208333333328</v>
      </c>
      <c r="Q767" t="b">
        <v>1</v>
      </c>
      <c r="R767" t="b">
        <v>1</v>
      </c>
      <c r="S767" t="s">
        <v>60</v>
      </c>
      <c r="T767" t="s">
        <v>2035</v>
      </c>
      <c r="U767" t="s">
        <v>2045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0"/>
        <v>31.171232876712331</v>
      </c>
      <c r="G768" t="s">
        <v>14</v>
      </c>
      <c r="H768">
        <v>248</v>
      </c>
      <c r="I768" s="4">
        <f t="shared" si="56"/>
        <v>55.052419354838712</v>
      </c>
      <c r="J768" t="s">
        <v>26</v>
      </c>
      <c r="K768" t="s">
        <v>27</v>
      </c>
      <c r="L768">
        <v>1537333200</v>
      </c>
      <c r="M768" s="9">
        <f t="shared" si="57"/>
        <v>43362.208333333328</v>
      </c>
      <c r="N768" s="11">
        <f t="shared" si="58"/>
        <v>2018</v>
      </c>
      <c r="O768">
        <v>1537419600</v>
      </c>
      <c r="P768" s="9">
        <f t="shared" si="59"/>
        <v>43363.208333333328</v>
      </c>
      <c r="Q768" t="b">
        <v>0</v>
      </c>
      <c r="R768" t="b">
        <v>0</v>
      </c>
      <c r="S768" t="s">
        <v>474</v>
      </c>
      <c r="T768" t="s">
        <v>2041</v>
      </c>
      <c r="U768" t="s">
        <v>2063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0"/>
        <v>56.967078189300416</v>
      </c>
      <c r="G769" t="s">
        <v>14</v>
      </c>
      <c r="H769">
        <v>513</v>
      </c>
      <c r="I769" s="4">
        <f t="shared" si="56"/>
        <v>107.93762183235867</v>
      </c>
      <c r="J769" t="s">
        <v>21</v>
      </c>
      <c r="K769" t="s">
        <v>22</v>
      </c>
      <c r="L769">
        <v>1444107600</v>
      </c>
      <c r="M769" s="9">
        <f t="shared" si="57"/>
        <v>42283.208333333328</v>
      </c>
      <c r="N769" s="11">
        <f t="shared" si="58"/>
        <v>2015</v>
      </c>
      <c r="O769">
        <v>1447999200</v>
      </c>
      <c r="P769" s="9">
        <f t="shared" si="59"/>
        <v>42328.25</v>
      </c>
      <c r="Q769" t="b">
        <v>0</v>
      </c>
      <c r="R769" t="b">
        <v>0</v>
      </c>
      <c r="S769" t="s">
        <v>206</v>
      </c>
      <c r="T769" t="s">
        <v>2047</v>
      </c>
      <c r="U769" t="s">
        <v>2059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0"/>
        <v>231</v>
      </c>
      <c r="G770" t="s">
        <v>20</v>
      </c>
      <c r="H770">
        <v>150</v>
      </c>
      <c r="I770" s="4">
        <f t="shared" si="56"/>
        <v>73.92</v>
      </c>
      <c r="J770" t="s">
        <v>21</v>
      </c>
      <c r="K770" t="s">
        <v>22</v>
      </c>
      <c r="L770">
        <v>1386741600</v>
      </c>
      <c r="M770" s="9">
        <f t="shared" si="57"/>
        <v>41619.25</v>
      </c>
      <c r="N770" s="11">
        <f t="shared" si="58"/>
        <v>2013</v>
      </c>
      <c r="O770">
        <v>1388037600</v>
      </c>
      <c r="P770" s="9">
        <f t="shared" si="59"/>
        <v>41634.25</v>
      </c>
      <c r="Q770" t="b">
        <v>0</v>
      </c>
      <c r="R770" t="b">
        <v>0</v>
      </c>
      <c r="S770" t="s">
        <v>33</v>
      </c>
      <c r="T770" t="s">
        <v>2039</v>
      </c>
      <c r="U770" t="s">
        <v>2040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60"/>
        <v>86.867834394904463</v>
      </c>
      <c r="G771" t="s">
        <v>14</v>
      </c>
      <c r="H771">
        <v>3410</v>
      </c>
      <c r="I771" s="4">
        <f t="shared" ref="I771:I834" si="61">E771/H771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62">(((L771/60)/60)/24)+DATE(1970,1,1)</f>
        <v>41501.208333333336</v>
      </c>
      <c r="N771" s="11">
        <f t="shared" ref="N771:N834" si="63">YEAR(M771)</f>
        <v>2013</v>
      </c>
      <c r="O771">
        <v>1378789200</v>
      </c>
      <c r="P771" s="9">
        <f t="shared" ref="P771:P834" si="64">(((O771/60)/60)/24)+DATE(1970,1,1)</f>
        <v>41527.208333333336</v>
      </c>
      <c r="Q771" t="b">
        <v>0</v>
      </c>
      <c r="R771" t="b">
        <v>0</v>
      </c>
      <c r="S771" t="s">
        <v>89</v>
      </c>
      <c r="T771" t="s">
        <v>2050</v>
      </c>
      <c r="U771" t="s">
        <v>2051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60"/>
        <v>270.74418604651163</v>
      </c>
      <c r="G772" t="s">
        <v>20</v>
      </c>
      <c r="H772">
        <v>216</v>
      </c>
      <c r="I772" s="4">
        <f t="shared" si="61"/>
        <v>53.898148148148145</v>
      </c>
      <c r="J772" t="s">
        <v>107</v>
      </c>
      <c r="K772" t="s">
        <v>108</v>
      </c>
      <c r="L772">
        <v>1397451600</v>
      </c>
      <c r="M772" s="9">
        <f t="shared" si="62"/>
        <v>41743.208333333336</v>
      </c>
      <c r="N772" s="11">
        <f t="shared" si="63"/>
        <v>2014</v>
      </c>
      <c r="O772">
        <v>1398056400</v>
      </c>
      <c r="P772" s="9">
        <f t="shared" si="64"/>
        <v>41750.208333333336</v>
      </c>
      <c r="Q772" t="b">
        <v>0</v>
      </c>
      <c r="R772" t="b">
        <v>1</v>
      </c>
      <c r="S772" t="s">
        <v>33</v>
      </c>
      <c r="T772" t="s">
        <v>2039</v>
      </c>
      <c r="U772" t="s">
        <v>2040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60"/>
        <v>49.446428571428569</v>
      </c>
      <c r="G773" t="s">
        <v>74</v>
      </c>
      <c r="H773">
        <v>26</v>
      </c>
      <c r="I773" s="4">
        <f t="shared" si="61"/>
        <v>106.5</v>
      </c>
      <c r="J773" t="s">
        <v>21</v>
      </c>
      <c r="K773" t="s">
        <v>22</v>
      </c>
      <c r="L773">
        <v>1548482400</v>
      </c>
      <c r="M773" s="9">
        <f t="shared" si="62"/>
        <v>43491.25</v>
      </c>
      <c r="N773" s="11">
        <f t="shared" si="63"/>
        <v>2019</v>
      </c>
      <c r="O773">
        <v>1550815200</v>
      </c>
      <c r="P773" s="9">
        <f t="shared" si="64"/>
        <v>43518.25</v>
      </c>
      <c r="Q773" t="b">
        <v>0</v>
      </c>
      <c r="R773" t="b">
        <v>0</v>
      </c>
      <c r="S773" t="s">
        <v>33</v>
      </c>
      <c r="T773" t="s">
        <v>2039</v>
      </c>
      <c r="U773" t="s">
        <v>2040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60"/>
        <v>113.3596256684492</v>
      </c>
      <c r="G774" t="s">
        <v>20</v>
      </c>
      <c r="H774">
        <v>5139</v>
      </c>
      <c r="I774" s="4">
        <f t="shared" si="61"/>
        <v>32.999805409612762</v>
      </c>
      <c r="J774" t="s">
        <v>21</v>
      </c>
      <c r="K774" t="s">
        <v>22</v>
      </c>
      <c r="L774">
        <v>1549692000</v>
      </c>
      <c r="M774" s="9">
        <f t="shared" si="62"/>
        <v>43505.25</v>
      </c>
      <c r="N774" s="11">
        <f t="shared" si="63"/>
        <v>2019</v>
      </c>
      <c r="O774">
        <v>1550037600</v>
      </c>
      <c r="P774" s="9">
        <f t="shared" si="64"/>
        <v>43509.25</v>
      </c>
      <c r="Q774" t="b">
        <v>0</v>
      </c>
      <c r="R774" t="b">
        <v>0</v>
      </c>
      <c r="S774" t="s">
        <v>60</v>
      </c>
      <c r="T774" t="s">
        <v>2035</v>
      </c>
      <c r="U774" t="s">
        <v>2045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60"/>
        <v>190.55555555555554</v>
      </c>
      <c r="G775" t="s">
        <v>20</v>
      </c>
      <c r="H775">
        <v>2353</v>
      </c>
      <c r="I775" s="4">
        <f t="shared" si="61"/>
        <v>43.00254993625159</v>
      </c>
      <c r="J775" t="s">
        <v>21</v>
      </c>
      <c r="K775" t="s">
        <v>22</v>
      </c>
      <c r="L775">
        <v>1492059600</v>
      </c>
      <c r="M775" s="9">
        <f t="shared" si="62"/>
        <v>42838.208333333328</v>
      </c>
      <c r="N775" s="11">
        <f t="shared" si="63"/>
        <v>2017</v>
      </c>
      <c r="O775">
        <v>1492923600</v>
      </c>
      <c r="P775" s="9">
        <f t="shared" si="64"/>
        <v>42848.208333333328</v>
      </c>
      <c r="Q775" t="b">
        <v>0</v>
      </c>
      <c r="R775" t="b">
        <v>0</v>
      </c>
      <c r="S775" t="s">
        <v>33</v>
      </c>
      <c r="T775" t="s">
        <v>2039</v>
      </c>
      <c r="U775" t="s">
        <v>2040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60"/>
        <v>135.5</v>
      </c>
      <c r="G776" t="s">
        <v>20</v>
      </c>
      <c r="H776">
        <v>78</v>
      </c>
      <c r="I776" s="4">
        <f t="shared" si="61"/>
        <v>86.858974358974365</v>
      </c>
      <c r="J776" t="s">
        <v>107</v>
      </c>
      <c r="K776" t="s">
        <v>108</v>
      </c>
      <c r="L776">
        <v>1463979600</v>
      </c>
      <c r="M776" s="9">
        <f t="shared" si="62"/>
        <v>42513.208333333328</v>
      </c>
      <c r="N776" s="11">
        <f t="shared" si="63"/>
        <v>2016</v>
      </c>
      <c r="O776">
        <v>1467522000</v>
      </c>
      <c r="P776" s="9">
        <f t="shared" si="64"/>
        <v>42554.208333333328</v>
      </c>
      <c r="Q776" t="b">
        <v>0</v>
      </c>
      <c r="R776" t="b">
        <v>0</v>
      </c>
      <c r="S776" t="s">
        <v>28</v>
      </c>
      <c r="T776" t="s">
        <v>2037</v>
      </c>
      <c r="U776" t="s">
        <v>2038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60"/>
        <v>10.297872340425531</v>
      </c>
      <c r="G777" t="s">
        <v>14</v>
      </c>
      <c r="H777">
        <v>10</v>
      </c>
      <c r="I777" s="4">
        <f t="shared" si="61"/>
        <v>96.8</v>
      </c>
      <c r="J777" t="s">
        <v>21</v>
      </c>
      <c r="K777" t="s">
        <v>22</v>
      </c>
      <c r="L777">
        <v>1415253600</v>
      </c>
      <c r="M777" s="9">
        <f t="shared" si="62"/>
        <v>41949.25</v>
      </c>
      <c r="N777" s="11">
        <f t="shared" si="63"/>
        <v>2014</v>
      </c>
      <c r="O777">
        <v>1416117600</v>
      </c>
      <c r="P777" s="9">
        <f t="shared" si="64"/>
        <v>41959.25</v>
      </c>
      <c r="Q777" t="b">
        <v>0</v>
      </c>
      <c r="R777" t="b">
        <v>0</v>
      </c>
      <c r="S777" t="s">
        <v>23</v>
      </c>
      <c r="T777" t="s">
        <v>2035</v>
      </c>
      <c r="U777" t="s">
        <v>2036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60"/>
        <v>65.544223826714799</v>
      </c>
      <c r="G778" t="s">
        <v>14</v>
      </c>
      <c r="H778">
        <v>2201</v>
      </c>
      <c r="I778" s="4">
        <f t="shared" si="61"/>
        <v>32.995456610631528</v>
      </c>
      <c r="J778" t="s">
        <v>21</v>
      </c>
      <c r="K778" t="s">
        <v>22</v>
      </c>
      <c r="L778">
        <v>1562216400</v>
      </c>
      <c r="M778" s="9">
        <f t="shared" si="62"/>
        <v>43650.208333333328</v>
      </c>
      <c r="N778" s="11">
        <f t="shared" si="63"/>
        <v>2019</v>
      </c>
      <c r="O778">
        <v>1563771600</v>
      </c>
      <c r="P778" s="9">
        <f t="shared" si="64"/>
        <v>43668.208333333328</v>
      </c>
      <c r="Q778" t="b">
        <v>0</v>
      </c>
      <c r="R778" t="b">
        <v>0</v>
      </c>
      <c r="S778" t="s">
        <v>33</v>
      </c>
      <c r="T778" t="s">
        <v>2039</v>
      </c>
      <c r="U778" t="s">
        <v>2040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60"/>
        <v>49.026652452025587</v>
      </c>
      <c r="G779" t="s">
        <v>14</v>
      </c>
      <c r="H779">
        <v>676</v>
      </c>
      <c r="I779" s="4">
        <f t="shared" si="61"/>
        <v>68.028106508875737</v>
      </c>
      <c r="J779" t="s">
        <v>21</v>
      </c>
      <c r="K779" t="s">
        <v>22</v>
      </c>
      <c r="L779">
        <v>1316754000</v>
      </c>
      <c r="M779" s="9">
        <f t="shared" si="62"/>
        <v>40809.208333333336</v>
      </c>
      <c r="N779" s="11">
        <f t="shared" si="63"/>
        <v>2011</v>
      </c>
      <c r="O779">
        <v>1319259600</v>
      </c>
      <c r="P779" s="9">
        <f t="shared" si="64"/>
        <v>40838.208333333336</v>
      </c>
      <c r="Q779" t="b">
        <v>0</v>
      </c>
      <c r="R779" t="b">
        <v>0</v>
      </c>
      <c r="S779" t="s">
        <v>33</v>
      </c>
      <c r="T779" t="s">
        <v>2039</v>
      </c>
      <c r="U779" t="s">
        <v>2040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60"/>
        <v>787.92307692307691</v>
      </c>
      <c r="G780" t="s">
        <v>20</v>
      </c>
      <c r="H780">
        <v>174</v>
      </c>
      <c r="I780" s="4">
        <f t="shared" si="61"/>
        <v>58.867816091954026</v>
      </c>
      <c r="J780" t="s">
        <v>98</v>
      </c>
      <c r="K780" t="s">
        <v>99</v>
      </c>
      <c r="L780">
        <v>1313211600</v>
      </c>
      <c r="M780" s="9">
        <f t="shared" si="62"/>
        <v>40768.208333333336</v>
      </c>
      <c r="N780" s="11">
        <f t="shared" si="63"/>
        <v>2011</v>
      </c>
      <c r="O780">
        <v>1313643600</v>
      </c>
      <c r="P780" s="9">
        <f t="shared" si="64"/>
        <v>40773.208333333336</v>
      </c>
      <c r="Q780" t="b">
        <v>0</v>
      </c>
      <c r="R780" t="b">
        <v>0</v>
      </c>
      <c r="S780" t="s">
        <v>71</v>
      </c>
      <c r="T780" t="s">
        <v>2041</v>
      </c>
      <c r="U780" t="s">
        <v>2049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60"/>
        <v>80.306347746090154</v>
      </c>
      <c r="G781" t="s">
        <v>14</v>
      </c>
      <c r="H781">
        <v>831</v>
      </c>
      <c r="I781" s="4">
        <f t="shared" si="61"/>
        <v>105.04572803850782</v>
      </c>
      <c r="J781" t="s">
        <v>21</v>
      </c>
      <c r="K781" t="s">
        <v>22</v>
      </c>
      <c r="L781">
        <v>1439528400</v>
      </c>
      <c r="M781" s="9">
        <f t="shared" si="62"/>
        <v>42230.208333333328</v>
      </c>
      <c r="N781" s="11">
        <f t="shared" si="63"/>
        <v>2015</v>
      </c>
      <c r="O781">
        <v>1440306000</v>
      </c>
      <c r="P781" s="9">
        <f t="shared" si="64"/>
        <v>42239.208333333328</v>
      </c>
      <c r="Q781" t="b">
        <v>0</v>
      </c>
      <c r="R781" t="b">
        <v>1</v>
      </c>
      <c r="S781" t="s">
        <v>33</v>
      </c>
      <c r="T781" t="s">
        <v>2039</v>
      </c>
      <c r="U781" t="s">
        <v>2040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60"/>
        <v>106.29411764705883</v>
      </c>
      <c r="G782" t="s">
        <v>20</v>
      </c>
      <c r="H782">
        <v>164</v>
      </c>
      <c r="I782" s="4">
        <f t="shared" si="61"/>
        <v>33.054878048780488</v>
      </c>
      <c r="J782" t="s">
        <v>21</v>
      </c>
      <c r="K782" t="s">
        <v>22</v>
      </c>
      <c r="L782">
        <v>1469163600</v>
      </c>
      <c r="M782" s="9">
        <f t="shared" si="62"/>
        <v>42573.208333333328</v>
      </c>
      <c r="N782" s="11">
        <f t="shared" si="63"/>
        <v>2016</v>
      </c>
      <c r="O782">
        <v>1470805200</v>
      </c>
      <c r="P782" s="9">
        <f t="shared" si="64"/>
        <v>42592.208333333328</v>
      </c>
      <c r="Q782" t="b">
        <v>0</v>
      </c>
      <c r="R782" t="b">
        <v>1</v>
      </c>
      <c r="S782" t="s">
        <v>53</v>
      </c>
      <c r="T782" t="s">
        <v>2041</v>
      </c>
      <c r="U782" t="s">
        <v>2044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ref="F783:F846" si="65">(E783/D783)*100</f>
        <v>50.735632183908038</v>
      </c>
      <c r="G783" t="s">
        <v>74</v>
      </c>
      <c r="H783">
        <v>56</v>
      </c>
      <c r="I783" s="4">
        <f t="shared" si="61"/>
        <v>78.821428571428569</v>
      </c>
      <c r="J783" t="s">
        <v>98</v>
      </c>
      <c r="K783" t="s">
        <v>99</v>
      </c>
      <c r="L783">
        <v>1288501200</v>
      </c>
      <c r="M783" s="9">
        <f t="shared" si="62"/>
        <v>40482.208333333336</v>
      </c>
      <c r="N783" s="11">
        <f t="shared" si="63"/>
        <v>2010</v>
      </c>
      <c r="O783">
        <v>1292911200</v>
      </c>
      <c r="P783" s="9">
        <f t="shared" si="64"/>
        <v>40533.25</v>
      </c>
      <c r="Q783" t="b">
        <v>0</v>
      </c>
      <c r="R783" t="b">
        <v>0</v>
      </c>
      <c r="S783" t="s">
        <v>33</v>
      </c>
      <c r="T783" t="s">
        <v>2039</v>
      </c>
      <c r="U783" t="s">
        <v>2040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65"/>
        <v>215.31372549019611</v>
      </c>
      <c r="G784" t="s">
        <v>20</v>
      </c>
      <c r="H784">
        <v>161</v>
      </c>
      <c r="I784" s="4">
        <f t="shared" si="61"/>
        <v>68.204968944099377</v>
      </c>
      <c r="J784" t="s">
        <v>21</v>
      </c>
      <c r="K784" t="s">
        <v>22</v>
      </c>
      <c r="L784">
        <v>1298959200</v>
      </c>
      <c r="M784" s="9">
        <f t="shared" si="62"/>
        <v>40603.25</v>
      </c>
      <c r="N784" s="11">
        <f t="shared" si="63"/>
        <v>2011</v>
      </c>
      <c r="O784">
        <v>1301374800</v>
      </c>
      <c r="P784" s="9">
        <f t="shared" si="64"/>
        <v>40631.208333333336</v>
      </c>
      <c r="Q784" t="b">
        <v>0</v>
      </c>
      <c r="R784" t="b">
        <v>1</v>
      </c>
      <c r="S784" t="s">
        <v>71</v>
      </c>
      <c r="T784" t="s">
        <v>2041</v>
      </c>
      <c r="U784" t="s">
        <v>2049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65"/>
        <v>141.22972972972974</v>
      </c>
      <c r="G785" t="s">
        <v>20</v>
      </c>
      <c r="H785">
        <v>138</v>
      </c>
      <c r="I785" s="4">
        <f t="shared" si="61"/>
        <v>75.731884057971016</v>
      </c>
      <c r="J785" t="s">
        <v>21</v>
      </c>
      <c r="K785" t="s">
        <v>22</v>
      </c>
      <c r="L785">
        <v>1387260000</v>
      </c>
      <c r="M785" s="9">
        <f t="shared" si="62"/>
        <v>41625.25</v>
      </c>
      <c r="N785" s="11">
        <f t="shared" si="63"/>
        <v>2013</v>
      </c>
      <c r="O785">
        <v>1387864800</v>
      </c>
      <c r="P785" s="9">
        <f t="shared" si="64"/>
        <v>41632.25</v>
      </c>
      <c r="Q785" t="b">
        <v>0</v>
      </c>
      <c r="R785" t="b">
        <v>0</v>
      </c>
      <c r="S785" t="s">
        <v>23</v>
      </c>
      <c r="T785" t="s">
        <v>2035</v>
      </c>
      <c r="U785" t="s">
        <v>2036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65"/>
        <v>115.33745781777279</v>
      </c>
      <c r="G786" t="s">
        <v>20</v>
      </c>
      <c r="H786">
        <v>3308</v>
      </c>
      <c r="I786" s="4">
        <f t="shared" si="61"/>
        <v>30.996070133010882</v>
      </c>
      <c r="J786" t="s">
        <v>21</v>
      </c>
      <c r="K786" t="s">
        <v>22</v>
      </c>
      <c r="L786">
        <v>1457244000</v>
      </c>
      <c r="M786" s="9">
        <f t="shared" si="62"/>
        <v>42435.25</v>
      </c>
      <c r="N786" s="11">
        <f t="shared" si="63"/>
        <v>2016</v>
      </c>
      <c r="O786">
        <v>1458190800</v>
      </c>
      <c r="P786" s="9">
        <f t="shared" si="64"/>
        <v>42446.208333333328</v>
      </c>
      <c r="Q786" t="b">
        <v>0</v>
      </c>
      <c r="R786" t="b">
        <v>0</v>
      </c>
      <c r="S786" t="s">
        <v>28</v>
      </c>
      <c r="T786" t="s">
        <v>2037</v>
      </c>
      <c r="U786" t="s">
        <v>2038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65"/>
        <v>193.11940298507463</v>
      </c>
      <c r="G787" t="s">
        <v>20</v>
      </c>
      <c r="H787">
        <v>127</v>
      </c>
      <c r="I787" s="4">
        <f t="shared" si="61"/>
        <v>101.88188976377953</v>
      </c>
      <c r="J787" t="s">
        <v>26</v>
      </c>
      <c r="K787" t="s">
        <v>27</v>
      </c>
      <c r="L787">
        <v>1556341200</v>
      </c>
      <c r="M787" s="9">
        <f t="shared" si="62"/>
        <v>43582.208333333328</v>
      </c>
      <c r="N787" s="11">
        <f t="shared" si="63"/>
        <v>2019</v>
      </c>
      <c r="O787">
        <v>1559278800</v>
      </c>
      <c r="P787" s="9">
        <f t="shared" si="64"/>
        <v>43616.208333333328</v>
      </c>
      <c r="Q787" t="b">
        <v>0</v>
      </c>
      <c r="R787" t="b">
        <v>1</v>
      </c>
      <c r="S787" t="s">
        <v>71</v>
      </c>
      <c r="T787" t="s">
        <v>2041</v>
      </c>
      <c r="U787" t="s">
        <v>2049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65"/>
        <v>729.73333333333335</v>
      </c>
      <c r="G788" t="s">
        <v>20</v>
      </c>
      <c r="H788">
        <v>207</v>
      </c>
      <c r="I788" s="4">
        <f t="shared" si="61"/>
        <v>52.879227053140099</v>
      </c>
      <c r="J788" t="s">
        <v>107</v>
      </c>
      <c r="K788" t="s">
        <v>108</v>
      </c>
      <c r="L788">
        <v>1522126800</v>
      </c>
      <c r="M788" s="9">
        <f t="shared" si="62"/>
        <v>43186.208333333328</v>
      </c>
      <c r="N788" s="11">
        <f t="shared" si="63"/>
        <v>2018</v>
      </c>
      <c r="O788">
        <v>1522731600</v>
      </c>
      <c r="P788" s="9">
        <f t="shared" si="64"/>
        <v>43193.208333333328</v>
      </c>
      <c r="Q788" t="b">
        <v>0</v>
      </c>
      <c r="R788" t="b">
        <v>1</v>
      </c>
      <c r="S788" t="s">
        <v>159</v>
      </c>
      <c r="T788" t="s">
        <v>2035</v>
      </c>
      <c r="U788" t="s">
        <v>2058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65"/>
        <v>99.66339869281046</v>
      </c>
      <c r="G789" t="s">
        <v>14</v>
      </c>
      <c r="H789">
        <v>859</v>
      </c>
      <c r="I789" s="4">
        <f t="shared" si="61"/>
        <v>71.005820721769496</v>
      </c>
      <c r="J789" t="s">
        <v>15</v>
      </c>
      <c r="K789" t="s">
        <v>16</v>
      </c>
      <c r="L789">
        <v>1305954000</v>
      </c>
      <c r="M789" s="9">
        <f t="shared" si="62"/>
        <v>40684.208333333336</v>
      </c>
      <c r="N789" s="11">
        <f t="shared" si="63"/>
        <v>2011</v>
      </c>
      <c r="O789">
        <v>1306731600</v>
      </c>
      <c r="P789" s="9">
        <f t="shared" si="64"/>
        <v>40693.208333333336</v>
      </c>
      <c r="Q789" t="b">
        <v>0</v>
      </c>
      <c r="R789" t="b">
        <v>0</v>
      </c>
      <c r="S789" t="s">
        <v>23</v>
      </c>
      <c r="T789" t="s">
        <v>2035</v>
      </c>
      <c r="U789" t="s">
        <v>2036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65"/>
        <v>88.166666666666671</v>
      </c>
      <c r="G790" t="s">
        <v>47</v>
      </c>
      <c r="H790">
        <v>31</v>
      </c>
      <c r="I790" s="4">
        <f t="shared" si="61"/>
        <v>102.38709677419355</v>
      </c>
      <c r="J790" t="s">
        <v>21</v>
      </c>
      <c r="K790" t="s">
        <v>22</v>
      </c>
      <c r="L790">
        <v>1350709200</v>
      </c>
      <c r="M790" s="9">
        <f t="shared" si="62"/>
        <v>41202.208333333336</v>
      </c>
      <c r="N790" s="11">
        <f t="shared" si="63"/>
        <v>2012</v>
      </c>
      <c r="O790">
        <v>1352527200</v>
      </c>
      <c r="P790" s="9">
        <f t="shared" si="64"/>
        <v>41223.25</v>
      </c>
      <c r="Q790" t="b">
        <v>0</v>
      </c>
      <c r="R790" t="b">
        <v>0</v>
      </c>
      <c r="S790" t="s">
        <v>71</v>
      </c>
      <c r="T790" t="s">
        <v>2041</v>
      </c>
      <c r="U790" t="s">
        <v>2049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65"/>
        <v>37.233333333333334</v>
      </c>
      <c r="G791" t="s">
        <v>14</v>
      </c>
      <c r="H791">
        <v>45</v>
      </c>
      <c r="I791" s="4">
        <f t="shared" si="61"/>
        <v>74.466666666666669</v>
      </c>
      <c r="J791" t="s">
        <v>21</v>
      </c>
      <c r="K791" t="s">
        <v>22</v>
      </c>
      <c r="L791">
        <v>1401166800</v>
      </c>
      <c r="M791" s="9">
        <f t="shared" si="62"/>
        <v>41786.208333333336</v>
      </c>
      <c r="N791" s="11">
        <f t="shared" si="63"/>
        <v>2014</v>
      </c>
      <c r="O791">
        <v>1404363600</v>
      </c>
      <c r="P791" s="9">
        <f t="shared" si="64"/>
        <v>41823.208333333336</v>
      </c>
      <c r="Q791" t="b">
        <v>0</v>
      </c>
      <c r="R791" t="b">
        <v>0</v>
      </c>
      <c r="S791" t="s">
        <v>33</v>
      </c>
      <c r="T791" t="s">
        <v>2039</v>
      </c>
      <c r="U791" t="s">
        <v>2040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65"/>
        <v>30.540075309306079</v>
      </c>
      <c r="G792" t="s">
        <v>74</v>
      </c>
      <c r="H792">
        <v>1113</v>
      </c>
      <c r="I792" s="4">
        <f t="shared" si="61"/>
        <v>51.009883198562441</v>
      </c>
      <c r="J792" t="s">
        <v>21</v>
      </c>
      <c r="K792" t="s">
        <v>22</v>
      </c>
      <c r="L792">
        <v>1266127200</v>
      </c>
      <c r="M792" s="9">
        <f t="shared" si="62"/>
        <v>40223.25</v>
      </c>
      <c r="N792" s="11">
        <f t="shared" si="63"/>
        <v>2010</v>
      </c>
      <c r="O792">
        <v>1266645600</v>
      </c>
      <c r="P792" s="9">
        <f t="shared" si="64"/>
        <v>40229.25</v>
      </c>
      <c r="Q792" t="b">
        <v>0</v>
      </c>
      <c r="R792" t="b">
        <v>0</v>
      </c>
      <c r="S792" t="s">
        <v>33</v>
      </c>
      <c r="T792" t="s">
        <v>2039</v>
      </c>
      <c r="U792" t="s">
        <v>2040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65"/>
        <v>25.714285714285712</v>
      </c>
      <c r="G793" t="s">
        <v>14</v>
      </c>
      <c r="H793">
        <v>6</v>
      </c>
      <c r="I793" s="4">
        <f t="shared" si="61"/>
        <v>90</v>
      </c>
      <c r="J793" t="s">
        <v>21</v>
      </c>
      <c r="K793" t="s">
        <v>22</v>
      </c>
      <c r="L793">
        <v>1481436000</v>
      </c>
      <c r="M793" s="9">
        <f t="shared" si="62"/>
        <v>42715.25</v>
      </c>
      <c r="N793" s="11">
        <f t="shared" si="63"/>
        <v>2016</v>
      </c>
      <c r="O793">
        <v>1482818400</v>
      </c>
      <c r="P793" s="9">
        <f t="shared" si="64"/>
        <v>42731.25</v>
      </c>
      <c r="Q793" t="b">
        <v>0</v>
      </c>
      <c r="R793" t="b">
        <v>0</v>
      </c>
      <c r="S793" t="s">
        <v>17</v>
      </c>
      <c r="T793" t="s">
        <v>2033</v>
      </c>
      <c r="U793" t="s">
        <v>2034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65"/>
        <v>34</v>
      </c>
      <c r="G794" t="s">
        <v>14</v>
      </c>
      <c r="H794">
        <v>7</v>
      </c>
      <c r="I794" s="4">
        <f t="shared" si="61"/>
        <v>97.142857142857139</v>
      </c>
      <c r="J794" t="s">
        <v>21</v>
      </c>
      <c r="K794" t="s">
        <v>22</v>
      </c>
      <c r="L794">
        <v>1372222800</v>
      </c>
      <c r="M794" s="9">
        <f t="shared" si="62"/>
        <v>41451.208333333336</v>
      </c>
      <c r="N794" s="11">
        <f t="shared" si="63"/>
        <v>2013</v>
      </c>
      <c r="O794">
        <v>1374642000</v>
      </c>
      <c r="P794" s="9">
        <f t="shared" si="64"/>
        <v>41479.208333333336</v>
      </c>
      <c r="Q794" t="b">
        <v>0</v>
      </c>
      <c r="R794" t="b">
        <v>1</v>
      </c>
      <c r="S794" t="s">
        <v>33</v>
      </c>
      <c r="T794" t="s">
        <v>2039</v>
      </c>
      <c r="U794" t="s">
        <v>2040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65"/>
        <v>1185.909090909091</v>
      </c>
      <c r="G795" t="s">
        <v>20</v>
      </c>
      <c r="H795">
        <v>181</v>
      </c>
      <c r="I795" s="4">
        <f t="shared" si="61"/>
        <v>72.071823204419886</v>
      </c>
      <c r="J795" t="s">
        <v>98</v>
      </c>
      <c r="K795" t="s">
        <v>99</v>
      </c>
      <c r="L795">
        <v>1372136400</v>
      </c>
      <c r="M795" s="9">
        <f t="shared" si="62"/>
        <v>41450.208333333336</v>
      </c>
      <c r="N795" s="11">
        <f t="shared" si="63"/>
        <v>2013</v>
      </c>
      <c r="O795">
        <v>1372482000</v>
      </c>
      <c r="P795" s="9">
        <f t="shared" si="64"/>
        <v>41454.208333333336</v>
      </c>
      <c r="Q795" t="b">
        <v>0</v>
      </c>
      <c r="R795" t="b">
        <v>0</v>
      </c>
      <c r="S795" t="s">
        <v>68</v>
      </c>
      <c r="T795" t="s">
        <v>2047</v>
      </c>
      <c r="U795" t="s">
        <v>2048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65"/>
        <v>125.39393939393939</v>
      </c>
      <c r="G796" t="s">
        <v>20</v>
      </c>
      <c r="H796">
        <v>110</v>
      </c>
      <c r="I796" s="4">
        <f t="shared" si="61"/>
        <v>75.236363636363635</v>
      </c>
      <c r="J796" t="s">
        <v>21</v>
      </c>
      <c r="K796" t="s">
        <v>22</v>
      </c>
      <c r="L796">
        <v>1513922400</v>
      </c>
      <c r="M796" s="9">
        <f t="shared" si="62"/>
        <v>43091.25</v>
      </c>
      <c r="N796" s="11">
        <f t="shared" si="63"/>
        <v>2017</v>
      </c>
      <c r="O796">
        <v>1514959200</v>
      </c>
      <c r="P796" s="9">
        <f t="shared" si="64"/>
        <v>43103.25</v>
      </c>
      <c r="Q796" t="b">
        <v>0</v>
      </c>
      <c r="R796" t="b">
        <v>0</v>
      </c>
      <c r="S796" t="s">
        <v>23</v>
      </c>
      <c r="T796" t="s">
        <v>2035</v>
      </c>
      <c r="U796" t="s">
        <v>2036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65"/>
        <v>14.394366197183098</v>
      </c>
      <c r="G797" t="s">
        <v>14</v>
      </c>
      <c r="H797">
        <v>31</v>
      </c>
      <c r="I797" s="4">
        <f t="shared" si="61"/>
        <v>32.967741935483872</v>
      </c>
      <c r="J797" t="s">
        <v>21</v>
      </c>
      <c r="K797" t="s">
        <v>22</v>
      </c>
      <c r="L797">
        <v>1477976400</v>
      </c>
      <c r="M797" s="9">
        <f t="shared" si="62"/>
        <v>42675.208333333328</v>
      </c>
      <c r="N797" s="11">
        <f t="shared" si="63"/>
        <v>2016</v>
      </c>
      <c r="O797">
        <v>1478235600</v>
      </c>
      <c r="P797" s="9">
        <f t="shared" si="64"/>
        <v>42678.208333333328</v>
      </c>
      <c r="Q797" t="b">
        <v>0</v>
      </c>
      <c r="R797" t="b">
        <v>0</v>
      </c>
      <c r="S797" t="s">
        <v>53</v>
      </c>
      <c r="T797" t="s">
        <v>2041</v>
      </c>
      <c r="U797" t="s">
        <v>2044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65"/>
        <v>54.807692307692314</v>
      </c>
      <c r="G798" t="s">
        <v>14</v>
      </c>
      <c r="H798">
        <v>78</v>
      </c>
      <c r="I798" s="4">
        <f t="shared" si="61"/>
        <v>54.807692307692307</v>
      </c>
      <c r="J798" t="s">
        <v>21</v>
      </c>
      <c r="K798" t="s">
        <v>22</v>
      </c>
      <c r="L798">
        <v>1407474000</v>
      </c>
      <c r="M798" s="9">
        <f t="shared" si="62"/>
        <v>41859.208333333336</v>
      </c>
      <c r="N798" s="11">
        <f t="shared" si="63"/>
        <v>2014</v>
      </c>
      <c r="O798">
        <v>1408078800</v>
      </c>
      <c r="P798" s="9">
        <f t="shared" si="64"/>
        <v>41866.208333333336</v>
      </c>
      <c r="Q798" t="b">
        <v>0</v>
      </c>
      <c r="R798" t="b">
        <v>1</v>
      </c>
      <c r="S798" t="s">
        <v>292</v>
      </c>
      <c r="T798" t="s">
        <v>2050</v>
      </c>
      <c r="U798" t="s">
        <v>2061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65"/>
        <v>109.63157894736841</v>
      </c>
      <c r="G799" t="s">
        <v>20</v>
      </c>
      <c r="H799">
        <v>185</v>
      </c>
      <c r="I799" s="4">
        <f t="shared" si="61"/>
        <v>45.037837837837834</v>
      </c>
      <c r="J799" t="s">
        <v>21</v>
      </c>
      <c r="K799" t="s">
        <v>22</v>
      </c>
      <c r="L799">
        <v>1546149600</v>
      </c>
      <c r="M799" s="9">
        <f t="shared" si="62"/>
        <v>43464.25</v>
      </c>
      <c r="N799" s="11">
        <f t="shared" si="63"/>
        <v>2018</v>
      </c>
      <c r="O799">
        <v>1548136800</v>
      </c>
      <c r="P799" s="9">
        <f t="shared" si="64"/>
        <v>43487.25</v>
      </c>
      <c r="Q799" t="b">
        <v>0</v>
      </c>
      <c r="R799" t="b">
        <v>0</v>
      </c>
      <c r="S799" t="s">
        <v>28</v>
      </c>
      <c r="T799" t="s">
        <v>2037</v>
      </c>
      <c r="U799" t="s">
        <v>2038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65"/>
        <v>188.47058823529412</v>
      </c>
      <c r="G800" t="s">
        <v>20</v>
      </c>
      <c r="H800">
        <v>121</v>
      </c>
      <c r="I800" s="4">
        <f t="shared" si="61"/>
        <v>52.958677685950413</v>
      </c>
      <c r="J800" t="s">
        <v>21</v>
      </c>
      <c r="K800" t="s">
        <v>22</v>
      </c>
      <c r="L800">
        <v>1338440400</v>
      </c>
      <c r="M800" s="9">
        <f t="shared" si="62"/>
        <v>41060.208333333336</v>
      </c>
      <c r="N800" s="11">
        <f t="shared" si="63"/>
        <v>2012</v>
      </c>
      <c r="O800">
        <v>1340859600</v>
      </c>
      <c r="P800" s="9">
        <f t="shared" si="64"/>
        <v>41088.208333333336</v>
      </c>
      <c r="Q800" t="b">
        <v>0</v>
      </c>
      <c r="R800" t="b">
        <v>1</v>
      </c>
      <c r="S800" t="s">
        <v>33</v>
      </c>
      <c r="T800" t="s">
        <v>2039</v>
      </c>
      <c r="U800" t="s">
        <v>2040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65"/>
        <v>87.008284023668637</v>
      </c>
      <c r="G801" t="s">
        <v>14</v>
      </c>
      <c r="H801">
        <v>1225</v>
      </c>
      <c r="I801" s="4">
        <f t="shared" si="61"/>
        <v>60.017959183673469</v>
      </c>
      <c r="J801" t="s">
        <v>40</v>
      </c>
      <c r="K801" t="s">
        <v>41</v>
      </c>
      <c r="L801">
        <v>1454133600</v>
      </c>
      <c r="M801" s="9">
        <f t="shared" si="62"/>
        <v>42399.25</v>
      </c>
      <c r="N801" s="11">
        <f t="shared" si="63"/>
        <v>2016</v>
      </c>
      <c r="O801">
        <v>1454479200</v>
      </c>
      <c r="P801" s="9">
        <f t="shared" si="64"/>
        <v>42403.25</v>
      </c>
      <c r="Q801" t="b">
        <v>0</v>
      </c>
      <c r="R801" t="b">
        <v>0</v>
      </c>
      <c r="S801" t="s">
        <v>33</v>
      </c>
      <c r="T801" t="s">
        <v>2039</v>
      </c>
      <c r="U801" t="s">
        <v>2040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65"/>
        <v>1</v>
      </c>
      <c r="G802" t="s">
        <v>14</v>
      </c>
      <c r="H802">
        <v>1</v>
      </c>
      <c r="I802" s="4">
        <f t="shared" si="61"/>
        <v>1</v>
      </c>
      <c r="J802" t="s">
        <v>98</v>
      </c>
      <c r="K802" t="s">
        <v>99</v>
      </c>
      <c r="L802">
        <v>1434085200</v>
      </c>
      <c r="M802" s="9">
        <f t="shared" si="62"/>
        <v>42167.208333333328</v>
      </c>
      <c r="N802" s="11">
        <f t="shared" si="63"/>
        <v>2015</v>
      </c>
      <c r="O802">
        <v>1434430800</v>
      </c>
      <c r="P802" s="9">
        <f t="shared" si="64"/>
        <v>42171.208333333328</v>
      </c>
      <c r="Q802" t="b">
        <v>0</v>
      </c>
      <c r="R802" t="b">
        <v>0</v>
      </c>
      <c r="S802" t="s">
        <v>23</v>
      </c>
      <c r="T802" t="s">
        <v>2035</v>
      </c>
      <c r="U802" t="s">
        <v>2036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65"/>
        <v>202.9130434782609</v>
      </c>
      <c r="G803" t="s">
        <v>20</v>
      </c>
      <c r="H803">
        <v>106</v>
      </c>
      <c r="I803" s="4">
        <f t="shared" si="61"/>
        <v>44.028301886792455</v>
      </c>
      <c r="J803" t="s">
        <v>21</v>
      </c>
      <c r="K803" t="s">
        <v>22</v>
      </c>
      <c r="L803">
        <v>1577772000</v>
      </c>
      <c r="M803" s="9">
        <f t="shared" si="62"/>
        <v>43830.25</v>
      </c>
      <c r="N803" s="11">
        <f t="shared" si="63"/>
        <v>2019</v>
      </c>
      <c r="O803">
        <v>1579672800</v>
      </c>
      <c r="P803" s="9">
        <f t="shared" si="64"/>
        <v>43852.25</v>
      </c>
      <c r="Q803" t="b">
        <v>0</v>
      </c>
      <c r="R803" t="b">
        <v>1</v>
      </c>
      <c r="S803" t="s">
        <v>122</v>
      </c>
      <c r="T803" t="s">
        <v>2054</v>
      </c>
      <c r="U803" t="s">
        <v>2055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65"/>
        <v>197.03225806451613</v>
      </c>
      <c r="G804" t="s">
        <v>20</v>
      </c>
      <c r="H804">
        <v>142</v>
      </c>
      <c r="I804" s="4">
        <f t="shared" si="61"/>
        <v>86.028169014084511</v>
      </c>
      <c r="J804" t="s">
        <v>21</v>
      </c>
      <c r="K804" t="s">
        <v>22</v>
      </c>
      <c r="L804">
        <v>1562216400</v>
      </c>
      <c r="M804" s="9">
        <f t="shared" si="62"/>
        <v>43650.208333333328</v>
      </c>
      <c r="N804" s="11">
        <f t="shared" si="63"/>
        <v>2019</v>
      </c>
      <c r="O804">
        <v>1562389200</v>
      </c>
      <c r="P804" s="9">
        <f t="shared" si="64"/>
        <v>43652.208333333328</v>
      </c>
      <c r="Q804" t="b">
        <v>0</v>
      </c>
      <c r="R804" t="b">
        <v>0</v>
      </c>
      <c r="S804" t="s">
        <v>122</v>
      </c>
      <c r="T804" t="s">
        <v>2054</v>
      </c>
      <c r="U804" t="s">
        <v>2055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65"/>
        <v>107</v>
      </c>
      <c r="G805" t="s">
        <v>20</v>
      </c>
      <c r="H805">
        <v>233</v>
      </c>
      <c r="I805" s="4">
        <f t="shared" si="61"/>
        <v>28.012875536480685</v>
      </c>
      <c r="J805" t="s">
        <v>21</v>
      </c>
      <c r="K805" t="s">
        <v>22</v>
      </c>
      <c r="L805">
        <v>1548568800</v>
      </c>
      <c r="M805" s="9">
        <f t="shared" si="62"/>
        <v>43492.25</v>
      </c>
      <c r="N805" s="11">
        <f t="shared" si="63"/>
        <v>2019</v>
      </c>
      <c r="O805">
        <v>1551506400</v>
      </c>
      <c r="P805" s="9">
        <f t="shared" si="64"/>
        <v>43526.25</v>
      </c>
      <c r="Q805" t="b">
        <v>0</v>
      </c>
      <c r="R805" t="b">
        <v>0</v>
      </c>
      <c r="S805" t="s">
        <v>33</v>
      </c>
      <c r="T805" t="s">
        <v>2039</v>
      </c>
      <c r="U805" t="s">
        <v>2040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65"/>
        <v>268.73076923076923</v>
      </c>
      <c r="G806" t="s">
        <v>20</v>
      </c>
      <c r="H806">
        <v>218</v>
      </c>
      <c r="I806" s="4">
        <f t="shared" si="61"/>
        <v>32.050458715596328</v>
      </c>
      <c r="J806" t="s">
        <v>21</v>
      </c>
      <c r="K806" t="s">
        <v>22</v>
      </c>
      <c r="L806">
        <v>1514872800</v>
      </c>
      <c r="M806" s="9">
        <f t="shared" si="62"/>
        <v>43102.25</v>
      </c>
      <c r="N806" s="11">
        <f t="shared" si="63"/>
        <v>2018</v>
      </c>
      <c r="O806">
        <v>1516600800</v>
      </c>
      <c r="P806" s="9">
        <f t="shared" si="64"/>
        <v>43122.25</v>
      </c>
      <c r="Q806" t="b">
        <v>0</v>
      </c>
      <c r="R806" t="b">
        <v>0</v>
      </c>
      <c r="S806" t="s">
        <v>23</v>
      </c>
      <c r="T806" t="s">
        <v>2035</v>
      </c>
      <c r="U806" t="s">
        <v>2036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65"/>
        <v>50.845360824742272</v>
      </c>
      <c r="G807" t="s">
        <v>14</v>
      </c>
      <c r="H807">
        <v>67</v>
      </c>
      <c r="I807" s="4">
        <f t="shared" si="61"/>
        <v>73.611940298507463</v>
      </c>
      <c r="J807" t="s">
        <v>26</v>
      </c>
      <c r="K807" t="s">
        <v>27</v>
      </c>
      <c r="L807">
        <v>1416031200</v>
      </c>
      <c r="M807" s="9">
        <f t="shared" si="62"/>
        <v>41958.25</v>
      </c>
      <c r="N807" s="11">
        <f t="shared" si="63"/>
        <v>2014</v>
      </c>
      <c r="O807">
        <v>1420437600</v>
      </c>
      <c r="P807" s="9">
        <f t="shared" si="64"/>
        <v>42009.25</v>
      </c>
      <c r="Q807" t="b">
        <v>0</v>
      </c>
      <c r="R807" t="b">
        <v>0</v>
      </c>
      <c r="S807" t="s">
        <v>42</v>
      </c>
      <c r="T807" t="s">
        <v>2041</v>
      </c>
      <c r="U807" t="s">
        <v>2042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65"/>
        <v>1180.2857142857142</v>
      </c>
      <c r="G808" t="s">
        <v>20</v>
      </c>
      <c r="H808">
        <v>76</v>
      </c>
      <c r="I808" s="4">
        <f t="shared" si="61"/>
        <v>108.71052631578948</v>
      </c>
      <c r="J808" t="s">
        <v>21</v>
      </c>
      <c r="K808" t="s">
        <v>22</v>
      </c>
      <c r="L808">
        <v>1330927200</v>
      </c>
      <c r="M808" s="9">
        <f t="shared" si="62"/>
        <v>40973.25</v>
      </c>
      <c r="N808" s="11">
        <f t="shared" si="63"/>
        <v>2012</v>
      </c>
      <c r="O808">
        <v>1332997200</v>
      </c>
      <c r="P808" s="9">
        <f t="shared" si="64"/>
        <v>40997.208333333336</v>
      </c>
      <c r="Q808" t="b">
        <v>0</v>
      </c>
      <c r="R808" t="b">
        <v>1</v>
      </c>
      <c r="S808" t="s">
        <v>53</v>
      </c>
      <c r="T808" t="s">
        <v>2041</v>
      </c>
      <c r="U808" t="s">
        <v>2044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65"/>
        <v>264</v>
      </c>
      <c r="G809" t="s">
        <v>20</v>
      </c>
      <c r="H809">
        <v>43</v>
      </c>
      <c r="I809" s="4">
        <f t="shared" si="61"/>
        <v>42.97674418604651</v>
      </c>
      <c r="J809" t="s">
        <v>21</v>
      </c>
      <c r="K809" t="s">
        <v>22</v>
      </c>
      <c r="L809">
        <v>1571115600</v>
      </c>
      <c r="M809" s="9">
        <f t="shared" si="62"/>
        <v>43753.208333333328</v>
      </c>
      <c r="N809" s="11">
        <f t="shared" si="63"/>
        <v>2019</v>
      </c>
      <c r="O809">
        <v>1574920800</v>
      </c>
      <c r="P809" s="9">
        <f t="shared" si="64"/>
        <v>43797.25</v>
      </c>
      <c r="Q809" t="b">
        <v>0</v>
      </c>
      <c r="R809" t="b">
        <v>1</v>
      </c>
      <c r="S809" t="s">
        <v>33</v>
      </c>
      <c r="T809" t="s">
        <v>2039</v>
      </c>
      <c r="U809" t="s">
        <v>2040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65"/>
        <v>30.44230769230769</v>
      </c>
      <c r="G810" t="s">
        <v>14</v>
      </c>
      <c r="H810">
        <v>19</v>
      </c>
      <c r="I810" s="4">
        <f t="shared" si="61"/>
        <v>83.315789473684205</v>
      </c>
      <c r="J810" t="s">
        <v>21</v>
      </c>
      <c r="K810" t="s">
        <v>22</v>
      </c>
      <c r="L810">
        <v>1463461200</v>
      </c>
      <c r="M810" s="9">
        <f t="shared" si="62"/>
        <v>42507.208333333328</v>
      </c>
      <c r="N810" s="11">
        <f t="shared" si="63"/>
        <v>2016</v>
      </c>
      <c r="O810">
        <v>1464930000</v>
      </c>
      <c r="P810" s="9">
        <f t="shared" si="64"/>
        <v>42524.208333333328</v>
      </c>
      <c r="Q810" t="b">
        <v>0</v>
      </c>
      <c r="R810" t="b">
        <v>0</v>
      </c>
      <c r="S810" t="s">
        <v>17</v>
      </c>
      <c r="T810" t="s">
        <v>2033</v>
      </c>
      <c r="U810" t="s">
        <v>2034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65"/>
        <v>62.880681818181813</v>
      </c>
      <c r="G811" t="s">
        <v>14</v>
      </c>
      <c r="H811">
        <v>2108</v>
      </c>
      <c r="I811" s="4">
        <f t="shared" si="61"/>
        <v>42</v>
      </c>
      <c r="J811" t="s">
        <v>98</v>
      </c>
      <c r="K811" t="s">
        <v>99</v>
      </c>
      <c r="L811">
        <v>1344920400</v>
      </c>
      <c r="M811" s="9">
        <f t="shared" si="62"/>
        <v>41135.208333333336</v>
      </c>
      <c r="N811" s="11">
        <f t="shared" si="63"/>
        <v>2012</v>
      </c>
      <c r="O811">
        <v>1345006800</v>
      </c>
      <c r="P811" s="9">
        <f t="shared" si="64"/>
        <v>41136.208333333336</v>
      </c>
      <c r="Q811" t="b">
        <v>0</v>
      </c>
      <c r="R811" t="b">
        <v>0</v>
      </c>
      <c r="S811" t="s">
        <v>42</v>
      </c>
      <c r="T811" t="s">
        <v>2041</v>
      </c>
      <c r="U811" t="s">
        <v>2042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65"/>
        <v>193.125</v>
      </c>
      <c r="G812" t="s">
        <v>20</v>
      </c>
      <c r="H812">
        <v>221</v>
      </c>
      <c r="I812" s="4">
        <f t="shared" si="61"/>
        <v>55.927601809954751</v>
      </c>
      <c r="J812" t="s">
        <v>21</v>
      </c>
      <c r="K812" t="s">
        <v>22</v>
      </c>
      <c r="L812">
        <v>1511848800</v>
      </c>
      <c r="M812" s="9">
        <f t="shared" si="62"/>
        <v>43067.25</v>
      </c>
      <c r="N812" s="11">
        <f t="shared" si="63"/>
        <v>2017</v>
      </c>
      <c r="O812">
        <v>1512712800</v>
      </c>
      <c r="P812" s="9">
        <f t="shared" si="64"/>
        <v>43077.25</v>
      </c>
      <c r="Q812" t="b">
        <v>0</v>
      </c>
      <c r="R812" t="b">
        <v>1</v>
      </c>
      <c r="S812" t="s">
        <v>33</v>
      </c>
      <c r="T812" t="s">
        <v>2039</v>
      </c>
      <c r="U812" t="s">
        <v>2040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65"/>
        <v>77.102702702702715</v>
      </c>
      <c r="G813" t="s">
        <v>14</v>
      </c>
      <c r="H813">
        <v>679</v>
      </c>
      <c r="I813" s="4">
        <f t="shared" si="61"/>
        <v>105.03681885125184</v>
      </c>
      <c r="J813" t="s">
        <v>21</v>
      </c>
      <c r="K813" t="s">
        <v>22</v>
      </c>
      <c r="L813">
        <v>1452319200</v>
      </c>
      <c r="M813" s="9">
        <f t="shared" si="62"/>
        <v>42378.25</v>
      </c>
      <c r="N813" s="11">
        <f t="shared" si="63"/>
        <v>2016</v>
      </c>
      <c r="O813">
        <v>1452492000</v>
      </c>
      <c r="P813" s="9">
        <f t="shared" si="64"/>
        <v>42380.25</v>
      </c>
      <c r="Q813" t="b">
        <v>0</v>
      </c>
      <c r="R813" t="b">
        <v>1</v>
      </c>
      <c r="S813" t="s">
        <v>89</v>
      </c>
      <c r="T813" t="s">
        <v>2050</v>
      </c>
      <c r="U813" t="s">
        <v>2051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65"/>
        <v>225.52763819095478</v>
      </c>
      <c r="G814" t="s">
        <v>20</v>
      </c>
      <c r="H814">
        <v>2805</v>
      </c>
      <c r="I814" s="4">
        <f t="shared" si="61"/>
        <v>48</v>
      </c>
      <c r="J814" t="s">
        <v>15</v>
      </c>
      <c r="K814" t="s">
        <v>16</v>
      </c>
      <c r="L814">
        <v>1523854800</v>
      </c>
      <c r="M814" s="9">
        <f t="shared" si="62"/>
        <v>43206.208333333328</v>
      </c>
      <c r="N814" s="11">
        <f t="shared" si="63"/>
        <v>2018</v>
      </c>
      <c r="O814">
        <v>1524286800</v>
      </c>
      <c r="P814" s="9">
        <f t="shared" si="64"/>
        <v>43211.208333333328</v>
      </c>
      <c r="Q814" t="b">
        <v>0</v>
      </c>
      <c r="R814" t="b">
        <v>0</v>
      </c>
      <c r="S814" t="s">
        <v>68</v>
      </c>
      <c r="T814" t="s">
        <v>2047</v>
      </c>
      <c r="U814" t="s">
        <v>2048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65"/>
        <v>239.40625</v>
      </c>
      <c r="G815" t="s">
        <v>20</v>
      </c>
      <c r="H815">
        <v>68</v>
      </c>
      <c r="I815" s="4">
        <f t="shared" si="61"/>
        <v>112.66176470588235</v>
      </c>
      <c r="J815" t="s">
        <v>21</v>
      </c>
      <c r="K815" t="s">
        <v>22</v>
      </c>
      <c r="L815">
        <v>1346043600</v>
      </c>
      <c r="M815" s="9">
        <f t="shared" si="62"/>
        <v>41148.208333333336</v>
      </c>
      <c r="N815" s="11">
        <f t="shared" si="63"/>
        <v>2012</v>
      </c>
      <c r="O815">
        <v>1346907600</v>
      </c>
      <c r="P815" s="9">
        <f t="shared" si="64"/>
        <v>41158.208333333336</v>
      </c>
      <c r="Q815" t="b">
        <v>0</v>
      </c>
      <c r="R815" t="b">
        <v>0</v>
      </c>
      <c r="S815" t="s">
        <v>89</v>
      </c>
      <c r="T815" t="s">
        <v>2050</v>
      </c>
      <c r="U815" t="s">
        <v>2051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65"/>
        <v>92.1875</v>
      </c>
      <c r="G816" t="s">
        <v>14</v>
      </c>
      <c r="H816">
        <v>36</v>
      </c>
      <c r="I816" s="4">
        <f t="shared" si="61"/>
        <v>81.944444444444443</v>
      </c>
      <c r="J816" t="s">
        <v>36</v>
      </c>
      <c r="K816" t="s">
        <v>37</v>
      </c>
      <c r="L816">
        <v>1464325200</v>
      </c>
      <c r="M816" s="9">
        <f t="shared" si="62"/>
        <v>42517.208333333328</v>
      </c>
      <c r="N816" s="11">
        <f t="shared" si="63"/>
        <v>2016</v>
      </c>
      <c r="O816">
        <v>1464498000</v>
      </c>
      <c r="P816" s="9">
        <f t="shared" si="64"/>
        <v>42519.208333333328</v>
      </c>
      <c r="Q816" t="b">
        <v>0</v>
      </c>
      <c r="R816" t="b">
        <v>1</v>
      </c>
      <c r="S816" t="s">
        <v>23</v>
      </c>
      <c r="T816" t="s">
        <v>2035</v>
      </c>
      <c r="U816" t="s">
        <v>2036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65"/>
        <v>130.23333333333335</v>
      </c>
      <c r="G817" t="s">
        <v>20</v>
      </c>
      <c r="H817">
        <v>183</v>
      </c>
      <c r="I817" s="4">
        <f t="shared" si="61"/>
        <v>64.049180327868854</v>
      </c>
      <c r="J817" t="s">
        <v>15</v>
      </c>
      <c r="K817" t="s">
        <v>16</v>
      </c>
      <c r="L817">
        <v>1511935200</v>
      </c>
      <c r="M817" s="9">
        <f t="shared" si="62"/>
        <v>43068.25</v>
      </c>
      <c r="N817" s="11">
        <f t="shared" si="63"/>
        <v>2017</v>
      </c>
      <c r="O817">
        <v>1514181600</v>
      </c>
      <c r="P817" s="9">
        <f t="shared" si="64"/>
        <v>43094.25</v>
      </c>
      <c r="Q817" t="b">
        <v>0</v>
      </c>
      <c r="R817" t="b">
        <v>0</v>
      </c>
      <c r="S817" t="s">
        <v>23</v>
      </c>
      <c r="T817" t="s">
        <v>2035</v>
      </c>
      <c r="U817" t="s">
        <v>2036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65"/>
        <v>615.21739130434787</v>
      </c>
      <c r="G818" t="s">
        <v>20</v>
      </c>
      <c r="H818">
        <v>133</v>
      </c>
      <c r="I818" s="4">
        <f t="shared" si="61"/>
        <v>106.39097744360902</v>
      </c>
      <c r="J818" t="s">
        <v>21</v>
      </c>
      <c r="K818" t="s">
        <v>22</v>
      </c>
      <c r="L818">
        <v>1392012000</v>
      </c>
      <c r="M818" s="9">
        <f t="shared" si="62"/>
        <v>41680.25</v>
      </c>
      <c r="N818" s="11">
        <f t="shared" si="63"/>
        <v>2014</v>
      </c>
      <c r="O818">
        <v>1392184800</v>
      </c>
      <c r="P818" s="9">
        <f t="shared" si="64"/>
        <v>41682.25</v>
      </c>
      <c r="Q818" t="b">
        <v>1</v>
      </c>
      <c r="R818" t="b">
        <v>1</v>
      </c>
      <c r="S818" t="s">
        <v>33</v>
      </c>
      <c r="T818" t="s">
        <v>2039</v>
      </c>
      <c r="U818" t="s">
        <v>2040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65"/>
        <v>368.79532163742692</v>
      </c>
      <c r="G819" t="s">
        <v>20</v>
      </c>
      <c r="H819">
        <v>2489</v>
      </c>
      <c r="I819" s="4">
        <f t="shared" si="61"/>
        <v>76.011249497790274</v>
      </c>
      <c r="J819" t="s">
        <v>107</v>
      </c>
      <c r="K819" t="s">
        <v>108</v>
      </c>
      <c r="L819">
        <v>1556946000</v>
      </c>
      <c r="M819" s="9">
        <f t="shared" si="62"/>
        <v>43589.208333333328</v>
      </c>
      <c r="N819" s="11">
        <f t="shared" si="63"/>
        <v>2019</v>
      </c>
      <c r="O819">
        <v>1559365200</v>
      </c>
      <c r="P819" s="9">
        <f t="shared" si="64"/>
        <v>43617.208333333328</v>
      </c>
      <c r="Q819" t="b">
        <v>0</v>
      </c>
      <c r="R819" t="b">
        <v>1</v>
      </c>
      <c r="S819" t="s">
        <v>68</v>
      </c>
      <c r="T819" t="s">
        <v>2047</v>
      </c>
      <c r="U819" t="s">
        <v>2048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65"/>
        <v>1094.8571428571429</v>
      </c>
      <c r="G820" t="s">
        <v>20</v>
      </c>
      <c r="H820">
        <v>69</v>
      </c>
      <c r="I820" s="4">
        <f t="shared" si="61"/>
        <v>111.07246376811594</v>
      </c>
      <c r="J820" t="s">
        <v>21</v>
      </c>
      <c r="K820" t="s">
        <v>22</v>
      </c>
      <c r="L820">
        <v>1548050400</v>
      </c>
      <c r="M820" s="9">
        <f t="shared" si="62"/>
        <v>43486.25</v>
      </c>
      <c r="N820" s="11">
        <f t="shared" si="63"/>
        <v>2019</v>
      </c>
      <c r="O820">
        <v>1549173600</v>
      </c>
      <c r="P820" s="9">
        <f t="shared" si="64"/>
        <v>43499.25</v>
      </c>
      <c r="Q820" t="b">
        <v>0</v>
      </c>
      <c r="R820" t="b">
        <v>1</v>
      </c>
      <c r="S820" t="s">
        <v>33</v>
      </c>
      <c r="T820" t="s">
        <v>2039</v>
      </c>
      <c r="U820" t="s">
        <v>2040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65"/>
        <v>50.662921348314605</v>
      </c>
      <c r="G821" t="s">
        <v>14</v>
      </c>
      <c r="H821">
        <v>47</v>
      </c>
      <c r="I821" s="4">
        <f t="shared" si="61"/>
        <v>95.936170212765958</v>
      </c>
      <c r="J821" t="s">
        <v>21</v>
      </c>
      <c r="K821" t="s">
        <v>22</v>
      </c>
      <c r="L821">
        <v>1353736800</v>
      </c>
      <c r="M821" s="9">
        <f t="shared" si="62"/>
        <v>41237.25</v>
      </c>
      <c r="N821" s="11">
        <f t="shared" si="63"/>
        <v>2012</v>
      </c>
      <c r="O821">
        <v>1355032800</v>
      </c>
      <c r="P821" s="9">
        <f t="shared" si="64"/>
        <v>41252.25</v>
      </c>
      <c r="Q821" t="b">
        <v>1</v>
      </c>
      <c r="R821" t="b">
        <v>0</v>
      </c>
      <c r="S821" t="s">
        <v>89</v>
      </c>
      <c r="T821" t="s">
        <v>2050</v>
      </c>
      <c r="U821" t="s">
        <v>2051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65"/>
        <v>800.6</v>
      </c>
      <c r="G822" t="s">
        <v>20</v>
      </c>
      <c r="H822">
        <v>279</v>
      </c>
      <c r="I822" s="4">
        <f t="shared" si="61"/>
        <v>43.043010752688176</v>
      </c>
      <c r="J822" t="s">
        <v>40</v>
      </c>
      <c r="K822" t="s">
        <v>41</v>
      </c>
      <c r="L822">
        <v>1532840400</v>
      </c>
      <c r="M822" s="9">
        <f t="shared" si="62"/>
        <v>43310.208333333328</v>
      </c>
      <c r="N822" s="11">
        <f t="shared" si="63"/>
        <v>2018</v>
      </c>
      <c r="O822">
        <v>1533963600</v>
      </c>
      <c r="P822" s="9">
        <f t="shared" si="64"/>
        <v>43323.208333333328</v>
      </c>
      <c r="Q822" t="b">
        <v>0</v>
      </c>
      <c r="R822" t="b">
        <v>1</v>
      </c>
      <c r="S822" t="s">
        <v>23</v>
      </c>
      <c r="T822" t="s">
        <v>2035</v>
      </c>
      <c r="U822" t="s">
        <v>2036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65"/>
        <v>291.28571428571428</v>
      </c>
      <c r="G823" t="s">
        <v>20</v>
      </c>
      <c r="H823">
        <v>210</v>
      </c>
      <c r="I823" s="4">
        <f t="shared" si="61"/>
        <v>67.966666666666669</v>
      </c>
      <c r="J823" t="s">
        <v>21</v>
      </c>
      <c r="K823" t="s">
        <v>22</v>
      </c>
      <c r="L823">
        <v>1488261600</v>
      </c>
      <c r="M823" s="9">
        <f t="shared" si="62"/>
        <v>42794.25</v>
      </c>
      <c r="N823" s="11">
        <f t="shared" si="63"/>
        <v>2017</v>
      </c>
      <c r="O823">
        <v>1489381200</v>
      </c>
      <c r="P823" s="9">
        <f t="shared" si="64"/>
        <v>42807.208333333328</v>
      </c>
      <c r="Q823" t="b">
        <v>0</v>
      </c>
      <c r="R823" t="b">
        <v>0</v>
      </c>
      <c r="S823" t="s">
        <v>42</v>
      </c>
      <c r="T823" t="s">
        <v>2041</v>
      </c>
      <c r="U823" t="s">
        <v>2042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65"/>
        <v>349.9666666666667</v>
      </c>
      <c r="G824" t="s">
        <v>20</v>
      </c>
      <c r="H824">
        <v>2100</v>
      </c>
      <c r="I824" s="4">
        <f t="shared" si="61"/>
        <v>89.991428571428571</v>
      </c>
      <c r="J824" t="s">
        <v>21</v>
      </c>
      <c r="K824" t="s">
        <v>22</v>
      </c>
      <c r="L824">
        <v>1393567200</v>
      </c>
      <c r="M824" s="9">
        <f t="shared" si="62"/>
        <v>41698.25</v>
      </c>
      <c r="N824" s="11">
        <f t="shared" si="63"/>
        <v>2014</v>
      </c>
      <c r="O824">
        <v>1395032400</v>
      </c>
      <c r="P824" s="9">
        <f t="shared" si="64"/>
        <v>41715.208333333336</v>
      </c>
      <c r="Q824" t="b">
        <v>0</v>
      </c>
      <c r="R824" t="b">
        <v>0</v>
      </c>
      <c r="S824" t="s">
        <v>23</v>
      </c>
      <c r="T824" t="s">
        <v>2035</v>
      </c>
      <c r="U824" t="s">
        <v>2036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65"/>
        <v>357.07317073170731</v>
      </c>
      <c r="G825" t="s">
        <v>20</v>
      </c>
      <c r="H825">
        <v>252</v>
      </c>
      <c r="I825" s="4">
        <f t="shared" si="61"/>
        <v>58.095238095238095</v>
      </c>
      <c r="J825" t="s">
        <v>21</v>
      </c>
      <c r="K825" t="s">
        <v>22</v>
      </c>
      <c r="L825">
        <v>1410325200</v>
      </c>
      <c r="M825" s="9">
        <f t="shared" si="62"/>
        <v>41892.208333333336</v>
      </c>
      <c r="N825" s="11">
        <f t="shared" si="63"/>
        <v>2014</v>
      </c>
      <c r="O825">
        <v>1412485200</v>
      </c>
      <c r="P825" s="9">
        <f t="shared" si="64"/>
        <v>41917.208333333336</v>
      </c>
      <c r="Q825" t="b">
        <v>1</v>
      </c>
      <c r="R825" t="b">
        <v>1</v>
      </c>
      <c r="S825" t="s">
        <v>23</v>
      </c>
      <c r="T825" t="s">
        <v>2035</v>
      </c>
      <c r="U825" t="s">
        <v>2036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65"/>
        <v>126.48941176470588</v>
      </c>
      <c r="G826" t="s">
        <v>20</v>
      </c>
      <c r="H826">
        <v>1280</v>
      </c>
      <c r="I826" s="4">
        <f t="shared" si="61"/>
        <v>83.996875000000003</v>
      </c>
      <c r="J826" t="s">
        <v>21</v>
      </c>
      <c r="K826" t="s">
        <v>22</v>
      </c>
      <c r="L826">
        <v>1276923600</v>
      </c>
      <c r="M826" s="9">
        <f t="shared" si="62"/>
        <v>40348.208333333336</v>
      </c>
      <c r="N826" s="11">
        <f t="shared" si="63"/>
        <v>2010</v>
      </c>
      <c r="O826">
        <v>1279688400</v>
      </c>
      <c r="P826" s="9">
        <f t="shared" si="64"/>
        <v>40380.208333333336</v>
      </c>
      <c r="Q826" t="b">
        <v>0</v>
      </c>
      <c r="R826" t="b">
        <v>1</v>
      </c>
      <c r="S826" t="s">
        <v>68</v>
      </c>
      <c r="T826" t="s">
        <v>2047</v>
      </c>
      <c r="U826" t="s">
        <v>2048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65"/>
        <v>387.5</v>
      </c>
      <c r="G827" t="s">
        <v>20</v>
      </c>
      <c r="H827">
        <v>157</v>
      </c>
      <c r="I827" s="4">
        <f t="shared" si="61"/>
        <v>88.853503184713375</v>
      </c>
      <c r="J827" t="s">
        <v>40</v>
      </c>
      <c r="K827" t="s">
        <v>41</v>
      </c>
      <c r="L827">
        <v>1500958800</v>
      </c>
      <c r="M827" s="9">
        <f t="shared" si="62"/>
        <v>42941.208333333328</v>
      </c>
      <c r="N827" s="11">
        <f t="shared" si="63"/>
        <v>2017</v>
      </c>
      <c r="O827">
        <v>1501995600</v>
      </c>
      <c r="P827" s="9">
        <f t="shared" si="64"/>
        <v>42953.208333333328</v>
      </c>
      <c r="Q827" t="b">
        <v>0</v>
      </c>
      <c r="R827" t="b">
        <v>0</v>
      </c>
      <c r="S827" t="s">
        <v>100</v>
      </c>
      <c r="T827" t="s">
        <v>2041</v>
      </c>
      <c r="U827" t="s">
        <v>2052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65"/>
        <v>457.03571428571428</v>
      </c>
      <c r="G828" t="s">
        <v>20</v>
      </c>
      <c r="H828">
        <v>194</v>
      </c>
      <c r="I828" s="4">
        <f t="shared" si="61"/>
        <v>65.963917525773198</v>
      </c>
      <c r="J828" t="s">
        <v>21</v>
      </c>
      <c r="K828" t="s">
        <v>22</v>
      </c>
      <c r="L828">
        <v>1292220000</v>
      </c>
      <c r="M828" s="9">
        <f t="shared" si="62"/>
        <v>40525.25</v>
      </c>
      <c r="N828" s="11">
        <f t="shared" si="63"/>
        <v>2010</v>
      </c>
      <c r="O828">
        <v>1294639200</v>
      </c>
      <c r="P828" s="9">
        <f t="shared" si="64"/>
        <v>40553.25</v>
      </c>
      <c r="Q828" t="b">
        <v>0</v>
      </c>
      <c r="R828" t="b">
        <v>1</v>
      </c>
      <c r="S828" t="s">
        <v>33</v>
      </c>
      <c r="T828" t="s">
        <v>2039</v>
      </c>
      <c r="U828" t="s">
        <v>2040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65"/>
        <v>266.69565217391306</v>
      </c>
      <c r="G829" t="s">
        <v>20</v>
      </c>
      <c r="H829">
        <v>82</v>
      </c>
      <c r="I829" s="4">
        <f t="shared" si="61"/>
        <v>74.804878048780495</v>
      </c>
      <c r="J829" t="s">
        <v>26</v>
      </c>
      <c r="K829" t="s">
        <v>27</v>
      </c>
      <c r="L829">
        <v>1304398800</v>
      </c>
      <c r="M829" s="9">
        <f t="shared" si="62"/>
        <v>40666.208333333336</v>
      </c>
      <c r="N829" s="11">
        <f t="shared" si="63"/>
        <v>2011</v>
      </c>
      <c r="O829">
        <v>1305435600</v>
      </c>
      <c r="P829" s="9">
        <f t="shared" si="64"/>
        <v>40678.208333333336</v>
      </c>
      <c r="Q829" t="b">
        <v>0</v>
      </c>
      <c r="R829" t="b">
        <v>1</v>
      </c>
      <c r="S829" t="s">
        <v>53</v>
      </c>
      <c r="T829" t="s">
        <v>2041</v>
      </c>
      <c r="U829" t="s">
        <v>2044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65"/>
        <v>69</v>
      </c>
      <c r="G830" t="s">
        <v>14</v>
      </c>
      <c r="H830">
        <v>70</v>
      </c>
      <c r="I830" s="4">
        <f t="shared" si="61"/>
        <v>69.98571428571428</v>
      </c>
      <c r="J830" t="s">
        <v>21</v>
      </c>
      <c r="K830" t="s">
        <v>22</v>
      </c>
      <c r="L830">
        <v>1535432400</v>
      </c>
      <c r="M830" s="9">
        <f t="shared" si="62"/>
        <v>43340.208333333328</v>
      </c>
      <c r="N830" s="11">
        <f t="shared" si="63"/>
        <v>2018</v>
      </c>
      <c r="O830">
        <v>1537592400</v>
      </c>
      <c r="P830" s="9">
        <f t="shared" si="64"/>
        <v>43365.208333333328</v>
      </c>
      <c r="Q830" t="b">
        <v>0</v>
      </c>
      <c r="R830" t="b">
        <v>0</v>
      </c>
      <c r="S830" t="s">
        <v>33</v>
      </c>
      <c r="T830" t="s">
        <v>2039</v>
      </c>
      <c r="U830" t="s">
        <v>2040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65"/>
        <v>51.34375</v>
      </c>
      <c r="G831" t="s">
        <v>14</v>
      </c>
      <c r="H831">
        <v>154</v>
      </c>
      <c r="I831" s="4">
        <f t="shared" si="61"/>
        <v>32.006493506493506</v>
      </c>
      <c r="J831" t="s">
        <v>21</v>
      </c>
      <c r="K831" t="s">
        <v>22</v>
      </c>
      <c r="L831">
        <v>1433826000</v>
      </c>
      <c r="M831" s="9">
        <f t="shared" si="62"/>
        <v>42164.208333333328</v>
      </c>
      <c r="N831" s="11">
        <f t="shared" si="63"/>
        <v>2015</v>
      </c>
      <c r="O831">
        <v>1435122000</v>
      </c>
      <c r="P831" s="9">
        <f t="shared" si="64"/>
        <v>42179.208333333328</v>
      </c>
      <c r="Q831" t="b">
        <v>0</v>
      </c>
      <c r="R831" t="b">
        <v>0</v>
      </c>
      <c r="S831" t="s">
        <v>33</v>
      </c>
      <c r="T831" t="s">
        <v>2039</v>
      </c>
      <c r="U831" t="s">
        <v>2040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65"/>
        <v>1.1710526315789473</v>
      </c>
      <c r="G832" t="s">
        <v>14</v>
      </c>
      <c r="H832">
        <v>22</v>
      </c>
      <c r="I832" s="4">
        <f t="shared" si="61"/>
        <v>64.727272727272734</v>
      </c>
      <c r="J832" t="s">
        <v>21</v>
      </c>
      <c r="K832" t="s">
        <v>22</v>
      </c>
      <c r="L832">
        <v>1514959200</v>
      </c>
      <c r="M832" s="9">
        <f t="shared" si="62"/>
        <v>43103.25</v>
      </c>
      <c r="N832" s="11">
        <f t="shared" si="63"/>
        <v>2018</v>
      </c>
      <c r="O832">
        <v>1520056800</v>
      </c>
      <c r="P832" s="9">
        <f t="shared" si="64"/>
        <v>43162.25</v>
      </c>
      <c r="Q832" t="b">
        <v>0</v>
      </c>
      <c r="R832" t="b">
        <v>0</v>
      </c>
      <c r="S832" t="s">
        <v>33</v>
      </c>
      <c r="T832" t="s">
        <v>2039</v>
      </c>
      <c r="U832" t="s">
        <v>2040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65"/>
        <v>108.97734294541709</v>
      </c>
      <c r="G833" t="s">
        <v>20</v>
      </c>
      <c r="H833">
        <v>4233</v>
      </c>
      <c r="I833" s="4">
        <f t="shared" si="61"/>
        <v>24.998110087408456</v>
      </c>
      <c r="J833" t="s">
        <v>21</v>
      </c>
      <c r="K833" t="s">
        <v>22</v>
      </c>
      <c r="L833">
        <v>1332738000</v>
      </c>
      <c r="M833" s="9">
        <f t="shared" si="62"/>
        <v>40994.208333333336</v>
      </c>
      <c r="N833" s="11">
        <f t="shared" si="63"/>
        <v>2012</v>
      </c>
      <c r="O833">
        <v>1335675600</v>
      </c>
      <c r="P833" s="9">
        <f t="shared" si="64"/>
        <v>41028.208333333336</v>
      </c>
      <c r="Q833" t="b">
        <v>0</v>
      </c>
      <c r="R833" t="b">
        <v>0</v>
      </c>
      <c r="S833" t="s">
        <v>122</v>
      </c>
      <c r="T833" t="s">
        <v>2054</v>
      </c>
      <c r="U833" t="s">
        <v>2055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65"/>
        <v>315.17592592592592</v>
      </c>
      <c r="G834" t="s">
        <v>20</v>
      </c>
      <c r="H834">
        <v>1297</v>
      </c>
      <c r="I834" s="4">
        <f t="shared" si="61"/>
        <v>104.97764070932922</v>
      </c>
      <c r="J834" t="s">
        <v>36</v>
      </c>
      <c r="K834" t="s">
        <v>37</v>
      </c>
      <c r="L834">
        <v>1445490000</v>
      </c>
      <c r="M834" s="9">
        <f t="shared" si="62"/>
        <v>42299.208333333328</v>
      </c>
      <c r="N834" s="11">
        <f t="shared" si="63"/>
        <v>2015</v>
      </c>
      <c r="O834">
        <v>1448431200</v>
      </c>
      <c r="P834" s="9">
        <f t="shared" si="64"/>
        <v>42333.25</v>
      </c>
      <c r="Q834" t="b">
        <v>1</v>
      </c>
      <c r="R834" t="b">
        <v>0</v>
      </c>
      <c r="S834" t="s">
        <v>206</v>
      </c>
      <c r="T834" t="s">
        <v>2047</v>
      </c>
      <c r="U834" t="s">
        <v>2059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65"/>
        <v>157.69117647058823</v>
      </c>
      <c r="G835" t="s">
        <v>20</v>
      </c>
      <c r="H835">
        <v>165</v>
      </c>
      <c r="I835" s="4">
        <f t="shared" ref="I835:I898" si="66">E835/H835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67">(((L835/60)/60)/24)+DATE(1970,1,1)</f>
        <v>40588.25</v>
      </c>
      <c r="N835" s="11">
        <f t="shared" ref="N835:N898" si="68">YEAR(M835)</f>
        <v>2011</v>
      </c>
      <c r="O835">
        <v>1298613600</v>
      </c>
      <c r="P835" s="9">
        <f t="shared" ref="P835:P898" si="69">(((O835/60)/60)/24)+DATE(1970,1,1)</f>
        <v>40599.25</v>
      </c>
      <c r="Q835" t="b">
        <v>0</v>
      </c>
      <c r="R835" t="b">
        <v>0</v>
      </c>
      <c r="S835" t="s">
        <v>206</v>
      </c>
      <c r="T835" t="s">
        <v>2047</v>
      </c>
      <c r="U835" t="s">
        <v>2059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65"/>
        <v>153.8082191780822</v>
      </c>
      <c r="G836" t="s">
        <v>20</v>
      </c>
      <c r="H836">
        <v>119</v>
      </c>
      <c r="I836" s="4">
        <f t="shared" si="66"/>
        <v>94.352941176470594</v>
      </c>
      <c r="J836" t="s">
        <v>21</v>
      </c>
      <c r="K836" t="s">
        <v>22</v>
      </c>
      <c r="L836">
        <v>1371963600</v>
      </c>
      <c r="M836" s="9">
        <f t="shared" si="67"/>
        <v>41448.208333333336</v>
      </c>
      <c r="N836" s="11">
        <f t="shared" si="68"/>
        <v>2013</v>
      </c>
      <c r="O836">
        <v>1372482000</v>
      </c>
      <c r="P836" s="9">
        <f t="shared" si="69"/>
        <v>41454.208333333336</v>
      </c>
      <c r="Q836" t="b">
        <v>0</v>
      </c>
      <c r="R836" t="b">
        <v>0</v>
      </c>
      <c r="S836" t="s">
        <v>33</v>
      </c>
      <c r="T836" t="s">
        <v>2039</v>
      </c>
      <c r="U836" t="s">
        <v>2040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65"/>
        <v>89.738979118329468</v>
      </c>
      <c r="G837" t="s">
        <v>14</v>
      </c>
      <c r="H837">
        <v>1758</v>
      </c>
      <c r="I837" s="4">
        <f t="shared" si="66"/>
        <v>44.001706484641637</v>
      </c>
      <c r="J837" t="s">
        <v>21</v>
      </c>
      <c r="K837" t="s">
        <v>22</v>
      </c>
      <c r="L837">
        <v>1425103200</v>
      </c>
      <c r="M837" s="9">
        <f t="shared" si="67"/>
        <v>42063.25</v>
      </c>
      <c r="N837" s="11">
        <f t="shared" si="68"/>
        <v>2015</v>
      </c>
      <c r="O837">
        <v>1425621600</v>
      </c>
      <c r="P837" s="9">
        <f t="shared" si="69"/>
        <v>42069.25</v>
      </c>
      <c r="Q837" t="b">
        <v>0</v>
      </c>
      <c r="R837" t="b">
        <v>0</v>
      </c>
      <c r="S837" t="s">
        <v>28</v>
      </c>
      <c r="T837" t="s">
        <v>2037</v>
      </c>
      <c r="U837" t="s">
        <v>2038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65"/>
        <v>75.135802469135797</v>
      </c>
      <c r="G838" t="s">
        <v>14</v>
      </c>
      <c r="H838">
        <v>94</v>
      </c>
      <c r="I838" s="4">
        <f t="shared" si="66"/>
        <v>64.744680851063833</v>
      </c>
      <c r="J838" t="s">
        <v>21</v>
      </c>
      <c r="K838" t="s">
        <v>22</v>
      </c>
      <c r="L838">
        <v>1265349600</v>
      </c>
      <c r="M838" s="9">
        <f t="shared" si="67"/>
        <v>40214.25</v>
      </c>
      <c r="N838" s="11">
        <f t="shared" si="68"/>
        <v>2010</v>
      </c>
      <c r="O838">
        <v>1266300000</v>
      </c>
      <c r="P838" s="9">
        <f t="shared" si="69"/>
        <v>40225.25</v>
      </c>
      <c r="Q838" t="b">
        <v>0</v>
      </c>
      <c r="R838" t="b">
        <v>0</v>
      </c>
      <c r="S838" t="s">
        <v>60</v>
      </c>
      <c r="T838" t="s">
        <v>2035</v>
      </c>
      <c r="U838" t="s">
        <v>2045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65"/>
        <v>852.88135593220341</v>
      </c>
      <c r="G839" t="s">
        <v>20</v>
      </c>
      <c r="H839">
        <v>1797</v>
      </c>
      <c r="I839" s="4">
        <f t="shared" si="66"/>
        <v>84.00667779632721</v>
      </c>
      <c r="J839" t="s">
        <v>21</v>
      </c>
      <c r="K839" t="s">
        <v>22</v>
      </c>
      <c r="L839">
        <v>1301202000</v>
      </c>
      <c r="M839" s="9">
        <f t="shared" si="67"/>
        <v>40629.208333333336</v>
      </c>
      <c r="N839" s="11">
        <f t="shared" si="68"/>
        <v>2011</v>
      </c>
      <c r="O839">
        <v>1305867600</v>
      </c>
      <c r="P839" s="9">
        <f t="shared" si="69"/>
        <v>40683.208333333336</v>
      </c>
      <c r="Q839" t="b">
        <v>0</v>
      </c>
      <c r="R839" t="b">
        <v>0</v>
      </c>
      <c r="S839" t="s">
        <v>159</v>
      </c>
      <c r="T839" t="s">
        <v>2035</v>
      </c>
      <c r="U839" t="s">
        <v>2058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65"/>
        <v>138.90625</v>
      </c>
      <c r="G840" t="s">
        <v>20</v>
      </c>
      <c r="H840">
        <v>261</v>
      </c>
      <c r="I840" s="4">
        <f t="shared" si="66"/>
        <v>34.061302681992338</v>
      </c>
      <c r="J840" t="s">
        <v>21</v>
      </c>
      <c r="K840" t="s">
        <v>22</v>
      </c>
      <c r="L840">
        <v>1538024400</v>
      </c>
      <c r="M840" s="9">
        <f t="shared" si="67"/>
        <v>43370.208333333328</v>
      </c>
      <c r="N840" s="11">
        <f t="shared" si="68"/>
        <v>2018</v>
      </c>
      <c r="O840">
        <v>1538802000</v>
      </c>
      <c r="P840" s="9">
        <f t="shared" si="69"/>
        <v>43379.208333333328</v>
      </c>
      <c r="Q840" t="b">
        <v>0</v>
      </c>
      <c r="R840" t="b">
        <v>0</v>
      </c>
      <c r="S840" t="s">
        <v>33</v>
      </c>
      <c r="T840" t="s">
        <v>2039</v>
      </c>
      <c r="U840" t="s">
        <v>2040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65"/>
        <v>190.18181818181819</v>
      </c>
      <c r="G841" t="s">
        <v>20</v>
      </c>
      <c r="H841">
        <v>157</v>
      </c>
      <c r="I841" s="4">
        <f t="shared" si="66"/>
        <v>93.273885350318466</v>
      </c>
      <c r="J841" t="s">
        <v>21</v>
      </c>
      <c r="K841" t="s">
        <v>22</v>
      </c>
      <c r="L841">
        <v>1395032400</v>
      </c>
      <c r="M841" s="9">
        <f t="shared" si="67"/>
        <v>41715.208333333336</v>
      </c>
      <c r="N841" s="11">
        <f t="shared" si="68"/>
        <v>2014</v>
      </c>
      <c r="O841">
        <v>1398920400</v>
      </c>
      <c r="P841" s="9">
        <f t="shared" si="69"/>
        <v>41760.208333333336</v>
      </c>
      <c r="Q841" t="b">
        <v>0</v>
      </c>
      <c r="R841" t="b">
        <v>1</v>
      </c>
      <c r="S841" t="s">
        <v>42</v>
      </c>
      <c r="T841" t="s">
        <v>2041</v>
      </c>
      <c r="U841" t="s">
        <v>2042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65"/>
        <v>100.24333619948409</v>
      </c>
      <c r="G842" t="s">
        <v>20</v>
      </c>
      <c r="H842">
        <v>3533</v>
      </c>
      <c r="I842" s="4">
        <f t="shared" si="66"/>
        <v>32.998301726577978</v>
      </c>
      <c r="J842" t="s">
        <v>21</v>
      </c>
      <c r="K842" t="s">
        <v>22</v>
      </c>
      <c r="L842">
        <v>1405486800</v>
      </c>
      <c r="M842" s="9">
        <f t="shared" si="67"/>
        <v>41836.208333333336</v>
      </c>
      <c r="N842" s="11">
        <f t="shared" si="68"/>
        <v>2014</v>
      </c>
      <c r="O842">
        <v>1405659600</v>
      </c>
      <c r="P842" s="9">
        <f t="shared" si="69"/>
        <v>41838.208333333336</v>
      </c>
      <c r="Q842" t="b">
        <v>0</v>
      </c>
      <c r="R842" t="b">
        <v>1</v>
      </c>
      <c r="S842" t="s">
        <v>33</v>
      </c>
      <c r="T842" t="s">
        <v>2039</v>
      </c>
      <c r="U842" t="s">
        <v>2040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65"/>
        <v>142.75824175824175</v>
      </c>
      <c r="G843" t="s">
        <v>20</v>
      </c>
      <c r="H843">
        <v>155</v>
      </c>
      <c r="I843" s="4">
        <f t="shared" si="66"/>
        <v>83.812903225806451</v>
      </c>
      <c r="J843" t="s">
        <v>21</v>
      </c>
      <c r="K843" t="s">
        <v>22</v>
      </c>
      <c r="L843">
        <v>1455861600</v>
      </c>
      <c r="M843" s="9">
        <f t="shared" si="67"/>
        <v>42419.25</v>
      </c>
      <c r="N843" s="11">
        <f t="shared" si="68"/>
        <v>2016</v>
      </c>
      <c r="O843">
        <v>1457244000</v>
      </c>
      <c r="P843" s="9">
        <f t="shared" si="69"/>
        <v>42435.25</v>
      </c>
      <c r="Q843" t="b">
        <v>0</v>
      </c>
      <c r="R843" t="b">
        <v>0</v>
      </c>
      <c r="S843" t="s">
        <v>28</v>
      </c>
      <c r="T843" t="s">
        <v>2037</v>
      </c>
      <c r="U843" t="s">
        <v>2038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65"/>
        <v>563.13333333333333</v>
      </c>
      <c r="G844" t="s">
        <v>20</v>
      </c>
      <c r="H844">
        <v>132</v>
      </c>
      <c r="I844" s="4">
        <f t="shared" si="66"/>
        <v>63.992424242424242</v>
      </c>
      <c r="J844" t="s">
        <v>107</v>
      </c>
      <c r="K844" t="s">
        <v>108</v>
      </c>
      <c r="L844">
        <v>1529038800</v>
      </c>
      <c r="M844" s="9">
        <f t="shared" si="67"/>
        <v>43266.208333333328</v>
      </c>
      <c r="N844" s="11">
        <f t="shared" si="68"/>
        <v>2018</v>
      </c>
      <c r="O844">
        <v>1529298000</v>
      </c>
      <c r="P844" s="9">
        <f t="shared" si="69"/>
        <v>43269.208333333328</v>
      </c>
      <c r="Q844" t="b">
        <v>0</v>
      </c>
      <c r="R844" t="b">
        <v>0</v>
      </c>
      <c r="S844" t="s">
        <v>65</v>
      </c>
      <c r="T844" t="s">
        <v>2037</v>
      </c>
      <c r="U844" t="s">
        <v>2046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65"/>
        <v>30.715909090909086</v>
      </c>
      <c r="G845" t="s">
        <v>14</v>
      </c>
      <c r="H845">
        <v>33</v>
      </c>
      <c r="I845" s="4">
        <f t="shared" si="66"/>
        <v>81.909090909090907</v>
      </c>
      <c r="J845" t="s">
        <v>21</v>
      </c>
      <c r="K845" t="s">
        <v>22</v>
      </c>
      <c r="L845">
        <v>1535259600</v>
      </c>
      <c r="M845" s="9">
        <f t="shared" si="67"/>
        <v>43338.208333333328</v>
      </c>
      <c r="N845" s="11">
        <f t="shared" si="68"/>
        <v>2018</v>
      </c>
      <c r="O845">
        <v>1535778000</v>
      </c>
      <c r="P845" s="9">
        <f t="shared" si="69"/>
        <v>43344.208333333328</v>
      </c>
      <c r="Q845" t="b">
        <v>0</v>
      </c>
      <c r="R845" t="b">
        <v>0</v>
      </c>
      <c r="S845" t="s">
        <v>122</v>
      </c>
      <c r="T845" t="s">
        <v>2054</v>
      </c>
      <c r="U845" t="s">
        <v>2055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65"/>
        <v>99.39772727272728</v>
      </c>
      <c r="G846" t="s">
        <v>74</v>
      </c>
      <c r="H846">
        <v>94</v>
      </c>
      <c r="I846" s="4">
        <f t="shared" si="66"/>
        <v>93.053191489361708</v>
      </c>
      <c r="J846" t="s">
        <v>21</v>
      </c>
      <c r="K846" t="s">
        <v>22</v>
      </c>
      <c r="L846">
        <v>1327212000</v>
      </c>
      <c r="M846" s="9">
        <f t="shared" si="67"/>
        <v>40930.25</v>
      </c>
      <c r="N846" s="11">
        <f t="shared" si="68"/>
        <v>2012</v>
      </c>
      <c r="O846">
        <v>1327471200</v>
      </c>
      <c r="P846" s="9">
        <f t="shared" si="69"/>
        <v>40933.25</v>
      </c>
      <c r="Q846" t="b">
        <v>0</v>
      </c>
      <c r="R846" t="b">
        <v>0</v>
      </c>
      <c r="S846" t="s">
        <v>42</v>
      </c>
      <c r="T846" t="s">
        <v>2041</v>
      </c>
      <c r="U846" t="s">
        <v>2042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ref="F847:F910" si="70">(E847/D847)*100</f>
        <v>197.54935622317598</v>
      </c>
      <c r="G847" t="s">
        <v>20</v>
      </c>
      <c r="H847">
        <v>1354</v>
      </c>
      <c r="I847" s="4">
        <f t="shared" si="66"/>
        <v>101.98449039881831</v>
      </c>
      <c r="J847" t="s">
        <v>40</v>
      </c>
      <c r="K847" t="s">
        <v>41</v>
      </c>
      <c r="L847">
        <v>1526360400</v>
      </c>
      <c r="M847" s="9">
        <f t="shared" si="67"/>
        <v>43235.208333333328</v>
      </c>
      <c r="N847" s="11">
        <f t="shared" si="68"/>
        <v>2018</v>
      </c>
      <c r="O847">
        <v>1529557200</v>
      </c>
      <c r="P847" s="9">
        <f t="shared" si="69"/>
        <v>43272.208333333328</v>
      </c>
      <c r="Q847" t="b">
        <v>0</v>
      </c>
      <c r="R847" t="b">
        <v>0</v>
      </c>
      <c r="S847" t="s">
        <v>28</v>
      </c>
      <c r="T847" t="s">
        <v>2037</v>
      </c>
      <c r="U847" t="s">
        <v>2038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0"/>
        <v>508.5</v>
      </c>
      <c r="G848" t="s">
        <v>20</v>
      </c>
      <c r="H848">
        <v>48</v>
      </c>
      <c r="I848" s="4">
        <f t="shared" si="66"/>
        <v>105.9375</v>
      </c>
      <c r="J848" t="s">
        <v>21</v>
      </c>
      <c r="K848" t="s">
        <v>22</v>
      </c>
      <c r="L848">
        <v>1532149200</v>
      </c>
      <c r="M848" s="9">
        <f t="shared" si="67"/>
        <v>43302.208333333328</v>
      </c>
      <c r="N848" s="11">
        <f t="shared" si="68"/>
        <v>2018</v>
      </c>
      <c r="O848">
        <v>1535259600</v>
      </c>
      <c r="P848" s="9">
        <f t="shared" si="69"/>
        <v>43338.208333333328</v>
      </c>
      <c r="Q848" t="b">
        <v>1</v>
      </c>
      <c r="R848" t="b">
        <v>1</v>
      </c>
      <c r="S848" t="s">
        <v>28</v>
      </c>
      <c r="T848" t="s">
        <v>2037</v>
      </c>
      <c r="U848" t="s">
        <v>2038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0"/>
        <v>237.74468085106383</v>
      </c>
      <c r="G849" t="s">
        <v>20</v>
      </c>
      <c r="H849">
        <v>110</v>
      </c>
      <c r="I849" s="4">
        <f t="shared" si="66"/>
        <v>101.58181818181818</v>
      </c>
      <c r="J849" t="s">
        <v>21</v>
      </c>
      <c r="K849" t="s">
        <v>22</v>
      </c>
      <c r="L849">
        <v>1515304800</v>
      </c>
      <c r="M849" s="9">
        <f t="shared" si="67"/>
        <v>43107.25</v>
      </c>
      <c r="N849" s="11">
        <f t="shared" si="68"/>
        <v>2018</v>
      </c>
      <c r="O849">
        <v>1515564000</v>
      </c>
      <c r="P849" s="9">
        <f t="shared" si="69"/>
        <v>43110.25</v>
      </c>
      <c r="Q849" t="b">
        <v>0</v>
      </c>
      <c r="R849" t="b">
        <v>0</v>
      </c>
      <c r="S849" t="s">
        <v>17</v>
      </c>
      <c r="T849" t="s">
        <v>2033</v>
      </c>
      <c r="U849" t="s">
        <v>2034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0"/>
        <v>338.46875</v>
      </c>
      <c r="G850" t="s">
        <v>20</v>
      </c>
      <c r="H850">
        <v>172</v>
      </c>
      <c r="I850" s="4">
        <f t="shared" si="66"/>
        <v>62.970930232558139</v>
      </c>
      <c r="J850" t="s">
        <v>21</v>
      </c>
      <c r="K850" t="s">
        <v>22</v>
      </c>
      <c r="L850">
        <v>1276318800</v>
      </c>
      <c r="M850" s="9">
        <f t="shared" si="67"/>
        <v>40341.208333333336</v>
      </c>
      <c r="N850" s="11">
        <f t="shared" si="68"/>
        <v>2010</v>
      </c>
      <c r="O850">
        <v>1277096400</v>
      </c>
      <c r="P850" s="9">
        <f t="shared" si="69"/>
        <v>40350.208333333336</v>
      </c>
      <c r="Q850" t="b">
        <v>0</v>
      </c>
      <c r="R850" t="b">
        <v>0</v>
      </c>
      <c r="S850" t="s">
        <v>53</v>
      </c>
      <c r="T850" t="s">
        <v>2041</v>
      </c>
      <c r="U850" t="s">
        <v>2044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0"/>
        <v>133.08955223880596</v>
      </c>
      <c r="G851" t="s">
        <v>20</v>
      </c>
      <c r="H851">
        <v>307</v>
      </c>
      <c r="I851" s="4">
        <f t="shared" si="66"/>
        <v>29.045602605863191</v>
      </c>
      <c r="J851" t="s">
        <v>21</v>
      </c>
      <c r="K851" t="s">
        <v>22</v>
      </c>
      <c r="L851">
        <v>1328767200</v>
      </c>
      <c r="M851" s="9">
        <f t="shared" si="67"/>
        <v>40948.25</v>
      </c>
      <c r="N851" s="11">
        <f t="shared" si="68"/>
        <v>2012</v>
      </c>
      <c r="O851">
        <v>1329026400</v>
      </c>
      <c r="P851" s="9">
        <f t="shared" si="69"/>
        <v>40951.25</v>
      </c>
      <c r="Q851" t="b">
        <v>0</v>
      </c>
      <c r="R851" t="b">
        <v>1</v>
      </c>
      <c r="S851" t="s">
        <v>60</v>
      </c>
      <c r="T851" t="s">
        <v>2035</v>
      </c>
      <c r="U851" t="s">
        <v>2045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0"/>
        <v>1</v>
      </c>
      <c r="G852" t="s">
        <v>14</v>
      </c>
      <c r="H852">
        <v>1</v>
      </c>
      <c r="I852" s="4">
        <f t="shared" si="66"/>
        <v>1</v>
      </c>
      <c r="J852" t="s">
        <v>21</v>
      </c>
      <c r="K852" t="s">
        <v>22</v>
      </c>
      <c r="L852">
        <v>1321682400</v>
      </c>
      <c r="M852" s="9">
        <f t="shared" si="67"/>
        <v>40866.25</v>
      </c>
      <c r="N852" s="11">
        <f t="shared" si="68"/>
        <v>2011</v>
      </c>
      <c r="O852">
        <v>1322978400</v>
      </c>
      <c r="P852" s="9">
        <f t="shared" si="69"/>
        <v>40881.25</v>
      </c>
      <c r="Q852" t="b">
        <v>1</v>
      </c>
      <c r="R852" t="b">
        <v>0</v>
      </c>
      <c r="S852" t="s">
        <v>23</v>
      </c>
      <c r="T852" t="s">
        <v>2035</v>
      </c>
      <c r="U852" t="s">
        <v>2036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0"/>
        <v>207.79999999999998</v>
      </c>
      <c r="G853" t="s">
        <v>20</v>
      </c>
      <c r="H853">
        <v>160</v>
      </c>
      <c r="I853" s="4">
        <f t="shared" si="66"/>
        <v>77.924999999999997</v>
      </c>
      <c r="J853" t="s">
        <v>21</v>
      </c>
      <c r="K853" t="s">
        <v>22</v>
      </c>
      <c r="L853">
        <v>1335934800</v>
      </c>
      <c r="M853" s="9">
        <f t="shared" si="67"/>
        <v>41031.208333333336</v>
      </c>
      <c r="N853" s="11">
        <f t="shared" si="68"/>
        <v>2012</v>
      </c>
      <c r="O853">
        <v>1338786000</v>
      </c>
      <c r="P853" s="9">
        <f t="shared" si="69"/>
        <v>41064.208333333336</v>
      </c>
      <c r="Q853" t="b">
        <v>0</v>
      </c>
      <c r="R853" t="b">
        <v>0</v>
      </c>
      <c r="S853" t="s">
        <v>50</v>
      </c>
      <c r="T853" t="s">
        <v>2035</v>
      </c>
      <c r="U853" t="s">
        <v>2043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0"/>
        <v>51.122448979591837</v>
      </c>
      <c r="G854" t="s">
        <v>14</v>
      </c>
      <c r="H854">
        <v>31</v>
      </c>
      <c r="I854" s="4">
        <f t="shared" si="66"/>
        <v>80.806451612903231</v>
      </c>
      <c r="J854" t="s">
        <v>21</v>
      </c>
      <c r="K854" t="s">
        <v>22</v>
      </c>
      <c r="L854">
        <v>1310792400</v>
      </c>
      <c r="M854" s="9">
        <f t="shared" si="67"/>
        <v>40740.208333333336</v>
      </c>
      <c r="N854" s="11">
        <f t="shared" si="68"/>
        <v>2011</v>
      </c>
      <c r="O854">
        <v>1311656400</v>
      </c>
      <c r="P854" s="9">
        <f t="shared" si="69"/>
        <v>40750.208333333336</v>
      </c>
      <c r="Q854" t="b">
        <v>0</v>
      </c>
      <c r="R854" t="b">
        <v>1</v>
      </c>
      <c r="S854" t="s">
        <v>89</v>
      </c>
      <c r="T854" t="s">
        <v>2050</v>
      </c>
      <c r="U854" t="s">
        <v>2051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0"/>
        <v>652.05847953216369</v>
      </c>
      <c r="G855" t="s">
        <v>20</v>
      </c>
      <c r="H855">
        <v>1467</v>
      </c>
      <c r="I855" s="4">
        <f t="shared" si="66"/>
        <v>76.006816632583508</v>
      </c>
      <c r="J855" t="s">
        <v>15</v>
      </c>
      <c r="K855" t="s">
        <v>16</v>
      </c>
      <c r="L855">
        <v>1308546000</v>
      </c>
      <c r="M855" s="9">
        <f t="shared" si="67"/>
        <v>40714.208333333336</v>
      </c>
      <c r="N855" s="11">
        <f t="shared" si="68"/>
        <v>2011</v>
      </c>
      <c r="O855">
        <v>1308978000</v>
      </c>
      <c r="P855" s="9">
        <f t="shared" si="69"/>
        <v>40719.208333333336</v>
      </c>
      <c r="Q855" t="b">
        <v>0</v>
      </c>
      <c r="R855" t="b">
        <v>1</v>
      </c>
      <c r="S855" t="s">
        <v>60</v>
      </c>
      <c r="T855" t="s">
        <v>2035</v>
      </c>
      <c r="U855" t="s">
        <v>2045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0"/>
        <v>113.63099415204678</v>
      </c>
      <c r="G856" t="s">
        <v>20</v>
      </c>
      <c r="H856">
        <v>2662</v>
      </c>
      <c r="I856" s="4">
        <f t="shared" si="66"/>
        <v>72.993613824192337</v>
      </c>
      <c r="J856" t="s">
        <v>15</v>
      </c>
      <c r="K856" t="s">
        <v>16</v>
      </c>
      <c r="L856">
        <v>1574056800</v>
      </c>
      <c r="M856" s="9">
        <f t="shared" si="67"/>
        <v>43787.25</v>
      </c>
      <c r="N856" s="11">
        <f t="shared" si="68"/>
        <v>2019</v>
      </c>
      <c r="O856">
        <v>1576389600</v>
      </c>
      <c r="P856" s="9">
        <f t="shared" si="69"/>
        <v>43814.25</v>
      </c>
      <c r="Q856" t="b">
        <v>0</v>
      </c>
      <c r="R856" t="b">
        <v>0</v>
      </c>
      <c r="S856" t="s">
        <v>119</v>
      </c>
      <c r="T856" t="s">
        <v>2047</v>
      </c>
      <c r="U856" t="s">
        <v>2053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0"/>
        <v>102.37606837606839</v>
      </c>
      <c r="G857" t="s">
        <v>20</v>
      </c>
      <c r="H857">
        <v>452</v>
      </c>
      <c r="I857" s="4">
        <f t="shared" si="66"/>
        <v>53</v>
      </c>
      <c r="J857" t="s">
        <v>26</v>
      </c>
      <c r="K857" t="s">
        <v>27</v>
      </c>
      <c r="L857">
        <v>1308373200</v>
      </c>
      <c r="M857" s="9">
        <f t="shared" si="67"/>
        <v>40712.208333333336</v>
      </c>
      <c r="N857" s="11">
        <f t="shared" si="68"/>
        <v>2011</v>
      </c>
      <c r="O857">
        <v>1311051600</v>
      </c>
      <c r="P857" s="9">
        <f t="shared" si="69"/>
        <v>40743.208333333336</v>
      </c>
      <c r="Q857" t="b">
        <v>0</v>
      </c>
      <c r="R857" t="b">
        <v>0</v>
      </c>
      <c r="S857" t="s">
        <v>33</v>
      </c>
      <c r="T857" t="s">
        <v>2039</v>
      </c>
      <c r="U857" t="s">
        <v>2040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0"/>
        <v>356.58333333333331</v>
      </c>
      <c r="G858" t="s">
        <v>20</v>
      </c>
      <c r="H858">
        <v>158</v>
      </c>
      <c r="I858" s="4">
        <f t="shared" si="66"/>
        <v>54.164556962025316</v>
      </c>
      <c r="J858" t="s">
        <v>21</v>
      </c>
      <c r="K858" t="s">
        <v>22</v>
      </c>
      <c r="L858">
        <v>1335243600</v>
      </c>
      <c r="M858" s="9">
        <f t="shared" si="67"/>
        <v>41023.208333333336</v>
      </c>
      <c r="N858" s="11">
        <f t="shared" si="68"/>
        <v>2012</v>
      </c>
      <c r="O858">
        <v>1336712400</v>
      </c>
      <c r="P858" s="9">
        <f t="shared" si="69"/>
        <v>41040.208333333336</v>
      </c>
      <c r="Q858" t="b">
        <v>0</v>
      </c>
      <c r="R858" t="b">
        <v>0</v>
      </c>
      <c r="S858" t="s">
        <v>17</v>
      </c>
      <c r="T858" t="s">
        <v>2033</v>
      </c>
      <c r="U858" t="s">
        <v>2034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0"/>
        <v>139.86792452830187</v>
      </c>
      <c r="G859" t="s">
        <v>20</v>
      </c>
      <c r="H859">
        <v>225</v>
      </c>
      <c r="I859" s="4">
        <f t="shared" si="66"/>
        <v>32.946666666666665</v>
      </c>
      <c r="J859" t="s">
        <v>98</v>
      </c>
      <c r="K859" t="s">
        <v>99</v>
      </c>
      <c r="L859">
        <v>1328421600</v>
      </c>
      <c r="M859" s="9">
        <f t="shared" si="67"/>
        <v>40944.25</v>
      </c>
      <c r="N859" s="11">
        <f t="shared" si="68"/>
        <v>2012</v>
      </c>
      <c r="O859">
        <v>1330408800</v>
      </c>
      <c r="P859" s="9">
        <f t="shared" si="69"/>
        <v>40967.25</v>
      </c>
      <c r="Q859" t="b">
        <v>1</v>
      </c>
      <c r="R859" t="b">
        <v>0</v>
      </c>
      <c r="S859" t="s">
        <v>100</v>
      </c>
      <c r="T859" t="s">
        <v>2041</v>
      </c>
      <c r="U859" t="s">
        <v>2052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0"/>
        <v>69.45</v>
      </c>
      <c r="G860" t="s">
        <v>14</v>
      </c>
      <c r="H860">
        <v>35</v>
      </c>
      <c r="I860" s="4">
        <f t="shared" si="66"/>
        <v>79.371428571428567</v>
      </c>
      <c r="J860" t="s">
        <v>21</v>
      </c>
      <c r="K860" t="s">
        <v>22</v>
      </c>
      <c r="L860">
        <v>1524286800</v>
      </c>
      <c r="M860" s="9">
        <f t="shared" si="67"/>
        <v>43211.208333333328</v>
      </c>
      <c r="N860" s="11">
        <f t="shared" si="68"/>
        <v>2018</v>
      </c>
      <c r="O860">
        <v>1524891600</v>
      </c>
      <c r="P860" s="9">
        <f t="shared" si="69"/>
        <v>43218.208333333328</v>
      </c>
      <c r="Q860" t="b">
        <v>1</v>
      </c>
      <c r="R860" t="b">
        <v>0</v>
      </c>
      <c r="S860" t="s">
        <v>17</v>
      </c>
      <c r="T860" t="s">
        <v>2033</v>
      </c>
      <c r="U860" t="s">
        <v>2034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0"/>
        <v>35.534246575342465</v>
      </c>
      <c r="G861" t="s">
        <v>14</v>
      </c>
      <c r="H861">
        <v>63</v>
      </c>
      <c r="I861" s="4">
        <f t="shared" si="66"/>
        <v>41.174603174603178</v>
      </c>
      <c r="J861" t="s">
        <v>21</v>
      </c>
      <c r="K861" t="s">
        <v>22</v>
      </c>
      <c r="L861">
        <v>1362117600</v>
      </c>
      <c r="M861" s="9">
        <f t="shared" si="67"/>
        <v>41334.25</v>
      </c>
      <c r="N861" s="11">
        <f t="shared" si="68"/>
        <v>2013</v>
      </c>
      <c r="O861">
        <v>1363669200</v>
      </c>
      <c r="P861" s="9">
        <f t="shared" si="69"/>
        <v>41352.208333333336</v>
      </c>
      <c r="Q861" t="b">
        <v>0</v>
      </c>
      <c r="R861" t="b">
        <v>1</v>
      </c>
      <c r="S861" t="s">
        <v>33</v>
      </c>
      <c r="T861" t="s">
        <v>2039</v>
      </c>
      <c r="U861" t="s">
        <v>2040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0"/>
        <v>251.65</v>
      </c>
      <c r="G862" t="s">
        <v>20</v>
      </c>
      <c r="H862">
        <v>65</v>
      </c>
      <c r="I862" s="4">
        <f t="shared" si="66"/>
        <v>77.430769230769229</v>
      </c>
      <c r="J862" t="s">
        <v>21</v>
      </c>
      <c r="K862" t="s">
        <v>22</v>
      </c>
      <c r="L862">
        <v>1550556000</v>
      </c>
      <c r="M862" s="9">
        <f t="shared" si="67"/>
        <v>43515.25</v>
      </c>
      <c r="N862" s="11">
        <f t="shared" si="68"/>
        <v>2019</v>
      </c>
      <c r="O862">
        <v>1551420000</v>
      </c>
      <c r="P862" s="9">
        <f t="shared" si="69"/>
        <v>43525.25</v>
      </c>
      <c r="Q862" t="b">
        <v>0</v>
      </c>
      <c r="R862" t="b">
        <v>1</v>
      </c>
      <c r="S862" t="s">
        <v>65</v>
      </c>
      <c r="T862" t="s">
        <v>2037</v>
      </c>
      <c r="U862" t="s">
        <v>2046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0"/>
        <v>105.87500000000001</v>
      </c>
      <c r="G863" t="s">
        <v>20</v>
      </c>
      <c r="H863">
        <v>163</v>
      </c>
      <c r="I863" s="4">
        <f t="shared" si="66"/>
        <v>57.159509202453989</v>
      </c>
      <c r="J863" t="s">
        <v>21</v>
      </c>
      <c r="K863" t="s">
        <v>22</v>
      </c>
      <c r="L863">
        <v>1269147600</v>
      </c>
      <c r="M863" s="9">
        <f t="shared" si="67"/>
        <v>40258.208333333336</v>
      </c>
      <c r="N863" s="11">
        <f t="shared" si="68"/>
        <v>2010</v>
      </c>
      <c r="O863">
        <v>1269838800</v>
      </c>
      <c r="P863" s="9">
        <f t="shared" si="69"/>
        <v>40266.208333333336</v>
      </c>
      <c r="Q863" t="b">
        <v>0</v>
      </c>
      <c r="R863" t="b">
        <v>0</v>
      </c>
      <c r="S863" t="s">
        <v>33</v>
      </c>
      <c r="T863" t="s">
        <v>2039</v>
      </c>
      <c r="U863" t="s">
        <v>2040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0"/>
        <v>187.42857142857144</v>
      </c>
      <c r="G864" t="s">
        <v>20</v>
      </c>
      <c r="H864">
        <v>85</v>
      </c>
      <c r="I864" s="4">
        <f t="shared" si="66"/>
        <v>77.17647058823529</v>
      </c>
      <c r="J864" t="s">
        <v>21</v>
      </c>
      <c r="K864" t="s">
        <v>22</v>
      </c>
      <c r="L864">
        <v>1312174800</v>
      </c>
      <c r="M864" s="9">
        <f t="shared" si="67"/>
        <v>40756.208333333336</v>
      </c>
      <c r="N864" s="11">
        <f t="shared" si="68"/>
        <v>2011</v>
      </c>
      <c r="O864">
        <v>1312520400</v>
      </c>
      <c r="P864" s="9">
        <f t="shared" si="69"/>
        <v>40760.208333333336</v>
      </c>
      <c r="Q864" t="b">
        <v>0</v>
      </c>
      <c r="R864" t="b">
        <v>0</v>
      </c>
      <c r="S864" t="s">
        <v>33</v>
      </c>
      <c r="T864" t="s">
        <v>2039</v>
      </c>
      <c r="U864" t="s">
        <v>2040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0"/>
        <v>386.78571428571428</v>
      </c>
      <c r="G865" t="s">
        <v>20</v>
      </c>
      <c r="H865">
        <v>217</v>
      </c>
      <c r="I865" s="4">
        <f t="shared" si="66"/>
        <v>24.953917050691246</v>
      </c>
      <c r="J865" t="s">
        <v>21</v>
      </c>
      <c r="K865" t="s">
        <v>22</v>
      </c>
      <c r="L865">
        <v>1434517200</v>
      </c>
      <c r="M865" s="9">
        <f t="shared" si="67"/>
        <v>42172.208333333328</v>
      </c>
      <c r="N865" s="11">
        <f t="shared" si="68"/>
        <v>2015</v>
      </c>
      <c r="O865">
        <v>1436504400</v>
      </c>
      <c r="P865" s="9">
        <f t="shared" si="69"/>
        <v>42195.208333333328</v>
      </c>
      <c r="Q865" t="b">
        <v>0</v>
      </c>
      <c r="R865" t="b">
        <v>1</v>
      </c>
      <c r="S865" t="s">
        <v>269</v>
      </c>
      <c r="T865" t="s">
        <v>2041</v>
      </c>
      <c r="U865" t="s">
        <v>2060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0"/>
        <v>347.07142857142856</v>
      </c>
      <c r="G866" t="s">
        <v>20</v>
      </c>
      <c r="H866">
        <v>150</v>
      </c>
      <c r="I866" s="4">
        <f t="shared" si="66"/>
        <v>97.18</v>
      </c>
      <c r="J866" t="s">
        <v>21</v>
      </c>
      <c r="K866" t="s">
        <v>22</v>
      </c>
      <c r="L866">
        <v>1471582800</v>
      </c>
      <c r="M866" s="9">
        <f t="shared" si="67"/>
        <v>42601.208333333328</v>
      </c>
      <c r="N866" s="11">
        <f t="shared" si="68"/>
        <v>2016</v>
      </c>
      <c r="O866">
        <v>1472014800</v>
      </c>
      <c r="P866" s="9">
        <f t="shared" si="69"/>
        <v>42606.208333333328</v>
      </c>
      <c r="Q866" t="b">
        <v>0</v>
      </c>
      <c r="R866" t="b">
        <v>0</v>
      </c>
      <c r="S866" t="s">
        <v>100</v>
      </c>
      <c r="T866" t="s">
        <v>2041</v>
      </c>
      <c r="U866" t="s">
        <v>2052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0"/>
        <v>185.82098765432099</v>
      </c>
      <c r="G867" t="s">
        <v>20</v>
      </c>
      <c r="H867">
        <v>3272</v>
      </c>
      <c r="I867" s="4">
        <f t="shared" si="66"/>
        <v>46.000916870415651</v>
      </c>
      <c r="J867" t="s">
        <v>21</v>
      </c>
      <c r="K867" t="s">
        <v>22</v>
      </c>
      <c r="L867">
        <v>1410757200</v>
      </c>
      <c r="M867" s="9">
        <f t="shared" si="67"/>
        <v>41897.208333333336</v>
      </c>
      <c r="N867" s="11">
        <f t="shared" si="68"/>
        <v>2014</v>
      </c>
      <c r="O867">
        <v>1411534800</v>
      </c>
      <c r="P867" s="9">
        <f t="shared" si="69"/>
        <v>41906.208333333336</v>
      </c>
      <c r="Q867" t="b">
        <v>0</v>
      </c>
      <c r="R867" t="b">
        <v>0</v>
      </c>
      <c r="S867" t="s">
        <v>33</v>
      </c>
      <c r="T867" t="s">
        <v>2039</v>
      </c>
      <c r="U867" t="s">
        <v>2040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0"/>
        <v>43.241247264770237</v>
      </c>
      <c r="G868" t="s">
        <v>74</v>
      </c>
      <c r="H868">
        <v>898</v>
      </c>
      <c r="I868" s="4">
        <f t="shared" si="66"/>
        <v>88.023385300668153</v>
      </c>
      <c r="J868" t="s">
        <v>21</v>
      </c>
      <c r="K868" t="s">
        <v>22</v>
      </c>
      <c r="L868">
        <v>1304830800</v>
      </c>
      <c r="M868" s="9">
        <f t="shared" si="67"/>
        <v>40671.208333333336</v>
      </c>
      <c r="N868" s="11">
        <f t="shared" si="68"/>
        <v>2011</v>
      </c>
      <c r="O868">
        <v>1304917200</v>
      </c>
      <c r="P868" s="9">
        <f t="shared" si="69"/>
        <v>40672.208333333336</v>
      </c>
      <c r="Q868" t="b">
        <v>0</v>
      </c>
      <c r="R868" t="b">
        <v>0</v>
      </c>
      <c r="S868" t="s">
        <v>122</v>
      </c>
      <c r="T868" t="s">
        <v>2054</v>
      </c>
      <c r="U868" t="s">
        <v>2055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0"/>
        <v>162.4375</v>
      </c>
      <c r="G869" t="s">
        <v>20</v>
      </c>
      <c r="H869">
        <v>300</v>
      </c>
      <c r="I869" s="4">
        <f t="shared" si="66"/>
        <v>25.99</v>
      </c>
      <c r="J869" t="s">
        <v>21</v>
      </c>
      <c r="K869" t="s">
        <v>22</v>
      </c>
      <c r="L869">
        <v>1539061200</v>
      </c>
      <c r="M869" s="9">
        <f t="shared" si="67"/>
        <v>43382.208333333328</v>
      </c>
      <c r="N869" s="11">
        <f t="shared" si="68"/>
        <v>2018</v>
      </c>
      <c r="O869">
        <v>1539579600</v>
      </c>
      <c r="P869" s="9">
        <f t="shared" si="69"/>
        <v>43388.208333333328</v>
      </c>
      <c r="Q869" t="b">
        <v>0</v>
      </c>
      <c r="R869" t="b">
        <v>0</v>
      </c>
      <c r="S869" t="s">
        <v>17</v>
      </c>
      <c r="T869" t="s">
        <v>2033</v>
      </c>
      <c r="U869" t="s">
        <v>2034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0"/>
        <v>184.84285714285716</v>
      </c>
      <c r="G870" t="s">
        <v>20</v>
      </c>
      <c r="H870">
        <v>126</v>
      </c>
      <c r="I870" s="4">
        <f t="shared" si="66"/>
        <v>102.69047619047619</v>
      </c>
      <c r="J870" t="s">
        <v>21</v>
      </c>
      <c r="K870" t="s">
        <v>22</v>
      </c>
      <c r="L870">
        <v>1381554000</v>
      </c>
      <c r="M870" s="9">
        <f t="shared" si="67"/>
        <v>41559.208333333336</v>
      </c>
      <c r="N870" s="11">
        <f t="shared" si="68"/>
        <v>2013</v>
      </c>
      <c r="O870">
        <v>1382504400</v>
      </c>
      <c r="P870" s="9">
        <f t="shared" si="69"/>
        <v>41570.208333333336</v>
      </c>
      <c r="Q870" t="b">
        <v>0</v>
      </c>
      <c r="R870" t="b">
        <v>0</v>
      </c>
      <c r="S870" t="s">
        <v>33</v>
      </c>
      <c r="T870" t="s">
        <v>2039</v>
      </c>
      <c r="U870" t="s">
        <v>2040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0"/>
        <v>23.703520691785052</v>
      </c>
      <c r="G871" t="s">
        <v>14</v>
      </c>
      <c r="H871">
        <v>526</v>
      </c>
      <c r="I871" s="4">
        <f t="shared" si="66"/>
        <v>72.958174904942965</v>
      </c>
      <c r="J871" t="s">
        <v>21</v>
      </c>
      <c r="K871" t="s">
        <v>22</v>
      </c>
      <c r="L871">
        <v>1277096400</v>
      </c>
      <c r="M871" s="9">
        <f t="shared" si="67"/>
        <v>40350.208333333336</v>
      </c>
      <c r="N871" s="11">
        <f t="shared" si="68"/>
        <v>2010</v>
      </c>
      <c r="O871">
        <v>1278306000</v>
      </c>
      <c r="P871" s="9">
        <f t="shared" si="69"/>
        <v>40364.208333333336</v>
      </c>
      <c r="Q871" t="b">
        <v>0</v>
      </c>
      <c r="R871" t="b">
        <v>0</v>
      </c>
      <c r="S871" t="s">
        <v>53</v>
      </c>
      <c r="T871" t="s">
        <v>2041</v>
      </c>
      <c r="U871" t="s">
        <v>2044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0"/>
        <v>89.870129870129873</v>
      </c>
      <c r="G872" t="s">
        <v>14</v>
      </c>
      <c r="H872">
        <v>121</v>
      </c>
      <c r="I872" s="4">
        <f t="shared" si="66"/>
        <v>57.190082644628099</v>
      </c>
      <c r="J872" t="s">
        <v>21</v>
      </c>
      <c r="K872" t="s">
        <v>22</v>
      </c>
      <c r="L872">
        <v>1440392400</v>
      </c>
      <c r="M872" s="9">
        <f t="shared" si="67"/>
        <v>42240.208333333328</v>
      </c>
      <c r="N872" s="11">
        <f t="shared" si="68"/>
        <v>2015</v>
      </c>
      <c r="O872">
        <v>1442552400</v>
      </c>
      <c r="P872" s="9">
        <f t="shared" si="69"/>
        <v>42265.208333333328</v>
      </c>
      <c r="Q872" t="b">
        <v>0</v>
      </c>
      <c r="R872" t="b">
        <v>0</v>
      </c>
      <c r="S872" t="s">
        <v>33</v>
      </c>
      <c r="T872" t="s">
        <v>2039</v>
      </c>
      <c r="U872" t="s">
        <v>2040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0"/>
        <v>272.6041958041958</v>
      </c>
      <c r="G873" t="s">
        <v>20</v>
      </c>
      <c r="H873">
        <v>2320</v>
      </c>
      <c r="I873" s="4">
        <f t="shared" si="66"/>
        <v>84.013793103448279</v>
      </c>
      <c r="J873" t="s">
        <v>21</v>
      </c>
      <c r="K873" t="s">
        <v>22</v>
      </c>
      <c r="L873">
        <v>1509512400</v>
      </c>
      <c r="M873" s="9">
        <f t="shared" si="67"/>
        <v>43040.208333333328</v>
      </c>
      <c r="N873" s="11">
        <f t="shared" si="68"/>
        <v>2017</v>
      </c>
      <c r="O873">
        <v>1511071200</v>
      </c>
      <c r="P873" s="9">
        <f t="shared" si="69"/>
        <v>43058.25</v>
      </c>
      <c r="Q873" t="b">
        <v>0</v>
      </c>
      <c r="R873" t="b">
        <v>1</v>
      </c>
      <c r="S873" t="s">
        <v>33</v>
      </c>
      <c r="T873" t="s">
        <v>2039</v>
      </c>
      <c r="U873" t="s">
        <v>2040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0"/>
        <v>170.04255319148936</v>
      </c>
      <c r="G874" t="s">
        <v>20</v>
      </c>
      <c r="H874">
        <v>81</v>
      </c>
      <c r="I874" s="4">
        <f t="shared" si="66"/>
        <v>98.666666666666671</v>
      </c>
      <c r="J874" t="s">
        <v>26</v>
      </c>
      <c r="K874" t="s">
        <v>27</v>
      </c>
      <c r="L874">
        <v>1535950800</v>
      </c>
      <c r="M874" s="9">
        <f t="shared" si="67"/>
        <v>43346.208333333328</v>
      </c>
      <c r="N874" s="11">
        <f t="shared" si="68"/>
        <v>2018</v>
      </c>
      <c r="O874">
        <v>1536382800</v>
      </c>
      <c r="P874" s="9">
        <f t="shared" si="69"/>
        <v>43351.208333333328</v>
      </c>
      <c r="Q874" t="b">
        <v>0</v>
      </c>
      <c r="R874" t="b">
        <v>0</v>
      </c>
      <c r="S874" t="s">
        <v>474</v>
      </c>
      <c r="T874" t="s">
        <v>2041</v>
      </c>
      <c r="U874" t="s">
        <v>2063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0"/>
        <v>188.28503562945369</v>
      </c>
      <c r="G875" t="s">
        <v>20</v>
      </c>
      <c r="H875">
        <v>1887</v>
      </c>
      <c r="I875" s="4">
        <f t="shared" si="66"/>
        <v>42.007419183889773</v>
      </c>
      <c r="J875" t="s">
        <v>21</v>
      </c>
      <c r="K875" t="s">
        <v>22</v>
      </c>
      <c r="L875">
        <v>1389160800</v>
      </c>
      <c r="M875" s="9">
        <f t="shared" si="67"/>
        <v>41647.25</v>
      </c>
      <c r="N875" s="11">
        <f t="shared" si="68"/>
        <v>2014</v>
      </c>
      <c r="O875">
        <v>1389592800</v>
      </c>
      <c r="P875" s="9">
        <f t="shared" si="69"/>
        <v>41652.25</v>
      </c>
      <c r="Q875" t="b">
        <v>0</v>
      </c>
      <c r="R875" t="b">
        <v>0</v>
      </c>
      <c r="S875" t="s">
        <v>122</v>
      </c>
      <c r="T875" t="s">
        <v>2054</v>
      </c>
      <c r="U875" t="s">
        <v>2055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0"/>
        <v>346.93532338308455</v>
      </c>
      <c r="G876" t="s">
        <v>20</v>
      </c>
      <c r="H876">
        <v>4358</v>
      </c>
      <c r="I876" s="4">
        <f t="shared" si="66"/>
        <v>32.002753556677376</v>
      </c>
      <c r="J876" t="s">
        <v>21</v>
      </c>
      <c r="K876" t="s">
        <v>22</v>
      </c>
      <c r="L876">
        <v>1271998800</v>
      </c>
      <c r="M876" s="9">
        <f t="shared" si="67"/>
        <v>40291.208333333336</v>
      </c>
      <c r="N876" s="11">
        <f t="shared" si="68"/>
        <v>2010</v>
      </c>
      <c r="O876">
        <v>1275282000</v>
      </c>
      <c r="P876" s="9">
        <f t="shared" si="69"/>
        <v>40329.208333333336</v>
      </c>
      <c r="Q876" t="b">
        <v>0</v>
      </c>
      <c r="R876" t="b">
        <v>1</v>
      </c>
      <c r="S876" t="s">
        <v>122</v>
      </c>
      <c r="T876" t="s">
        <v>2054</v>
      </c>
      <c r="U876" t="s">
        <v>2055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0"/>
        <v>69.177215189873422</v>
      </c>
      <c r="G877" t="s">
        <v>14</v>
      </c>
      <c r="H877">
        <v>67</v>
      </c>
      <c r="I877" s="4">
        <f t="shared" si="66"/>
        <v>81.567164179104481</v>
      </c>
      <c r="J877" t="s">
        <v>21</v>
      </c>
      <c r="K877" t="s">
        <v>22</v>
      </c>
      <c r="L877">
        <v>1294898400</v>
      </c>
      <c r="M877" s="9">
        <f t="shared" si="67"/>
        <v>40556.25</v>
      </c>
      <c r="N877" s="11">
        <f t="shared" si="68"/>
        <v>2011</v>
      </c>
      <c r="O877">
        <v>1294984800</v>
      </c>
      <c r="P877" s="9">
        <f t="shared" si="69"/>
        <v>40557.25</v>
      </c>
      <c r="Q877" t="b">
        <v>0</v>
      </c>
      <c r="R877" t="b">
        <v>0</v>
      </c>
      <c r="S877" t="s">
        <v>23</v>
      </c>
      <c r="T877" t="s">
        <v>2035</v>
      </c>
      <c r="U877" t="s">
        <v>2036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0"/>
        <v>25.433734939759034</v>
      </c>
      <c r="G878" t="s">
        <v>14</v>
      </c>
      <c r="H878">
        <v>57</v>
      </c>
      <c r="I878" s="4">
        <f t="shared" si="66"/>
        <v>37.035087719298247</v>
      </c>
      <c r="J878" t="s">
        <v>15</v>
      </c>
      <c r="K878" t="s">
        <v>16</v>
      </c>
      <c r="L878">
        <v>1559970000</v>
      </c>
      <c r="M878" s="9">
        <f t="shared" si="67"/>
        <v>43624.208333333328</v>
      </c>
      <c r="N878" s="11">
        <f t="shared" si="68"/>
        <v>2019</v>
      </c>
      <c r="O878">
        <v>1562043600</v>
      </c>
      <c r="P878" s="9">
        <f t="shared" si="69"/>
        <v>43648.208333333328</v>
      </c>
      <c r="Q878" t="b">
        <v>0</v>
      </c>
      <c r="R878" t="b">
        <v>0</v>
      </c>
      <c r="S878" t="s">
        <v>122</v>
      </c>
      <c r="T878" t="s">
        <v>2054</v>
      </c>
      <c r="U878" t="s">
        <v>2055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0"/>
        <v>77.400977995110026</v>
      </c>
      <c r="G879" t="s">
        <v>14</v>
      </c>
      <c r="H879">
        <v>1229</v>
      </c>
      <c r="I879" s="4">
        <f t="shared" si="66"/>
        <v>103.033360455655</v>
      </c>
      <c r="J879" t="s">
        <v>21</v>
      </c>
      <c r="K879" t="s">
        <v>22</v>
      </c>
      <c r="L879">
        <v>1469509200</v>
      </c>
      <c r="M879" s="9">
        <f t="shared" si="67"/>
        <v>42577.208333333328</v>
      </c>
      <c r="N879" s="11">
        <f t="shared" si="68"/>
        <v>2016</v>
      </c>
      <c r="O879">
        <v>1469595600</v>
      </c>
      <c r="P879" s="9">
        <f t="shared" si="69"/>
        <v>42578.208333333328</v>
      </c>
      <c r="Q879" t="b">
        <v>0</v>
      </c>
      <c r="R879" t="b">
        <v>0</v>
      </c>
      <c r="S879" t="s">
        <v>17</v>
      </c>
      <c r="T879" t="s">
        <v>2033</v>
      </c>
      <c r="U879" t="s">
        <v>2034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0"/>
        <v>37.481481481481481</v>
      </c>
      <c r="G880" t="s">
        <v>14</v>
      </c>
      <c r="H880">
        <v>12</v>
      </c>
      <c r="I880" s="4">
        <f t="shared" si="66"/>
        <v>84.333333333333329</v>
      </c>
      <c r="J880" t="s">
        <v>107</v>
      </c>
      <c r="K880" t="s">
        <v>108</v>
      </c>
      <c r="L880">
        <v>1579068000</v>
      </c>
      <c r="M880" s="9">
        <f t="shared" si="67"/>
        <v>43845.25</v>
      </c>
      <c r="N880" s="11">
        <f t="shared" si="68"/>
        <v>2020</v>
      </c>
      <c r="O880">
        <v>1581141600</v>
      </c>
      <c r="P880" s="9">
        <f t="shared" si="69"/>
        <v>43869.25</v>
      </c>
      <c r="Q880" t="b">
        <v>0</v>
      </c>
      <c r="R880" t="b">
        <v>0</v>
      </c>
      <c r="S880" t="s">
        <v>148</v>
      </c>
      <c r="T880" t="s">
        <v>2035</v>
      </c>
      <c r="U880" t="s">
        <v>2057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0"/>
        <v>543.79999999999995</v>
      </c>
      <c r="G881" t="s">
        <v>20</v>
      </c>
      <c r="H881">
        <v>53</v>
      </c>
      <c r="I881" s="4">
        <f t="shared" si="66"/>
        <v>102.60377358490567</v>
      </c>
      <c r="J881" t="s">
        <v>21</v>
      </c>
      <c r="K881" t="s">
        <v>22</v>
      </c>
      <c r="L881">
        <v>1487743200</v>
      </c>
      <c r="M881" s="9">
        <f t="shared" si="67"/>
        <v>42788.25</v>
      </c>
      <c r="N881" s="11">
        <f t="shared" si="68"/>
        <v>2017</v>
      </c>
      <c r="O881">
        <v>1488520800</v>
      </c>
      <c r="P881" s="9">
        <f t="shared" si="69"/>
        <v>42797.25</v>
      </c>
      <c r="Q881" t="b">
        <v>0</v>
      </c>
      <c r="R881" t="b">
        <v>0</v>
      </c>
      <c r="S881" t="s">
        <v>68</v>
      </c>
      <c r="T881" t="s">
        <v>2047</v>
      </c>
      <c r="U881" t="s">
        <v>2048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0"/>
        <v>228.52189349112427</v>
      </c>
      <c r="G882" t="s">
        <v>20</v>
      </c>
      <c r="H882">
        <v>2414</v>
      </c>
      <c r="I882" s="4">
        <f t="shared" si="66"/>
        <v>79.992129246064621</v>
      </c>
      <c r="J882" t="s">
        <v>21</v>
      </c>
      <c r="K882" t="s">
        <v>22</v>
      </c>
      <c r="L882">
        <v>1563685200</v>
      </c>
      <c r="M882" s="9">
        <f t="shared" si="67"/>
        <v>43667.208333333328</v>
      </c>
      <c r="N882" s="11">
        <f t="shared" si="68"/>
        <v>2019</v>
      </c>
      <c r="O882">
        <v>1563858000</v>
      </c>
      <c r="P882" s="9">
        <f t="shared" si="69"/>
        <v>43669.208333333328</v>
      </c>
      <c r="Q882" t="b">
        <v>0</v>
      </c>
      <c r="R882" t="b">
        <v>0</v>
      </c>
      <c r="S882" t="s">
        <v>50</v>
      </c>
      <c r="T882" t="s">
        <v>2035</v>
      </c>
      <c r="U882" t="s">
        <v>2043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0"/>
        <v>38.948339483394832</v>
      </c>
      <c r="G883" t="s">
        <v>14</v>
      </c>
      <c r="H883">
        <v>452</v>
      </c>
      <c r="I883" s="4">
        <f t="shared" si="66"/>
        <v>70.055309734513273</v>
      </c>
      <c r="J883" t="s">
        <v>21</v>
      </c>
      <c r="K883" t="s">
        <v>22</v>
      </c>
      <c r="L883">
        <v>1436418000</v>
      </c>
      <c r="M883" s="9">
        <f t="shared" si="67"/>
        <v>42194.208333333328</v>
      </c>
      <c r="N883" s="11">
        <f t="shared" si="68"/>
        <v>2015</v>
      </c>
      <c r="O883">
        <v>1438923600</v>
      </c>
      <c r="P883" s="9">
        <f t="shared" si="69"/>
        <v>42223.208333333328</v>
      </c>
      <c r="Q883" t="b">
        <v>0</v>
      </c>
      <c r="R883" t="b">
        <v>1</v>
      </c>
      <c r="S883" t="s">
        <v>33</v>
      </c>
      <c r="T883" t="s">
        <v>2039</v>
      </c>
      <c r="U883" t="s">
        <v>2040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0"/>
        <v>370</v>
      </c>
      <c r="G884" t="s">
        <v>20</v>
      </c>
      <c r="H884">
        <v>80</v>
      </c>
      <c r="I884" s="4">
        <f t="shared" si="66"/>
        <v>37</v>
      </c>
      <c r="J884" t="s">
        <v>21</v>
      </c>
      <c r="K884" t="s">
        <v>22</v>
      </c>
      <c r="L884">
        <v>1421820000</v>
      </c>
      <c r="M884" s="9">
        <f t="shared" si="67"/>
        <v>42025.25</v>
      </c>
      <c r="N884" s="11">
        <f t="shared" si="68"/>
        <v>2015</v>
      </c>
      <c r="O884">
        <v>1422165600</v>
      </c>
      <c r="P884" s="9">
        <f t="shared" si="69"/>
        <v>42029.25</v>
      </c>
      <c r="Q884" t="b">
        <v>0</v>
      </c>
      <c r="R884" t="b">
        <v>0</v>
      </c>
      <c r="S884" t="s">
        <v>33</v>
      </c>
      <c r="T884" t="s">
        <v>2039</v>
      </c>
      <c r="U884" t="s">
        <v>2040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0"/>
        <v>237.91176470588232</v>
      </c>
      <c r="G885" t="s">
        <v>20</v>
      </c>
      <c r="H885">
        <v>193</v>
      </c>
      <c r="I885" s="4">
        <f t="shared" si="66"/>
        <v>41.911917098445599</v>
      </c>
      <c r="J885" t="s">
        <v>21</v>
      </c>
      <c r="K885" t="s">
        <v>22</v>
      </c>
      <c r="L885">
        <v>1274763600</v>
      </c>
      <c r="M885" s="9">
        <f t="shared" si="67"/>
        <v>40323.208333333336</v>
      </c>
      <c r="N885" s="11">
        <f t="shared" si="68"/>
        <v>2010</v>
      </c>
      <c r="O885">
        <v>1277874000</v>
      </c>
      <c r="P885" s="9">
        <f t="shared" si="69"/>
        <v>40359.208333333336</v>
      </c>
      <c r="Q885" t="b">
        <v>0</v>
      </c>
      <c r="R885" t="b">
        <v>0</v>
      </c>
      <c r="S885" t="s">
        <v>100</v>
      </c>
      <c r="T885" t="s">
        <v>2041</v>
      </c>
      <c r="U885" t="s">
        <v>2052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0"/>
        <v>64.036299765807954</v>
      </c>
      <c r="G886" t="s">
        <v>14</v>
      </c>
      <c r="H886">
        <v>1886</v>
      </c>
      <c r="I886" s="4">
        <f t="shared" si="66"/>
        <v>57.992576882290564</v>
      </c>
      <c r="J886" t="s">
        <v>21</v>
      </c>
      <c r="K886" t="s">
        <v>22</v>
      </c>
      <c r="L886">
        <v>1399179600</v>
      </c>
      <c r="M886" s="9">
        <f t="shared" si="67"/>
        <v>41763.208333333336</v>
      </c>
      <c r="N886" s="11">
        <f t="shared" si="68"/>
        <v>2014</v>
      </c>
      <c r="O886">
        <v>1399352400</v>
      </c>
      <c r="P886" s="9">
        <f t="shared" si="69"/>
        <v>41765.208333333336</v>
      </c>
      <c r="Q886" t="b">
        <v>0</v>
      </c>
      <c r="R886" t="b">
        <v>1</v>
      </c>
      <c r="S886" t="s">
        <v>33</v>
      </c>
      <c r="T886" t="s">
        <v>2039</v>
      </c>
      <c r="U886" t="s">
        <v>2040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0"/>
        <v>118.27777777777777</v>
      </c>
      <c r="G887" t="s">
        <v>20</v>
      </c>
      <c r="H887">
        <v>52</v>
      </c>
      <c r="I887" s="4">
        <f t="shared" si="66"/>
        <v>40.942307692307693</v>
      </c>
      <c r="J887" t="s">
        <v>21</v>
      </c>
      <c r="K887" t="s">
        <v>22</v>
      </c>
      <c r="L887">
        <v>1275800400</v>
      </c>
      <c r="M887" s="9">
        <f t="shared" si="67"/>
        <v>40335.208333333336</v>
      </c>
      <c r="N887" s="11">
        <f t="shared" si="68"/>
        <v>2010</v>
      </c>
      <c r="O887">
        <v>1279083600</v>
      </c>
      <c r="P887" s="9">
        <f t="shared" si="69"/>
        <v>40373.208333333336</v>
      </c>
      <c r="Q887" t="b">
        <v>0</v>
      </c>
      <c r="R887" t="b">
        <v>0</v>
      </c>
      <c r="S887" t="s">
        <v>33</v>
      </c>
      <c r="T887" t="s">
        <v>2039</v>
      </c>
      <c r="U887" t="s">
        <v>2040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0"/>
        <v>84.824037184594957</v>
      </c>
      <c r="G888" t="s">
        <v>14</v>
      </c>
      <c r="H888">
        <v>1825</v>
      </c>
      <c r="I888" s="4">
        <f t="shared" si="66"/>
        <v>69.9972602739726</v>
      </c>
      <c r="J888" t="s">
        <v>21</v>
      </c>
      <c r="K888" t="s">
        <v>22</v>
      </c>
      <c r="L888">
        <v>1282798800</v>
      </c>
      <c r="M888" s="9">
        <f t="shared" si="67"/>
        <v>40416.208333333336</v>
      </c>
      <c r="N888" s="11">
        <f t="shared" si="68"/>
        <v>2010</v>
      </c>
      <c r="O888">
        <v>1284354000</v>
      </c>
      <c r="P888" s="9">
        <f t="shared" si="69"/>
        <v>40434.208333333336</v>
      </c>
      <c r="Q888" t="b">
        <v>0</v>
      </c>
      <c r="R888" t="b">
        <v>0</v>
      </c>
      <c r="S888" t="s">
        <v>60</v>
      </c>
      <c r="T888" t="s">
        <v>2035</v>
      </c>
      <c r="U888" t="s">
        <v>2045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0"/>
        <v>29.346153846153843</v>
      </c>
      <c r="G889" t="s">
        <v>14</v>
      </c>
      <c r="H889">
        <v>31</v>
      </c>
      <c r="I889" s="4">
        <f t="shared" si="66"/>
        <v>73.838709677419359</v>
      </c>
      <c r="J889" t="s">
        <v>21</v>
      </c>
      <c r="K889" t="s">
        <v>22</v>
      </c>
      <c r="L889">
        <v>1437109200</v>
      </c>
      <c r="M889" s="9">
        <f t="shared" si="67"/>
        <v>42202.208333333328</v>
      </c>
      <c r="N889" s="11">
        <f t="shared" si="68"/>
        <v>2015</v>
      </c>
      <c r="O889">
        <v>1441170000</v>
      </c>
      <c r="P889" s="9">
        <f t="shared" si="69"/>
        <v>42249.208333333328</v>
      </c>
      <c r="Q889" t="b">
        <v>0</v>
      </c>
      <c r="R889" t="b">
        <v>1</v>
      </c>
      <c r="S889" t="s">
        <v>33</v>
      </c>
      <c r="T889" t="s">
        <v>2039</v>
      </c>
      <c r="U889" t="s">
        <v>2040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0"/>
        <v>209.89655172413794</v>
      </c>
      <c r="G890" t="s">
        <v>20</v>
      </c>
      <c r="H890">
        <v>290</v>
      </c>
      <c r="I890" s="4">
        <f t="shared" si="66"/>
        <v>41.979310344827589</v>
      </c>
      <c r="J890" t="s">
        <v>21</v>
      </c>
      <c r="K890" t="s">
        <v>22</v>
      </c>
      <c r="L890">
        <v>1491886800</v>
      </c>
      <c r="M890" s="9">
        <f t="shared" si="67"/>
        <v>42836.208333333328</v>
      </c>
      <c r="N890" s="11">
        <f t="shared" si="68"/>
        <v>2017</v>
      </c>
      <c r="O890">
        <v>1493528400</v>
      </c>
      <c r="P890" s="9">
        <f t="shared" si="69"/>
        <v>42855.208333333328</v>
      </c>
      <c r="Q890" t="b">
        <v>0</v>
      </c>
      <c r="R890" t="b">
        <v>0</v>
      </c>
      <c r="S890" t="s">
        <v>33</v>
      </c>
      <c r="T890" t="s">
        <v>2039</v>
      </c>
      <c r="U890" t="s">
        <v>2040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0"/>
        <v>169.78571428571431</v>
      </c>
      <c r="G891" t="s">
        <v>20</v>
      </c>
      <c r="H891">
        <v>122</v>
      </c>
      <c r="I891" s="4">
        <f t="shared" si="66"/>
        <v>77.93442622950819</v>
      </c>
      <c r="J891" t="s">
        <v>21</v>
      </c>
      <c r="K891" t="s">
        <v>22</v>
      </c>
      <c r="L891">
        <v>1394600400</v>
      </c>
      <c r="M891" s="9">
        <f t="shared" si="67"/>
        <v>41710.208333333336</v>
      </c>
      <c r="N891" s="11">
        <f t="shared" si="68"/>
        <v>2014</v>
      </c>
      <c r="O891">
        <v>1395205200</v>
      </c>
      <c r="P891" s="9">
        <f t="shared" si="69"/>
        <v>41717.208333333336</v>
      </c>
      <c r="Q891" t="b">
        <v>0</v>
      </c>
      <c r="R891" t="b">
        <v>1</v>
      </c>
      <c r="S891" t="s">
        <v>50</v>
      </c>
      <c r="T891" t="s">
        <v>2035</v>
      </c>
      <c r="U891" t="s">
        <v>2043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0"/>
        <v>115.95907738095239</v>
      </c>
      <c r="G892" t="s">
        <v>20</v>
      </c>
      <c r="H892">
        <v>1470</v>
      </c>
      <c r="I892" s="4">
        <f t="shared" si="66"/>
        <v>106.01972789115646</v>
      </c>
      <c r="J892" t="s">
        <v>21</v>
      </c>
      <c r="K892" t="s">
        <v>22</v>
      </c>
      <c r="L892">
        <v>1561352400</v>
      </c>
      <c r="M892" s="9">
        <f t="shared" si="67"/>
        <v>43640.208333333328</v>
      </c>
      <c r="N892" s="11">
        <f t="shared" si="68"/>
        <v>2019</v>
      </c>
      <c r="O892">
        <v>1561438800</v>
      </c>
      <c r="P892" s="9">
        <f t="shared" si="69"/>
        <v>43641.208333333328</v>
      </c>
      <c r="Q892" t="b">
        <v>0</v>
      </c>
      <c r="R892" t="b">
        <v>0</v>
      </c>
      <c r="S892" t="s">
        <v>60</v>
      </c>
      <c r="T892" t="s">
        <v>2035</v>
      </c>
      <c r="U892" t="s">
        <v>2045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0"/>
        <v>258.59999999999997</v>
      </c>
      <c r="G893" t="s">
        <v>20</v>
      </c>
      <c r="H893">
        <v>165</v>
      </c>
      <c r="I893" s="4">
        <f t="shared" si="66"/>
        <v>47.018181818181816</v>
      </c>
      <c r="J893" t="s">
        <v>15</v>
      </c>
      <c r="K893" t="s">
        <v>16</v>
      </c>
      <c r="L893">
        <v>1322892000</v>
      </c>
      <c r="M893" s="9">
        <f t="shared" si="67"/>
        <v>40880.25</v>
      </c>
      <c r="N893" s="11">
        <f t="shared" si="68"/>
        <v>2011</v>
      </c>
      <c r="O893">
        <v>1326693600</v>
      </c>
      <c r="P893" s="9">
        <f t="shared" si="69"/>
        <v>40924.25</v>
      </c>
      <c r="Q893" t="b">
        <v>0</v>
      </c>
      <c r="R893" t="b">
        <v>0</v>
      </c>
      <c r="S893" t="s">
        <v>42</v>
      </c>
      <c r="T893" t="s">
        <v>2041</v>
      </c>
      <c r="U893" t="s">
        <v>2042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0"/>
        <v>230.58333333333331</v>
      </c>
      <c r="G894" t="s">
        <v>20</v>
      </c>
      <c r="H894">
        <v>182</v>
      </c>
      <c r="I894" s="4">
        <f t="shared" si="66"/>
        <v>76.016483516483518</v>
      </c>
      <c r="J894" t="s">
        <v>21</v>
      </c>
      <c r="K894" t="s">
        <v>22</v>
      </c>
      <c r="L894">
        <v>1274418000</v>
      </c>
      <c r="M894" s="9">
        <f t="shared" si="67"/>
        <v>40319.208333333336</v>
      </c>
      <c r="N894" s="11">
        <f t="shared" si="68"/>
        <v>2010</v>
      </c>
      <c r="O894">
        <v>1277960400</v>
      </c>
      <c r="P894" s="9">
        <f t="shared" si="69"/>
        <v>40360.208333333336</v>
      </c>
      <c r="Q894" t="b">
        <v>0</v>
      </c>
      <c r="R894" t="b">
        <v>0</v>
      </c>
      <c r="S894" t="s">
        <v>206</v>
      </c>
      <c r="T894" t="s">
        <v>2047</v>
      </c>
      <c r="U894" t="s">
        <v>2059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0"/>
        <v>128.21428571428572</v>
      </c>
      <c r="G895" t="s">
        <v>20</v>
      </c>
      <c r="H895">
        <v>199</v>
      </c>
      <c r="I895" s="4">
        <f t="shared" si="66"/>
        <v>54.120603015075375</v>
      </c>
      <c r="J895" t="s">
        <v>107</v>
      </c>
      <c r="K895" t="s">
        <v>108</v>
      </c>
      <c r="L895">
        <v>1434344400</v>
      </c>
      <c r="M895" s="9">
        <f t="shared" si="67"/>
        <v>42170.208333333328</v>
      </c>
      <c r="N895" s="11">
        <f t="shared" si="68"/>
        <v>2015</v>
      </c>
      <c r="O895">
        <v>1434690000</v>
      </c>
      <c r="P895" s="9">
        <f t="shared" si="69"/>
        <v>42174.208333333328</v>
      </c>
      <c r="Q895" t="b">
        <v>0</v>
      </c>
      <c r="R895" t="b">
        <v>1</v>
      </c>
      <c r="S895" t="s">
        <v>42</v>
      </c>
      <c r="T895" t="s">
        <v>2041</v>
      </c>
      <c r="U895" t="s">
        <v>2042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0"/>
        <v>188.70588235294116</v>
      </c>
      <c r="G896" t="s">
        <v>20</v>
      </c>
      <c r="H896">
        <v>56</v>
      </c>
      <c r="I896" s="4">
        <f t="shared" si="66"/>
        <v>57.285714285714285</v>
      </c>
      <c r="J896" t="s">
        <v>40</v>
      </c>
      <c r="K896" t="s">
        <v>41</v>
      </c>
      <c r="L896">
        <v>1373518800</v>
      </c>
      <c r="M896" s="9">
        <f t="shared" si="67"/>
        <v>41466.208333333336</v>
      </c>
      <c r="N896" s="11">
        <f t="shared" si="68"/>
        <v>2013</v>
      </c>
      <c r="O896">
        <v>1376110800</v>
      </c>
      <c r="P896" s="9">
        <f t="shared" si="69"/>
        <v>41496.208333333336</v>
      </c>
      <c r="Q896" t="b">
        <v>0</v>
      </c>
      <c r="R896" t="b">
        <v>1</v>
      </c>
      <c r="S896" t="s">
        <v>269</v>
      </c>
      <c r="T896" t="s">
        <v>2041</v>
      </c>
      <c r="U896" t="s">
        <v>2060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0"/>
        <v>6.9511889862327907</v>
      </c>
      <c r="G897" t="s">
        <v>14</v>
      </c>
      <c r="H897">
        <v>107</v>
      </c>
      <c r="I897" s="4">
        <f t="shared" si="66"/>
        <v>103.81308411214954</v>
      </c>
      <c r="J897" t="s">
        <v>21</v>
      </c>
      <c r="K897" t="s">
        <v>22</v>
      </c>
      <c r="L897">
        <v>1517637600</v>
      </c>
      <c r="M897" s="9">
        <f t="shared" si="67"/>
        <v>43134.25</v>
      </c>
      <c r="N897" s="11">
        <f t="shared" si="68"/>
        <v>2018</v>
      </c>
      <c r="O897">
        <v>1518415200</v>
      </c>
      <c r="P897" s="9">
        <f t="shared" si="69"/>
        <v>43143.25</v>
      </c>
      <c r="Q897" t="b">
        <v>0</v>
      </c>
      <c r="R897" t="b">
        <v>0</v>
      </c>
      <c r="S897" t="s">
        <v>33</v>
      </c>
      <c r="T897" t="s">
        <v>2039</v>
      </c>
      <c r="U897" t="s">
        <v>2040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0"/>
        <v>774.43434343434342</v>
      </c>
      <c r="G898" t="s">
        <v>20</v>
      </c>
      <c r="H898">
        <v>1460</v>
      </c>
      <c r="I898" s="4">
        <f t="shared" si="66"/>
        <v>105.02602739726028</v>
      </c>
      <c r="J898" t="s">
        <v>26</v>
      </c>
      <c r="K898" t="s">
        <v>27</v>
      </c>
      <c r="L898">
        <v>1310619600</v>
      </c>
      <c r="M898" s="9">
        <f t="shared" si="67"/>
        <v>40738.208333333336</v>
      </c>
      <c r="N898" s="11">
        <f t="shared" si="68"/>
        <v>2011</v>
      </c>
      <c r="O898">
        <v>1310878800</v>
      </c>
      <c r="P898" s="9">
        <f t="shared" si="69"/>
        <v>40741.208333333336</v>
      </c>
      <c r="Q898" t="b">
        <v>0</v>
      </c>
      <c r="R898" t="b">
        <v>1</v>
      </c>
      <c r="S898" t="s">
        <v>17</v>
      </c>
      <c r="T898" t="s">
        <v>2033</v>
      </c>
      <c r="U898" t="s">
        <v>2034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70"/>
        <v>27.693181818181817</v>
      </c>
      <c r="G899" t="s">
        <v>14</v>
      </c>
      <c r="H899">
        <v>27</v>
      </c>
      <c r="I899" s="4">
        <f t="shared" ref="I899:I962" si="71">E899/H899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72">(((L899/60)/60)/24)+DATE(1970,1,1)</f>
        <v>43583.208333333328</v>
      </c>
      <c r="N899" s="11">
        <f t="shared" ref="N899:N962" si="73">YEAR(M899)</f>
        <v>2019</v>
      </c>
      <c r="O899">
        <v>1556600400</v>
      </c>
      <c r="P899" s="9">
        <f t="shared" ref="P899:P962" si="74">(((O899/60)/60)/24)+DATE(1970,1,1)</f>
        <v>43585.208333333328</v>
      </c>
      <c r="Q899" t="b">
        <v>0</v>
      </c>
      <c r="R899" t="b">
        <v>0</v>
      </c>
      <c r="S899" t="s">
        <v>33</v>
      </c>
      <c r="T899" t="s">
        <v>2039</v>
      </c>
      <c r="U899" t="s">
        <v>2040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70"/>
        <v>52.479620323841424</v>
      </c>
      <c r="G900" t="s">
        <v>14</v>
      </c>
      <c r="H900">
        <v>1221</v>
      </c>
      <c r="I900" s="4">
        <f t="shared" si="71"/>
        <v>76.978705978705975</v>
      </c>
      <c r="J900" t="s">
        <v>21</v>
      </c>
      <c r="K900" t="s">
        <v>22</v>
      </c>
      <c r="L900">
        <v>1576476000</v>
      </c>
      <c r="M900" s="9">
        <f t="shared" si="72"/>
        <v>43815.25</v>
      </c>
      <c r="N900" s="11">
        <f t="shared" si="73"/>
        <v>2019</v>
      </c>
      <c r="O900">
        <v>1576994400</v>
      </c>
      <c r="P900" s="9">
        <f t="shared" si="74"/>
        <v>43821.25</v>
      </c>
      <c r="Q900" t="b">
        <v>0</v>
      </c>
      <c r="R900" t="b">
        <v>0</v>
      </c>
      <c r="S900" t="s">
        <v>42</v>
      </c>
      <c r="T900" t="s">
        <v>2041</v>
      </c>
      <c r="U900" t="s">
        <v>2042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70"/>
        <v>407.09677419354841</v>
      </c>
      <c r="G901" t="s">
        <v>20</v>
      </c>
      <c r="H901">
        <v>123</v>
      </c>
      <c r="I901" s="4">
        <f t="shared" si="71"/>
        <v>102.60162601626017</v>
      </c>
      <c r="J901" t="s">
        <v>98</v>
      </c>
      <c r="K901" t="s">
        <v>99</v>
      </c>
      <c r="L901">
        <v>1381122000</v>
      </c>
      <c r="M901" s="9">
        <f t="shared" si="72"/>
        <v>41554.208333333336</v>
      </c>
      <c r="N901" s="11">
        <f t="shared" si="73"/>
        <v>2013</v>
      </c>
      <c r="O901">
        <v>1382677200</v>
      </c>
      <c r="P901" s="9">
        <f t="shared" si="74"/>
        <v>41572.208333333336</v>
      </c>
      <c r="Q901" t="b">
        <v>0</v>
      </c>
      <c r="R901" t="b">
        <v>0</v>
      </c>
      <c r="S901" t="s">
        <v>159</v>
      </c>
      <c r="T901" t="s">
        <v>2035</v>
      </c>
      <c r="U901" t="s">
        <v>2058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70"/>
        <v>2</v>
      </c>
      <c r="G902" t="s">
        <v>14</v>
      </c>
      <c r="H902">
        <v>1</v>
      </c>
      <c r="I902" s="4">
        <f t="shared" si="71"/>
        <v>2</v>
      </c>
      <c r="J902" t="s">
        <v>21</v>
      </c>
      <c r="K902" t="s">
        <v>22</v>
      </c>
      <c r="L902">
        <v>1411102800</v>
      </c>
      <c r="M902" s="9">
        <f t="shared" si="72"/>
        <v>41901.208333333336</v>
      </c>
      <c r="N902" s="11">
        <f t="shared" si="73"/>
        <v>2014</v>
      </c>
      <c r="O902">
        <v>1411189200</v>
      </c>
      <c r="P902" s="9">
        <f t="shared" si="74"/>
        <v>41902.208333333336</v>
      </c>
      <c r="Q902" t="b">
        <v>0</v>
      </c>
      <c r="R902" t="b">
        <v>1</v>
      </c>
      <c r="S902" t="s">
        <v>28</v>
      </c>
      <c r="T902" t="s">
        <v>2037</v>
      </c>
      <c r="U902" t="s">
        <v>2038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70"/>
        <v>156.17857142857144</v>
      </c>
      <c r="G903" t="s">
        <v>20</v>
      </c>
      <c r="H903">
        <v>159</v>
      </c>
      <c r="I903" s="4">
        <f t="shared" si="71"/>
        <v>55.0062893081761</v>
      </c>
      <c r="J903" t="s">
        <v>21</v>
      </c>
      <c r="K903" t="s">
        <v>22</v>
      </c>
      <c r="L903">
        <v>1531803600</v>
      </c>
      <c r="M903" s="9">
        <f t="shared" si="72"/>
        <v>43298.208333333328</v>
      </c>
      <c r="N903" s="11">
        <f t="shared" si="73"/>
        <v>2018</v>
      </c>
      <c r="O903">
        <v>1534654800</v>
      </c>
      <c r="P903" s="9">
        <f t="shared" si="74"/>
        <v>43331.208333333328</v>
      </c>
      <c r="Q903" t="b">
        <v>0</v>
      </c>
      <c r="R903" t="b">
        <v>1</v>
      </c>
      <c r="S903" t="s">
        <v>23</v>
      </c>
      <c r="T903" t="s">
        <v>2035</v>
      </c>
      <c r="U903" t="s">
        <v>2036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70"/>
        <v>252.42857142857144</v>
      </c>
      <c r="G904" t="s">
        <v>20</v>
      </c>
      <c r="H904">
        <v>110</v>
      </c>
      <c r="I904" s="4">
        <f t="shared" si="71"/>
        <v>32.127272727272725</v>
      </c>
      <c r="J904" t="s">
        <v>21</v>
      </c>
      <c r="K904" t="s">
        <v>22</v>
      </c>
      <c r="L904">
        <v>1454133600</v>
      </c>
      <c r="M904" s="9">
        <f t="shared" si="72"/>
        <v>42399.25</v>
      </c>
      <c r="N904" s="11">
        <f t="shared" si="73"/>
        <v>2016</v>
      </c>
      <c r="O904">
        <v>1457762400</v>
      </c>
      <c r="P904" s="9">
        <f t="shared" si="74"/>
        <v>42441.25</v>
      </c>
      <c r="Q904" t="b">
        <v>0</v>
      </c>
      <c r="R904" t="b">
        <v>0</v>
      </c>
      <c r="S904" t="s">
        <v>28</v>
      </c>
      <c r="T904" t="s">
        <v>2037</v>
      </c>
      <c r="U904" t="s">
        <v>2038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70"/>
        <v>1.729268292682927</v>
      </c>
      <c r="G905" t="s">
        <v>47</v>
      </c>
      <c r="H905">
        <v>14</v>
      </c>
      <c r="I905" s="4">
        <f t="shared" si="71"/>
        <v>50.642857142857146</v>
      </c>
      <c r="J905" t="s">
        <v>21</v>
      </c>
      <c r="K905" t="s">
        <v>22</v>
      </c>
      <c r="L905">
        <v>1336194000</v>
      </c>
      <c r="M905" s="9">
        <f t="shared" si="72"/>
        <v>41034.208333333336</v>
      </c>
      <c r="N905" s="11">
        <f t="shared" si="73"/>
        <v>2012</v>
      </c>
      <c r="O905">
        <v>1337490000</v>
      </c>
      <c r="P905" s="9">
        <f t="shared" si="74"/>
        <v>41049.208333333336</v>
      </c>
      <c r="Q905" t="b">
        <v>0</v>
      </c>
      <c r="R905" t="b">
        <v>1</v>
      </c>
      <c r="S905" t="s">
        <v>68</v>
      </c>
      <c r="T905" t="s">
        <v>2047</v>
      </c>
      <c r="U905" t="s">
        <v>2048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70"/>
        <v>12.230769230769232</v>
      </c>
      <c r="G906" t="s">
        <v>14</v>
      </c>
      <c r="H906">
        <v>16</v>
      </c>
      <c r="I906" s="4">
        <f t="shared" si="71"/>
        <v>49.6875</v>
      </c>
      <c r="J906" t="s">
        <v>21</v>
      </c>
      <c r="K906" t="s">
        <v>22</v>
      </c>
      <c r="L906">
        <v>1349326800</v>
      </c>
      <c r="M906" s="9">
        <f t="shared" si="72"/>
        <v>41186.208333333336</v>
      </c>
      <c r="N906" s="11">
        <f t="shared" si="73"/>
        <v>2012</v>
      </c>
      <c r="O906">
        <v>1349672400</v>
      </c>
      <c r="P906" s="9">
        <f t="shared" si="74"/>
        <v>41190.208333333336</v>
      </c>
      <c r="Q906" t="b">
        <v>0</v>
      </c>
      <c r="R906" t="b">
        <v>0</v>
      </c>
      <c r="S906" t="s">
        <v>133</v>
      </c>
      <c r="T906" t="s">
        <v>2047</v>
      </c>
      <c r="U906" t="s">
        <v>2056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70"/>
        <v>163.98734177215189</v>
      </c>
      <c r="G907" t="s">
        <v>20</v>
      </c>
      <c r="H907">
        <v>236</v>
      </c>
      <c r="I907" s="4">
        <f t="shared" si="71"/>
        <v>54.894067796610166</v>
      </c>
      <c r="J907" t="s">
        <v>21</v>
      </c>
      <c r="K907" t="s">
        <v>22</v>
      </c>
      <c r="L907">
        <v>1379566800</v>
      </c>
      <c r="M907" s="9">
        <f t="shared" si="72"/>
        <v>41536.208333333336</v>
      </c>
      <c r="N907" s="11">
        <f t="shared" si="73"/>
        <v>2013</v>
      </c>
      <c r="O907">
        <v>1379826000</v>
      </c>
      <c r="P907" s="9">
        <f t="shared" si="74"/>
        <v>41539.208333333336</v>
      </c>
      <c r="Q907" t="b">
        <v>0</v>
      </c>
      <c r="R907" t="b">
        <v>0</v>
      </c>
      <c r="S907" t="s">
        <v>33</v>
      </c>
      <c r="T907" t="s">
        <v>2039</v>
      </c>
      <c r="U907" t="s">
        <v>2040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70"/>
        <v>162.98181818181817</v>
      </c>
      <c r="G908" t="s">
        <v>20</v>
      </c>
      <c r="H908">
        <v>191</v>
      </c>
      <c r="I908" s="4">
        <f t="shared" si="71"/>
        <v>46.931937172774866</v>
      </c>
      <c r="J908" t="s">
        <v>21</v>
      </c>
      <c r="K908" t="s">
        <v>22</v>
      </c>
      <c r="L908">
        <v>1494651600</v>
      </c>
      <c r="M908" s="9">
        <f t="shared" si="72"/>
        <v>42868.208333333328</v>
      </c>
      <c r="N908" s="11">
        <f t="shared" si="73"/>
        <v>2017</v>
      </c>
      <c r="O908">
        <v>1497762000</v>
      </c>
      <c r="P908" s="9">
        <f t="shared" si="74"/>
        <v>42904.208333333328</v>
      </c>
      <c r="Q908" t="b">
        <v>1</v>
      </c>
      <c r="R908" t="b">
        <v>1</v>
      </c>
      <c r="S908" t="s">
        <v>42</v>
      </c>
      <c r="T908" t="s">
        <v>2041</v>
      </c>
      <c r="U908" t="s">
        <v>2042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70"/>
        <v>20.252747252747252</v>
      </c>
      <c r="G909" t="s">
        <v>14</v>
      </c>
      <c r="H909">
        <v>41</v>
      </c>
      <c r="I909" s="4">
        <f t="shared" si="71"/>
        <v>44.951219512195124</v>
      </c>
      <c r="J909" t="s">
        <v>21</v>
      </c>
      <c r="K909" t="s">
        <v>22</v>
      </c>
      <c r="L909">
        <v>1303880400</v>
      </c>
      <c r="M909" s="9">
        <f t="shared" si="72"/>
        <v>40660.208333333336</v>
      </c>
      <c r="N909" s="11">
        <f t="shared" si="73"/>
        <v>2011</v>
      </c>
      <c r="O909">
        <v>1304485200</v>
      </c>
      <c r="P909" s="9">
        <f t="shared" si="74"/>
        <v>40667.208333333336</v>
      </c>
      <c r="Q909" t="b">
        <v>0</v>
      </c>
      <c r="R909" t="b">
        <v>0</v>
      </c>
      <c r="S909" t="s">
        <v>33</v>
      </c>
      <c r="T909" t="s">
        <v>2039</v>
      </c>
      <c r="U909" t="s">
        <v>2040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70"/>
        <v>319.24083769633506</v>
      </c>
      <c r="G910" t="s">
        <v>20</v>
      </c>
      <c r="H910">
        <v>3934</v>
      </c>
      <c r="I910" s="4">
        <f t="shared" si="71"/>
        <v>30.99898322318251</v>
      </c>
      <c r="J910" t="s">
        <v>21</v>
      </c>
      <c r="K910" t="s">
        <v>22</v>
      </c>
      <c r="L910">
        <v>1335934800</v>
      </c>
      <c r="M910" s="9">
        <f t="shared" si="72"/>
        <v>41031.208333333336</v>
      </c>
      <c r="N910" s="11">
        <f t="shared" si="73"/>
        <v>2012</v>
      </c>
      <c r="O910">
        <v>1336885200</v>
      </c>
      <c r="P910" s="9">
        <f t="shared" si="74"/>
        <v>41042.208333333336</v>
      </c>
      <c r="Q910" t="b">
        <v>0</v>
      </c>
      <c r="R910" t="b">
        <v>0</v>
      </c>
      <c r="S910" t="s">
        <v>89</v>
      </c>
      <c r="T910" t="s">
        <v>2050</v>
      </c>
      <c r="U910" t="s">
        <v>2051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ref="F911:F974" si="75">(E911/D911)*100</f>
        <v>478.94444444444446</v>
      </c>
      <c r="G911" t="s">
        <v>20</v>
      </c>
      <c r="H911">
        <v>80</v>
      </c>
      <c r="I911" s="4">
        <f t="shared" si="71"/>
        <v>107.7625</v>
      </c>
      <c r="J911" t="s">
        <v>15</v>
      </c>
      <c r="K911" t="s">
        <v>16</v>
      </c>
      <c r="L911">
        <v>1528088400</v>
      </c>
      <c r="M911" s="9">
        <f t="shared" si="72"/>
        <v>43255.208333333328</v>
      </c>
      <c r="N911" s="11">
        <f t="shared" si="73"/>
        <v>2018</v>
      </c>
      <c r="O911">
        <v>1530421200</v>
      </c>
      <c r="P911" s="9">
        <f t="shared" si="74"/>
        <v>43282.208333333328</v>
      </c>
      <c r="Q911" t="b">
        <v>0</v>
      </c>
      <c r="R911" t="b">
        <v>1</v>
      </c>
      <c r="S911" t="s">
        <v>33</v>
      </c>
      <c r="T911" t="s">
        <v>2039</v>
      </c>
      <c r="U911" t="s">
        <v>2040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75"/>
        <v>19.556634304207122</v>
      </c>
      <c r="G912" t="s">
        <v>74</v>
      </c>
      <c r="H912">
        <v>296</v>
      </c>
      <c r="I912" s="4">
        <f t="shared" si="71"/>
        <v>102.07770270270271</v>
      </c>
      <c r="J912" t="s">
        <v>21</v>
      </c>
      <c r="K912" t="s">
        <v>22</v>
      </c>
      <c r="L912">
        <v>1421906400</v>
      </c>
      <c r="M912" s="9">
        <f t="shared" si="72"/>
        <v>42026.25</v>
      </c>
      <c r="N912" s="11">
        <f t="shared" si="73"/>
        <v>2015</v>
      </c>
      <c r="O912">
        <v>1421992800</v>
      </c>
      <c r="P912" s="9">
        <f t="shared" si="74"/>
        <v>42027.25</v>
      </c>
      <c r="Q912" t="b">
        <v>0</v>
      </c>
      <c r="R912" t="b">
        <v>0</v>
      </c>
      <c r="S912" t="s">
        <v>33</v>
      </c>
      <c r="T912" t="s">
        <v>2039</v>
      </c>
      <c r="U912" t="s">
        <v>2040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75"/>
        <v>198.94827586206895</v>
      </c>
      <c r="G913" t="s">
        <v>20</v>
      </c>
      <c r="H913">
        <v>462</v>
      </c>
      <c r="I913" s="4">
        <f t="shared" si="71"/>
        <v>24.976190476190474</v>
      </c>
      <c r="J913" t="s">
        <v>21</v>
      </c>
      <c r="K913" t="s">
        <v>22</v>
      </c>
      <c r="L913">
        <v>1568005200</v>
      </c>
      <c r="M913" s="9">
        <f t="shared" si="72"/>
        <v>43717.208333333328</v>
      </c>
      <c r="N913" s="11">
        <f t="shared" si="73"/>
        <v>2019</v>
      </c>
      <c r="O913">
        <v>1568178000</v>
      </c>
      <c r="P913" s="9">
        <f t="shared" si="74"/>
        <v>43719.208333333328</v>
      </c>
      <c r="Q913" t="b">
        <v>1</v>
      </c>
      <c r="R913" t="b">
        <v>0</v>
      </c>
      <c r="S913" t="s">
        <v>28</v>
      </c>
      <c r="T913" t="s">
        <v>2037</v>
      </c>
      <c r="U913" t="s">
        <v>2038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75"/>
        <v>795</v>
      </c>
      <c r="G914" t="s">
        <v>20</v>
      </c>
      <c r="H914">
        <v>179</v>
      </c>
      <c r="I914" s="4">
        <f t="shared" si="71"/>
        <v>79.944134078212286</v>
      </c>
      <c r="J914" t="s">
        <v>21</v>
      </c>
      <c r="K914" t="s">
        <v>22</v>
      </c>
      <c r="L914">
        <v>1346821200</v>
      </c>
      <c r="M914" s="9">
        <f t="shared" si="72"/>
        <v>41157.208333333336</v>
      </c>
      <c r="N914" s="11">
        <f t="shared" si="73"/>
        <v>2012</v>
      </c>
      <c r="O914">
        <v>1347944400</v>
      </c>
      <c r="P914" s="9">
        <f t="shared" si="74"/>
        <v>41170.208333333336</v>
      </c>
      <c r="Q914" t="b">
        <v>1</v>
      </c>
      <c r="R914" t="b">
        <v>0</v>
      </c>
      <c r="S914" t="s">
        <v>53</v>
      </c>
      <c r="T914" t="s">
        <v>2041</v>
      </c>
      <c r="U914" t="s">
        <v>2044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75"/>
        <v>50.621082621082621</v>
      </c>
      <c r="G915" t="s">
        <v>14</v>
      </c>
      <c r="H915">
        <v>523</v>
      </c>
      <c r="I915" s="4">
        <f t="shared" si="71"/>
        <v>67.946462715105156</v>
      </c>
      <c r="J915" t="s">
        <v>26</v>
      </c>
      <c r="K915" t="s">
        <v>27</v>
      </c>
      <c r="L915">
        <v>1557637200</v>
      </c>
      <c r="M915" s="9">
        <f t="shared" si="72"/>
        <v>43597.208333333328</v>
      </c>
      <c r="N915" s="11">
        <f t="shared" si="73"/>
        <v>2019</v>
      </c>
      <c r="O915">
        <v>1558760400</v>
      </c>
      <c r="P915" s="9">
        <f t="shared" si="74"/>
        <v>43610.208333333328</v>
      </c>
      <c r="Q915" t="b">
        <v>0</v>
      </c>
      <c r="R915" t="b">
        <v>0</v>
      </c>
      <c r="S915" t="s">
        <v>53</v>
      </c>
      <c r="T915" t="s">
        <v>2041</v>
      </c>
      <c r="U915" t="s">
        <v>2044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75"/>
        <v>57.4375</v>
      </c>
      <c r="G916" t="s">
        <v>14</v>
      </c>
      <c r="H916">
        <v>141</v>
      </c>
      <c r="I916" s="4">
        <f t="shared" si="71"/>
        <v>26.070921985815602</v>
      </c>
      <c r="J916" t="s">
        <v>40</v>
      </c>
      <c r="K916" t="s">
        <v>41</v>
      </c>
      <c r="L916">
        <v>1375592400</v>
      </c>
      <c r="M916" s="9">
        <f t="shared" si="72"/>
        <v>41490.208333333336</v>
      </c>
      <c r="N916" s="11">
        <f t="shared" si="73"/>
        <v>2013</v>
      </c>
      <c r="O916">
        <v>1376629200</v>
      </c>
      <c r="P916" s="9">
        <f t="shared" si="74"/>
        <v>41502.208333333336</v>
      </c>
      <c r="Q916" t="b">
        <v>0</v>
      </c>
      <c r="R916" t="b">
        <v>0</v>
      </c>
      <c r="S916" t="s">
        <v>33</v>
      </c>
      <c r="T916" t="s">
        <v>2039</v>
      </c>
      <c r="U916" t="s">
        <v>2040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75"/>
        <v>155.62827640984909</v>
      </c>
      <c r="G917" t="s">
        <v>20</v>
      </c>
      <c r="H917">
        <v>1866</v>
      </c>
      <c r="I917" s="4">
        <f t="shared" si="71"/>
        <v>105.0032154340836</v>
      </c>
      <c r="J917" t="s">
        <v>40</v>
      </c>
      <c r="K917" t="s">
        <v>41</v>
      </c>
      <c r="L917">
        <v>1503982800</v>
      </c>
      <c r="M917" s="9">
        <f t="shared" si="72"/>
        <v>42976.208333333328</v>
      </c>
      <c r="N917" s="11">
        <f t="shared" si="73"/>
        <v>2017</v>
      </c>
      <c r="O917">
        <v>1504760400</v>
      </c>
      <c r="P917" s="9">
        <f t="shared" si="74"/>
        <v>42985.208333333328</v>
      </c>
      <c r="Q917" t="b">
        <v>0</v>
      </c>
      <c r="R917" t="b">
        <v>0</v>
      </c>
      <c r="S917" t="s">
        <v>269</v>
      </c>
      <c r="T917" t="s">
        <v>2041</v>
      </c>
      <c r="U917" t="s">
        <v>2060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75"/>
        <v>36.297297297297298</v>
      </c>
      <c r="G918" t="s">
        <v>14</v>
      </c>
      <c r="H918">
        <v>52</v>
      </c>
      <c r="I918" s="4">
        <f t="shared" si="71"/>
        <v>25.826923076923077</v>
      </c>
      <c r="J918" t="s">
        <v>21</v>
      </c>
      <c r="K918" t="s">
        <v>22</v>
      </c>
      <c r="L918">
        <v>1418882400</v>
      </c>
      <c r="M918" s="9">
        <f t="shared" si="72"/>
        <v>41991.25</v>
      </c>
      <c r="N918" s="11">
        <f t="shared" si="73"/>
        <v>2014</v>
      </c>
      <c r="O918">
        <v>1419660000</v>
      </c>
      <c r="P918" s="9">
        <f t="shared" si="74"/>
        <v>42000.25</v>
      </c>
      <c r="Q918" t="b">
        <v>0</v>
      </c>
      <c r="R918" t="b">
        <v>0</v>
      </c>
      <c r="S918" t="s">
        <v>122</v>
      </c>
      <c r="T918" t="s">
        <v>2054</v>
      </c>
      <c r="U918" t="s">
        <v>2055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75"/>
        <v>58.25</v>
      </c>
      <c r="G919" t="s">
        <v>47</v>
      </c>
      <c r="H919">
        <v>27</v>
      </c>
      <c r="I919" s="4">
        <f t="shared" si="71"/>
        <v>77.666666666666671</v>
      </c>
      <c r="J919" t="s">
        <v>40</v>
      </c>
      <c r="K919" t="s">
        <v>41</v>
      </c>
      <c r="L919">
        <v>1309237200</v>
      </c>
      <c r="M919" s="9">
        <f t="shared" si="72"/>
        <v>40722.208333333336</v>
      </c>
      <c r="N919" s="11">
        <f t="shared" si="73"/>
        <v>2011</v>
      </c>
      <c r="O919">
        <v>1311310800</v>
      </c>
      <c r="P919" s="9">
        <f t="shared" si="74"/>
        <v>40746.208333333336</v>
      </c>
      <c r="Q919" t="b">
        <v>0</v>
      </c>
      <c r="R919" t="b">
        <v>1</v>
      </c>
      <c r="S919" t="s">
        <v>100</v>
      </c>
      <c r="T919" t="s">
        <v>2041</v>
      </c>
      <c r="U919" t="s">
        <v>2052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75"/>
        <v>237.39473684210526</v>
      </c>
      <c r="G920" t="s">
        <v>20</v>
      </c>
      <c r="H920">
        <v>156</v>
      </c>
      <c r="I920" s="4">
        <f t="shared" si="71"/>
        <v>57.82692307692308</v>
      </c>
      <c r="J920" t="s">
        <v>98</v>
      </c>
      <c r="K920" t="s">
        <v>99</v>
      </c>
      <c r="L920">
        <v>1343365200</v>
      </c>
      <c r="M920" s="9">
        <f t="shared" si="72"/>
        <v>41117.208333333336</v>
      </c>
      <c r="N920" s="11">
        <f t="shared" si="73"/>
        <v>2012</v>
      </c>
      <c r="O920">
        <v>1344315600</v>
      </c>
      <c r="P920" s="9">
        <f t="shared" si="74"/>
        <v>41128.208333333336</v>
      </c>
      <c r="Q920" t="b">
        <v>0</v>
      </c>
      <c r="R920" t="b">
        <v>0</v>
      </c>
      <c r="S920" t="s">
        <v>133</v>
      </c>
      <c r="T920" t="s">
        <v>2047</v>
      </c>
      <c r="U920" t="s">
        <v>2056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75"/>
        <v>58.75</v>
      </c>
      <c r="G921" t="s">
        <v>14</v>
      </c>
      <c r="H921">
        <v>225</v>
      </c>
      <c r="I921" s="4">
        <f t="shared" si="71"/>
        <v>92.955555555555549</v>
      </c>
      <c r="J921" t="s">
        <v>26</v>
      </c>
      <c r="K921" t="s">
        <v>27</v>
      </c>
      <c r="L921">
        <v>1507957200</v>
      </c>
      <c r="M921" s="9">
        <f t="shared" si="72"/>
        <v>43022.208333333328</v>
      </c>
      <c r="N921" s="11">
        <f t="shared" si="73"/>
        <v>2017</v>
      </c>
      <c r="O921">
        <v>1510725600</v>
      </c>
      <c r="P921" s="9">
        <f t="shared" si="74"/>
        <v>43054.25</v>
      </c>
      <c r="Q921" t="b">
        <v>0</v>
      </c>
      <c r="R921" t="b">
        <v>1</v>
      </c>
      <c r="S921" t="s">
        <v>33</v>
      </c>
      <c r="T921" t="s">
        <v>2039</v>
      </c>
      <c r="U921" t="s">
        <v>2040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75"/>
        <v>182.56603773584905</v>
      </c>
      <c r="G922" t="s">
        <v>20</v>
      </c>
      <c r="H922">
        <v>255</v>
      </c>
      <c r="I922" s="4">
        <f t="shared" si="71"/>
        <v>37.945098039215686</v>
      </c>
      <c r="J922" t="s">
        <v>21</v>
      </c>
      <c r="K922" t="s">
        <v>22</v>
      </c>
      <c r="L922">
        <v>1549519200</v>
      </c>
      <c r="M922" s="9">
        <f t="shared" si="72"/>
        <v>43503.25</v>
      </c>
      <c r="N922" s="11">
        <f t="shared" si="73"/>
        <v>2019</v>
      </c>
      <c r="O922">
        <v>1551247200</v>
      </c>
      <c r="P922" s="9">
        <f t="shared" si="74"/>
        <v>43523.25</v>
      </c>
      <c r="Q922" t="b">
        <v>1</v>
      </c>
      <c r="R922" t="b">
        <v>0</v>
      </c>
      <c r="S922" t="s">
        <v>71</v>
      </c>
      <c r="T922" t="s">
        <v>2041</v>
      </c>
      <c r="U922" t="s">
        <v>2049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75"/>
        <v>0.75436408977556113</v>
      </c>
      <c r="G923" t="s">
        <v>14</v>
      </c>
      <c r="H923">
        <v>38</v>
      </c>
      <c r="I923" s="4">
        <f t="shared" si="71"/>
        <v>31.842105263157894</v>
      </c>
      <c r="J923" t="s">
        <v>21</v>
      </c>
      <c r="K923" t="s">
        <v>22</v>
      </c>
      <c r="L923">
        <v>1329026400</v>
      </c>
      <c r="M923" s="9">
        <f t="shared" si="72"/>
        <v>40951.25</v>
      </c>
      <c r="N923" s="11">
        <f t="shared" si="73"/>
        <v>2012</v>
      </c>
      <c r="O923">
        <v>1330236000</v>
      </c>
      <c r="P923" s="9">
        <f t="shared" si="74"/>
        <v>40965.25</v>
      </c>
      <c r="Q923" t="b">
        <v>0</v>
      </c>
      <c r="R923" t="b">
        <v>0</v>
      </c>
      <c r="S923" t="s">
        <v>28</v>
      </c>
      <c r="T923" t="s">
        <v>2037</v>
      </c>
      <c r="U923" t="s">
        <v>2038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75"/>
        <v>175.95330739299609</v>
      </c>
      <c r="G924" t="s">
        <v>20</v>
      </c>
      <c r="H924">
        <v>2261</v>
      </c>
      <c r="I924" s="4">
        <f t="shared" si="71"/>
        <v>40</v>
      </c>
      <c r="J924" t="s">
        <v>21</v>
      </c>
      <c r="K924" t="s">
        <v>22</v>
      </c>
      <c r="L924">
        <v>1544335200</v>
      </c>
      <c r="M924" s="9">
        <f t="shared" si="72"/>
        <v>43443.25</v>
      </c>
      <c r="N924" s="11">
        <f t="shared" si="73"/>
        <v>2018</v>
      </c>
      <c r="O924">
        <v>1545112800</v>
      </c>
      <c r="P924" s="9">
        <f t="shared" si="74"/>
        <v>43452.25</v>
      </c>
      <c r="Q924" t="b">
        <v>0</v>
      </c>
      <c r="R924" t="b">
        <v>1</v>
      </c>
      <c r="S924" t="s">
        <v>319</v>
      </c>
      <c r="T924" t="s">
        <v>2035</v>
      </c>
      <c r="U924" t="s">
        <v>2062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75"/>
        <v>237.88235294117646</v>
      </c>
      <c r="G925" t="s">
        <v>20</v>
      </c>
      <c r="H925">
        <v>40</v>
      </c>
      <c r="I925" s="4">
        <f t="shared" si="71"/>
        <v>101.1</v>
      </c>
      <c r="J925" t="s">
        <v>21</v>
      </c>
      <c r="K925" t="s">
        <v>22</v>
      </c>
      <c r="L925">
        <v>1279083600</v>
      </c>
      <c r="M925" s="9">
        <f t="shared" si="72"/>
        <v>40373.208333333336</v>
      </c>
      <c r="N925" s="11">
        <f t="shared" si="73"/>
        <v>2010</v>
      </c>
      <c r="O925">
        <v>1279170000</v>
      </c>
      <c r="P925" s="9">
        <f t="shared" si="74"/>
        <v>40374.208333333336</v>
      </c>
      <c r="Q925" t="b">
        <v>0</v>
      </c>
      <c r="R925" t="b">
        <v>0</v>
      </c>
      <c r="S925" t="s">
        <v>33</v>
      </c>
      <c r="T925" t="s">
        <v>2039</v>
      </c>
      <c r="U925" t="s">
        <v>2040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75"/>
        <v>488.05076142131981</v>
      </c>
      <c r="G926" t="s">
        <v>20</v>
      </c>
      <c r="H926">
        <v>2289</v>
      </c>
      <c r="I926" s="4">
        <f t="shared" si="71"/>
        <v>84.006989951944078</v>
      </c>
      <c r="J926" t="s">
        <v>107</v>
      </c>
      <c r="K926" t="s">
        <v>108</v>
      </c>
      <c r="L926">
        <v>1572498000</v>
      </c>
      <c r="M926" s="9">
        <f t="shared" si="72"/>
        <v>43769.208333333328</v>
      </c>
      <c r="N926" s="11">
        <f t="shared" si="73"/>
        <v>2019</v>
      </c>
      <c r="O926">
        <v>1573452000</v>
      </c>
      <c r="P926" s="9">
        <f t="shared" si="74"/>
        <v>43780.25</v>
      </c>
      <c r="Q926" t="b">
        <v>0</v>
      </c>
      <c r="R926" t="b">
        <v>0</v>
      </c>
      <c r="S926" t="s">
        <v>33</v>
      </c>
      <c r="T926" t="s">
        <v>2039</v>
      </c>
      <c r="U926" t="s">
        <v>2040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75"/>
        <v>224.06666666666669</v>
      </c>
      <c r="G927" t="s">
        <v>20</v>
      </c>
      <c r="H927">
        <v>65</v>
      </c>
      <c r="I927" s="4">
        <f t="shared" si="71"/>
        <v>103.41538461538461</v>
      </c>
      <c r="J927" t="s">
        <v>21</v>
      </c>
      <c r="K927" t="s">
        <v>22</v>
      </c>
      <c r="L927">
        <v>1506056400</v>
      </c>
      <c r="M927" s="9">
        <f t="shared" si="72"/>
        <v>43000.208333333328</v>
      </c>
      <c r="N927" s="11">
        <f t="shared" si="73"/>
        <v>2017</v>
      </c>
      <c r="O927">
        <v>1507093200</v>
      </c>
      <c r="P927" s="9">
        <f t="shared" si="74"/>
        <v>43012.208333333328</v>
      </c>
      <c r="Q927" t="b">
        <v>0</v>
      </c>
      <c r="R927" t="b">
        <v>0</v>
      </c>
      <c r="S927" t="s">
        <v>33</v>
      </c>
      <c r="T927" t="s">
        <v>2039</v>
      </c>
      <c r="U927" t="s">
        <v>2040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75"/>
        <v>18.126436781609197</v>
      </c>
      <c r="G928" t="s">
        <v>14</v>
      </c>
      <c r="H928">
        <v>15</v>
      </c>
      <c r="I928" s="4">
        <f t="shared" si="71"/>
        <v>105.13333333333334</v>
      </c>
      <c r="J928" t="s">
        <v>21</v>
      </c>
      <c r="K928" t="s">
        <v>22</v>
      </c>
      <c r="L928">
        <v>1463029200</v>
      </c>
      <c r="M928" s="9">
        <f t="shared" si="72"/>
        <v>42502.208333333328</v>
      </c>
      <c r="N928" s="11">
        <f t="shared" si="73"/>
        <v>2016</v>
      </c>
      <c r="O928">
        <v>1463374800</v>
      </c>
      <c r="P928" s="9">
        <f t="shared" si="74"/>
        <v>42506.208333333328</v>
      </c>
      <c r="Q928" t="b">
        <v>0</v>
      </c>
      <c r="R928" t="b">
        <v>0</v>
      </c>
      <c r="S928" t="s">
        <v>17</v>
      </c>
      <c r="T928" t="s">
        <v>2033</v>
      </c>
      <c r="U928" t="s">
        <v>2034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75"/>
        <v>45.847222222222221</v>
      </c>
      <c r="G929" t="s">
        <v>14</v>
      </c>
      <c r="H929">
        <v>37</v>
      </c>
      <c r="I929" s="4">
        <f t="shared" si="71"/>
        <v>89.21621621621621</v>
      </c>
      <c r="J929" t="s">
        <v>21</v>
      </c>
      <c r="K929" t="s">
        <v>22</v>
      </c>
      <c r="L929">
        <v>1342069200</v>
      </c>
      <c r="M929" s="9">
        <f t="shared" si="72"/>
        <v>41102.208333333336</v>
      </c>
      <c r="N929" s="11">
        <f t="shared" si="73"/>
        <v>2012</v>
      </c>
      <c r="O929">
        <v>1344574800</v>
      </c>
      <c r="P929" s="9">
        <f t="shared" si="74"/>
        <v>41131.208333333336</v>
      </c>
      <c r="Q929" t="b">
        <v>0</v>
      </c>
      <c r="R929" t="b">
        <v>0</v>
      </c>
      <c r="S929" t="s">
        <v>33</v>
      </c>
      <c r="T929" t="s">
        <v>2039</v>
      </c>
      <c r="U929" t="s">
        <v>2040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75"/>
        <v>117.31541218637993</v>
      </c>
      <c r="G930" t="s">
        <v>20</v>
      </c>
      <c r="H930">
        <v>3777</v>
      </c>
      <c r="I930" s="4">
        <f t="shared" si="71"/>
        <v>51.995234312946785</v>
      </c>
      <c r="J930" t="s">
        <v>107</v>
      </c>
      <c r="K930" t="s">
        <v>108</v>
      </c>
      <c r="L930">
        <v>1388296800</v>
      </c>
      <c r="M930" s="9">
        <f t="shared" si="72"/>
        <v>41637.25</v>
      </c>
      <c r="N930" s="11">
        <f t="shared" si="73"/>
        <v>2013</v>
      </c>
      <c r="O930">
        <v>1389074400</v>
      </c>
      <c r="P930" s="9">
        <f t="shared" si="74"/>
        <v>41646.25</v>
      </c>
      <c r="Q930" t="b">
        <v>0</v>
      </c>
      <c r="R930" t="b">
        <v>0</v>
      </c>
      <c r="S930" t="s">
        <v>28</v>
      </c>
      <c r="T930" t="s">
        <v>2037</v>
      </c>
      <c r="U930" t="s">
        <v>2038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75"/>
        <v>217.30909090909088</v>
      </c>
      <c r="G931" t="s">
        <v>20</v>
      </c>
      <c r="H931">
        <v>184</v>
      </c>
      <c r="I931" s="4">
        <f t="shared" si="71"/>
        <v>64.956521739130437</v>
      </c>
      <c r="J931" t="s">
        <v>40</v>
      </c>
      <c r="K931" t="s">
        <v>41</v>
      </c>
      <c r="L931">
        <v>1493787600</v>
      </c>
      <c r="M931" s="9">
        <f t="shared" si="72"/>
        <v>42858.208333333328</v>
      </c>
      <c r="N931" s="11">
        <f t="shared" si="73"/>
        <v>2017</v>
      </c>
      <c r="O931">
        <v>1494997200</v>
      </c>
      <c r="P931" s="9">
        <f t="shared" si="74"/>
        <v>42872.208333333328</v>
      </c>
      <c r="Q931" t="b">
        <v>0</v>
      </c>
      <c r="R931" t="b">
        <v>0</v>
      </c>
      <c r="S931" t="s">
        <v>33</v>
      </c>
      <c r="T931" t="s">
        <v>2039</v>
      </c>
      <c r="U931" t="s">
        <v>2040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75"/>
        <v>112.28571428571428</v>
      </c>
      <c r="G932" t="s">
        <v>20</v>
      </c>
      <c r="H932">
        <v>85</v>
      </c>
      <c r="I932" s="4">
        <f t="shared" si="71"/>
        <v>46.235294117647058</v>
      </c>
      <c r="J932" t="s">
        <v>21</v>
      </c>
      <c r="K932" t="s">
        <v>22</v>
      </c>
      <c r="L932">
        <v>1424844000</v>
      </c>
      <c r="M932" s="9">
        <f t="shared" si="72"/>
        <v>42060.25</v>
      </c>
      <c r="N932" s="11">
        <f t="shared" si="73"/>
        <v>2015</v>
      </c>
      <c r="O932">
        <v>1425448800</v>
      </c>
      <c r="P932" s="9">
        <f t="shared" si="74"/>
        <v>42067.25</v>
      </c>
      <c r="Q932" t="b">
        <v>0</v>
      </c>
      <c r="R932" t="b">
        <v>1</v>
      </c>
      <c r="S932" t="s">
        <v>33</v>
      </c>
      <c r="T932" t="s">
        <v>2039</v>
      </c>
      <c r="U932" t="s">
        <v>2040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75"/>
        <v>72.51898734177216</v>
      </c>
      <c r="G933" t="s">
        <v>14</v>
      </c>
      <c r="H933">
        <v>112</v>
      </c>
      <c r="I933" s="4">
        <f t="shared" si="71"/>
        <v>51.151785714285715</v>
      </c>
      <c r="J933" t="s">
        <v>21</v>
      </c>
      <c r="K933" t="s">
        <v>22</v>
      </c>
      <c r="L933">
        <v>1403931600</v>
      </c>
      <c r="M933" s="9">
        <f t="shared" si="72"/>
        <v>41818.208333333336</v>
      </c>
      <c r="N933" s="11">
        <f t="shared" si="73"/>
        <v>2014</v>
      </c>
      <c r="O933">
        <v>1404104400</v>
      </c>
      <c r="P933" s="9">
        <f t="shared" si="74"/>
        <v>41820.208333333336</v>
      </c>
      <c r="Q933" t="b">
        <v>0</v>
      </c>
      <c r="R933" t="b">
        <v>1</v>
      </c>
      <c r="S933" t="s">
        <v>33</v>
      </c>
      <c r="T933" t="s">
        <v>2039</v>
      </c>
      <c r="U933" t="s">
        <v>2040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75"/>
        <v>212.30434782608697</v>
      </c>
      <c r="G934" t="s">
        <v>20</v>
      </c>
      <c r="H934">
        <v>144</v>
      </c>
      <c r="I934" s="4">
        <f t="shared" si="71"/>
        <v>33.909722222222221</v>
      </c>
      <c r="J934" t="s">
        <v>21</v>
      </c>
      <c r="K934" t="s">
        <v>22</v>
      </c>
      <c r="L934">
        <v>1394514000</v>
      </c>
      <c r="M934" s="9">
        <f t="shared" si="72"/>
        <v>41709.208333333336</v>
      </c>
      <c r="N934" s="11">
        <f t="shared" si="73"/>
        <v>2014</v>
      </c>
      <c r="O934">
        <v>1394773200</v>
      </c>
      <c r="P934" s="9">
        <f t="shared" si="74"/>
        <v>41712.208333333336</v>
      </c>
      <c r="Q934" t="b">
        <v>0</v>
      </c>
      <c r="R934" t="b">
        <v>0</v>
      </c>
      <c r="S934" t="s">
        <v>23</v>
      </c>
      <c r="T934" t="s">
        <v>2035</v>
      </c>
      <c r="U934" t="s">
        <v>2036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75"/>
        <v>239.74657534246577</v>
      </c>
      <c r="G935" t="s">
        <v>20</v>
      </c>
      <c r="H935">
        <v>1902</v>
      </c>
      <c r="I935" s="4">
        <f t="shared" si="71"/>
        <v>92.016298633017882</v>
      </c>
      <c r="J935" t="s">
        <v>21</v>
      </c>
      <c r="K935" t="s">
        <v>22</v>
      </c>
      <c r="L935">
        <v>1365397200</v>
      </c>
      <c r="M935" s="9">
        <f t="shared" si="72"/>
        <v>41372.208333333336</v>
      </c>
      <c r="N935" s="11">
        <f t="shared" si="73"/>
        <v>2013</v>
      </c>
      <c r="O935">
        <v>1366520400</v>
      </c>
      <c r="P935" s="9">
        <f t="shared" si="74"/>
        <v>41385.208333333336</v>
      </c>
      <c r="Q935" t="b">
        <v>0</v>
      </c>
      <c r="R935" t="b">
        <v>0</v>
      </c>
      <c r="S935" t="s">
        <v>33</v>
      </c>
      <c r="T935" t="s">
        <v>2039</v>
      </c>
      <c r="U935" t="s">
        <v>2040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75"/>
        <v>181.93548387096774</v>
      </c>
      <c r="G936" t="s">
        <v>20</v>
      </c>
      <c r="H936">
        <v>105</v>
      </c>
      <c r="I936" s="4">
        <f t="shared" si="71"/>
        <v>107.42857142857143</v>
      </c>
      <c r="J936" t="s">
        <v>21</v>
      </c>
      <c r="K936" t="s">
        <v>22</v>
      </c>
      <c r="L936">
        <v>1456120800</v>
      </c>
      <c r="M936" s="9">
        <f t="shared" si="72"/>
        <v>42422.25</v>
      </c>
      <c r="N936" s="11">
        <f t="shared" si="73"/>
        <v>2016</v>
      </c>
      <c r="O936">
        <v>1456639200</v>
      </c>
      <c r="P936" s="9">
        <f t="shared" si="74"/>
        <v>42428.25</v>
      </c>
      <c r="Q936" t="b">
        <v>0</v>
      </c>
      <c r="R936" t="b">
        <v>0</v>
      </c>
      <c r="S936" t="s">
        <v>33</v>
      </c>
      <c r="T936" t="s">
        <v>2039</v>
      </c>
      <c r="U936" t="s">
        <v>2040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75"/>
        <v>164.13114754098362</v>
      </c>
      <c r="G937" t="s">
        <v>20</v>
      </c>
      <c r="H937">
        <v>132</v>
      </c>
      <c r="I937" s="4">
        <f t="shared" si="71"/>
        <v>75.848484848484844</v>
      </c>
      <c r="J937" t="s">
        <v>21</v>
      </c>
      <c r="K937" t="s">
        <v>22</v>
      </c>
      <c r="L937">
        <v>1437714000</v>
      </c>
      <c r="M937" s="9">
        <f t="shared" si="72"/>
        <v>42209.208333333328</v>
      </c>
      <c r="N937" s="11">
        <f t="shared" si="73"/>
        <v>2015</v>
      </c>
      <c r="O937">
        <v>1438318800</v>
      </c>
      <c r="P937" s="9">
        <f t="shared" si="74"/>
        <v>42216.208333333328</v>
      </c>
      <c r="Q937" t="b">
        <v>0</v>
      </c>
      <c r="R937" t="b">
        <v>0</v>
      </c>
      <c r="S937" t="s">
        <v>33</v>
      </c>
      <c r="T937" t="s">
        <v>2039</v>
      </c>
      <c r="U937" t="s">
        <v>2040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75"/>
        <v>1.6375968992248062</v>
      </c>
      <c r="G938" t="s">
        <v>14</v>
      </c>
      <c r="H938">
        <v>21</v>
      </c>
      <c r="I938" s="4">
        <f t="shared" si="71"/>
        <v>80.476190476190482</v>
      </c>
      <c r="J938" t="s">
        <v>21</v>
      </c>
      <c r="K938" t="s">
        <v>22</v>
      </c>
      <c r="L938">
        <v>1563771600</v>
      </c>
      <c r="M938" s="9">
        <f t="shared" si="72"/>
        <v>43668.208333333328</v>
      </c>
      <c r="N938" s="11">
        <f t="shared" si="73"/>
        <v>2019</v>
      </c>
      <c r="O938">
        <v>1564030800</v>
      </c>
      <c r="P938" s="9">
        <f t="shared" si="74"/>
        <v>43671.208333333328</v>
      </c>
      <c r="Q938" t="b">
        <v>1</v>
      </c>
      <c r="R938" t="b">
        <v>0</v>
      </c>
      <c r="S938" t="s">
        <v>33</v>
      </c>
      <c r="T938" t="s">
        <v>2039</v>
      </c>
      <c r="U938" t="s">
        <v>2040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75"/>
        <v>49.64385964912281</v>
      </c>
      <c r="G939" t="s">
        <v>74</v>
      </c>
      <c r="H939">
        <v>976</v>
      </c>
      <c r="I939" s="4">
        <f t="shared" si="71"/>
        <v>86.978483606557376</v>
      </c>
      <c r="J939" t="s">
        <v>21</v>
      </c>
      <c r="K939" t="s">
        <v>22</v>
      </c>
      <c r="L939">
        <v>1448517600</v>
      </c>
      <c r="M939" s="9">
        <f t="shared" si="72"/>
        <v>42334.25</v>
      </c>
      <c r="N939" s="11">
        <f t="shared" si="73"/>
        <v>2015</v>
      </c>
      <c r="O939">
        <v>1449295200</v>
      </c>
      <c r="P939" s="9">
        <f t="shared" si="74"/>
        <v>42343.25</v>
      </c>
      <c r="Q939" t="b">
        <v>0</v>
      </c>
      <c r="R939" t="b">
        <v>0</v>
      </c>
      <c r="S939" t="s">
        <v>42</v>
      </c>
      <c r="T939" t="s">
        <v>2041</v>
      </c>
      <c r="U939" t="s">
        <v>2042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75"/>
        <v>109.70652173913042</v>
      </c>
      <c r="G940" t="s">
        <v>20</v>
      </c>
      <c r="H940">
        <v>96</v>
      </c>
      <c r="I940" s="4">
        <f t="shared" si="71"/>
        <v>105.13541666666667</v>
      </c>
      <c r="J940" t="s">
        <v>21</v>
      </c>
      <c r="K940" t="s">
        <v>22</v>
      </c>
      <c r="L940">
        <v>1528779600</v>
      </c>
      <c r="M940" s="9">
        <f t="shared" si="72"/>
        <v>43263.208333333328</v>
      </c>
      <c r="N940" s="11">
        <f t="shared" si="73"/>
        <v>2018</v>
      </c>
      <c r="O940">
        <v>1531890000</v>
      </c>
      <c r="P940" s="9">
        <f t="shared" si="74"/>
        <v>43299.208333333328</v>
      </c>
      <c r="Q940" t="b">
        <v>0</v>
      </c>
      <c r="R940" t="b">
        <v>1</v>
      </c>
      <c r="S940" t="s">
        <v>119</v>
      </c>
      <c r="T940" t="s">
        <v>2047</v>
      </c>
      <c r="U940" t="s">
        <v>2053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75"/>
        <v>49.217948717948715</v>
      </c>
      <c r="G941" t="s">
        <v>14</v>
      </c>
      <c r="H941">
        <v>67</v>
      </c>
      <c r="I941" s="4">
        <f t="shared" si="71"/>
        <v>57.298507462686565</v>
      </c>
      <c r="J941" t="s">
        <v>21</v>
      </c>
      <c r="K941" t="s">
        <v>22</v>
      </c>
      <c r="L941">
        <v>1304744400</v>
      </c>
      <c r="M941" s="9">
        <f t="shared" si="72"/>
        <v>40670.208333333336</v>
      </c>
      <c r="N941" s="11">
        <f t="shared" si="73"/>
        <v>2011</v>
      </c>
      <c r="O941">
        <v>1306213200</v>
      </c>
      <c r="P941" s="9">
        <f t="shared" si="74"/>
        <v>40687.208333333336</v>
      </c>
      <c r="Q941" t="b">
        <v>0</v>
      </c>
      <c r="R941" t="b">
        <v>1</v>
      </c>
      <c r="S941" t="s">
        <v>89</v>
      </c>
      <c r="T941" t="s">
        <v>2050</v>
      </c>
      <c r="U941" t="s">
        <v>2051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75"/>
        <v>62.232323232323225</v>
      </c>
      <c r="G942" t="s">
        <v>47</v>
      </c>
      <c r="H942">
        <v>66</v>
      </c>
      <c r="I942" s="4">
        <f t="shared" si="71"/>
        <v>93.348484848484844</v>
      </c>
      <c r="J942" t="s">
        <v>15</v>
      </c>
      <c r="K942" t="s">
        <v>16</v>
      </c>
      <c r="L942">
        <v>1354341600</v>
      </c>
      <c r="M942" s="9">
        <f t="shared" si="72"/>
        <v>41244.25</v>
      </c>
      <c r="N942" s="11">
        <f t="shared" si="73"/>
        <v>2012</v>
      </c>
      <c r="O942">
        <v>1356242400</v>
      </c>
      <c r="P942" s="9">
        <f t="shared" si="74"/>
        <v>41266.25</v>
      </c>
      <c r="Q942" t="b">
        <v>0</v>
      </c>
      <c r="R942" t="b">
        <v>0</v>
      </c>
      <c r="S942" t="s">
        <v>28</v>
      </c>
      <c r="T942" t="s">
        <v>2037</v>
      </c>
      <c r="U942" t="s">
        <v>2038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75"/>
        <v>13.05813953488372</v>
      </c>
      <c r="G943" t="s">
        <v>14</v>
      </c>
      <c r="H943">
        <v>78</v>
      </c>
      <c r="I943" s="4">
        <f t="shared" si="71"/>
        <v>71.987179487179489</v>
      </c>
      <c r="J943" t="s">
        <v>21</v>
      </c>
      <c r="K943" t="s">
        <v>22</v>
      </c>
      <c r="L943">
        <v>1294552800</v>
      </c>
      <c r="M943" s="9">
        <f t="shared" si="72"/>
        <v>40552.25</v>
      </c>
      <c r="N943" s="11">
        <f t="shared" si="73"/>
        <v>2011</v>
      </c>
      <c r="O943">
        <v>1297576800</v>
      </c>
      <c r="P943" s="9">
        <f t="shared" si="74"/>
        <v>40587.25</v>
      </c>
      <c r="Q943" t="b">
        <v>1</v>
      </c>
      <c r="R943" t="b">
        <v>0</v>
      </c>
      <c r="S943" t="s">
        <v>33</v>
      </c>
      <c r="T943" t="s">
        <v>2039</v>
      </c>
      <c r="U943" t="s">
        <v>2040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75"/>
        <v>64.635416666666671</v>
      </c>
      <c r="G944" t="s">
        <v>14</v>
      </c>
      <c r="H944">
        <v>67</v>
      </c>
      <c r="I944" s="4">
        <f t="shared" si="71"/>
        <v>92.611940298507463</v>
      </c>
      <c r="J944" t="s">
        <v>26</v>
      </c>
      <c r="K944" t="s">
        <v>27</v>
      </c>
      <c r="L944">
        <v>1295935200</v>
      </c>
      <c r="M944" s="9">
        <f t="shared" si="72"/>
        <v>40568.25</v>
      </c>
      <c r="N944" s="11">
        <f t="shared" si="73"/>
        <v>2011</v>
      </c>
      <c r="O944">
        <v>1296194400</v>
      </c>
      <c r="P944" s="9">
        <f t="shared" si="74"/>
        <v>40571.25</v>
      </c>
      <c r="Q944" t="b">
        <v>0</v>
      </c>
      <c r="R944" t="b">
        <v>0</v>
      </c>
      <c r="S944" t="s">
        <v>33</v>
      </c>
      <c r="T944" t="s">
        <v>2039</v>
      </c>
      <c r="U944" t="s">
        <v>2040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75"/>
        <v>159.58666666666667</v>
      </c>
      <c r="G945" t="s">
        <v>20</v>
      </c>
      <c r="H945">
        <v>114</v>
      </c>
      <c r="I945" s="4">
        <f t="shared" si="71"/>
        <v>104.99122807017544</v>
      </c>
      <c r="J945" t="s">
        <v>21</v>
      </c>
      <c r="K945" t="s">
        <v>22</v>
      </c>
      <c r="L945">
        <v>1411534800</v>
      </c>
      <c r="M945" s="9">
        <f t="shared" si="72"/>
        <v>41906.208333333336</v>
      </c>
      <c r="N945" s="11">
        <f t="shared" si="73"/>
        <v>2014</v>
      </c>
      <c r="O945">
        <v>1414558800</v>
      </c>
      <c r="P945" s="9">
        <f t="shared" si="74"/>
        <v>41941.208333333336</v>
      </c>
      <c r="Q945" t="b">
        <v>0</v>
      </c>
      <c r="R945" t="b">
        <v>0</v>
      </c>
      <c r="S945" t="s">
        <v>17</v>
      </c>
      <c r="T945" t="s">
        <v>2033</v>
      </c>
      <c r="U945" t="s">
        <v>2034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75"/>
        <v>81.42</v>
      </c>
      <c r="G946" t="s">
        <v>14</v>
      </c>
      <c r="H946">
        <v>263</v>
      </c>
      <c r="I946" s="4">
        <f t="shared" si="71"/>
        <v>30.958174904942965</v>
      </c>
      <c r="J946" t="s">
        <v>26</v>
      </c>
      <c r="K946" t="s">
        <v>27</v>
      </c>
      <c r="L946">
        <v>1486706400</v>
      </c>
      <c r="M946" s="9">
        <f t="shared" si="72"/>
        <v>42776.25</v>
      </c>
      <c r="N946" s="11">
        <f t="shared" si="73"/>
        <v>2017</v>
      </c>
      <c r="O946">
        <v>1488348000</v>
      </c>
      <c r="P946" s="9">
        <f t="shared" si="74"/>
        <v>42795.25</v>
      </c>
      <c r="Q946" t="b">
        <v>0</v>
      </c>
      <c r="R946" t="b">
        <v>0</v>
      </c>
      <c r="S946" t="s">
        <v>122</v>
      </c>
      <c r="T946" t="s">
        <v>2054</v>
      </c>
      <c r="U946" t="s">
        <v>2055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75"/>
        <v>32.444767441860463</v>
      </c>
      <c r="G947" t="s">
        <v>14</v>
      </c>
      <c r="H947">
        <v>1691</v>
      </c>
      <c r="I947" s="4">
        <f t="shared" si="71"/>
        <v>33.001182732111175</v>
      </c>
      <c r="J947" t="s">
        <v>21</v>
      </c>
      <c r="K947" t="s">
        <v>22</v>
      </c>
      <c r="L947">
        <v>1333602000</v>
      </c>
      <c r="M947" s="9">
        <f t="shared" si="72"/>
        <v>41004.208333333336</v>
      </c>
      <c r="N947" s="11">
        <f t="shared" si="73"/>
        <v>2012</v>
      </c>
      <c r="O947">
        <v>1334898000</v>
      </c>
      <c r="P947" s="9">
        <f t="shared" si="74"/>
        <v>41019.208333333336</v>
      </c>
      <c r="Q947" t="b">
        <v>1</v>
      </c>
      <c r="R947" t="b">
        <v>0</v>
      </c>
      <c r="S947" t="s">
        <v>122</v>
      </c>
      <c r="T947" t="s">
        <v>2054</v>
      </c>
      <c r="U947" t="s">
        <v>2055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75"/>
        <v>9.9141184124918666</v>
      </c>
      <c r="G948" t="s">
        <v>14</v>
      </c>
      <c r="H948">
        <v>181</v>
      </c>
      <c r="I948" s="4">
        <f t="shared" si="71"/>
        <v>84.187845303867405</v>
      </c>
      <c r="J948" t="s">
        <v>21</v>
      </c>
      <c r="K948" t="s">
        <v>22</v>
      </c>
      <c r="L948">
        <v>1308200400</v>
      </c>
      <c r="M948" s="9">
        <f t="shared" si="72"/>
        <v>40710.208333333336</v>
      </c>
      <c r="N948" s="11">
        <f t="shared" si="73"/>
        <v>2011</v>
      </c>
      <c r="O948">
        <v>1308373200</v>
      </c>
      <c r="P948" s="9">
        <f t="shared" si="74"/>
        <v>40712.208333333336</v>
      </c>
      <c r="Q948" t="b">
        <v>0</v>
      </c>
      <c r="R948" t="b">
        <v>0</v>
      </c>
      <c r="S948" t="s">
        <v>33</v>
      </c>
      <c r="T948" t="s">
        <v>2039</v>
      </c>
      <c r="U948" t="s">
        <v>2040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75"/>
        <v>26.694444444444443</v>
      </c>
      <c r="G949" t="s">
        <v>14</v>
      </c>
      <c r="H949">
        <v>13</v>
      </c>
      <c r="I949" s="4">
        <f t="shared" si="71"/>
        <v>73.92307692307692</v>
      </c>
      <c r="J949" t="s">
        <v>21</v>
      </c>
      <c r="K949" t="s">
        <v>22</v>
      </c>
      <c r="L949">
        <v>1411707600</v>
      </c>
      <c r="M949" s="9">
        <f t="shared" si="72"/>
        <v>41908.208333333336</v>
      </c>
      <c r="N949" s="11">
        <f t="shared" si="73"/>
        <v>2014</v>
      </c>
      <c r="O949">
        <v>1412312400</v>
      </c>
      <c r="P949" s="9">
        <f t="shared" si="74"/>
        <v>41915.208333333336</v>
      </c>
      <c r="Q949" t="b">
        <v>0</v>
      </c>
      <c r="R949" t="b">
        <v>0</v>
      </c>
      <c r="S949" t="s">
        <v>33</v>
      </c>
      <c r="T949" t="s">
        <v>2039</v>
      </c>
      <c r="U949" t="s">
        <v>2040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75"/>
        <v>62.957446808510639</v>
      </c>
      <c r="G950" t="s">
        <v>74</v>
      </c>
      <c r="H950">
        <v>160</v>
      </c>
      <c r="I950" s="4">
        <f t="shared" si="71"/>
        <v>36.987499999999997</v>
      </c>
      <c r="J950" t="s">
        <v>21</v>
      </c>
      <c r="K950" t="s">
        <v>22</v>
      </c>
      <c r="L950">
        <v>1418364000</v>
      </c>
      <c r="M950" s="9">
        <f t="shared" si="72"/>
        <v>41985.25</v>
      </c>
      <c r="N950" s="11">
        <f t="shared" si="73"/>
        <v>2014</v>
      </c>
      <c r="O950">
        <v>1419228000</v>
      </c>
      <c r="P950" s="9">
        <f t="shared" si="74"/>
        <v>41995.25</v>
      </c>
      <c r="Q950" t="b">
        <v>1</v>
      </c>
      <c r="R950" t="b">
        <v>1</v>
      </c>
      <c r="S950" t="s">
        <v>42</v>
      </c>
      <c r="T950" t="s">
        <v>2041</v>
      </c>
      <c r="U950" t="s">
        <v>2042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75"/>
        <v>161.35593220338984</v>
      </c>
      <c r="G951" t="s">
        <v>20</v>
      </c>
      <c r="H951">
        <v>203</v>
      </c>
      <c r="I951" s="4">
        <f t="shared" si="71"/>
        <v>46.896551724137929</v>
      </c>
      <c r="J951" t="s">
        <v>21</v>
      </c>
      <c r="K951" t="s">
        <v>22</v>
      </c>
      <c r="L951">
        <v>1429333200</v>
      </c>
      <c r="M951" s="9">
        <f t="shared" si="72"/>
        <v>42112.208333333328</v>
      </c>
      <c r="N951" s="11">
        <f t="shared" si="73"/>
        <v>2015</v>
      </c>
      <c r="O951">
        <v>1430974800</v>
      </c>
      <c r="P951" s="9">
        <f t="shared" si="74"/>
        <v>42131.208333333328</v>
      </c>
      <c r="Q951" t="b">
        <v>0</v>
      </c>
      <c r="R951" t="b">
        <v>0</v>
      </c>
      <c r="S951" t="s">
        <v>28</v>
      </c>
      <c r="T951" t="s">
        <v>2037</v>
      </c>
      <c r="U951" t="s">
        <v>2038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75"/>
        <v>5</v>
      </c>
      <c r="G952" t="s">
        <v>14</v>
      </c>
      <c r="H952">
        <v>1</v>
      </c>
      <c r="I952" s="4">
        <f t="shared" si="71"/>
        <v>5</v>
      </c>
      <c r="J952" t="s">
        <v>21</v>
      </c>
      <c r="K952" t="s">
        <v>22</v>
      </c>
      <c r="L952">
        <v>1555390800</v>
      </c>
      <c r="M952" s="9">
        <f t="shared" si="72"/>
        <v>43571.208333333328</v>
      </c>
      <c r="N952" s="11">
        <f t="shared" si="73"/>
        <v>2019</v>
      </c>
      <c r="O952">
        <v>1555822800</v>
      </c>
      <c r="P952" s="9">
        <f t="shared" si="74"/>
        <v>43576.208333333328</v>
      </c>
      <c r="Q952" t="b">
        <v>0</v>
      </c>
      <c r="R952" t="b">
        <v>1</v>
      </c>
      <c r="S952" t="s">
        <v>33</v>
      </c>
      <c r="T952" t="s">
        <v>2039</v>
      </c>
      <c r="U952" t="s">
        <v>2040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75"/>
        <v>1096.9379310344827</v>
      </c>
      <c r="G953" t="s">
        <v>20</v>
      </c>
      <c r="H953">
        <v>1559</v>
      </c>
      <c r="I953" s="4">
        <f t="shared" si="71"/>
        <v>102.02437459910199</v>
      </c>
      <c r="J953" t="s">
        <v>21</v>
      </c>
      <c r="K953" t="s">
        <v>22</v>
      </c>
      <c r="L953">
        <v>1482732000</v>
      </c>
      <c r="M953" s="9">
        <f t="shared" si="72"/>
        <v>42730.25</v>
      </c>
      <c r="N953" s="11">
        <f t="shared" si="73"/>
        <v>2016</v>
      </c>
      <c r="O953">
        <v>1482818400</v>
      </c>
      <c r="P953" s="9">
        <f t="shared" si="74"/>
        <v>42731.25</v>
      </c>
      <c r="Q953" t="b">
        <v>0</v>
      </c>
      <c r="R953" t="b">
        <v>1</v>
      </c>
      <c r="S953" t="s">
        <v>23</v>
      </c>
      <c r="T953" t="s">
        <v>2035</v>
      </c>
      <c r="U953" t="s">
        <v>2036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75"/>
        <v>70.094158075601371</v>
      </c>
      <c r="G954" t="s">
        <v>74</v>
      </c>
      <c r="H954">
        <v>2266</v>
      </c>
      <c r="I954" s="4">
        <f t="shared" si="71"/>
        <v>45.007502206531335</v>
      </c>
      <c r="J954" t="s">
        <v>21</v>
      </c>
      <c r="K954" t="s">
        <v>22</v>
      </c>
      <c r="L954">
        <v>1470718800</v>
      </c>
      <c r="M954" s="9">
        <f t="shared" si="72"/>
        <v>42591.208333333328</v>
      </c>
      <c r="N954" s="11">
        <f t="shared" si="73"/>
        <v>2016</v>
      </c>
      <c r="O954">
        <v>1471928400</v>
      </c>
      <c r="P954" s="9">
        <f t="shared" si="74"/>
        <v>42605.208333333328</v>
      </c>
      <c r="Q954" t="b">
        <v>0</v>
      </c>
      <c r="R954" t="b">
        <v>0</v>
      </c>
      <c r="S954" t="s">
        <v>42</v>
      </c>
      <c r="T954" t="s">
        <v>2041</v>
      </c>
      <c r="U954" t="s">
        <v>2042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75"/>
        <v>60</v>
      </c>
      <c r="G955" t="s">
        <v>14</v>
      </c>
      <c r="H955">
        <v>21</v>
      </c>
      <c r="I955" s="4">
        <f t="shared" si="71"/>
        <v>94.285714285714292</v>
      </c>
      <c r="J955" t="s">
        <v>21</v>
      </c>
      <c r="K955" t="s">
        <v>22</v>
      </c>
      <c r="L955">
        <v>1450591200</v>
      </c>
      <c r="M955" s="9">
        <f t="shared" si="72"/>
        <v>42358.25</v>
      </c>
      <c r="N955" s="11">
        <f t="shared" si="73"/>
        <v>2015</v>
      </c>
      <c r="O955">
        <v>1453701600</v>
      </c>
      <c r="P955" s="9">
        <f t="shared" si="74"/>
        <v>42394.25</v>
      </c>
      <c r="Q955" t="b">
        <v>0</v>
      </c>
      <c r="R955" t="b">
        <v>1</v>
      </c>
      <c r="S955" t="s">
        <v>474</v>
      </c>
      <c r="T955" t="s">
        <v>2041</v>
      </c>
      <c r="U955" t="s">
        <v>2063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75"/>
        <v>367.0985915492958</v>
      </c>
      <c r="G956" t="s">
        <v>20</v>
      </c>
      <c r="H956">
        <v>1548</v>
      </c>
      <c r="I956" s="4">
        <f t="shared" si="71"/>
        <v>101.02325581395348</v>
      </c>
      <c r="J956" t="s">
        <v>26</v>
      </c>
      <c r="K956" t="s">
        <v>27</v>
      </c>
      <c r="L956">
        <v>1348290000</v>
      </c>
      <c r="M956" s="9">
        <f t="shared" si="72"/>
        <v>41174.208333333336</v>
      </c>
      <c r="N956" s="11">
        <f t="shared" si="73"/>
        <v>2012</v>
      </c>
      <c r="O956">
        <v>1350363600</v>
      </c>
      <c r="P956" s="9">
        <f t="shared" si="74"/>
        <v>41198.208333333336</v>
      </c>
      <c r="Q956" t="b">
        <v>0</v>
      </c>
      <c r="R956" t="b">
        <v>0</v>
      </c>
      <c r="S956" t="s">
        <v>28</v>
      </c>
      <c r="T956" t="s">
        <v>2037</v>
      </c>
      <c r="U956" t="s">
        <v>2038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75"/>
        <v>1109</v>
      </c>
      <c r="G957" t="s">
        <v>20</v>
      </c>
      <c r="H957">
        <v>80</v>
      </c>
      <c r="I957" s="4">
        <f t="shared" si="71"/>
        <v>97.037499999999994</v>
      </c>
      <c r="J957" t="s">
        <v>21</v>
      </c>
      <c r="K957" t="s">
        <v>22</v>
      </c>
      <c r="L957">
        <v>1353823200</v>
      </c>
      <c r="M957" s="9">
        <f t="shared" si="72"/>
        <v>41238.25</v>
      </c>
      <c r="N957" s="11">
        <f t="shared" si="73"/>
        <v>2012</v>
      </c>
      <c r="O957">
        <v>1353996000</v>
      </c>
      <c r="P957" s="9">
        <f t="shared" si="74"/>
        <v>41240.25</v>
      </c>
      <c r="Q957" t="b">
        <v>0</v>
      </c>
      <c r="R957" t="b">
        <v>0</v>
      </c>
      <c r="S957" t="s">
        <v>33</v>
      </c>
      <c r="T957" t="s">
        <v>2039</v>
      </c>
      <c r="U957" t="s">
        <v>2040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75"/>
        <v>19.028784648187631</v>
      </c>
      <c r="G958" t="s">
        <v>14</v>
      </c>
      <c r="H958">
        <v>830</v>
      </c>
      <c r="I958" s="4">
        <f t="shared" si="71"/>
        <v>43.00963855421687</v>
      </c>
      <c r="J958" t="s">
        <v>21</v>
      </c>
      <c r="K958" t="s">
        <v>22</v>
      </c>
      <c r="L958">
        <v>1450764000</v>
      </c>
      <c r="M958" s="9">
        <f t="shared" si="72"/>
        <v>42360.25</v>
      </c>
      <c r="N958" s="11">
        <f t="shared" si="73"/>
        <v>2015</v>
      </c>
      <c r="O958">
        <v>1451109600</v>
      </c>
      <c r="P958" s="9">
        <f t="shared" si="74"/>
        <v>42364.25</v>
      </c>
      <c r="Q958" t="b">
        <v>0</v>
      </c>
      <c r="R958" t="b">
        <v>0</v>
      </c>
      <c r="S958" t="s">
        <v>474</v>
      </c>
      <c r="T958" t="s">
        <v>2041</v>
      </c>
      <c r="U958" t="s">
        <v>2063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75"/>
        <v>126.87755102040816</v>
      </c>
      <c r="G959" t="s">
        <v>20</v>
      </c>
      <c r="H959">
        <v>131</v>
      </c>
      <c r="I959" s="4">
        <f t="shared" si="71"/>
        <v>94.916030534351151</v>
      </c>
      <c r="J959" t="s">
        <v>21</v>
      </c>
      <c r="K959" t="s">
        <v>22</v>
      </c>
      <c r="L959">
        <v>1329372000</v>
      </c>
      <c r="M959" s="9">
        <f t="shared" si="72"/>
        <v>40955.25</v>
      </c>
      <c r="N959" s="11">
        <f t="shared" si="73"/>
        <v>2012</v>
      </c>
      <c r="O959">
        <v>1329631200</v>
      </c>
      <c r="P959" s="9">
        <f t="shared" si="74"/>
        <v>40958.25</v>
      </c>
      <c r="Q959" t="b">
        <v>0</v>
      </c>
      <c r="R959" t="b">
        <v>0</v>
      </c>
      <c r="S959" t="s">
        <v>33</v>
      </c>
      <c r="T959" t="s">
        <v>2039</v>
      </c>
      <c r="U959" t="s">
        <v>2040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75"/>
        <v>734.63636363636363</v>
      </c>
      <c r="G960" t="s">
        <v>20</v>
      </c>
      <c r="H960">
        <v>112</v>
      </c>
      <c r="I960" s="4">
        <f t="shared" si="71"/>
        <v>72.151785714285708</v>
      </c>
      <c r="J960" t="s">
        <v>21</v>
      </c>
      <c r="K960" t="s">
        <v>22</v>
      </c>
      <c r="L960">
        <v>1277096400</v>
      </c>
      <c r="M960" s="9">
        <f t="shared" si="72"/>
        <v>40350.208333333336</v>
      </c>
      <c r="N960" s="11">
        <f t="shared" si="73"/>
        <v>2010</v>
      </c>
      <c r="O960">
        <v>1278997200</v>
      </c>
      <c r="P960" s="9">
        <f t="shared" si="74"/>
        <v>40372.208333333336</v>
      </c>
      <c r="Q960" t="b">
        <v>0</v>
      </c>
      <c r="R960" t="b">
        <v>0</v>
      </c>
      <c r="S960" t="s">
        <v>71</v>
      </c>
      <c r="T960" t="s">
        <v>2041</v>
      </c>
      <c r="U960" t="s">
        <v>2049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75"/>
        <v>4.5731034482758623</v>
      </c>
      <c r="G961" t="s">
        <v>14</v>
      </c>
      <c r="H961">
        <v>130</v>
      </c>
      <c r="I961" s="4">
        <f t="shared" si="71"/>
        <v>51.007692307692309</v>
      </c>
      <c r="J961" t="s">
        <v>21</v>
      </c>
      <c r="K961" t="s">
        <v>22</v>
      </c>
      <c r="L961">
        <v>1277701200</v>
      </c>
      <c r="M961" s="9">
        <f t="shared" si="72"/>
        <v>40357.208333333336</v>
      </c>
      <c r="N961" s="11">
        <f t="shared" si="73"/>
        <v>2010</v>
      </c>
      <c r="O961">
        <v>1280120400</v>
      </c>
      <c r="P961" s="9">
        <f t="shared" si="74"/>
        <v>40385.208333333336</v>
      </c>
      <c r="Q961" t="b">
        <v>0</v>
      </c>
      <c r="R961" t="b">
        <v>0</v>
      </c>
      <c r="S961" t="s">
        <v>206</v>
      </c>
      <c r="T961" t="s">
        <v>2047</v>
      </c>
      <c r="U961" t="s">
        <v>2059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75"/>
        <v>85.054545454545448</v>
      </c>
      <c r="G962" t="s">
        <v>14</v>
      </c>
      <c r="H962">
        <v>55</v>
      </c>
      <c r="I962" s="4">
        <f t="shared" si="71"/>
        <v>85.054545454545448</v>
      </c>
      <c r="J962" t="s">
        <v>21</v>
      </c>
      <c r="K962" t="s">
        <v>22</v>
      </c>
      <c r="L962">
        <v>1454911200</v>
      </c>
      <c r="M962" s="9">
        <f t="shared" si="72"/>
        <v>42408.25</v>
      </c>
      <c r="N962" s="11">
        <f t="shared" si="73"/>
        <v>2016</v>
      </c>
      <c r="O962">
        <v>1458104400</v>
      </c>
      <c r="P962" s="9">
        <f t="shared" si="74"/>
        <v>42445.208333333328</v>
      </c>
      <c r="Q962" t="b">
        <v>0</v>
      </c>
      <c r="R962" t="b">
        <v>0</v>
      </c>
      <c r="S962" t="s">
        <v>28</v>
      </c>
      <c r="T962" t="s">
        <v>2037</v>
      </c>
      <c r="U962" t="s">
        <v>2038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75"/>
        <v>119.29824561403508</v>
      </c>
      <c r="G963" t="s">
        <v>20</v>
      </c>
      <c r="H963">
        <v>155</v>
      </c>
      <c r="I963" s="4">
        <f t="shared" ref="I963:I1001" si="76">E963/H963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77">(((L963/60)/60)/24)+DATE(1970,1,1)</f>
        <v>40591.25</v>
      </c>
      <c r="N963" s="11">
        <f t="shared" ref="N963:N1001" si="78">YEAR(M963)</f>
        <v>2011</v>
      </c>
      <c r="O963">
        <v>1298268000</v>
      </c>
      <c r="P963" s="9">
        <f t="shared" ref="P963:P1001" si="79">(((O963/60)/60)/24)+DATE(1970,1,1)</f>
        <v>40595.25</v>
      </c>
      <c r="Q963" t="b">
        <v>0</v>
      </c>
      <c r="R963" t="b">
        <v>0</v>
      </c>
      <c r="S963" t="s">
        <v>206</v>
      </c>
      <c r="T963" t="s">
        <v>2047</v>
      </c>
      <c r="U963" t="s">
        <v>2059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75"/>
        <v>296.02777777777777</v>
      </c>
      <c r="G964" t="s">
        <v>20</v>
      </c>
      <c r="H964">
        <v>266</v>
      </c>
      <c r="I964" s="4">
        <f t="shared" si="76"/>
        <v>40.063909774436091</v>
      </c>
      <c r="J964" t="s">
        <v>21</v>
      </c>
      <c r="K964" t="s">
        <v>22</v>
      </c>
      <c r="L964">
        <v>1384408800</v>
      </c>
      <c r="M964" s="9">
        <f t="shared" si="77"/>
        <v>41592.25</v>
      </c>
      <c r="N964" s="11">
        <f t="shared" si="78"/>
        <v>2013</v>
      </c>
      <c r="O964">
        <v>1386223200</v>
      </c>
      <c r="P964" s="9">
        <f t="shared" si="79"/>
        <v>41613.25</v>
      </c>
      <c r="Q964" t="b">
        <v>0</v>
      </c>
      <c r="R964" t="b">
        <v>0</v>
      </c>
      <c r="S964" t="s">
        <v>17</v>
      </c>
      <c r="T964" t="s">
        <v>2033</v>
      </c>
      <c r="U964" t="s">
        <v>2034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75"/>
        <v>84.694915254237287</v>
      </c>
      <c r="G965" t="s">
        <v>14</v>
      </c>
      <c r="H965">
        <v>114</v>
      </c>
      <c r="I965" s="4">
        <f t="shared" si="76"/>
        <v>43.833333333333336</v>
      </c>
      <c r="J965" t="s">
        <v>107</v>
      </c>
      <c r="K965" t="s">
        <v>108</v>
      </c>
      <c r="L965">
        <v>1299304800</v>
      </c>
      <c r="M965" s="9">
        <f t="shared" si="77"/>
        <v>40607.25</v>
      </c>
      <c r="N965" s="11">
        <f t="shared" si="78"/>
        <v>2011</v>
      </c>
      <c r="O965">
        <v>1299823200</v>
      </c>
      <c r="P965" s="9">
        <f t="shared" si="79"/>
        <v>40613.25</v>
      </c>
      <c r="Q965" t="b">
        <v>0</v>
      </c>
      <c r="R965" t="b">
        <v>1</v>
      </c>
      <c r="S965" t="s">
        <v>122</v>
      </c>
      <c r="T965" t="s">
        <v>2054</v>
      </c>
      <c r="U965" t="s">
        <v>2055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75"/>
        <v>355.7837837837838</v>
      </c>
      <c r="G966" t="s">
        <v>20</v>
      </c>
      <c r="H966">
        <v>155</v>
      </c>
      <c r="I966" s="4">
        <f t="shared" si="76"/>
        <v>84.92903225806451</v>
      </c>
      <c r="J966" t="s">
        <v>21</v>
      </c>
      <c r="K966" t="s">
        <v>22</v>
      </c>
      <c r="L966">
        <v>1431320400</v>
      </c>
      <c r="M966" s="9">
        <f t="shared" si="77"/>
        <v>42135.208333333328</v>
      </c>
      <c r="N966" s="11">
        <f t="shared" si="78"/>
        <v>2015</v>
      </c>
      <c r="O966">
        <v>1431752400</v>
      </c>
      <c r="P966" s="9">
        <f t="shared" si="79"/>
        <v>42140.208333333328</v>
      </c>
      <c r="Q966" t="b">
        <v>0</v>
      </c>
      <c r="R966" t="b">
        <v>0</v>
      </c>
      <c r="S966" t="s">
        <v>33</v>
      </c>
      <c r="T966" t="s">
        <v>2039</v>
      </c>
      <c r="U966" t="s">
        <v>2040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75"/>
        <v>386.40909090909093</v>
      </c>
      <c r="G967" t="s">
        <v>20</v>
      </c>
      <c r="H967">
        <v>207</v>
      </c>
      <c r="I967" s="4">
        <f t="shared" si="76"/>
        <v>41.067632850241544</v>
      </c>
      <c r="J967" t="s">
        <v>40</v>
      </c>
      <c r="K967" t="s">
        <v>41</v>
      </c>
      <c r="L967">
        <v>1264399200</v>
      </c>
      <c r="M967" s="9">
        <f t="shared" si="77"/>
        <v>40203.25</v>
      </c>
      <c r="N967" s="11">
        <f t="shared" si="78"/>
        <v>2010</v>
      </c>
      <c r="O967">
        <v>1267855200</v>
      </c>
      <c r="P967" s="9">
        <f t="shared" si="79"/>
        <v>40243.25</v>
      </c>
      <c r="Q967" t="b">
        <v>0</v>
      </c>
      <c r="R967" t="b">
        <v>0</v>
      </c>
      <c r="S967" t="s">
        <v>23</v>
      </c>
      <c r="T967" t="s">
        <v>2035</v>
      </c>
      <c r="U967" t="s">
        <v>2036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75"/>
        <v>792.23529411764707</v>
      </c>
      <c r="G968" t="s">
        <v>20</v>
      </c>
      <c r="H968">
        <v>245</v>
      </c>
      <c r="I968" s="4">
        <f t="shared" si="76"/>
        <v>54.971428571428568</v>
      </c>
      <c r="J968" t="s">
        <v>21</v>
      </c>
      <c r="K968" t="s">
        <v>22</v>
      </c>
      <c r="L968">
        <v>1497502800</v>
      </c>
      <c r="M968" s="9">
        <f t="shared" si="77"/>
        <v>42901.208333333328</v>
      </c>
      <c r="N968" s="11">
        <f t="shared" si="78"/>
        <v>2017</v>
      </c>
      <c r="O968">
        <v>1497675600</v>
      </c>
      <c r="P968" s="9">
        <f t="shared" si="79"/>
        <v>42903.208333333328</v>
      </c>
      <c r="Q968" t="b">
        <v>0</v>
      </c>
      <c r="R968" t="b">
        <v>0</v>
      </c>
      <c r="S968" t="s">
        <v>33</v>
      </c>
      <c r="T968" t="s">
        <v>2039</v>
      </c>
      <c r="U968" t="s">
        <v>2040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75"/>
        <v>137.03393665158373</v>
      </c>
      <c r="G969" t="s">
        <v>20</v>
      </c>
      <c r="H969">
        <v>1573</v>
      </c>
      <c r="I969" s="4">
        <f t="shared" si="76"/>
        <v>77.010807374443743</v>
      </c>
      <c r="J969" t="s">
        <v>21</v>
      </c>
      <c r="K969" t="s">
        <v>22</v>
      </c>
      <c r="L969">
        <v>1333688400</v>
      </c>
      <c r="M969" s="9">
        <f t="shared" si="77"/>
        <v>41005.208333333336</v>
      </c>
      <c r="N969" s="11">
        <f t="shared" si="78"/>
        <v>2012</v>
      </c>
      <c r="O969">
        <v>1336885200</v>
      </c>
      <c r="P969" s="9">
        <f t="shared" si="79"/>
        <v>41042.208333333336</v>
      </c>
      <c r="Q969" t="b">
        <v>0</v>
      </c>
      <c r="R969" t="b">
        <v>0</v>
      </c>
      <c r="S969" t="s">
        <v>319</v>
      </c>
      <c r="T969" t="s">
        <v>2035</v>
      </c>
      <c r="U969" t="s">
        <v>2062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75"/>
        <v>338.20833333333337</v>
      </c>
      <c r="G970" t="s">
        <v>20</v>
      </c>
      <c r="H970">
        <v>114</v>
      </c>
      <c r="I970" s="4">
        <f t="shared" si="76"/>
        <v>71.201754385964918</v>
      </c>
      <c r="J970" t="s">
        <v>21</v>
      </c>
      <c r="K970" t="s">
        <v>22</v>
      </c>
      <c r="L970">
        <v>1293861600</v>
      </c>
      <c r="M970" s="9">
        <f t="shared" si="77"/>
        <v>40544.25</v>
      </c>
      <c r="N970" s="11">
        <f t="shared" si="78"/>
        <v>2011</v>
      </c>
      <c r="O970">
        <v>1295157600</v>
      </c>
      <c r="P970" s="9">
        <f t="shared" si="79"/>
        <v>40559.25</v>
      </c>
      <c r="Q970" t="b">
        <v>0</v>
      </c>
      <c r="R970" t="b">
        <v>0</v>
      </c>
      <c r="S970" t="s">
        <v>17</v>
      </c>
      <c r="T970" t="s">
        <v>2033</v>
      </c>
      <c r="U970" t="s">
        <v>2034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75"/>
        <v>108.22784810126582</v>
      </c>
      <c r="G971" t="s">
        <v>20</v>
      </c>
      <c r="H971">
        <v>93</v>
      </c>
      <c r="I971" s="4">
        <f t="shared" si="76"/>
        <v>91.935483870967744</v>
      </c>
      <c r="J971" t="s">
        <v>21</v>
      </c>
      <c r="K971" t="s">
        <v>22</v>
      </c>
      <c r="L971">
        <v>1576994400</v>
      </c>
      <c r="M971" s="9">
        <f t="shared" si="77"/>
        <v>43821.25</v>
      </c>
      <c r="N971" s="11">
        <f t="shared" si="78"/>
        <v>2019</v>
      </c>
      <c r="O971">
        <v>1577599200</v>
      </c>
      <c r="P971" s="9">
        <f t="shared" si="79"/>
        <v>43828.25</v>
      </c>
      <c r="Q971" t="b">
        <v>0</v>
      </c>
      <c r="R971" t="b">
        <v>0</v>
      </c>
      <c r="S971" t="s">
        <v>33</v>
      </c>
      <c r="T971" t="s">
        <v>2039</v>
      </c>
      <c r="U971" t="s">
        <v>2040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75"/>
        <v>60.757639620653315</v>
      </c>
      <c r="G972" t="s">
        <v>14</v>
      </c>
      <c r="H972">
        <v>594</v>
      </c>
      <c r="I972" s="4">
        <f t="shared" si="76"/>
        <v>97.069023569023571</v>
      </c>
      <c r="J972" t="s">
        <v>21</v>
      </c>
      <c r="K972" t="s">
        <v>22</v>
      </c>
      <c r="L972">
        <v>1304917200</v>
      </c>
      <c r="M972" s="9">
        <f t="shared" si="77"/>
        <v>40672.208333333336</v>
      </c>
      <c r="N972" s="11">
        <f t="shared" si="78"/>
        <v>2011</v>
      </c>
      <c r="O972">
        <v>1305003600</v>
      </c>
      <c r="P972" s="9">
        <f t="shared" si="79"/>
        <v>40673.208333333336</v>
      </c>
      <c r="Q972" t="b">
        <v>0</v>
      </c>
      <c r="R972" t="b">
        <v>0</v>
      </c>
      <c r="S972" t="s">
        <v>33</v>
      </c>
      <c r="T972" t="s">
        <v>2039</v>
      </c>
      <c r="U972" t="s">
        <v>2040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75"/>
        <v>27.725490196078432</v>
      </c>
      <c r="G973" t="s">
        <v>14</v>
      </c>
      <c r="H973">
        <v>24</v>
      </c>
      <c r="I973" s="4">
        <f t="shared" si="76"/>
        <v>58.916666666666664</v>
      </c>
      <c r="J973" t="s">
        <v>21</v>
      </c>
      <c r="K973" t="s">
        <v>22</v>
      </c>
      <c r="L973">
        <v>1381208400</v>
      </c>
      <c r="M973" s="9">
        <f t="shared" si="77"/>
        <v>41555.208333333336</v>
      </c>
      <c r="N973" s="11">
        <f t="shared" si="78"/>
        <v>2013</v>
      </c>
      <c r="O973">
        <v>1381726800</v>
      </c>
      <c r="P973" s="9">
        <f t="shared" si="79"/>
        <v>41561.208333333336</v>
      </c>
      <c r="Q973" t="b">
        <v>0</v>
      </c>
      <c r="R973" t="b">
        <v>0</v>
      </c>
      <c r="S973" t="s">
        <v>269</v>
      </c>
      <c r="T973" t="s">
        <v>2041</v>
      </c>
      <c r="U973" t="s">
        <v>2060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75"/>
        <v>228.3934426229508</v>
      </c>
      <c r="G974" t="s">
        <v>20</v>
      </c>
      <c r="H974">
        <v>1681</v>
      </c>
      <c r="I974" s="4">
        <f t="shared" si="76"/>
        <v>58.015466983938133</v>
      </c>
      <c r="J974" t="s">
        <v>21</v>
      </c>
      <c r="K974" t="s">
        <v>22</v>
      </c>
      <c r="L974">
        <v>1401685200</v>
      </c>
      <c r="M974" s="9">
        <f t="shared" si="77"/>
        <v>41792.208333333336</v>
      </c>
      <c r="N974" s="11">
        <f t="shared" si="78"/>
        <v>2014</v>
      </c>
      <c r="O974">
        <v>1402462800</v>
      </c>
      <c r="P974" s="9">
        <f t="shared" si="79"/>
        <v>41801.208333333336</v>
      </c>
      <c r="Q974" t="b">
        <v>0</v>
      </c>
      <c r="R974" t="b">
        <v>1</v>
      </c>
      <c r="S974" t="s">
        <v>28</v>
      </c>
      <c r="T974" t="s">
        <v>2037</v>
      </c>
      <c r="U974" t="s">
        <v>2038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ref="F975:F1001" si="80">(E975/D975)*100</f>
        <v>21.615194054500414</v>
      </c>
      <c r="G975" t="s">
        <v>14</v>
      </c>
      <c r="H975">
        <v>252</v>
      </c>
      <c r="I975" s="4">
        <f t="shared" si="76"/>
        <v>103.87301587301587</v>
      </c>
      <c r="J975" t="s">
        <v>21</v>
      </c>
      <c r="K975" t="s">
        <v>22</v>
      </c>
      <c r="L975">
        <v>1291960800</v>
      </c>
      <c r="M975" s="9">
        <f t="shared" si="77"/>
        <v>40522.25</v>
      </c>
      <c r="N975" s="11">
        <f t="shared" si="78"/>
        <v>2010</v>
      </c>
      <c r="O975">
        <v>1292133600</v>
      </c>
      <c r="P975" s="9">
        <f t="shared" si="79"/>
        <v>40524.25</v>
      </c>
      <c r="Q975" t="b">
        <v>0</v>
      </c>
      <c r="R975" t="b">
        <v>1</v>
      </c>
      <c r="S975" t="s">
        <v>33</v>
      </c>
      <c r="T975" t="s">
        <v>2039</v>
      </c>
      <c r="U975" t="s">
        <v>2040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80"/>
        <v>373.875</v>
      </c>
      <c r="G976" t="s">
        <v>20</v>
      </c>
      <c r="H976">
        <v>32</v>
      </c>
      <c r="I976" s="4">
        <f t="shared" si="76"/>
        <v>93.46875</v>
      </c>
      <c r="J976" t="s">
        <v>21</v>
      </c>
      <c r="K976" t="s">
        <v>22</v>
      </c>
      <c r="L976">
        <v>1368853200</v>
      </c>
      <c r="M976" s="9">
        <f t="shared" si="77"/>
        <v>41412.208333333336</v>
      </c>
      <c r="N976" s="11">
        <f t="shared" si="78"/>
        <v>2013</v>
      </c>
      <c r="O976">
        <v>1368939600</v>
      </c>
      <c r="P976" s="9">
        <f t="shared" si="79"/>
        <v>41413.208333333336</v>
      </c>
      <c r="Q976" t="b">
        <v>0</v>
      </c>
      <c r="R976" t="b">
        <v>0</v>
      </c>
      <c r="S976" t="s">
        <v>60</v>
      </c>
      <c r="T976" t="s">
        <v>2035</v>
      </c>
      <c r="U976" t="s">
        <v>2045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80"/>
        <v>154.92592592592592</v>
      </c>
      <c r="G977" t="s">
        <v>20</v>
      </c>
      <c r="H977">
        <v>135</v>
      </c>
      <c r="I977" s="4">
        <f t="shared" si="76"/>
        <v>61.970370370370368</v>
      </c>
      <c r="J977" t="s">
        <v>21</v>
      </c>
      <c r="K977" t="s">
        <v>22</v>
      </c>
      <c r="L977">
        <v>1448776800</v>
      </c>
      <c r="M977" s="9">
        <f t="shared" si="77"/>
        <v>42337.25</v>
      </c>
      <c r="N977" s="11">
        <f t="shared" si="78"/>
        <v>2015</v>
      </c>
      <c r="O977">
        <v>1452146400</v>
      </c>
      <c r="P977" s="9">
        <f t="shared" si="79"/>
        <v>42376.25</v>
      </c>
      <c r="Q977" t="b">
        <v>0</v>
      </c>
      <c r="R977" t="b">
        <v>1</v>
      </c>
      <c r="S977" t="s">
        <v>33</v>
      </c>
      <c r="T977" t="s">
        <v>2039</v>
      </c>
      <c r="U977" t="s">
        <v>2040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80"/>
        <v>322.14999999999998</v>
      </c>
      <c r="G978" t="s">
        <v>20</v>
      </c>
      <c r="H978">
        <v>140</v>
      </c>
      <c r="I978" s="4">
        <f t="shared" si="76"/>
        <v>92.042857142857144</v>
      </c>
      <c r="J978" t="s">
        <v>21</v>
      </c>
      <c r="K978" t="s">
        <v>22</v>
      </c>
      <c r="L978">
        <v>1296194400</v>
      </c>
      <c r="M978" s="9">
        <f t="shared" si="77"/>
        <v>40571.25</v>
      </c>
      <c r="N978" s="11">
        <f t="shared" si="78"/>
        <v>2011</v>
      </c>
      <c r="O978">
        <v>1296712800</v>
      </c>
      <c r="P978" s="9">
        <f t="shared" si="79"/>
        <v>40577.25</v>
      </c>
      <c r="Q978" t="b">
        <v>0</v>
      </c>
      <c r="R978" t="b">
        <v>1</v>
      </c>
      <c r="S978" t="s">
        <v>33</v>
      </c>
      <c r="T978" t="s">
        <v>2039</v>
      </c>
      <c r="U978" t="s">
        <v>2040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80"/>
        <v>73.957142857142856</v>
      </c>
      <c r="G979" t="s">
        <v>14</v>
      </c>
      <c r="H979">
        <v>67</v>
      </c>
      <c r="I979" s="4">
        <f t="shared" si="76"/>
        <v>77.268656716417908</v>
      </c>
      <c r="J979" t="s">
        <v>21</v>
      </c>
      <c r="K979" t="s">
        <v>22</v>
      </c>
      <c r="L979">
        <v>1517983200</v>
      </c>
      <c r="M979" s="9">
        <f t="shared" si="77"/>
        <v>43138.25</v>
      </c>
      <c r="N979" s="11">
        <f t="shared" si="78"/>
        <v>2018</v>
      </c>
      <c r="O979">
        <v>1520748000</v>
      </c>
      <c r="P979" s="9">
        <f t="shared" si="79"/>
        <v>43170.25</v>
      </c>
      <c r="Q979" t="b">
        <v>0</v>
      </c>
      <c r="R979" t="b">
        <v>0</v>
      </c>
      <c r="S979" t="s">
        <v>17</v>
      </c>
      <c r="T979" t="s">
        <v>2033</v>
      </c>
      <c r="U979" t="s">
        <v>2034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80"/>
        <v>864.1</v>
      </c>
      <c r="G980" t="s">
        <v>20</v>
      </c>
      <c r="H980">
        <v>92</v>
      </c>
      <c r="I980" s="4">
        <f t="shared" si="76"/>
        <v>93.923913043478265</v>
      </c>
      <c r="J980" t="s">
        <v>21</v>
      </c>
      <c r="K980" t="s">
        <v>22</v>
      </c>
      <c r="L980">
        <v>1478930400</v>
      </c>
      <c r="M980" s="9">
        <f t="shared" si="77"/>
        <v>42686.25</v>
      </c>
      <c r="N980" s="11">
        <f t="shared" si="78"/>
        <v>2016</v>
      </c>
      <c r="O980">
        <v>1480831200</v>
      </c>
      <c r="P980" s="9">
        <f t="shared" si="79"/>
        <v>42708.25</v>
      </c>
      <c r="Q980" t="b">
        <v>0</v>
      </c>
      <c r="R980" t="b">
        <v>0</v>
      </c>
      <c r="S980" t="s">
        <v>89</v>
      </c>
      <c r="T980" t="s">
        <v>2050</v>
      </c>
      <c r="U980" t="s">
        <v>2051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80"/>
        <v>143.26245847176079</v>
      </c>
      <c r="G981" t="s">
        <v>20</v>
      </c>
      <c r="H981">
        <v>1015</v>
      </c>
      <c r="I981" s="4">
        <f t="shared" si="76"/>
        <v>84.969458128078813</v>
      </c>
      <c r="J981" t="s">
        <v>40</v>
      </c>
      <c r="K981" t="s">
        <v>41</v>
      </c>
      <c r="L981">
        <v>1426395600</v>
      </c>
      <c r="M981" s="9">
        <f t="shared" si="77"/>
        <v>42078.208333333328</v>
      </c>
      <c r="N981" s="11">
        <f t="shared" si="78"/>
        <v>2015</v>
      </c>
      <c r="O981">
        <v>1426914000</v>
      </c>
      <c r="P981" s="9">
        <f t="shared" si="79"/>
        <v>42084.208333333328</v>
      </c>
      <c r="Q981" t="b">
        <v>0</v>
      </c>
      <c r="R981" t="b">
        <v>0</v>
      </c>
      <c r="S981" t="s">
        <v>33</v>
      </c>
      <c r="T981" t="s">
        <v>2039</v>
      </c>
      <c r="U981" t="s">
        <v>2040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80"/>
        <v>40.281762295081968</v>
      </c>
      <c r="G982" t="s">
        <v>14</v>
      </c>
      <c r="H982">
        <v>742</v>
      </c>
      <c r="I982" s="4">
        <f t="shared" si="76"/>
        <v>105.97035040431267</v>
      </c>
      <c r="J982" t="s">
        <v>21</v>
      </c>
      <c r="K982" t="s">
        <v>22</v>
      </c>
      <c r="L982">
        <v>1446181200</v>
      </c>
      <c r="M982" s="9">
        <f t="shared" si="77"/>
        <v>42307.208333333328</v>
      </c>
      <c r="N982" s="11">
        <f t="shared" si="78"/>
        <v>2015</v>
      </c>
      <c r="O982">
        <v>1446616800</v>
      </c>
      <c r="P982" s="9">
        <f t="shared" si="79"/>
        <v>42312.25</v>
      </c>
      <c r="Q982" t="b">
        <v>1</v>
      </c>
      <c r="R982" t="b">
        <v>0</v>
      </c>
      <c r="S982" t="s">
        <v>68</v>
      </c>
      <c r="T982" t="s">
        <v>2047</v>
      </c>
      <c r="U982" t="s">
        <v>2048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80"/>
        <v>178.22388059701493</v>
      </c>
      <c r="G983" t="s">
        <v>20</v>
      </c>
      <c r="H983">
        <v>323</v>
      </c>
      <c r="I983" s="4">
        <f t="shared" si="76"/>
        <v>36.969040247678016</v>
      </c>
      <c r="J983" t="s">
        <v>21</v>
      </c>
      <c r="K983" t="s">
        <v>22</v>
      </c>
      <c r="L983">
        <v>1514181600</v>
      </c>
      <c r="M983" s="9">
        <f t="shared" si="77"/>
        <v>43094.25</v>
      </c>
      <c r="N983" s="11">
        <f t="shared" si="78"/>
        <v>2017</v>
      </c>
      <c r="O983">
        <v>1517032800</v>
      </c>
      <c r="P983" s="9">
        <f t="shared" si="79"/>
        <v>43127.25</v>
      </c>
      <c r="Q983" t="b">
        <v>0</v>
      </c>
      <c r="R983" t="b">
        <v>0</v>
      </c>
      <c r="S983" t="s">
        <v>28</v>
      </c>
      <c r="T983" t="s">
        <v>2037</v>
      </c>
      <c r="U983" t="s">
        <v>2038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80"/>
        <v>84.930555555555557</v>
      </c>
      <c r="G984" t="s">
        <v>14</v>
      </c>
      <c r="H984">
        <v>75</v>
      </c>
      <c r="I984" s="4">
        <f t="shared" si="76"/>
        <v>81.533333333333331</v>
      </c>
      <c r="J984" t="s">
        <v>21</v>
      </c>
      <c r="K984" t="s">
        <v>22</v>
      </c>
      <c r="L984">
        <v>1311051600</v>
      </c>
      <c r="M984" s="9">
        <f t="shared" si="77"/>
        <v>40743.208333333336</v>
      </c>
      <c r="N984" s="11">
        <f t="shared" si="78"/>
        <v>2011</v>
      </c>
      <c r="O984">
        <v>1311224400</v>
      </c>
      <c r="P984" s="9">
        <f t="shared" si="79"/>
        <v>40745.208333333336</v>
      </c>
      <c r="Q984" t="b">
        <v>0</v>
      </c>
      <c r="R984" t="b">
        <v>1</v>
      </c>
      <c r="S984" t="s">
        <v>42</v>
      </c>
      <c r="T984" t="s">
        <v>2041</v>
      </c>
      <c r="U984" t="s">
        <v>2042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80"/>
        <v>145.93648334624322</v>
      </c>
      <c r="G985" t="s">
        <v>20</v>
      </c>
      <c r="H985">
        <v>2326</v>
      </c>
      <c r="I985" s="4">
        <f t="shared" si="76"/>
        <v>80.999140154772135</v>
      </c>
      <c r="J985" t="s">
        <v>21</v>
      </c>
      <c r="K985" t="s">
        <v>22</v>
      </c>
      <c r="L985">
        <v>1564894800</v>
      </c>
      <c r="M985" s="9">
        <f t="shared" si="77"/>
        <v>43681.208333333328</v>
      </c>
      <c r="N985" s="11">
        <f t="shared" si="78"/>
        <v>2019</v>
      </c>
      <c r="O985">
        <v>1566190800</v>
      </c>
      <c r="P985" s="9">
        <f t="shared" si="79"/>
        <v>43696.208333333328</v>
      </c>
      <c r="Q985" t="b">
        <v>0</v>
      </c>
      <c r="R985" t="b">
        <v>0</v>
      </c>
      <c r="S985" t="s">
        <v>42</v>
      </c>
      <c r="T985" t="s">
        <v>2041</v>
      </c>
      <c r="U985" t="s">
        <v>2042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80"/>
        <v>152.46153846153848</v>
      </c>
      <c r="G986" t="s">
        <v>20</v>
      </c>
      <c r="H986">
        <v>381</v>
      </c>
      <c r="I986" s="4">
        <f t="shared" si="76"/>
        <v>26.010498687664043</v>
      </c>
      <c r="J986" t="s">
        <v>21</v>
      </c>
      <c r="K986" t="s">
        <v>22</v>
      </c>
      <c r="L986">
        <v>1567918800</v>
      </c>
      <c r="M986" s="9">
        <f t="shared" si="77"/>
        <v>43716.208333333328</v>
      </c>
      <c r="N986" s="11">
        <f t="shared" si="78"/>
        <v>2019</v>
      </c>
      <c r="O986">
        <v>1570165200</v>
      </c>
      <c r="P986" s="9">
        <f t="shared" si="79"/>
        <v>43742.208333333328</v>
      </c>
      <c r="Q986" t="b">
        <v>0</v>
      </c>
      <c r="R986" t="b">
        <v>0</v>
      </c>
      <c r="S986" t="s">
        <v>33</v>
      </c>
      <c r="T986" t="s">
        <v>2039</v>
      </c>
      <c r="U986" t="s">
        <v>2040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80"/>
        <v>67.129542790152414</v>
      </c>
      <c r="G987" t="s">
        <v>14</v>
      </c>
      <c r="H987">
        <v>4405</v>
      </c>
      <c r="I987" s="4">
        <f t="shared" si="76"/>
        <v>25.998410896708286</v>
      </c>
      <c r="J987" t="s">
        <v>21</v>
      </c>
      <c r="K987" t="s">
        <v>22</v>
      </c>
      <c r="L987">
        <v>1386309600</v>
      </c>
      <c r="M987" s="9">
        <f t="shared" si="77"/>
        <v>41614.25</v>
      </c>
      <c r="N987" s="11">
        <f t="shared" si="78"/>
        <v>2013</v>
      </c>
      <c r="O987">
        <v>1388556000</v>
      </c>
      <c r="P987" s="9">
        <f t="shared" si="79"/>
        <v>41640.25</v>
      </c>
      <c r="Q987" t="b">
        <v>0</v>
      </c>
      <c r="R987" t="b">
        <v>1</v>
      </c>
      <c r="S987" t="s">
        <v>23</v>
      </c>
      <c r="T987" t="s">
        <v>2035</v>
      </c>
      <c r="U987" t="s">
        <v>2036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80"/>
        <v>40.307692307692307</v>
      </c>
      <c r="G988" t="s">
        <v>14</v>
      </c>
      <c r="H988">
        <v>92</v>
      </c>
      <c r="I988" s="4">
        <f t="shared" si="76"/>
        <v>34.173913043478258</v>
      </c>
      <c r="J988" t="s">
        <v>21</v>
      </c>
      <c r="K988" t="s">
        <v>22</v>
      </c>
      <c r="L988">
        <v>1301979600</v>
      </c>
      <c r="M988" s="9">
        <f t="shared" si="77"/>
        <v>40638.208333333336</v>
      </c>
      <c r="N988" s="11">
        <f t="shared" si="78"/>
        <v>2011</v>
      </c>
      <c r="O988">
        <v>1303189200</v>
      </c>
      <c r="P988" s="9">
        <f t="shared" si="79"/>
        <v>40652.208333333336</v>
      </c>
      <c r="Q988" t="b">
        <v>0</v>
      </c>
      <c r="R988" t="b">
        <v>0</v>
      </c>
      <c r="S988" t="s">
        <v>23</v>
      </c>
      <c r="T988" t="s">
        <v>2035</v>
      </c>
      <c r="U988" t="s">
        <v>2036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80"/>
        <v>216.79032258064518</v>
      </c>
      <c r="G989" t="s">
        <v>20</v>
      </c>
      <c r="H989">
        <v>480</v>
      </c>
      <c r="I989" s="4">
        <f t="shared" si="76"/>
        <v>28.002083333333335</v>
      </c>
      <c r="J989" t="s">
        <v>21</v>
      </c>
      <c r="K989" t="s">
        <v>22</v>
      </c>
      <c r="L989">
        <v>1493269200</v>
      </c>
      <c r="M989" s="9">
        <f t="shared" si="77"/>
        <v>42852.208333333328</v>
      </c>
      <c r="N989" s="11">
        <f t="shared" si="78"/>
        <v>2017</v>
      </c>
      <c r="O989">
        <v>1494478800</v>
      </c>
      <c r="P989" s="9">
        <f t="shared" si="79"/>
        <v>42866.208333333328</v>
      </c>
      <c r="Q989" t="b">
        <v>0</v>
      </c>
      <c r="R989" t="b">
        <v>0</v>
      </c>
      <c r="S989" t="s">
        <v>42</v>
      </c>
      <c r="T989" t="s">
        <v>2041</v>
      </c>
      <c r="U989" t="s">
        <v>2042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80"/>
        <v>52.117021276595743</v>
      </c>
      <c r="G990" t="s">
        <v>14</v>
      </c>
      <c r="H990">
        <v>64</v>
      </c>
      <c r="I990" s="4">
        <f t="shared" si="76"/>
        <v>76.546875</v>
      </c>
      <c r="J990" t="s">
        <v>21</v>
      </c>
      <c r="K990" t="s">
        <v>22</v>
      </c>
      <c r="L990">
        <v>1478930400</v>
      </c>
      <c r="M990" s="9">
        <f t="shared" si="77"/>
        <v>42686.25</v>
      </c>
      <c r="N990" s="11">
        <f t="shared" si="78"/>
        <v>2016</v>
      </c>
      <c r="O990">
        <v>1480744800</v>
      </c>
      <c r="P990" s="9">
        <f t="shared" si="79"/>
        <v>42707.25</v>
      </c>
      <c r="Q990" t="b">
        <v>0</v>
      </c>
      <c r="R990" t="b">
        <v>0</v>
      </c>
      <c r="S990" t="s">
        <v>133</v>
      </c>
      <c r="T990" t="s">
        <v>2047</v>
      </c>
      <c r="U990" t="s">
        <v>2056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80"/>
        <v>499.58333333333337</v>
      </c>
      <c r="G991" t="s">
        <v>20</v>
      </c>
      <c r="H991">
        <v>226</v>
      </c>
      <c r="I991" s="4">
        <f t="shared" si="76"/>
        <v>53.053097345132741</v>
      </c>
      <c r="J991" t="s">
        <v>21</v>
      </c>
      <c r="K991" t="s">
        <v>22</v>
      </c>
      <c r="L991">
        <v>1555390800</v>
      </c>
      <c r="M991" s="9">
        <f t="shared" si="77"/>
        <v>43571.208333333328</v>
      </c>
      <c r="N991" s="11">
        <f t="shared" si="78"/>
        <v>2019</v>
      </c>
      <c r="O991">
        <v>1555822800</v>
      </c>
      <c r="P991" s="9">
        <f t="shared" si="79"/>
        <v>43576.208333333328</v>
      </c>
      <c r="Q991" t="b">
        <v>0</v>
      </c>
      <c r="R991" t="b">
        <v>0</v>
      </c>
      <c r="S991" t="s">
        <v>206</v>
      </c>
      <c r="T991" t="s">
        <v>2047</v>
      </c>
      <c r="U991" t="s">
        <v>2059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80"/>
        <v>87.679487179487182</v>
      </c>
      <c r="G992" t="s">
        <v>14</v>
      </c>
      <c r="H992">
        <v>64</v>
      </c>
      <c r="I992" s="4">
        <f t="shared" si="76"/>
        <v>106.859375</v>
      </c>
      <c r="J992" t="s">
        <v>21</v>
      </c>
      <c r="K992" t="s">
        <v>22</v>
      </c>
      <c r="L992">
        <v>1456984800</v>
      </c>
      <c r="M992" s="9">
        <f t="shared" si="77"/>
        <v>42432.25</v>
      </c>
      <c r="N992" s="11">
        <f t="shared" si="78"/>
        <v>2016</v>
      </c>
      <c r="O992">
        <v>1458882000</v>
      </c>
      <c r="P992" s="9">
        <f t="shared" si="79"/>
        <v>42454.208333333328</v>
      </c>
      <c r="Q992" t="b">
        <v>0</v>
      </c>
      <c r="R992" t="b">
        <v>1</v>
      </c>
      <c r="S992" t="s">
        <v>53</v>
      </c>
      <c r="T992" t="s">
        <v>2041</v>
      </c>
      <c r="U992" t="s">
        <v>2044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80"/>
        <v>113.17346938775511</v>
      </c>
      <c r="G993" t="s">
        <v>20</v>
      </c>
      <c r="H993">
        <v>241</v>
      </c>
      <c r="I993" s="4">
        <f t="shared" si="76"/>
        <v>46.020746887966808</v>
      </c>
      <c r="J993" t="s">
        <v>21</v>
      </c>
      <c r="K993" t="s">
        <v>22</v>
      </c>
      <c r="L993">
        <v>1411621200</v>
      </c>
      <c r="M993" s="9">
        <f t="shared" si="77"/>
        <v>41907.208333333336</v>
      </c>
      <c r="N993" s="11">
        <f t="shared" si="78"/>
        <v>2014</v>
      </c>
      <c r="O993">
        <v>1411966800</v>
      </c>
      <c r="P993" s="9">
        <f t="shared" si="79"/>
        <v>41911.208333333336</v>
      </c>
      <c r="Q993" t="b">
        <v>0</v>
      </c>
      <c r="R993" t="b">
        <v>1</v>
      </c>
      <c r="S993" t="s">
        <v>23</v>
      </c>
      <c r="T993" t="s">
        <v>2035</v>
      </c>
      <c r="U993" t="s">
        <v>2036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80"/>
        <v>426.54838709677421</v>
      </c>
      <c r="G994" t="s">
        <v>20</v>
      </c>
      <c r="H994">
        <v>132</v>
      </c>
      <c r="I994" s="4">
        <f t="shared" si="76"/>
        <v>100.17424242424242</v>
      </c>
      <c r="J994" t="s">
        <v>21</v>
      </c>
      <c r="K994" t="s">
        <v>22</v>
      </c>
      <c r="L994">
        <v>1525669200</v>
      </c>
      <c r="M994" s="9">
        <f t="shared" si="77"/>
        <v>43227.208333333328</v>
      </c>
      <c r="N994" s="11">
        <f t="shared" si="78"/>
        <v>2018</v>
      </c>
      <c r="O994">
        <v>1526878800</v>
      </c>
      <c r="P994" s="9">
        <f t="shared" si="79"/>
        <v>43241.208333333328</v>
      </c>
      <c r="Q994" t="b">
        <v>0</v>
      </c>
      <c r="R994" t="b">
        <v>1</v>
      </c>
      <c r="S994" t="s">
        <v>53</v>
      </c>
      <c r="T994" t="s">
        <v>2041</v>
      </c>
      <c r="U994" t="s">
        <v>2044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80"/>
        <v>77.632653061224488</v>
      </c>
      <c r="G995" t="s">
        <v>74</v>
      </c>
      <c r="H995">
        <v>75</v>
      </c>
      <c r="I995" s="4">
        <f t="shared" si="76"/>
        <v>101.44</v>
      </c>
      <c r="J995" t="s">
        <v>107</v>
      </c>
      <c r="K995" t="s">
        <v>108</v>
      </c>
      <c r="L995">
        <v>1450936800</v>
      </c>
      <c r="M995" s="9">
        <f t="shared" si="77"/>
        <v>42362.25</v>
      </c>
      <c r="N995" s="11">
        <f t="shared" si="78"/>
        <v>2015</v>
      </c>
      <c r="O995">
        <v>1452405600</v>
      </c>
      <c r="P995" s="9">
        <f t="shared" si="79"/>
        <v>42379.25</v>
      </c>
      <c r="Q995" t="b">
        <v>0</v>
      </c>
      <c r="R995" t="b">
        <v>1</v>
      </c>
      <c r="S995" t="s">
        <v>122</v>
      </c>
      <c r="T995" t="s">
        <v>2054</v>
      </c>
      <c r="U995" t="s">
        <v>2055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80"/>
        <v>52.496810772501767</v>
      </c>
      <c r="G996" t="s">
        <v>14</v>
      </c>
      <c r="H996">
        <v>842</v>
      </c>
      <c r="I996" s="4">
        <f t="shared" si="76"/>
        <v>87.972684085510693</v>
      </c>
      <c r="J996" t="s">
        <v>21</v>
      </c>
      <c r="K996" t="s">
        <v>22</v>
      </c>
      <c r="L996">
        <v>1413522000</v>
      </c>
      <c r="M996" s="9">
        <f t="shared" si="77"/>
        <v>41929.208333333336</v>
      </c>
      <c r="N996" s="11">
        <f t="shared" si="78"/>
        <v>2014</v>
      </c>
      <c r="O996">
        <v>1414040400</v>
      </c>
      <c r="P996" s="9">
        <f t="shared" si="79"/>
        <v>41935.208333333336</v>
      </c>
      <c r="Q996" t="b">
        <v>0</v>
      </c>
      <c r="R996" t="b">
        <v>1</v>
      </c>
      <c r="S996" t="s">
        <v>206</v>
      </c>
      <c r="T996" t="s">
        <v>2047</v>
      </c>
      <c r="U996" t="s">
        <v>2059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80"/>
        <v>157.46762589928059</v>
      </c>
      <c r="G997" t="s">
        <v>20</v>
      </c>
      <c r="H997">
        <v>2043</v>
      </c>
      <c r="I997" s="4">
        <f t="shared" si="76"/>
        <v>74.995594713656388</v>
      </c>
      <c r="J997" t="s">
        <v>21</v>
      </c>
      <c r="K997" t="s">
        <v>22</v>
      </c>
      <c r="L997">
        <v>1541307600</v>
      </c>
      <c r="M997" s="9">
        <f t="shared" si="77"/>
        <v>43408.208333333328</v>
      </c>
      <c r="N997" s="11">
        <f t="shared" si="78"/>
        <v>2018</v>
      </c>
      <c r="O997">
        <v>1543816800</v>
      </c>
      <c r="P997" s="9">
        <f t="shared" si="79"/>
        <v>43437.25</v>
      </c>
      <c r="Q997" t="b">
        <v>0</v>
      </c>
      <c r="R997" t="b">
        <v>1</v>
      </c>
      <c r="S997" t="s">
        <v>17</v>
      </c>
      <c r="T997" t="s">
        <v>2033</v>
      </c>
      <c r="U997" t="s">
        <v>2034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80"/>
        <v>72.939393939393938</v>
      </c>
      <c r="G998" t="s">
        <v>14</v>
      </c>
      <c r="H998">
        <v>112</v>
      </c>
      <c r="I998" s="4">
        <f t="shared" si="76"/>
        <v>42.982142857142854</v>
      </c>
      <c r="J998" t="s">
        <v>21</v>
      </c>
      <c r="K998" t="s">
        <v>22</v>
      </c>
      <c r="L998">
        <v>1357106400</v>
      </c>
      <c r="M998" s="9">
        <f t="shared" si="77"/>
        <v>41276.25</v>
      </c>
      <c r="N998" s="11">
        <f t="shared" si="78"/>
        <v>2013</v>
      </c>
      <c r="O998">
        <v>1359698400</v>
      </c>
      <c r="P998" s="9">
        <f t="shared" si="79"/>
        <v>41306.25</v>
      </c>
      <c r="Q998" t="b">
        <v>0</v>
      </c>
      <c r="R998" t="b">
        <v>0</v>
      </c>
      <c r="S998" t="s">
        <v>33</v>
      </c>
      <c r="T998" t="s">
        <v>2039</v>
      </c>
      <c r="U998" t="s">
        <v>2040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80"/>
        <v>60.565789473684205</v>
      </c>
      <c r="G999" t="s">
        <v>74</v>
      </c>
      <c r="H999">
        <v>139</v>
      </c>
      <c r="I999" s="4">
        <f t="shared" si="76"/>
        <v>33.115107913669064</v>
      </c>
      <c r="J999" t="s">
        <v>107</v>
      </c>
      <c r="K999" t="s">
        <v>108</v>
      </c>
      <c r="L999">
        <v>1390197600</v>
      </c>
      <c r="M999" s="9">
        <f t="shared" si="77"/>
        <v>41659.25</v>
      </c>
      <c r="N999" s="11">
        <f t="shared" si="78"/>
        <v>2014</v>
      </c>
      <c r="O999">
        <v>1390629600</v>
      </c>
      <c r="P999" s="9">
        <f t="shared" si="79"/>
        <v>41664.25</v>
      </c>
      <c r="Q999" t="b">
        <v>0</v>
      </c>
      <c r="R999" t="b">
        <v>0</v>
      </c>
      <c r="S999" t="s">
        <v>33</v>
      </c>
      <c r="T999" t="s">
        <v>2039</v>
      </c>
      <c r="U999" t="s">
        <v>2040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80"/>
        <v>56.791291291291287</v>
      </c>
      <c r="G1000" t="s">
        <v>14</v>
      </c>
      <c r="H1000">
        <v>374</v>
      </c>
      <c r="I1000" s="4">
        <f t="shared" si="76"/>
        <v>101.13101604278074</v>
      </c>
      <c r="J1000" t="s">
        <v>21</v>
      </c>
      <c r="K1000" t="s">
        <v>22</v>
      </c>
      <c r="L1000">
        <v>1265868000</v>
      </c>
      <c r="M1000" s="9">
        <f t="shared" si="77"/>
        <v>40220.25</v>
      </c>
      <c r="N1000" s="11">
        <f t="shared" si="78"/>
        <v>2010</v>
      </c>
      <c r="O1000">
        <v>1267077600</v>
      </c>
      <c r="P1000" s="9">
        <f t="shared" si="79"/>
        <v>40234.25</v>
      </c>
      <c r="Q1000" t="b">
        <v>0</v>
      </c>
      <c r="R1000" t="b">
        <v>1</v>
      </c>
      <c r="S1000" t="s">
        <v>60</v>
      </c>
      <c r="T1000" t="s">
        <v>2035</v>
      </c>
      <c r="U1000" t="s">
        <v>2045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80"/>
        <v>56.542754275427541</v>
      </c>
      <c r="G1001" t="s">
        <v>74</v>
      </c>
      <c r="H1001">
        <v>1122</v>
      </c>
      <c r="I1001" s="4">
        <f t="shared" si="76"/>
        <v>55.98841354723708</v>
      </c>
      <c r="J1001" t="s">
        <v>21</v>
      </c>
      <c r="K1001" t="s">
        <v>22</v>
      </c>
      <c r="L1001">
        <v>1467176400</v>
      </c>
      <c r="M1001" s="9">
        <f t="shared" si="77"/>
        <v>42550.208333333328</v>
      </c>
      <c r="N1001" s="11">
        <f t="shared" si="78"/>
        <v>2016</v>
      </c>
      <c r="O1001">
        <v>1467781200</v>
      </c>
      <c r="P1001" s="9">
        <f t="shared" si="79"/>
        <v>42557.208333333328</v>
      </c>
      <c r="Q1001" t="b">
        <v>0</v>
      </c>
      <c r="R1001" t="b">
        <v>0</v>
      </c>
      <c r="S1001" t="s">
        <v>17</v>
      </c>
      <c r="T1001" t="s">
        <v>2033</v>
      </c>
      <c r="U1001" t="s">
        <v>2034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"successful"</formula>
    </cfRule>
    <cfRule type="cellIs" dxfId="8" priority="5" operator="equal">
      <formula>"failed"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A8B-223E-AC4D-BFE4-64BD3B4433E0}">
  <dimension ref="A2:F15"/>
  <sheetViews>
    <sheetView workbookViewId="0">
      <selection activeCell="F17" sqref="A1:F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5" bestFit="1" customWidth="1"/>
    <col min="8" max="8" width="15.6640625" bestFit="1" customWidth="1"/>
    <col min="9" max="9" width="19.5" bestFit="1" customWidth="1"/>
    <col min="10" max="10" width="20.5" bestFit="1" customWidth="1"/>
    <col min="11" max="11" width="24.33203125" bestFit="1" customWidth="1"/>
    <col min="12" max="25" width="3.1640625" bestFit="1" customWidth="1"/>
    <col min="26" max="47" width="4.1640625" bestFit="1" customWidth="1"/>
    <col min="48" max="56" width="5.1640625" bestFit="1" customWidth="1"/>
    <col min="57" max="57" width="13" bestFit="1" customWidth="1"/>
    <col min="58" max="58" width="8" bestFit="1" customWidth="1"/>
    <col min="59" max="59" width="3.1640625" bestFit="1" customWidth="1"/>
    <col min="60" max="63" width="2.1640625" bestFit="1" customWidth="1"/>
    <col min="64" max="130" width="3.1640625" bestFit="1" customWidth="1"/>
    <col min="131" max="240" width="4.1640625" bestFit="1" customWidth="1"/>
    <col min="241" max="311" width="5.1640625" bestFit="1" customWidth="1"/>
    <col min="312" max="312" width="10.5" bestFit="1" customWidth="1"/>
    <col min="313" max="313" width="6.33203125" bestFit="1" customWidth="1"/>
    <col min="314" max="319" width="3.1640625" bestFit="1" customWidth="1"/>
    <col min="320" max="323" width="4.1640625" bestFit="1" customWidth="1"/>
    <col min="324" max="326" width="5.1640625" bestFit="1" customWidth="1"/>
    <col min="327" max="327" width="8.83203125" bestFit="1" customWidth="1"/>
    <col min="328" max="328" width="11.6640625" bestFit="1" customWidth="1"/>
    <col min="329" max="373" width="3.1640625" bestFit="1" customWidth="1"/>
    <col min="374" max="562" width="4.1640625" bestFit="1" customWidth="1"/>
    <col min="563" max="716" width="5.1640625" bestFit="1" customWidth="1"/>
    <col min="717" max="717" width="14.1640625" bestFit="1" customWidth="1"/>
  </cols>
  <sheetData>
    <row r="2" spans="1:6" x14ac:dyDescent="0.2">
      <c r="A2" s="6" t="s">
        <v>6</v>
      </c>
      <c r="B2" t="s">
        <v>2070</v>
      </c>
    </row>
    <row r="4" spans="1:6" x14ac:dyDescent="0.2">
      <c r="A4" s="6" t="s">
        <v>2066</v>
      </c>
      <c r="B4" s="6" t="s">
        <v>2069</v>
      </c>
    </row>
    <row r="5" spans="1:6" x14ac:dyDescent="0.2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7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7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">
      <c r="A8" s="7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7" t="s">
        <v>2064</v>
      </c>
      <c r="E9">
        <v>4</v>
      </c>
      <c r="F9">
        <v>4</v>
      </c>
    </row>
    <row r="10" spans="1:6" x14ac:dyDescent="0.2">
      <c r="A10" s="7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7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7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7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7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7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6D31-A190-3E4C-8D64-88B172F34507}">
  <dimension ref="A1:F30"/>
  <sheetViews>
    <sheetView workbookViewId="0">
      <selection activeCell="F31" sqref="A1:F3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t="s">
        <v>6</v>
      </c>
      <c r="B1" t="s">
        <v>2070</v>
      </c>
    </row>
    <row r="2" spans="1:6" x14ac:dyDescent="0.2">
      <c r="A2" t="s">
        <v>2031</v>
      </c>
      <c r="B2" t="s">
        <v>2070</v>
      </c>
    </row>
    <row r="4" spans="1:6" x14ac:dyDescent="0.2">
      <c r="A4" t="s">
        <v>2066</v>
      </c>
      <c r="B4" t="s">
        <v>2069</v>
      </c>
    </row>
    <row r="5" spans="1:6" x14ac:dyDescent="0.2">
      <c r="A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2065</v>
      </c>
      <c r="E7">
        <v>4</v>
      </c>
      <c r="F7">
        <v>4</v>
      </c>
    </row>
    <row r="8" spans="1:6" x14ac:dyDescent="0.2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2056</v>
      </c>
      <c r="C20">
        <v>4</v>
      </c>
      <c r="E20">
        <v>4</v>
      </c>
      <c r="F20">
        <v>8</v>
      </c>
    </row>
    <row r="21" spans="1:6" x14ac:dyDescent="0.2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2059</v>
      </c>
      <c r="C25">
        <v>7</v>
      </c>
      <c r="E25">
        <v>14</v>
      </c>
      <c r="F25">
        <v>21</v>
      </c>
    </row>
    <row r="26" spans="1:6" x14ac:dyDescent="0.2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2062</v>
      </c>
      <c r="E29">
        <v>3</v>
      </c>
      <c r="F29">
        <v>3</v>
      </c>
    </row>
    <row r="30" spans="1:6" x14ac:dyDescent="0.2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D728-63C8-5A45-BC22-664558E28491}">
  <dimension ref="A2:F19"/>
  <sheetViews>
    <sheetView zoomScale="113" workbookViewId="0">
      <selection activeCell="F21" sqref="A1:F21"/>
    </sheetView>
  </sheetViews>
  <sheetFormatPr baseColWidth="10" defaultRowHeight="16" x14ac:dyDescent="0.2"/>
  <cols>
    <col min="1" max="1" width="28.1640625" bestFit="1" customWidth="1"/>
    <col min="2" max="2" width="18" bestFit="1" customWidth="1"/>
    <col min="3" max="3" width="6.1640625" bestFit="1" customWidth="1"/>
    <col min="4" max="4" width="4.33203125" bestFit="1" customWidth="1"/>
    <col min="5" max="5" width="10.33203125" bestFit="1" customWidth="1"/>
    <col min="6" max="7" width="11" bestFit="1" customWidth="1"/>
    <col min="8" max="8" width="15.6640625" bestFit="1" customWidth="1"/>
    <col min="9" max="9" width="35.83203125" bestFit="1" customWidth="1"/>
    <col min="10" max="10" width="15.6640625" bestFit="1" customWidth="1"/>
    <col min="11" max="11" width="35.83203125" bestFit="1" customWidth="1"/>
    <col min="12" max="12" width="20.5" bestFit="1" customWidth="1"/>
    <col min="13" max="13" width="40.6640625" bestFit="1" customWidth="1"/>
  </cols>
  <sheetData>
    <row r="2" spans="1:6" x14ac:dyDescent="0.2">
      <c r="A2" s="6" t="s">
        <v>2031</v>
      </c>
      <c r="B2" t="s">
        <v>2070</v>
      </c>
    </row>
    <row r="3" spans="1:6" x14ac:dyDescent="0.2">
      <c r="A3" s="6" t="s">
        <v>2086</v>
      </c>
      <c r="B3" t="s">
        <v>2087</v>
      </c>
    </row>
    <row r="5" spans="1:6" x14ac:dyDescent="0.2">
      <c r="A5" s="6" t="s">
        <v>2066</v>
      </c>
      <c r="B5" s="6" t="s">
        <v>2069</v>
      </c>
    </row>
    <row r="6" spans="1:6" x14ac:dyDescent="0.2">
      <c r="A6" s="6" t="s">
        <v>2067</v>
      </c>
      <c r="B6" t="s">
        <v>74</v>
      </c>
      <c r="C6" t="s">
        <v>14</v>
      </c>
      <c r="D6" t="s">
        <v>47</v>
      </c>
      <c r="E6" t="s">
        <v>20</v>
      </c>
      <c r="F6" t="s">
        <v>2068</v>
      </c>
    </row>
    <row r="7" spans="1:6" x14ac:dyDescent="0.2">
      <c r="A7" s="7" t="s">
        <v>2073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2">
      <c r="A8" s="7" t="s">
        <v>2074</v>
      </c>
      <c r="B8">
        <v>7</v>
      </c>
      <c r="C8">
        <v>28</v>
      </c>
      <c r="E8">
        <v>44</v>
      </c>
      <c r="F8">
        <v>79</v>
      </c>
    </row>
    <row r="9" spans="1:6" x14ac:dyDescent="0.2">
      <c r="A9" s="7" t="s">
        <v>2075</v>
      </c>
      <c r="B9">
        <v>4</v>
      </c>
      <c r="C9">
        <v>33</v>
      </c>
      <c r="E9">
        <v>49</v>
      </c>
      <c r="F9">
        <v>86</v>
      </c>
    </row>
    <row r="10" spans="1:6" x14ac:dyDescent="0.2">
      <c r="A10" s="7" t="s">
        <v>2076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2">
      <c r="A11" s="7" t="s">
        <v>2077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2">
      <c r="A12" s="7" t="s">
        <v>2078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2">
      <c r="A13" s="7" t="s">
        <v>2079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2">
      <c r="A14" s="7" t="s">
        <v>2080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2">
      <c r="A15" s="7" t="s">
        <v>2081</v>
      </c>
      <c r="B15">
        <v>5</v>
      </c>
      <c r="C15">
        <v>23</v>
      </c>
      <c r="E15">
        <v>45</v>
      </c>
      <c r="F15">
        <v>73</v>
      </c>
    </row>
    <row r="16" spans="1:6" x14ac:dyDescent="0.2">
      <c r="A16" s="7" t="s">
        <v>2082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2">
      <c r="A17" s="7" t="s">
        <v>2083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2">
      <c r="A18" s="7" t="s">
        <v>2084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2">
      <c r="A19" s="7" t="s">
        <v>2068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EE0F-BECF-F047-89B1-BFDD5FFD265D}">
  <dimension ref="A1:A50"/>
  <sheetViews>
    <sheetView tabSelected="1" workbookViewId="0">
      <selection activeCell="K16" sqref="K16"/>
    </sheetView>
  </sheetViews>
  <sheetFormatPr baseColWidth="10" defaultRowHeight="16" x14ac:dyDescent="0.2"/>
  <sheetData>
    <row r="1" spans="1:1" ht="22" x14ac:dyDescent="0.2">
      <c r="A1" s="36" t="s">
        <v>2156</v>
      </c>
    </row>
    <row r="2" spans="1:1" ht="19" x14ac:dyDescent="0.2">
      <c r="A2" s="37" t="s">
        <v>2157</v>
      </c>
    </row>
    <row r="3" spans="1:1" x14ac:dyDescent="0.2">
      <c r="A3" s="38"/>
    </row>
    <row r="4" spans="1:1" x14ac:dyDescent="0.2">
      <c r="A4" s="39" t="s">
        <v>2158</v>
      </c>
    </row>
    <row r="5" spans="1:1" x14ac:dyDescent="0.2">
      <c r="A5" s="40"/>
    </row>
    <row r="6" spans="1:1" x14ac:dyDescent="0.2">
      <c r="A6" s="41" t="s">
        <v>2159</v>
      </c>
    </row>
    <row r="7" spans="1:1" x14ac:dyDescent="0.2">
      <c r="A7" s="41" t="s">
        <v>2160</v>
      </c>
    </row>
    <row r="8" spans="1:1" x14ac:dyDescent="0.2">
      <c r="A8" s="41" t="s">
        <v>2161</v>
      </c>
    </row>
    <row r="9" spans="1:1" x14ac:dyDescent="0.2">
      <c r="A9" s="41" t="s">
        <v>2162</v>
      </c>
    </row>
    <row r="10" spans="1:1" x14ac:dyDescent="0.2">
      <c r="A10" s="39" t="s">
        <v>2163</v>
      </c>
    </row>
    <row r="11" spans="1:1" x14ac:dyDescent="0.2">
      <c r="A11" s="40"/>
    </row>
    <row r="12" spans="1:1" x14ac:dyDescent="0.2">
      <c r="A12" s="41" t="s">
        <v>2164</v>
      </c>
    </row>
    <row r="13" spans="1:1" x14ac:dyDescent="0.2">
      <c r="A13" s="41" t="s">
        <v>2165</v>
      </c>
    </row>
    <row r="14" spans="1:1" x14ac:dyDescent="0.2">
      <c r="A14" s="41" t="s">
        <v>2166</v>
      </c>
    </row>
    <row r="15" spans="1:1" x14ac:dyDescent="0.2">
      <c r="A15" s="39" t="s">
        <v>2167</v>
      </c>
    </row>
    <row r="16" spans="1:1" x14ac:dyDescent="0.2">
      <c r="A16" s="40"/>
    </row>
    <row r="17" spans="1:1" x14ac:dyDescent="0.2">
      <c r="A17" s="41" t="s">
        <v>2168</v>
      </c>
    </row>
    <row r="18" spans="1:1" ht="19" x14ac:dyDescent="0.2">
      <c r="A18" s="42"/>
    </row>
    <row r="19" spans="1:1" ht="19" x14ac:dyDescent="0.2">
      <c r="A19" s="37" t="s">
        <v>2169</v>
      </c>
    </row>
    <row r="20" spans="1:1" ht="17" x14ac:dyDescent="0.2">
      <c r="A20" s="43" t="s">
        <v>2170</v>
      </c>
    </row>
    <row r="21" spans="1:1" x14ac:dyDescent="0.2">
      <c r="A21" s="39" t="s">
        <v>2171</v>
      </c>
    </row>
    <row r="22" spans="1:1" x14ac:dyDescent="0.2">
      <c r="A22" s="40"/>
    </row>
    <row r="23" spans="1:1" x14ac:dyDescent="0.2">
      <c r="A23" s="41" t="s">
        <v>2172</v>
      </c>
    </row>
    <row r="24" spans="1:1" x14ac:dyDescent="0.2">
      <c r="A24" s="41" t="s">
        <v>2173</v>
      </c>
    </row>
    <row r="25" spans="1:1" x14ac:dyDescent="0.2">
      <c r="A25" s="39" t="s">
        <v>2174</v>
      </c>
    </row>
    <row r="26" spans="1:1" x14ac:dyDescent="0.2">
      <c r="A26" s="40"/>
    </row>
    <row r="27" spans="1:1" x14ac:dyDescent="0.2">
      <c r="A27" s="41" t="s">
        <v>2175</v>
      </c>
    </row>
    <row r="28" spans="1:1" x14ac:dyDescent="0.2">
      <c r="A28" s="41" t="s">
        <v>2176</v>
      </c>
    </row>
    <row r="29" spans="1:1" x14ac:dyDescent="0.2">
      <c r="A29" s="41" t="s">
        <v>2177</v>
      </c>
    </row>
    <row r="30" spans="1:1" x14ac:dyDescent="0.2">
      <c r="A30" s="41" t="s">
        <v>2178</v>
      </c>
    </row>
    <row r="31" spans="1:1" x14ac:dyDescent="0.2">
      <c r="A31" s="41" t="s">
        <v>2179</v>
      </c>
    </row>
    <row r="32" spans="1:1" ht="19" x14ac:dyDescent="0.2">
      <c r="A32" s="42"/>
    </row>
    <row r="33" spans="1:1" ht="19" x14ac:dyDescent="0.2">
      <c r="A33" s="37" t="s">
        <v>2180</v>
      </c>
    </row>
    <row r="34" spans="1:1" ht="17" x14ac:dyDescent="0.2">
      <c r="A34" s="43" t="s">
        <v>2181</v>
      </c>
    </row>
    <row r="35" spans="1:1" x14ac:dyDescent="0.2">
      <c r="A35" s="39" t="s">
        <v>2182</v>
      </c>
    </row>
    <row r="36" spans="1:1" x14ac:dyDescent="0.2">
      <c r="A36" s="40"/>
    </row>
    <row r="37" spans="1:1" x14ac:dyDescent="0.2">
      <c r="A37" s="41" t="s">
        <v>2183</v>
      </c>
    </row>
    <row r="38" spans="1:1" x14ac:dyDescent="0.2">
      <c r="A38" s="41" t="s">
        <v>2184</v>
      </c>
    </row>
    <row r="39" spans="1:1" x14ac:dyDescent="0.2">
      <c r="A39" s="39" t="s">
        <v>2185</v>
      </c>
    </row>
    <row r="40" spans="1:1" x14ac:dyDescent="0.2">
      <c r="A40" s="40"/>
    </row>
    <row r="41" spans="1:1" x14ac:dyDescent="0.2">
      <c r="A41" s="41" t="s">
        <v>2186</v>
      </c>
    </row>
    <row r="42" spans="1:1" x14ac:dyDescent="0.2">
      <c r="A42" s="41" t="s">
        <v>2187</v>
      </c>
    </row>
    <row r="43" spans="1:1" x14ac:dyDescent="0.2">
      <c r="A43" s="39" t="s">
        <v>2188</v>
      </c>
    </row>
    <row r="44" spans="1:1" x14ac:dyDescent="0.2">
      <c r="A44" s="40"/>
    </row>
    <row r="45" spans="1:1" x14ac:dyDescent="0.2">
      <c r="A45" s="41" t="s">
        <v>2189</v>
      </c>
    </row>
    <row r="46" spans="1:1" x14ac:dyDescent="0.2">
      <c r="A46" s="41" t="s">
        <v>2190</v>
      </c>
    </row>
    <row r="47" spans="1:1" x14ac:dyDescent="0.2">
      <c r="A47" s="39" t="s">
        <v>2191</v>
      </c>
    </row>
    <row r="48" spans="1:1" x14ac:dyDescent="0.2">
      <c r="A48" s="40"/>
    </row>
    <row r="49" spans="1:1" x14ac:dyDescent="0.2">
      <c r="A49" s="41" t="s">
        <v>2192</v>
      </c>
    </row>
    <row r="50" spans="1:1" x14ac:dyDescent="0.2">
      <c r="A50" s="41" t="s">
        <v>2193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81DE-FBBE-E340-AC66-0575C0B8E591}">
  <dimension ref="A1:H31"/>
  <sheetViews>
    <sheetView zoomScale="90" workbookViewId="0">
      <selection activeCell="H26" sqref="H26"/>
    </sheetView>
  </sheetViews>
  <sheetFormatPr baseColWidth="10" defaultRowHeight="16" x14ac:dyDescent="0.2"/>
  <cols>
    <col min="1" max="1" width="48.33203125" customWidth="1"/>
    <col min="2" max="2" width="25.83203125" bestFit="1" customWidth="1"/>
    <col min="3" max="3" width="20" bestFit="1" customWidth="1"/>
    <col min="4" max="4" width="24.33203125" bestFit="1" customWidth="1"/>
    <col min="5" max="5" width="18.83203125" bestFit="1" customWidth="1"/>
    <col min="6" max="6" width="19.5" bestFit="1" customWidth="1"/>
    <col min="7" max="7" width="24" bestFit="1" customWidth="1"/>
    <col min="8" max="8" width="28.33203125" bestFit="1" customWidth="1"/>
  </cols>
  <sheetData>
    <row r="1" spans="1:8" ht="26" x14ac:dyDescent="0.35">
      <c r="A1" s="13" t="str" cm="1">
        <f t="array" ref="A1:H1">TRANSPOSE(A24:A31)</f>
        <v>Goal</v>
      </c>
      <c r="B1" s="14" t="str">
        <v>Number Successful</v>
      </c>
      <c r="C1" s="14" t="str">
        <v>Number Failed</v>
      </c>
      <c r="D1" s="14" t="str">
        <v>Number Canceled</v>
      </c>
      <c r="E1" s="14" t="str">
        <v>Total Projects</v>
      </c>
      <c r="F1" s="14" t="str">
        <v>Percentage Successful</v>
      </c>
      <c r="G1" s="14" t="str">
        <v>Percentage Failed</v>
      </c>
      <c r="H1" s="14" t="str">
        <v>Percentage Canceled</v>
      </c>
    </row>
    <row r="2" spans="1:8" ht="25" x14ac:dyDescent="0.25">
      <c r="A2" s="10" t="s">
        <v>2096</v>
      </c>
      <c r="B2">
        <f>COUNTIFS(Crowdfunding!$G2:$G1001, "successful", Crowdfunding!$D2:$D1001, "&lt;1000")</f>
        <v>30</v>
      </c>
      <c r="C2">
        <f>COUNTIFS(Crowdfunding!$G2:$G1001, "failed", Crowdfunding!$D2:$D1001, "&lt;1000")</f>
        <v>20</v>
      </c>
      <c r="D2">
        <f>COUNTIFS(Crowdfunding!$G2:$G1001, "canceled", Crowdfunding!$D2:$D1001, "&lt;1000")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25" x14ac:dyDescent="0.25">
      <c r="A3" s="10" t="s">
        <v>2097</v>
      </c>
      <c r="B3">
        <f>COUNTIFS(Crowdfunding!$G2:$G1001, "successful", Crowdfunding!$D2:$D1001, "&gt;=1000", Crowdfunding!$D2:$D1001, "&lt;4999")</f>
        <v>191</v>
      </c>
      <c r="C3">
        <f>COUNTIFS(Crowdfunding!$G2:$G1001, "failed", Crowdfunding!$D2:$D1001, "&gt;=1000", Crowdfunding!$D2:$D1001, "&lt;4999")</f>
        <v>38</v>
      </c>
      <c r="D3">
        <f>COUNTIFS(Crowdfunding!$G2:$G1001, "canceled", Crowdfunding!$D2:$D1001, "&gt;=1000", Crowdfunding!$D2:$D1001, "&lt;4999")</f>
        <v>2</v>
      </c>
      <c r="E3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25" x14ac:dyDescent="0.25">
      <c r="A4" s="10" t="s">
        <v>2098</v>
      </c>
      <c r="B4">
        <f>COUNTIFS(Crowdfunding!$G2:$G1001, "successful", Crowdfunding!$D2:$D1001, "&gt;=5000", Crowdfunding!$D2:$D1001, "&lt;9999")</f>
        <v>164</v>
      </c>
      <c r="C4">
        <f>COUNTIFS(Crowdfunding!$G2:$G1001, "failed", Crowdfunding!$D2:$D1001, "&gt;=5000", Crowdfunding!$D2:$D1001, "&lt;9999")</f>
        <v>126</v>
      </c>
      <c r="D4">
        <f>COUNTIFS(Crowdfunding!$G2:$G1001, "canceled", Crowdfunding!$D2:$D1001, "&gt;=5000", Crowdfunding!$D2:$D1001, "&lt;9999")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25" x14ac:dyDescent="0.25">
      <c r="A5" s="10" t="s">
        <v>2099</v>
      </c>
      <c r="B5">
        <f>COUNTIFS(Crowdfunding!$G2:$G1001, "successful", Crowdfunding!$D2:$D1001, "&gt;=10000", Crowdfunding!$D2:$D1001, "&lt;14999")</f>
        <v>4</v>
      </c>
      <c r="C5">
        <f>COUNTIFS(Crowdfunding!$G2:$G1001, "failed", Crowdfunding!$D2:$D1001, "&gt;=10000", Crowdfunding!$D2:$D1001, "&lt;14999")</f>
        <v>5</v>
      </c>
      <c r="D5">
        <f>COUNTIFS(Crowdfunding!$G2:$G1001, "canceled", Crowdfunding!$D2:$D1001, "&gt;=10000", Crowdfunding!$D2:$D1001, "&lt;14999")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ht="25" x14ac:dyDescent="0.25">
      <c r="A6" s="10" t="s">
        <v>2100</v>
      </c>
      <c r="B6">
        <f>COUNTIFS(Crowdfunding!$G2:$G1001, "successful", Crowdfunding!$D2:$D1001, "&gt;=15000", Crowdfunding!$D2:$D1001, "&lt;19999")</f>
        <v>10</v>
      </c>
      <c r="C6">
        <f>COUNTIFS(Crowdfunding!$G2:$G1001, "failed", Crowdfunding!$D2:$D1001, "&gt;=15000", Crowdfunding!$D2:$D1001, "&lt;19999")</f>
        <v>0</v>
      </c>
      <c r="D6">
        <f>COUNTIFS(Crowdfunding!$G2:$G1001, "canceled", Crowdfunding!$D2:$D1001, "&gt;=15000", Crowdfunding!$D2:$D1001, "&lt;19999")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ht="25" x14ac:dyDescent="0.25">
      <c r="A7" s="10" t="s">
        <v>2101</v>
      </c>
      <c r="B7">
        <f>COUNTIFS(Crowdfunding!$G2:$G1001, "successful", Crowdfunding!$D2:$D1001, "&gt;=20000", Crowdfunding!$D2:$D1001, "&lt;24999")</f>
        <v>7</v>
      </c>
      <c r="C7">
        <f>COUNTIFS(Crowdfunding!$G2:$G1001, "failed", Crowdfunding!$D2:$D1001, "&gt;=20000", Crowdfunding!$D2:$D1001, "&lt;24999")</f>
        <v>0</v>
      </c>
      <c r="D7">
        <f>COUNTIFS(Crowdfunding!$G2:$G1001, "canceled", Crowdfunding!$D2:$D1001, "&gt;=20000", Crowdfunding!$D2:$D1001, "&lt;24999")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ht="25" x14ac:dyDescent="0.25">
      <c r="A8" s="10" t="s">
        <v>2102</v>
      </c>
      <c r="B8">
        <f>COUNTIFS(Crowdfunding!$G2:$G1001, "successful", Crowdfunding!$D2:$D1001, "&gt;=25000", Crowdfunding!$D2:$D1001, "&lt;29999")</f>
        <v>11</v>
      </c>
      <c r="C8">
        <f>COUNTIFS(Crowdfunding!$G2:$G1001, "failed", Crowdfunding!$D2:$D1001, "&gt;=25000", Crowdfunding!$D2:$D1001, "&lt;29999")</f>
        <v>3</v>
      </c>
      <c r="D8">
        <f>COUNTIFS(Crowdfunding!$G2:$G1001, "canceled", Crowdfunding!$D2:$D1001, "&gt;=25000", Crowdfunding!$D2:$D1001, "&lt;29999")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ht="25" x14ac:dyDescent="0.25">
      <c r="A9" s="10" t="s">
        <v>2103</v>
      </c>
      <c r="B9">
        <f>COUNTIFS(Crowdfunding!$G2:$G1001, "successful", Crowdfunding!$D2:$D1001, "&gt;=30000", Crowdfunding!$D2:$D1001, "&lt;34999")</f>
        <v>7</v>
      </c>
      <c r="C9">
        <f>COUNTIFS(Crowdfunding!$G2:$G1001, "failed", Crowdfunding!$D2:$D1001, "&gt;=30000", Crowdfunding!$D2:$D1001, "&lt;34999")</f>
        <v>0</v>
      </c>
      <c r="D9">
        <f>COUNTIFS(Crowdfunding!$G2:$G1001, "canceled", Crowdfunding!$D2:$D1001, "&gt;=30000", Crowdfunding!$D2:$D1001, "&lt;34999")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ht="25" x14ac:dyDescent="0.25">
      <c r="A10" s="10" t="s">
        <v>2104</v>
      </c>
      <c r="B10">
        <f>COUNTIFS(Crowdfunding!$G2:$G1001, "successful", Crowdfunding!$D2:$D1001, "&gt;=35000", Crowdfunding!$D2:$D1001, "&lt;39999")</f>
        <v>8</v>
      </c>
      <c r="C10">
        <f>COUNTIFS(Crowdfunding!$G2:$G1001, "failed", Crowdfunding!$D2:$D1001, "&gt;=35000", Crowdfunding!$D2:$D1001, "&lt;39999")</f>
        <v>3</v>
      </c>
      <c r="D10">
        <f>COUNTIFS(Crowdfunding!$G2:$G1001, "canceled", Crowdfunding!$D2:$D1001, "&gt;=35000", Crowdfunding!$D2:$D1001, "&lt;39999")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25" x14ac:dyDescent="0.25">
      <c r="A11" s="10" t="s">
        <v>2105</v>
      </c>
      <c r="B11">
        <f>COUNTIFS(Crowdfunding!$G2:$G1001, "successful", Crowdfunding!$D2:$D1001, "&gt;=40000", Crowdfunding!$D2:$D1001, "&lt;44999")</f>
        <v>11</v>
      </c>
      <c r="C11">
        <f>COUNTIFS(Crowdfunding!$G2:$G1001, "failed", Crowdfunding!$D2:$D1001, "&gt;=40000", Crowdfunding!$D2:$D1001, "&lt;44999")</f>
        <v>3</v>
      </c>
      <c r="D11">
        <f>COUNTIFS(Crowdfunding!$G2:$G1001, "canceled", Crowdfunding!$D2:$D1001, "&gt;=40000", Crowdfunding!$D2:$D1001, "&lt;44999")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ht="25" x14ac:dyDescent="0.25">
      <c r="A12" s="10" t="s">
        <v>2106</v>
      </c>
      <c r="B12">
        <f>COUNTIFS(Crowdfunding!$G2:$G1001, "successful", Crowdfunding!$D2:$D1001, "&gt;=45000", Crowdfunding!$D2:$D1001, "&lt;49999")</f>
        <v>8</v>
      </c>
      <c r="C12">
        <f>COUNTIFS(Crowdfunding!$G2:$G1001, "failed", Crowdfunding!$D2:$D1001, "&gt;=45000", Crowdfunding!$D2:$D1001, "&lt;49999")</f>
        <v>3</v>
      </c>
      <c r="D12">
        <f>COUNTIFS(Crowdfunding!$G2:$G1001, "canceled", Crowdfunding!$D2:$D1001, "&gt;=45000", Crowdfunding!$D2:$D1001, "&lt;49999")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ht="25" x14ac:dyDescent="0.25">
      <c r="A13" s="10" t="s">
        <v>2107</v>
      </c>
      <c r="B13">
        <f>COUNTIFS(Crowdfunding!$G2:$G1001, "successful", Crowdfunding!$D2:$D1001, "&gt;=50000")</f>
        <v>114</v>
      </c>
      <c r="C13">
        <f>COUNTIFS(Crowdfunding!$G2:$G1001, "failed", Crowdfunding!$D2:$D1001, "&gt;=50000")</f>
        <v>163</v>
      </c>
      <c r="D13">
        <f>COUNTIFS(Crowdfunding!$G2:$G1001, "canceled", Crowdfunding!$D2:$D1001, "&gt;=50000")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24" spans="1:1" x14ac:dyDescent="0.2">
      <c r="A24" s="12" t="s">
        <v>2088</v>
      </c>
    </row>
    <row r="25" spans="1:1" x14ac:dyDescent="0.2">
      <c r="A25" s="12" t="s">
        <v>2089</v>
      </c>
    </row>
    <row r="26" spans="1:1" x14ac:dyDescent="0.2">
      <c r="A26" s="12" t="s">
        <v>2090</v>
      </c>
    </row>
    <row r="27" spans="1:1" x14ac:dyDescent="0.2">
      <c r="A27" s="12" t="s">
        <v>2091</v>
      </c>
    </row>
    <row r="28" spans="1:1" x14ac:dyDescent="0.2">
      <c r="A28" s="12" t="s">
        <v>2092</v>
      </c>
    </row>
    <row r="29" spans="1:1" x14ac:dyDescent="0.2">
      <c r="A29" s="12" t="s">
        <v>2093</v>
      </c>
    </row>
    <row r="30" spans="1:1" x14ac:dyDescent="0.2">
      <c r="A30" s="12" t="s">
        <v>2094</v>
      </c>
    </row>
    <row r="31" spans="1:1" x14ac:dyDescent="0.2">
      <c r="A31" s="12" t="s">
        <v>2095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104B-76C4-7B47-A4A2-26E24BA14277}">
  <dimension ref="A1:H94"/>
  <sheetViews>
    <sheetView topLeftCell="A40" workbookViewId="0">
      <selection activeCell="A77" sqref="A77"/>
    </sheetView>
  </sheetViews>
  <sheetFormatPr baseColWidth="10" defaultRowHeight="16" x14ac:dyDescent="0.2"/>
  <cols>
    <col min="1" max="1" width="55.33203125" bestFit="1" customWidth="1"/>
    <col min="2" max="2" width="19.5" bestFit="1" customWidth="1"/>
    <col min="3" max="3" width="23.83203125" bestFit="1" customWidth="1"/>
    <col min="4" max="4" width="20" bestFit="1" customWidth="1"/>
    <col min="5" max="5" width="20.5" bestFit="1" customWidth="1"/>
    <col min="6" max="6" width="19.6640625" bestFit="1" customWidth="1"/>
    <col min="7" max="7" width="23" bestFit="1" customWidth="1"/>
    <col min="8" max="8" width="11.33203125" customWidth="1"/>
    <col min="9" max="43" width="3.1640625" bestFit="1" customWidth="1"/>
    <col min="44" max="232" width="4.1640625" bestFit="1" customWidth="1"/>
    <col min="233" max="386" width="5.1640625" bestFit="1" customWidth="1"/>
    <col min="387" max="387" width="10.83203125" bestFit="1" customWidth="1"/>
    <col min="388" max="388" width="8.83203125" bestFit="1" customWidth="1"/>
    <col min="389" max="389" width="7.1640625" bestFit="1" customWidth="1"/>
    <col min="390" max="390" width="8.83203125" bestFit="1" customWidth="1"/>
    <col min="391" max="391" width="7.1640625" bestFit="1" customWidth="1"/>
    <col min="392" max="392" width="8.83203125" bestFit="1" customWidth="1"/>
    <col min="393" max="393" width="11.33203125" bestFit="1" customWidth="1"/>
    <col min="394" max="394" width="8.83203125" bestFit="1" customWidth="1"/>
    <col min="395" max="396" width="6.6640625" bestFit="1" customWidth="1"/>
    <col min="397" max="397" width="8.83203125" bestFit="1" customWidth="1"/>
    <col min="398" max="398" width="7.1640625" bestFit="1" customWidth="1"/>
    <col min="399" max="399" width="8.83203125" bestFit="1" customWidth="1"/>
    <col min="400" max="401" width="11.33203125" bestFit="1" customWidth="1"/>
    <col min="402" max="402" width="8.83203125" bestFit="1" customWidth="1"/>
    <col min="403" max="404" width="11.33203125" bestFit="1" customWidth="1"/>
    <col min="405" max="405" width="8.83203125" bestFit="1" customWidth="1"/>
    <col min="406" max="407" width="10.1640625" bestFit="1" customWidth="1"/>
    <col min="408" max="408" width="8.83203125" bestFit="1" customWidth="1"/>
    <col min="409" max="409" width="6.33203125" bestFit="1" customWidth="1"/>
    <col min="410" max="410" width="8.83203125" bestFit="1" customWidth="1"/>
    <col min="411" max="411" width="11.33203125" bestFit="1" customWidth="1"/>
    <col min="412" max="412" width="8.83203125" bestFit="1" customWidth="1"/>
    <col min="413" max="414" width="9.5" bestFit="1" customWidth="1"/>
    <col min="415" max="415" width="8.83203125" bestFit="1" customWidth="1"/>
    <col min="416" max="416" width="7.1640625" bestFit="1" customWidth="1"/>
    <col min="417" max="417" width="8.83203125" bestFit="1" customWidth="1"/>
    <col min="418" max="418" width="7.1640625" bestFit="1" customWidth="1"/>
    <col min="419" max="419" width="8.83203125" bestFit="1" customWidth="1"/>
    <col min="420" max="420" width="10.1640625" bestFit="1" customWidth="1"/>
    <col min="421" max="421" width="8.83203125" bestFit="1" customWidth="1"/>
    <col min="422" max="422" width="7.1640625" bestFit="1" customWidth="1"/>
    <col min="423" max="423" width="8.83203125" bestFit="1" customWidth="1"/>
    <col min="424" max="424" width="7.1640625" bestFit="1" customWidth="1"/>
    <col min="425" max="425" width="8.83203125" bestFit="1" customWidth="1"/>
    <col min="426" max="426" width="11.33203125" bestFit="1" customWidth="1"/>
    <col min="427" max="427" width="8.83203125" bestFit="1" customWidth="1"/>
    <col min="428" max="429" width="7.1640625" bestFit="1" customWidth="1"/>
    <col min="430" max="430" width="8.83203125" bestFit="1" customWidth="1"/>
    <col min="431" max="431" width="6.6640625" bestFit="1" customWidth="1"/>
    <col min="432" max="432" width="8.83203125" bestFit="1" customWidth="1"/>
    <col min="433" max="433" width="6.33203125" bestFit="1" customWidth="1"/>
    <col min="434" max="434" width="8.83203125" bestFit="1" customWidth="1"/>
    <col min="435" max="436" width="11.5" bestFit="1" customWidth="1"/>
    <col min="437" max="437" width="8.83203125" bestFit="1" customWidth="1"/>
    <col min="438" max="438" width="7.1640625" bestFit="1" customWidth="1"/>
    <col min="439" max="439" width="8.83203125" bestFit="1" customWidth="1"/>
    <col min="440" max="441" width="11.5" bestFit="1" customWidth="1"/>
    <col min="442" max="442" width="8.83203125" bestFit="1" customWidth="1"/>
    <col min="443" max="444" width="11.5" bestFit="1" customWidth="1"/>
    <col min="445" max="445" width="8.83203125" bestFit="1" customWidth="1"/>
    <col min="446" max="447" width="10.1640625" bestFit="1" customWidth="1"/>
    <col min="448" max="448" width="8.83203125" bestFit="1" customWidth="1"/>
    <col min="449" max="449" width="6.33203125" bestFit="1" customWidth="1"/>
    <col min="450" max="450" width="8.83203125" bestFit="1" customWidth="1"/>
    <col min="451" max="451" width="6.33203125" bestFit="1" customWidth="1"/>
    <col min="452" max="452" width="8.83203125" bestFit="1" customWidth="1"/>
    <col min="453" max="453" width="7.1640625" bestFit="1" customWidth="1"/>
    <col min="454" max="454" width="8.83203125" bestFit="1" customWidth="1"/>
    <col min="455" max="455" width="7.1640625" bestFit="1" customWidth="1"/>
    <col min="456" max="456" width="8.83203125" bestFit="1" customWidth="1"/>
    <col min="457" max="457" width="11.33203125" bestFit="1" customWidth="1"/>
    <col min="458" max="458" width="8.83203125" bestFit="1" customWidth="1"/>
    <col min="459" max="460" width="7.1640625" bestFit="1" customWidth="1"/>
    <col min="461" max="461" width="8.83203125" bestFit="1" customWidth="1"/>
    <col min="462" max="462" width="11.5" bestFit="1" customWidth="1"/>
    <col min="463" max="463" width="8.83203125" bestFit="1" customWidth="1"/>
    <col min="464" max="464" width="6.33203125" bestFit="1" customWidth="1"/>
    <col min="465" max="465" width="8.83203125" bestFit="1" customWidth="1"/>
    <col min="466" max="466" width="10.1640625" bestFit="1" customWidth="1"/>
    <col min="467" max="467" width="8.83203125" bestFit="1" customWidth="1"/>
    <col min="468" max="468" width="7.1640625" bestFit="1" customWidth="1"/>
    <col min="469" max="469" width="8.83203125" bestFit="1" customWidth="1"/>
    <col min="470" max="470" width="9.5" bestFit="1" customWidth="1"/>
    <col min="471" max="471" width="8.83203125" bestFit="1" customWidth="1"/>
    <col min="472" max="472" width="11.33203125" bestFit="1" customWidth="1"/>
    <col min="473" max="473" width="8.83203125" bestFit="1" customWidth="1"/>
    <col min="474" max="474" width="11.33203125" bestFit="1" customWidth="1"/>
    <col min="475" max="475" width="8.83203125" bestFit="1" customWidth="1"/>
    <col min="476" max="476" width="6.33203125" bestFit="1" customWidth="1"/>
    <col min="477" max="477" width="8.83203125" bestFit="1" customWidth="1"/>
    <col min="478" max="478" width="7.1640625" bestFit="1" customWidth="1"/>
    <col min="479" max="479" width="8.83203125" bestFit="1" customWidth="1"/>
    <col min="480" max="480" width="7.1640625" bestFit="1" customWidth="1"/>
    <col min="481" max="481" width="8.83203125" bestFit="1" customWidth="1"/>
    <col min="482" max="482" width="7.1640625" bestFit="1" customWidth="1"/>
    <col min="483" max="483" width="8.83203125" bestFit="1" customWidth="1"/>
    <col min="484" max="484" width="7.1640625" bestFit="1" customWidth="1"/>
    <col min="485" max="485" width="8.83203125" bestFit="1" customWidth="1"/>
    <col min="486" max="486" width="11.33203125" bestFit="1" customWidth="1"/>
    <col min="487" max="487" width="8.83203125" bestFit="1" customWidth="1"/>
    <col min="488" max="488" width="6.33203125" bestFit="1" customWidth="1"/>
    <col min="489" max="489" width="8.83203125" bestFit="1" customWidth="1"/>
    <col min="490" max="490" width="10.1640625" bestFit="1" customWidth="1"/>
    <col min="491" max="491" width="8.83203125" bestFit="1" customWidth="1"/>
    <col min="492" max="492" width="7.1640625" bestFit="1" customWidth="1"/>
    <col min="493" max="493" width="8.83203125" bestFit="1" customWidth="1"/>
    <col min="494" max="495" width="9.83203125" bestFit="1" customWidth="1"/>
    <col min="496" max="496" width="8.83203125" bestFit="1" customWidth="1"/>
    <col min="497" max="497" width="6.33203125" bestFit="1" customWidth="1"/>
    <col min="498" max="498" width="8.83203125" bestFit="1" customWidth="1"/>
    <col min="499" max="500" width="7.1640625" bestFit="1" customWidth="1"/>
    <col min="501" max="501" width="8.83203125" bestFit="1" customWidth="1"/>
    <col min="502" max="502" width="6.33203125" bestFit="1" customWidth="1"/>
    <col min="503" max="503" width="8.83203125" bestFit="1" customWidth="1"/>
    <col min="504" max="504" width="10.1640625" bestFit="1" customWidth="1"/>
    <col min="505" max="505" width="8.83203125" bestFit="1" customWidth="1"/>
    <col min="506" max="506" width="11.33203125" bestFit="1" customWidth="1"/>
    <col min="507" max="507" width="8.83203125" bestFit="1" customWidth="1"/>
    <col min="508" max="508" width="9.5" bestFit="1" customWidth="1"/>
    <col min="509" max="509" width="8.83203125" bestFit="1" customWidth="1"/>
    <col min="510" max="510" width="9.83203125" bestFit="1" customWidth="1"/>
    <col min="511" max="511" width="8.83203125" bestFit="1" customWidth="1"/>
    <col min="512" max="512" width="10.1640625" bestFit="1" customWidth="1"/>
    <col min="513" max="513" width="8.83203125" bestFit="1" customWidth="1"/>
    <col min="514" max="514" width="7.1640625" bestFit="1" customWidth="1"/>
    <col min="515" max="515" width="8.83203125" bestFit="1" customWidth="1"/>
    <col min="516" max="516" width="7.1640625" bestFit="1" customWidth="1"/>
    <col min="517" max="517" width="8.83203125" bestFit="1" customWidth="1"/>
    <col min="518" max="518" width="10.1640625" bestFit="1" customWidth="1"/>
    <col min="519" max="519" width="8.83203125" bestFit="1" customWidth="1"/>
    <col min="520" max="520" width="6.33203125" bestFit="1" customWidth="1"/>
    <col min="521" max="521" width="8.83203125" bestFit="1" customWidth="1"/>
    <col min="522" max="522" width="10.1640625" bestFit="1" customWidth="1"/>
    <col min="523" max="523" width="8.83203125" bestFit="1" customWidth="1"/>
    <col min="524" max="524" width="11.33203125" bestFit="1" customWidth="1"/>
    <col min="525" max="525" width="8.83203125" bestFit="1" customWidth="1"/>
    <col min="526" max="526" width="10.1640625" bestFit="1" customWidth="1"/>
    <col min="527" max="527" width="8.83203125" bestFit="1" customWidth="1"/>
    <col min="528" max="528" width="7.1640625" bestFit="1" customWidth="1"/>
    <col min="529" max="529" width="8.83203125" bestFit="1" customWidth="1"/>
    <col min="530" max="531" width="10.1640625" bestFit="1" customWidth="1"/>
    <col min="532" max="532" width="8.83203125" bestFit="1" customWidth="1"/>
    <col min="533" max="533" width="11.33203125" bestFit="1" customWidth="1"/>
    <col min="534" max="534" width="8.83203125" bestFit="1" customWidth="1"/>
    <col min="535" max="535" width="11.33203125" bestFit="1" customWidth="1"/>
    <col min="536" max="536" width="8.83203125" bestFit="1" customWidth="1"/>
    <col min="537" max="537" width="10.1640625" bestFit="1" customWidth="1"/>
    <col min="538" max="538" width="8.83203125" bestFit="1" customWidth="1"/>
    <col min="539" max="539" width="6.33203125" bestFit="1" customWidth="1"/>
    <col min="540" max="540" width="8.83203125" bestFit="1" customWidth="1"/>
    <col min="541" max="541" width="9.83203125" bestFit="1" customWidth="1"/>
    <col min="542" max="542" width="8.83203125" bestFit="1" customWidth="1"/>
    <col min="543" max="543" width="11.5" bestFit="1" customWidth="1"/>
    <col min="544" max="544" width="8.83203125" bestFit="1" customWidth="1"/>
    <col min="545" max="545" width="7.1640625" bestFit="1" customWidth="1"/>
    <col min="546" max="546" width="8.83203125" bestFit="1" customWidth="1"/>
    <col min="547" max="547" width="6.33203125" bestFit="1" customWidth="1"/>
    <col min="548" max="548" width="8.83203125" bestFit="1" customWidth="1"/>
    <col min="549" max="549" width="11.33203125" bestFit="1" customWidth="1"/>
    <col min="550" max="550" width="8.83203125" bestFit="1" customWidth="1"/>
    <col min="551" max="551" width="10.1640625" bestFit="1" customWidth="1"/>
    <col min="552" max="552" width="8.83203125" bestFit="1" customWidth="1"/>
    <col min="553" max="553" width="10.1640625" bestFit="1" customWidth="1"/>
    <col min="554" max="554" width="8.83203125" bestFit="1" customWidth="1"/>
    <col min="555" max="555" width="11.33203125" bestFit="1" customWidth="1"/>
    <col min="556" max="556" width="8.83203125" bestFit="1" customWidth="1"/>
    <col min="557" max="557" width="7.1640625" bestFit="1" customWidth="1"/>
    <col min="558" max="558" width="8.83203125" bestFit="1" customWidth="1"/>
    <col min="559" max="559" width="6.6640625" bestFit="1" customWidth="1"/>
    <col min="560" max="560" width="8.83203125" bestFit="1" customWidth="1"/>
    <col min="561" max="561" width="6.33203125" bestFit="1" customWidth="1"/>
    <col min="562" max="562" width="8.83203125" bestFit="1" customWidth="1"/>
    <col min="563" max="563" width="11.33203125" bestFit="1" customWidth="1"/>
    <col min="564" max="564" width="8.83203125" bestFit="1" customWidth="1"/>
    <col min="565" max="565" width="7.1640625" bestFit="1" customWidth="1"/>
    <col min="566" max="566" width="8.83203125" bestFit="1" customWidth="1"/>
    <col min="567" max="567" width="7.1640625" bestFit="1" customWidth="1"/>
    <col min="568" max="568" width="8.83203125" bestFit="1" customWidth="1"/>
    <col min="569" max="569" width="6.33203125" bestFit="1" customWidth="1"/>
    <col min="570" max="570" width="8.83203125" bestFit="1" customWidth="1"/>
    <col min="571" max="571" width="11.33203125" bestFit="1" customWidth="1"/>
    <col min="572" max="572" width="8.83203125" bestFit="1" customWidth="1"/>
    <col min="573" max="573" width="11.33203125" bestFit="1" customWidth="1"/>
    <col min="574" max="574" width="8.83203125" bestFit="1" customWidth="1"/>
    <col min="575" max="575" width="11.33203125" bestFit="1" customWidth="1"/>
    <col min="576" max="576" width="8.83203125" bestFit="1" customWidth="1"/>
    <col min="577" max="577" width="9.5" bestFit="1" customWidth="1"/>
    <col min="578" max="578" width="8.83203125" bestFit="1" customWidth="1"/>
    <col min="579" max="579" width="9.5" bestFit="1" customWidth="1"/>
    <col min="580" max="580" width="8.83203125" bestFit="1" customWidth="1"/>
    <col min="581" max="581" width="7.1640625" bestFit="1" customWidth="1"/>
    <col min="582" max="582" width="8.83203125" bestFit="1" customWidth="1"/>
    <col min="583" max="583" width="10.1640625" bestFit="1" customWidth="1"/>
    <col min="584" max="584" width="8.83203125" bestFit="1" customWidth="1"/>
    <col min="585" max="585" width="10.1640625" bestFit="1" customWidth="1"/>
    <col min="586" max="586" width="8.83203125" bestFit="1" customWidth="1"/>
    <col min="587" max="587" width="7.1640625" bestFit="1" customWidth="1"/>
    <col min="588" max="588" width="8.83203125" bestFit="1" customWidth="1"/>
    <col min="589" max="589" width="7.1640625" bestFit="1" customWidth="1"/>
    <col min="590" max="590" width="8.83203125" bestFit="1" customWidth="1"/>
    <col min="591" max="591" width="6.6640625" bestFit="1" customWidth="1"/>
    <col min="592" max="592" width="8.83203125" bestFit="1" customWidth="1"/>
    <col min="593" max="593" width="11.33203125" bestFit="1" customWidth="1"/>
    <col min="594" max="594" width="8.83203125" bestFit="1" customWidth="1"/>
    <col min="595" max="595" width="6.6640625" bestFit="1" customWidth="1"/>
    <col min="596" max="596" width="8.83203125" bestFit="1" customWidth="1"/>
    <col min="597" max="597" width="6.33203125" bestFit="1" customWidth="1"/>
    <col min="598" max="598" width="8.83203125" bestFit="1" customWidth="1"/>
    <col min="599" max="599" width="7.33203125" bestFit="1" customWidth="1"/>
    <col min="600" max="600" width="9.83203125" bestFit="1" customWidth="1"/>
    <col min="601" max="601" width="7.33203125" bestFit="1" customWidth="1"/>
    <col min="602" max="602" width="9.83203125" bestFit="1" customWidth="1"/>
    <col min="603" max="603" width="11.33203125" bestFit="1" customWidth="1"/>
    <col min="604" max="604" width="9.83203125" bestFit="1" customWidth="1"/>
    <col min="605" max="605" width="10.1640625" bestFit="1" customWidth="1"/>
    <col min="606" max="606" width="9.83203125" bestFit="1" customWidth="1"/>
    <col min="607" max="607" width="7.33203125" bestFit="1" customWidth="1"/>
    <col min="608" max="608" width="9.83203125" bestFit="1" customWidth="1"/>
    <col min="609" max="609" width="7.33203125" bestFit="1" customWidth="1"/>
    <col min="610" max="610" width="9.83203125" bestFit="1" customWidth="1"/>
    <col min="611" max="611" width="7.33203125" bestFit="1" customWidth="1"/>
    <col min="612" max="612" width="9.83203125" bestFit="1" customWidth="1"/>
    <col min="613" max="613" width="7.33203125" bestFit="1" customWidth="1"/>
    <col min="614" max="614" width="9.83203125" bestFit="1" customWidth="1"/>
    <col min="615" max="615" width="9.5" bestFit="1" customWidth="1"/>
    <col min="616" max="616" width="9.83203125" bestFit="1" customWidth="1"/>
    <col min="617" max="617" width="7.33203125" bestFit="1" customWidth="1"/>
    <col min="618" max="618" width="9.83203125" bestFit="1" customWidth="1"/>
    <col min="619" max="619" width="7.33203125" bestFit="1" customWidth="1"/>
    <col min="620" max="620" width="9.83203125" bestFit="1" customWidth="1"/>
    <col min="621" max="621" width="11.5" bestFit="1" customWidth="1"/>
    <col min="622" max="622" width="9.83203125" bestFit="1" customWidth="1"/>
    <col min="623" max="623" width="11.33203125" bestFit="1" customWidth="1"/>
    <col min="624" max="624" width="9.83203125" bestFit="1" customWidth="1"/>
    <col min="625" max="625" width="11.33203125" bestFit="1" customWidth="1"/>
    <col min="626" max="626" width="9.83203125" bestFit="1" customWidth="1"/>
    <col min="627" max="627" width="9.5" bestFit="1" customWidth="1"/>
    <col min="628" max="628" width="9.83203125" bestFit="1" customWidth="1"/>
    <col min="629" max="629" width="9.5" bestFit="1" customWidth="1"/>
    <col min="630" max="630" width="9.83203125" bestFit="1" customWidth="1"/>
    <col min="631" max="631" width="10.1640625" bestFit="1" customWidth="1"/>
    <col min="632" max="632" width="9.83203125" bestFit="1" customWidth="1"/>
    <col min="633" max="633" width="10.1640625" bestFit="1" customWidth="1"/>
    <col min="634" max="634" width="9.83203125" bestFit="1" customWidth="1"/>
    <col min="635" max="635" width="11.33203125" bestFit="1" customWidth="1"/>
    <col min="636" max="636" width="9.83203125" bestFit="1" customWidth="1"/>
    <col min="637" max="638" width="11.33203125" bestFit="1" customWidth="1"/>
    <col min="639" max="639" width="9.83203125" bestFit="1" customWidth="1"/>
    <col min="640" max="640" width="10.1640625" bestFit="1" customWidth="1"/>
    <col min="641" max="641" width="9.83203125" bestFit="1" customWidth="1"/>
    <col min="642" max="642" width="11.33203125" bestFit="1" customWidth="1"/>
    <col min="643" max="643" width="9.83203125" bestFit="1" customWidth="1"/>
    <col min="644" max="644" width="7.33203125" bestFit="1" customWidth="1"/>
    <col min="645" max="645" width="9.83203125" bestFit="1" customWidth="1"/>
    <col min="646" max="646" width="7.33203125" bestFit="1" customWidth="1"/>
    <col min="647" max="647" width="9.83203125" bestFit="1" customWidth="1"/>
    <col min="648" max="648" width="7.33203125" bestFit="1" customWidth="1"/>
    <col min="649" max="649" width="9.83203125" bestFit="1" customWidth="1"/>
    <col min="650" max="650" width="7.33203125" bestFit="1" customWidth="1"/>
    <col min="651" max="651" width="9.83203125" bestFit="1" customWidth="1"/>
    <col min="652" max="652" width="11.33203125" bestFit="1" customWidth="1"/>
    <col min="653" max="653" width="9.83203125" bestFit="1" customWidth="1"/>
    <col min="654" max="654" width="10.1640625" bestFit="1" customWidth="1"/>
    <col min="655" max="655" width="9.83203125" bestFit="1" customWidth="1"/>
    <col min="656" max="656" width="7.33203125" bestFit="1" customWidth="1"/>
    <col min="657" max="657" width="9.83203125" bestFit="1" customWidth="1"/>
    <col min="658" max="658" width="7.33203125" bestFit="1" customWidth="1"/>
    <col min="659" max="659" width="9.83203125" bestFit="1" customWidth="1"/>
    <col min="660" max="660" width="7.33203125" bestFit="1" customWidth="1"/>
    <col min="661" max="661" width="9.83203125" bestFit="1" customWidth="1"/>
    <col min="662" max="662" width="7.33203125" bestFit="1" customWidth="1"/>
    <col min="663" max="663" width="9.83203125" bestFit="1" customWidth="1"/>
    <col min="664" max="664" width="7.33203125" bestFit="1" customWidth="1"/>
    <col min="665" max="665" width="9.83203125" bestFit="1" customWidth="1"/>
    <col min="666" max="666" width="11.33203125" bestFit="1" customWidth="1"/>
    <col min="667" max="667" width="9.83203125" bestFit="1" customWidth="1"/>
    <col min="668" max="668" width="7.33203125" bestFit="1" customWidth="1"/>
    <col min="669" max="669" width="9.83203125" bestFit="1" customWidth="1"/>
    <col min="670" max="670" width="11.33203125" bestFit="1" customWidth="1"/>
    <col min="671" max="671" width="9.83203125" bestFit="1" customWidth="1"/>
    <col min="672" max="672" width="10.1640625" bestFit="1" customWidth="1"/>
    <col min="673" max="673" width="9.83203125" bestFit="1" customWidth="1"/>
    <col min="674" max="674" width="7.33203125" bestFit="1" customWidth="1"/>
    <col min="675" max="675" width="9.83203125" bestFit="1" customWidth="1"/>
    <col min="676" max="676" width="7.33203125" bestFit="1" customWidth="1"/>
    <col min="677" max="677" width="9.83203125" bestFit="1" customWidth="1"/>
    <col min="678" max="678" width="10.1640625" bestFit="1" customWidth="1"/>
    <col min="679" max="679" width="9.83203125" bestFit="1" customWidth="1"/>
    <col min="680" max="680" width="9.5" bestFit="1" customWidth="1"/>
    <col min="681" max="681" width="9.83203125" bestFit="1" customWidth="1"/>
    <col min="682" max="682" width="7.33203125" bestFit="1" customWidth="1"/>
    <col min="683" max="683" width="9.83203125" bestFit="1" customWidth="1"/>
    <col min="684" max="684" width="7.33203125" bestFit="1" customWidth="1"/>
    <col min="685" max="685" width="9.83203125" bestFit="1" customWidth="1"/>
    <col min="686" max="686" width="7.33203125" bestFit="1" customWidth="1"/>
    <col min="687" max="687" width="9.83203125" bestFit="1" customWidth="1"/>
    <col min="688" max="688" width="7.33203125" bestFit="1" customWidth="1"/>
    <col min="689" max="689" width="9.83203125" bestFit="1" customWidth="1"/>
    <col min="690" max="690" width="7.33203125" bestFit="1" customWidth="1"/>
    <col min="691" max="691" width="9.83203125" bestFit="1" customWidth="1"/>
    <col min="692" max="692" width="7.33203125" bestFit="1" customWidth="1"/>
    <col min="693" max="693" width="9.83203125" bestFit="1" customWidth="1"/>
    <col min="694" max="694" width="7.33203125" bestFit="1" customWidth="1"/>
    <col min="695" max="695" width="9.83203125" bestFit="1" customWidth="1"/>
    <col min="696" max="696" width="7.33203125" bestFit="1" customWidth="1"/>
    <col min="697" max="697" width="9.83203125" bestFit="1" customWidth="1"/>
    <col min="698" max="698" width="7.33203125" bestFit="1" customWidth="1"/>
    <col min="699" max="699" width="9.83203125" bestFit="1" customWidth="1"/>
    <col min="700" max="700" width="7.33203125" bestFit="1" customWidth="1"/>
    <col min="701" max="701" width="9.83203125" bestFit="1" customWidth="1"/>
    <col min="702" max="702" width="7.33203125" bestFit="1" customWidth="1"/>
    <col min="703" max="703" width="9.83203125" bestFit="1" customWidth="1"/>
    <col min="704" max="704" width="11.33203125" bestFit="1" customWidth="1"/>
    <col min="705" max="705" width="9.83203125" bestFit="1" customWidth="1"/>
    <col min="706" max="706" width="9.5" bestFit="1" customWidth="1"/>
    <col min="707" max="707" width="9.83203125" bestFit="1" customWidth="1"/>
    <col min="708" max="708" width="11.5" bestFit="1" customWidth="1"/>
    <col min="709" max="709" width="9.83203125" bestFit="1" customWidth="1"/>
    <col min="710" max="710" width="7.33203125" bestFit="1" customWidth="1"/>
    <col min="711" max="711" width="9.83203125" bestFit="1" customWidth="1"/>
    <col min="712" max="712" width="7.33203125" bestFit="1" customWidth="1"/>
    <col min="713" max="713" width="9.83203125" bestFit="1" customWidth="1"/>
    <col min="714" max="714" width="7.33203125" bestFit="1" customWidth="1"/>
    <col min="715" max="715" width="9.83203125" bestFit="1" customWidth="1"/>
    <col min="716" max="716" width="11.33203125" bestFit="1" customWidth="1"/>
    <col min="717" max="717" width="9.83203125" bestFit="1" customWidth="1"/>
    <col min="718" max="718" width="11.33203125" bestFit="1" customWidth="1"/>
    <col min="719" max="719" width="9.83203125" bestFit="1" customWidth="1"/>
    <col min="720" max="720" width="11.5" bestFit="1" customWidth="1"/>
    <col min="721" max="721" width="9.83203125" bestFit="1" customWidth="1"/>
    <col min="722" max="722" width="7.33203125" bestFit="1" customWidth="1"/>
    <col min="723" max="723" width="9.83203125" bestFit="1" customWidth="1"/>
    <col min="724" max="724" width="9.5" bestFit="1" customWidth="1"/>
    <col min="725" max="725" width="9.83203125" bestFit="1" customWidth="1"/>
    <col min="726" max="726" width="7.33203125" bestFit="1" customWidth="1"/>
    <col min="727" max="727" width="9.83203125" bestFit="1" customWidth="1"/>
    <col min="728" max="728" width="11.33203125" bestFit="1" customWidth="1"/>
    <col min="729" max="729" width="9.83203125" bestFit="1" customWidth="1"/>
    <col min="730" max="730" width="11.33203125" bestFit="1" customWidth="1"/>
    <col min="731" max="731" width="9.83203125" bestFit="1" customWidth="1"/>
    <col min="732" max="732" width="7.33203125" bestFit="1" customWidth="1"/>
    <col min="733" max="733" width="9.83203125" bestFit="1" customWidth="1"/>
    <col min="734" max="734" width="11.33203125" bestFit="1" customWidth="1"/>
    <col min="735" max="735" width="9.83203125" bestFit="1" customWidth="1"/>
    <col min="736" max="736" width="7.33203125" bestFit="1" customWidth="1"/>
    <col min="737" max="737" width="9.83203125" bestFit="1" customWidth="1"/>
    <col min="738" max="738" width="10.1640625" bestFit="1" customWidth="1"/>
    <col min="739" max="739" width="9.83203125" bestFit="1" customWidth="1"/>
    <col min="740" max="740" width="7.33203125" bestFit="1" customWidth="1"/>
    <col min="741" max="741" width="9.83203125" bestFit="1" customWidth="1"/>
    <col min="742" max="742" width="7.33203125" bestFit="1" customWidth="1"/>
    <col min="743" max="743" width="9.83203125" bestFit="1" customWidth="1"/>
    <col min="744" max="744" width="7.33203125" bestFit="1" customWidth="1"/>
    <col min="745" max="745" width="9.83203125" bestFit="1" customWidth="1"/>
    <col min="746" max="746" width="7.33203125" bestFit="1" customWidth="1"/>
    <col min="747" max="747" width="9.83203125" bestFit="1" customWidth="1"/>
    <col min="748" max="748" width="7.33203125" bestFit="1" customWidth="1"/>
    <col min="749" max="749" width="9.83203125" bestFit="1" customWidth="1"/>
    <col min="750" max="750" width="7.33203125" bestFit="1" customWidth="1"/>
    <col min="751" max="751" width="9.83203125" bestFit="1" customWidth="1"/>
    <col min="752" max="752" width="7.33203125" bestFit="1" customWidth="1"/>
    <col min="753" max="753" width="9.83203125" bestFit="1" customWidth="1"/>
    <col min="754" max="754" width="7.33203125" bestFit="1" customWidth="1"/>
    <col min="755" max="755" width="9.83203125" bestFit="1" customWidth="1"/>
    <col min="756" max="756" width="11.33203125" bestFit="1" customWidth="1"/>
    <col min="757" max="757" width="9.83203125" bestFit="1" customWidth="1"/>
    <col min="758" max="758" width="7.33203125" bestFit="1" customWidth="1"/>
    <col min="759" max="759" width="9.83203125" bestFit="1" customWidth="1"/>
    <col min="760" max="760" width="7.33203125" bestFit="1" customWidth="1"/>
    <col min="761" max="761" width="9.83203125" bestFit="1" customWidth="1"/>
    <col min="762" max="762" width="11.33203125" bestFit="1" customWidth="1"/>
    <col min="763" max="763" width="9.83203125" bestFit="1" customWidth="1"/>
    <col min="764" max="764" width="7.33203125" bestFit="1" customWidth="1"/>
    <col min="765" max="765" width="9.83203125" bestFit="1" customWidth="1"/>
    <col min="766" max="766" width="11.33203125" bestFit="1" customWidth="1"/>
    <col min="767" max="767" width="9.83203125" bestFit="1" customWidth="1"/>
    <col min="768" max="768" width="7.33203125" bestFit="1" customWidth="1"/>
    <col min="769" max="769" width="9.83203125" bestFit="1" customWidth="1"/>
    <col min="770" max="770" width="7.33203125" bestFit="1" customWidth="1"/>
    <col min="771" max="771" width="9.83203125" bestFit="1" customWidth="1"/>
    <col min="772" max="772" width="7.33203125" bestFit="1" customWidth="1"/>
    <col min="773" max="773" width="9.83203125" bestFit="1" customWidth="1"/>
    <col min="774" max="774" width="7.33203125" bestFit="1" customWidth="1"/>
    <col min="775" max="775" width="9.83203125" bestFit="1" customWidth="1"/>
    <col min="776" max="776" width="7.33203125" bestFit="1" customWidth="1"/>
    <col min="777" max="777" width="9.83203125" bestFit="1" customWidth="1"/>
    <col min="778" max="778" width="7.33203125" bestFit="1" customWidth="1"/>
    <col min="779" max="779" width="9.83203125" bestFit="1" customWidth="1"/>
    <col min="780" max="780" width="7.33203125" bestFit="1" customWidth="1"/>
    <col min="781" max="781" width="9.83203125" bestFit="1" customWidth="1"/>
    <col min="782" max="782" width="7.33203125" bestFit="1" customWidth="1"/>
    <col min="783" max="783" width="9.83203125" bestFit="1" customWidth="1"/>
    <col min="784" max="785" width="10.1640625" bestFit="1" customWidth="1"/>
    <col min="786" max="786" width="9.83203125" bestFit="1" customWidth="1"/>
    <col min="787" max="787" width="11.33203125" bestFit="1" customWidth="1"/>
    <col min="788" max="788" width="9.83203125" bestFit="1" customWidth="1"/>
    <col min="789" max="789" width="7.33203125" bestFit="1" customWidth="1"/>
    <col min="790" max="790" width="9.83203125" bestFit="1" customWidth="1"/>
    <col min="791" max="791" width="9.5" bestFit="1" customWidth="1"/>
    <col min="792" max="792" width="9.83203125" bestFit="1" customWidth="1"/>
    <col min="793" max="793" width="10.1640625" bestFit="1" customWidth="1"/>
    <col min="794" max="794" width="9.83203125" bestFit="1" customWidth="1"/>
    <col min="795" max="795" width="7.33203125" bestFit="1" customWidth="1"/>
    <col min="796" max="796" width="9.83203125" bestFit="1" customWidth="1"/>
    <col min="797" max="797" width="7.33203125" bestFit="1" customWidth="1"/>
    <col min="798" max="798" width="9.83203125" bestFit="1" customWidth="1"/>
    <col min="799" max="799" width="7.33203125" bestFit="1" customWidth="1"/>
    <col min="800" max="800" width="9.83203125" bestFit="1" customWidth="1"/>
    <col min="801" max="801" width="9.5" bestFit="1" customWidth="1"/>
    <col min="802" max="802" width="9.83203125" bestFit="1" customWidth="1"/>
    <col min="803" max="803" width="10.1640625" bestFit="1" customWidth="1"/>
    <col min="804" max="804" width="9.83203125" bestFit="1" customWidth="1"/>
    <col min="805" max="805" width="7.33203125" bestFit="1" customWidth="1"/>
    <col min="806" max="806" width="9.83203125" bestFit="1" customWidth="1"/>
    <col min="807" max="807" width="7.33203125" bestFit="1" customWidth="1"/>
    <col min="808" max="808" width="9.83203125" bestFit="1" customWidth="1"/>
    <col min="809" max="809" width="7.33203125" bestFit="1" customWidth="1"/>
    <col min="810" max="810" width="9.83203125" bestFit="1" customWidth="1"/>
    <col min="811" max="811" width="10.1640625" bestFit="1" customWidth="1"/>
    <col min="812" max="812" width="9.83203125" bestFit="1" customWidth="1"/>
    <col min="813" max="813" width="7.33203125" bestFit="1" customWidth="1"/>
    <col min="814" max="814" width="9.83203125" bestFit="1" customWidth="1"/>
    <col min="815" max="815" width="9.5" bestFit="1" customWidth="1"/>
    <col min="816" max="816" width="9.83203125" bestFit="1" customWidth="1"/>
    <col min="817" max="817" width="7.33203125" bestFit="1" customWidth="1"/>
    <col min="818" max="818" width="9.83203125" bestFit="1" customWidth="1"/>
    <col min="819" max="819" width="7.33203125" bestFit="1" customWidth="1"/>
    <col min="820" max="820" width="9.83203125" bestFit="1" customWidth="1"/>
    <col min="821" max="821" width="10.1640625" bestFit="1" customWidth="1"/>
    <col min="822" max="822" width="9.83203125" bestFit="1" customWidth="1"/>
    <col min="823" max="823" width="7.33203125" bestFit="1" customWidth="1"/>
    <col min="824" max="824" width="9.83203125" bestFit="1" customWidth="1"/>
    <col min="825" max="825" width="7.33203125" bestFit="1" customWidth="1"/>
    <col min="826" max="826" width="9.83203125" bestFit="1" customWidth="1"/>
    <col min="827" max="827" width="11.33203125" bestFit="1" customWidth="1"/>
    <col min="828" max="828" width="9.83203125" bestFit="1" customWidth="1"/>
    <col min="829" max="829" width="7.33203125" bestFit="1" customWidth="1"/>
    <col min="830" max="830" width="9.83203125" bestFit="1" customWidth="1"/>
    <col min="831" max="831" width="7.33203125" bestFit="1" customWidth="1"/>
    <col min="832" max="832" width="9.83203125" bestFit="1" customWidth="1"/>
    <col min="833" max="833" width="7.33203125" bestFit="1" customWidth="1"/>
    <col min="834" max="834" width="9.83203125" bestFit="1" customWidth="1"/>
    <col min="835" max="835" width="11.33203125" bestFit="1" customWidth="1"/>
    <col min="836" max="836" width="9.83203125" bestFit="1" customWidth="1"/>
    <col min="837" max="837" width="11.33203125" bestFit="1" customWidth="1"/>
    <col min="838" max="838" width="9.83203125" bestFit="1" customWidth="1"/>
    <col min="839" max="839" width="7.33203125" bestFit="1" customWidth="1"/>
    <col min="840" max="840" width="9.83203125" bestFit="1" customWidth="1"/>
    <col min="841" max="841" width="7.33203125" bestFit="1" customWidth="1"/>
    <col min="842" max="842" width="9.83203125" bestFit="1" customWidth="1"/>
    <col min="843" max="843" width="10.1640625" bestFit="1" customWidth="1"/>
    <col min="844" max="844" width="9.83203125" bestFit="1" customWidth="1"/>
    <col min="845" max="845" width="7.33203125" bestFit="1" customWidth="1"/>
    <col min="846" max="846" width="9.83203125" bestFit="1" customWidth="1"/>
    <col min="847" max="847" width="7.33203125" bestFit="1" customWidth="1"/>
    <col min="848" max="848" width="9.83203125" bestFit="1" customWidth="1"/>
    <col min="849" max="849" width="10.1640625" bestFit="1" customWidth="1"/>
    <col min="850" max="850" width="9.83203125" bestFit="1" customWidth="1"/>
    <col min="851" max="851" width="7.33203125" bestFit="1" customWidth="1"/>
    <col min="852" max="852" width="9.83203125" bestFit="1" customWidth="1"/>
    <col min="853" max="853" width="7.33203125" bestFit="1" customWidth="1"/>
    <col min="854" max="854" width="9.83203125" bestFit="1" customWidth="1"/>
    <col min="855" max="855" width="11.33203125" bestFit="1" customWidth="1"/>
    <col min="856" max="856" width="9.83203125" bestFit="1" customWidth="1"/>
    <col min="857" max="857" width="7.33203125" bestFit="1" customWidth="1"/>
    <col min="858" max="858" width="9.83203125" bestFit="1" customWidth="1"/>
    <col min="859" max="859" width="7.33203125" bestFit="1" customWidth="1"/>
    <col min="860" max="860" width="9.83203125" bestFit="1" customWidth="1"/>
    <col min="861" max="861" width="7.33203125" bestFit="1" customWidth="1"/>
    <col min="862" max="862" width="9.83203125" bestFit="1" customWidth="1"/>
    <col min="863" max="863" width="7.33203125" bestFit="1" customWidth="1"/>
    <col min="864" max="864" width="9.83203125" bestFit="1" customWidth="1"/>
    <col min="865" max="865" width="10.1640625" bestFit="1" customWidth="1"/>
    <col min="866" max="866" width="9.83203125" bestFit="1" customWidth="1"/>
    <col min="867" max="867" width="7.33203125" bestFit="1" customWidth="1"/>
    <col min="868" max="868" width="9.83203125" bestFit="1" customWidth="1"/>
    <col min="869" max="869" width="11.33203125" bestFit="1" customWidth="1"/>
    <col min="870" max="870" width="9.83203125" bestFit="1" customWidth="1"/>
    <col min="871" max="871" width="10.1640625" bestFit="1" customWidth="1"/>
    <col min="872" max="872" width="9.83203125" bestFit="1" customWidth="1"/>
    <col min="873" max="873" width="11.5" bestFit="1" customWidth="1"/>
    <col min="874" max="874" width="9.83203125" bestFit="1" customWidth="1"/>
    <col min="875" max="875" width="7.33203125" bestFit="1" customWidth="1"/>
    <col min="876" max="876" width="9.83203125" bestFit="1" customWidth="1"/>
    <col min="877" max="877" width="11.5" bestFit="1" customWidth="1"/>
    <col min="878" max="878" width="9.83203125" bestFit="1" customWidth="1"/>
    <col min="879" max="879" width="7.33203125" bestFit="1" customWidth="1"/>
    <col min="880" max="880" width="9.83203125" bestFit="1" customWidth="1"/>
    <col min="881" max="881" width="11.33203125" bestFit="1" customWidth="1"/>
    <col min="882" max="882" width="9.83203125" bestFit="1" customWidth="1"/>
    <col min="883" max="883" width="7.33203125" bestFit="1" customWidth="1"/>
    <col min="884" max="884" width="9.83203125" bestFit="1" customWidth="1"/>
    <col min="885" max="885" width="7.33203125" bestFit="1" customWidth="1"/>
    <col min="886" max="886" width="9.83203125" bestFit="1" customWidth="1"/>
    <col min="887" max="887" width="7.33203125" bestFit="1" customWidth="1"/>
    <col min="888" max="888" width="9.83203125" bestFit="1" customWidth="1"/>
    <col min="889" max="889" width="10.1640625" bestFit="1" customWidth="1"/>
    <col min="890" max="890" width="9.83203125" bestFit="1" customWidth="1"/>
    <col min="891" max="891" width="7.33203125" bestFit="1" customWidth="1"/>
    <col min="892" max="892" width="9.83203125" bestFit="1" customWidth="1"/>
    <col min="893" max="893" width="7.33203125" bestFit="1" customWidth="1"/>
    <col min="894" max="894" width="9.83203125" bestFit="1" customWidth="1"/>
    <col min="895" max="895" width="7.33203125" bestFit="1" customWidth="1"/>
    <col min="896" max="896" width="9.83203125" bestFit="1" customWidth="1"/>
    <col min="897" max="897" width="7.33203125" bestFit="1" customWidth="1"/>
    <col min="898" max="898" width="9.83203125" bestFit="1" customWidth="1"/>
    <col min="899" max="899" width="9.5" bestFit="1" customWidth="1"/>
    <col min="900" max="900" width="9.83203125" bestFit="1" customWidth="1"/>
    <col min="901" max="901" width="7.33203125" bestFit="1" customWidth="1"/>
    <col min="902" max="902" width="9.83203125" bestFit="1" customWidth="1"/>
    <col min="903" max="903" width="7.33203125" bestFit="1" customWidth="1"/>
    <col min="904" max="904" width="9.83203125" bestFit="1" customWidth="1"/>
    <col min="905" max="905" width="9.5" bestFit="1" customWidth="1"/>
    <col min="906" max="906" width="9.83203125" bestFit="1" customWidth="1"/>
    <col min="907" max="907" width="7.33203125" bestFit="1" customWidth="1"/>
    <col min="908" max="908" width="9.83203125" bestFit="1" customWidth="1"/>
  </cols>
  <sheetData>
    <row r="1" spans="1:8" x14ac:dyDescent="0.2">
      <c r="A1" s="23" t="s">
        <v>4</v>
      </c>
      <c r="B1" s="24" t="s">
        <v>20</v>
      </c>
    </row>
    <row r="2" spans="1:8" x14ac:dyDescent="0.2">
      <c r="A2" s="25"/>
      <c r="B2" s="26"/>
    </row>
    <row r="3" spans="1:8" x14ac:dyDescent="0.2">
      <c r="A3" s="27" t="s">
        <v>2067</v>
      </c>
      <c r="B3" s="26" t="s">
        <v>2108</v>
      </c>
      <c r="C3" t="s">
        <v>2109</v>
      </c>
      <c r="D3" t="s">
        <v>2110</v>
      </c>
      <c r="E3" t="s">
        <v>2111</v>
      </c>
      <c r="F3" t="s">
        <v>2112</v>
      </c>
      <c r="G3" t="s">
        <v>2113</v>
      </c>
      <c r="H3" t="s">
        <v>2120</v>
      </c>
    </row>
    <row r="4" spans="1:8" x14ac:dyDescent="0.2">
      <c r="A4" s="28" t="s">
        <v>2041</v>
      </c>
      <c r="B4" s="26">
        <v>71325</v>
      </c>
      <c r="C4" s="4">
        <v>699.26470588235293</v>
      </c>
      <c r="D4">
        <v>27</v>
      </c>
      <c r="E4">
        <v>4799</v>
      </c>
      <c r="F4" s="16">
        <v>990606.85002912069</v>
      </c>
      <c r="G4" s="16">
        <v>995.29234400206292</v>
      </c>
      <c r="H4" cm="1">
        <f t="array" ref="H4">MEDIAN(IF((Crowdfunding!$G$2:$G$1001="successful")*(Crowdfunding!$T$2:$T$1001=A4), Crowdfunding!$H$2:$H$1001))</f>
        <v>191.5</v>
      </c>
    </row>
    <row r="5" spans="1:8" x14ac:dyDescent="0.2">
      <c r="A5" s="28" t="s">
        <v>2033</v>
      </c>
      <c r="B5" s="26">
        <v>12761</v>
      </c>
      <c r="C5" s="4">
        <v>580.0454545454545</v>
      </c>
      <c r="D5">
        <v>78</v>
      </c>
      <c r="E5">
        <v>2443</v>
      </c>
      <c r="F5" s="16">
        <v>616216.14069264068</v>
      </c>
      <c r="G5" s="16">
        <v>784.99435710878879</v>
      </c>
      <c r="H5" cm="1">
        <f t="array" ref="H5">MEDIAN(IF((Crowdfunding!$G$2:$G$1001="successful")*(Crowdfunding!$T$2:$T$1001=A5), Crowdfunding!$H$2:$H$1001))</f>
        <v>189.5</v>
      </c>
    </row>
    <row r="6" spans="1:8" x14ac:dyDescent="0.2">
      <c r="A6" s="28" t="s">
        <v>2050</v>
      </c>
      <c r="B6" s="26">
        <v>12790</v>
      </c>
      <c r="C6" s="4">
        <v>609.04761904761904</v>
      </c>
      <c r="D6">
        <v>41</v>
      </c>
      <c r="E6">
        <v>3934</v>
      </c>
      <c r="F6" s="16">
        <v>984660.54761904757</v>
      </c>
      <c r="G6" s="16">
        <v>992.30063368872618</v>
      </c>
      <c r="H6" cm="1">
        <f t="array" ref="H6">MEDIAN(IF((Crowdfunding!$G$2:$G$1001="successful")*(Crowdfunding!$T$2:$T$1001=A6), Crowdfunding!$H$2:$H$1001))</f>
        <v>186</v>
      </c>
    </row>
    <row r="7" spans="1:8" x14ac:dyDescent="0.2">
      <c r="A7" s="28" t="s">
        <v>2064</v>
      </c>
      <c r="B7" s="26">
        <v>1194</v>
      </c>
      <c r="C7" s="4">
        <v>298.5</v>
      </c>
      <c r="D7">
        <v>144</v>
      </c>
      <c r="E7">
        <v>419</v>
      </c>
      <c r="F7" s="16">
        <v>13149.666666666666</v>
      </c>
      <c r="G7" s="16">
        <v>114.67199600018597</v>
      </c>
      <c r="H7" cm="1">
        <f t="array" ref="H7">MEDIAN(IF((Crowdfunding!$G$2:$G$1001="successful")*(Crowdfunding!$T$2:$T$1001=A7), Crowdfunding!$H$2:$H$1001))</f>
        <v>315.5</v>
      </c>
    </row>
    <row r="8" spans="1:8" x14ac:dyDescent="0.2">
      <c r="A8" s="28" t="s">
        <v>2035</v>
      </c>
      <c r="B8" s="26">
        <v>92820</v>
      </c>
      <c r="C8" s="4">
        <v>937.57575757575762</v>
      </c>
      <c r="D8">
        <v>32</v>
      </c>
      <c r="E8">
        <v>7295</v>
      </c>
      <c r="F8" s="16">
        <v>2042845.797773655</v>
      </c>
      <c r="G8" s="16">
        <v>1429.2815670026864</v>
      </c>
      <c r="H8" cm="1">
        <f t="array" ref="H8">MEDIAN(IF((Crowdfunding!$G$2:$G$1001="successful")*(Crowdfunding!$T$2:$T$1001=A8), Crowdfunding!$H$2:$H$1001))</f>
        <v>207</v>
      </c>
    </row>
    <row r="9" spans="1:8" x14ac:dyDescent="0.2">
      <c r="A9" s="28" t="s">
        <v>2054</v>
      </c>
      <c r="B9" s="26">
        <v>16930</v>
      </c>
      <c r="C9" s="4">
        <v>651.15384615384619</v>
      </c>
      <c r="D9">
        <v>50</v>
      </c>
      <c r="E9">
        <v>4358</v>
      </c>
      <c r="F9" s="16">
        <v>1418285.8153846154</v>
      </c>
      <c r="G9" s="16">
        <v>1190.918055696787</v>
      </c>
      <c r="H9" cm="1">
        <f t="array" ref="H9">MEDIAN(IF((Crowdfunding!$G$2:$G$1001="successful")*(Crowdfunding!$T$2:$T$1001=A9), Crowdfunding!$H$2:$H$1001))</f>
        <v>140</v>
      </c>
    </row>
    <row r="10" spans="1:8" x14ac:dyDescent="0.2">
      <c r="A10" s="28" t="s">
        <v>2047</v>
      </c>
      <c r="B10" s="26">
        <v>35040</v>
      </c>
      <c r="C10" s="4">
        <v>876</v>
      </c>
      <c r="D10">
        <v>50</v>
      </c>
      <c r="E10">
        <v>6465</v>
      </c>
      <c r="F10" s="16">
        <v>2243793.5384615385</v>
      </c>
      <c r="G10" s="16">
        <v>1497.9297508433226</v>
      </c>
      <c r="H10" cm="1">
        <f t="array" ref="H10">MEDIAN(IF((Crowdfunding!$G$2:$G$1001="successful")*(Crowdfunding!$T$2:$T$1001=A10), Crowdfunding!$H$2:$H$1001))</f>
        <v>160.5</v>
      </c>
    </row>
    <row r="11" spans="1:8" x14ac:dyDescent="0.2">
      <c r="A11" s="28" t="s">
        <v>2037</v>
      </c>
      <c r="B11" s="26">
        <v>56203</v>
      </c>
      <c r="C11" s="4">
        <v>878.171875</v>
      </c>
      <c r="D11">
        <v>42</v>
      </c>
      <c r="E11">
        <v>5203</v>
      </c>
      <c r="F11" s="16">
        <v>1427272.5890376985</v>
      </c>
      <c r="G11" s="16">
        <v>1194.6851422185255</v>
      </c>
      <c r="H11" cm="1">
        <f t="array" ref="H11">MEDIAN(IF((Crowdfunding!$G$2:$G$1001="successful")*(Crowdfunding!$T$2:$T$1001=A11), Crowdfunding!$H$2:$H$1001))</f>
        <v>258.5</v>
      </c>
    </row>
    <row r="12" spans="1:8" x14ac:dyDescent="0.2">
      <c r="A12" s="28" t="s">
        <v>2039</v>
      </c>
      <c r="B12" s="26">
        <v>181835</v>
      </c>
      <c r="C12" s="4">
        <v>972.37967914438502</v>
      </c>
      <c r="D12">
        <v>16</v>
      </c>
      <c r="E12">
        <v>6406</v>
      </c>
      <c r="F12" s="16">
        <v>1876762.3873267784</v>
      </c>
      <c r="G12" s="16">
        <v>1369.949775476013</v>
      </c>
      <c r="H12" cm="1">
        <f t="array" ref="H12">MEDIAN(IF((Crowdfunding!$G$2:$G$1001="successful")*(Crowdfunding!$T$2:$T$1001=A12), Crowdfunding!$H$2:$H$1001))</f>
        <v>214</v>
      </c>
    </row>
    <row r="13" spans="1:8" x14ac:dyDescent="0.2">
      <c r="A13" s="28" t="s">
        <v>2068</v>
      </c>
      <c r="B13" s="26">
        <v>480898</v>
      </c>
      <c r="C13">
        <v>851.14690265486729</v>
      </c>
      <c r="D13">
        <v>16</v>
      </c>
      <c r="E13">
        <v>7295</v>
      </c>
      <c r="F13">
        <v>1606216.5936295739</v>
      </c>
      <c r="G13">
        <v>1267.366006183523</v>
      </c>
    </row>
    <row r="14" spans="1:8" x14ac:dyDescent="0.2">
      <c r="A14" s="25"/>
      <c r="B14" s="26"/>
    </row>
    <row r="15" spans="1:8" ht="21" x14ac:dyDescent="0.25">
      <c r="A15" s="29" t="s">
        <v>2114</v>
      </c>
      <c r="B15" s="30">
        <f>AVERAGE(B4:B12)</f>
        <v>53433.111111111109</v>
      </c>
    </row>
    <row r="16" spans="1:8" ht="21" x14ac:dyDescent="0.25">
      <c r="A16" s="29" t="s">
        <v>2115</v>
      </c>
      <c r="B16" s="30">
        <f>MEDIAN(B4:B12)</f>
        <v>35040</v>
      </c>
    </row>
    <row r="17" spans="1:7" ht="21" x14ac:dyDescent="0.25">
      <c r="A17" s="29" t="s">
        <v>2116</v>
      </c>
      <c r="B17" s="30">
        <f>MIN(B4:B12)</f>
        <v>1194</v>
      </c>
    </row>
    <row r="18" spans="1:7" ht="21" x14ac:dyDescent="0.25">
      <c r="A18" s="29" t="s">
        <v>2117</v>
      </c>
      <c r="B18" s="30">
        <f>MAX(B4:B12)</f>
        <v>181835</v>
      </c>
    </row>
    <row r="19" spans="1:7" ht="21" x14ac:dyDescent="0.25">
      <c r="A19" s="29" t="s">
        <v>2118</v>
      </c>
      <c r="B19" s="30">
        <f>VAR(B4:B12)</f>
        <v>3258994443.6111112</v>
      </c>
    </row>
    <row r="20" spans="1:7" ht="22" thickBot="1" x14ac:dyDescent="0.3">
      <c r="A20" s="31" t="s">
        <v>2119</v>
      </c>
      <c r="B20" s="32">
        <f>STDEV(B4:B12)</f>
        <v>57087.603239329561</v>
      </c>
    </row>
    <row r="21" spans="1:7" x14ac:dyDescent="0.2">
      <c r="B21" s="17"/>
    </row>
    <row r="22" spans="1:7" ht="25" x14ac:dyDescent="0.25">
      <c r="A22" s="35" t="s">
        <v>2136</v>
      </c>
      <c r="B22" s="17"/>
    </row>
    <row r="23" spans="1:7" ht="20" x14ac:dyDescent="0.2">
      <c r="A23" s="33" t="s">
        <v>2138</v>
      </c>
      <c r="B23" s="17"/>
    </row>
    <row r="24" spans="1:7" ht="20" x14ac:dyDescent="0.2">
      <c r="A24" s="33" t="s">
        <v>2137</v>
      </c>
      <c r="B24" s="17"/>
    </row>
    <row r="25" spans="1:7" ht="20" x14ac:dyDescent="0.2">
      <c r="A25" s="34" t="s">
        <v>2122</v>
      </c>
    </row>
    <row r="26" spans="1:7" ht="20" x14ac:dyDescent="0.2">
      <c r="A26" s="33" t="s">
        <v>2139</v>
      </c>
    </row>
    <row r="27" spans="1:7" ht="20" x14ac:dyDescent="0.2">
      <c r="A27" s="33" t="s">
        <v>2124</v>
      </c>
      <c r="G27" s="4"/>
    </row>
    <row r="28" spans="1:7" ht="20" x14ac:dyDescent="0.2">
      <c r="A28" s="33" t="s">
        <v>2125</v>
      </c>
    </row>
    <row r="29" spans="1:7" ht="20" x14ac:dyDescent="0.2">
      <c r="A29" s="34" t="s">
        <v>2126</v>
      </c>
    </row>
    <row r="30" spans="1:7" ht="20" x14ac:dyDescent="0.2">
      <c r="A30" s="33" t="s">
        <v>2140</v>
      </c>
    </row>
    <row r="31" spans="1:7" ht="20" x14ac:dyDescent="0.2">
      <c r="A31" s="33" t="s">
        <v>2141</v>
      </c>
    </row>
    <row r="32" spans="1:7" ht="20" x14ac:dyDescent="0.2">
      <c r="A32" s="33" t="s">
        <v>2129</v>
      </c>
    </row>
    <row r="33" spans="1:8" ht="20" x14ac:dyDescent="0.2">
      <c r="A33" s="34" t="s">
        <v>2130</v>
      </c>
    </row>
    <row r="34" spans="1:8" ht="20" x14ac:dyDescent="0.2">
      <c r="A34" s="33" t="s">
        <v>2131</v>
      </c>
    </row>
    <row r="37" spans="1:8" x14ac:dyDescent="0.2">
      <c r="A37" s="18" t="s">
        <v>4</v>
      </c>
      <c r="B37" s="19" t="s">
        <v>14</v>
      </c>
    </row>
    <row r="38" spans="1:8" x14ac:dyDescent="0.2">
      <c r="A38" s="19"/>
      <c r="B38" s="19"/>
    </row>
    <row r="39" spans="1:8" x14ac:dyDescent="0.2">
      <c r="A39" s="18" t="s">
        <v>2067</v>
      </c>
      <c r="B39" s="19" t="s">
        <v>2108</v>
      </c>
      <c r="C39" t="s">
        <v>2109</v>
      </c>
      <c r="D39" t="s">
        <v>2110</v>
      </c>
      <c r="E39" t="s">
        <v>2111</v>
      </c>
      <c r="F39" t="s">
        <v>2112</v>
      </c>
      <c r="G39" t="s">
        <v>2113</v>
      </c>
      <c r="H39" t="s">
        <v>2120</v>
      </c>
    </row>
    <row r="40" spans="1:8" x14ac:dyDescent="0.2">
      <c r="A40" s="20" t="s">
        <v>2041</v>
      </c>
      <c r="B40" s="19">
        <v>41440</v>
      </c>
      <c r="C40" s="4">
        <v>690.66666666666663</v>
      </c>
      <c r="D40">
        <v>1</v>
      </c>
      <c r="E40">
        <v>6080</v>
      </c>
      <c r="F40" s="16">
        <v>1196832.6327683616</v>
      </c>
      <c r="G40" s="16">
        <v>1093.9984610447866</v>
      </c>
      <c r="H40" cm="1">
        <f t="array" ref="H40">MEDIAN(IF((Crowdfunding!$G$2:$G$1001="failed")*(Crowdfunding!$T$2:$T$1001=A40), Crowdfunding!$H$2:$H$1001))</f>
        <v>187</v>
      </c>
    </row>
    <row r="41" spans="1:8" x14ac:dyDescent="0.2">
      <c r="A41" s="20" t="s">
        <v>2033</v>
      </c>
      <c r="B41" s="19">
        <v>14103</v>
      </c>
      <c r="C41" s="4">
        <v>705.15</v>
      </c>
      <c r="D41">
        <v>0</v>
      </c>
      <c r="E41">
        <v>5497</v>
      </c>
      <c r="F41" s="16">
        <v>2059199.6078947366</v>
      </c>
      <c r="G41" s="16">
        <v>1434.9911525492889</v>
      </c>
      <c r="H41" cm="1">
        <f t="array" ref="H41">MEDIAN(IF((Crowdfunding!$G$2:$G$1001="failed")*(Crowdfunding!$T$2:$T$1001=A41), Crowdfunding!$H$2:$H$1001))</f>
        <v>92.5</v>
      </c>
    </row>
    <row r="42" spans="1:8" x14ac:dyDescent="0.2">
      <c r="A42" s="20" t="s">
        <v>2050</v>
      </c>
      <c r="B42" s="19">
        <v>18020</v>
      </c>
      <c r="C42" s="4">
        <v>783.47826086956525</v>
      </c>
      <c r="D42">
        <v>9</v>
      </c>
      <c r="E42">
        <v>3410</v>
      </c>
      <c r="F42" s="16">
        <v>1043914.2608695653</v>
      </c>
      <c r="G42" s="16">
        <v>1021.7212246349615</v>
      </c>
      <c r="H42" cm="1">
        <f t="array" ref="H42">MEDIAN(IF((Crowdfunding!$G$2:$G$1001="failed")*(Crowdfunding!$T$2:$T$1001=A42), Crowdfunding!$H$2:$H$1001))</f>
        <v>395</v>
      </c>
    </row>
    <row r="43" spans="1:8" x14ac:dyDescent="0.2">
      <c r="A43" s="20" t="s">
        <v>2035</v>
      </c>
      <c r="B43" s="19">
        <v>33941</v>
      </c>
      <c r="C43" s="4">
        <v>514.25757575757575</v>
      </c>
      <c r="D43">
        <v>1</v>
      </c>
      <c r="E43">
        <v>4697</v>
      </c>
      <c r="F43" s="16">
        <v>865996.28648018651</v>
      </c>
      <c r="G43" s="16">
        <v>930.58921468077767</v>
      </c>
      <c r="H43" cm="1">
        <f t="array" ref="H43">MEDIAN(IF((Crowdfunding!$G$2:$G$1001="failed")*(Crowdfunding!$T$2:$T$1001=A43), Crowdfunding!$H$2:$H$1001))</f>
        <v>72</v>
      </c>
    </row>
    <row r="44" spans="1:8" x14ac:dyDescent="0.2">
      <c r="A44" s="20" t="s">
        <v>2054</v>
      </c>
      <c r="B44" s="19">
        <v>2724</v>
      </c>
      <c r="C44" s="4">
        <v>247.63636363636363</v>
      </c>
      <c r="D44">
        <v>1</v>
      </c>
      <c r="E44">
        <v>1691</v>
      </c>
      <c r="F44" s="16">
        <v>243449.45454545453</v>
      </c>
      <c r="G44" s="16">
        <v>493.40597335810043</v>
      </c>
      <c r="H44" cm="1">
        <f t="array" ref="H44">MEDIAN(IF((Crowdfunding!$G$2:$G$1001="failed")*(Crowdfunding!$T$2:$T$1001=A44), Crowdfunding!$H$2:$H$1001))</f>
        <v>57</v>
      </c>
    </row>
    <row r="45" spans="1:8" x14ac:dyDescent="0.2">
      <c r="A45" s="20" t="s">
        <v>2047</v>
      </c>
      <c r="B45" s="19">
        <v>17479</v>
      </c>
      <c r="C45" s="4">
        <v>728.29166666666663</v>
      </c>
      <c r="D45">
        <v>1</v>
      </c>
      <c r="E45">
        <v>3387</v>
      </c>
      <c r="F45" s="16">
        <v>979224.56340579723</v>
      </c>
      <c r="G45" s="16">
        <v>989.55776153077454</v>
      </c>
      <c r="H45" cm="1">
        <f t="array" ref="H45">MEDIAN(IF((Crowdfunding!$G$2:$G$1001="failed")*(Crowdfunding!$T$2:$T$1001=A45), Crowdfunding!$H$2:$H$1001))</f>
        <v>249</v>
      </c>
    </row>
    <row r="46" spans="1:8" x14ac:dyDescent="0.2">
      <c r="A46" s="20" t="s">
        <v>2037</v>
      </c>
      <c r="B46" s="19">
        <v>10856</v>
      </c>
      <c r="C46" s="4">
        <v>387.71428571428572</v>
      </c>
      <c r="D46">
        <v>1</v>
      </c>
      <c r="E46">
        <v>2779</v>
      </c>
      <c r="F46" s="16">
        <v>456393.69312169316</v>
      </c>
      <c r="G46" s="16">
        <v>675.56916235252561</v>
      </c>
      <c r="H46" cm="1">
        <f t="array" ref="H46">MEDIAN(IF((Crowdfunding!$G$2:$G$1001="failed")*(Crowdfunding!$T$2:$T$1001=A46), Crowdfunding!$H$2:$H$1001))</f>
        <v>109</v>
      </c>
    </row>
    <row r="47" spans="1:8" x14ac:dyDescent="0.2">
      <c r="A47" s="20" t="s">
        <v>2039</v>
      </c>
      <c r="B47" s="19">
        <v>74601</v>
      </c>
      <c r="C47" s="4">
        <v>565.15909090909088</v>
      </c>
      <c r="D47">
        <v>0</v>
      </c>
      <c r="E47">
        <v>5681</v>
      </c>
      <c r="F47" s="16">
        <v>794646.86762664816</v>
      </c>
      <c r="G47" s="16">
        <v>891.42967620931722</v>
      </c>
      <c r="H47" cm="1">
        <f t="array" ref="H47">MEDIAN(IF((Crowdfunding!$G$2:$G$1001="failed")*(Crowdfunding!$T$2:$T$1001=A47), Crowdfunding!$H$2:$H$1001))</f>
        <v>119</v>
      </c>
    </row>
    <row r="48" spans="1:8" x14ac:dyDescent="0.2">
      <c r="A48" s="20" t="s">
        <v>2068</v>
      </c>
      <c r="B48" s="19">
        <v>213164</v>
      </c>
      <c r="C48">
        <v>585.61538461538464</v>
      </c>
      <c r="D48">
        <v>0</v>
      </c>
      <c r="E48">
        <v>6080</v>
      </c>
      <c r="F48">
        <v>924113.45496927318</v>
      </c>
      <c r="G48">
        <v>961.30819978260524</v>
      </c>
    </row>
    <row r="49" spans="1:7" x14ac:dyDescent="0.2">
      <c r="A49" s="19"/>
      <c r="B49" s="19"/>
    </row>
    <row r="50" spans="1:7" x14ac:dyDescent="0.2">
      <c r="A50" s="19"/>
      <c r="B50" s="19"/>
    </row>
    <row r="51" spans="1:7" ht="21" x14ac:dyDescent="0.25">
      <c r="A51" s="21" t="s">
        <v>2114</v>
      </c>
      <c r="B51" s="22">
        <f>AVERAGE(B40:B47)</f>
        <v>26645.5</v>
      </c>
    </row>
    <row r="52" spans="1:7" ht="21" x14ac:dyDescent="0.25">
      <c r="A52" s="21" t="s">
        <v>2115</v>
      </c>
      <c r="B52" s="22">
        <f>MEDIAN(B40:B47)</f>
        <v>17749.5</v>
      </c>
    </row>
    <row r="53" spans="1:7" ht="21" x14ac:dyDescent="0.25">
      <c r="A53" s="21" t="s">
        <v>2116</v>
      </c>
      <c r="B53" s="22">
        <f>MIN(B40:B47)</f>
        <v>2724</v>
      </c>
    </row>
    <row r="54" spans="1:7" ht="21" x14ac:dyDescent="0.25">
      <c r="A54" s="21" t="s">
        <v>2117</v>
      </c>
      <c r="B54" s="22">
        <f>MAX(B40:B47)</f>
        <v>74601</v>
      </c>
    </row>
    <row r="55" spans="1:7" ht="21" x14ac:dyDescent="0.25">
      <c r="A55" s="21" t="s">
        <v>2118</v>
      </c>
      <c r="B55" s="22">
        <f>VAR(B40:B47)</f>
        <v>529873754.5714286</v>
      </c>
    </row>
    <row r="56" spans="1:7" ht="21" x14ac:dyDescent="0.25">
      <c r="A56" s="21" t="s">
        <v>2119</v>
      </c>
      <c r="B56" s="22">
        <f>STDEV(B40:B47)</f>
        <v>23018.986827647925</v>
      </c>
    </row>
    <row r="59" spans="1:7" ht="25" x14ac:dyDescent="0.25">
      <c r="A59" s="35" t="s">
        <v>2136</v>
      </c>
    </row>
    <row r="60" spans="1:7" ht="20" x14ac:dyDescent="0.2">
      <c r="A60" s="33" t="s">
        <v>2121</v>
      </c>
    </row>
    <row r="61" spans="1:7" ht="20" x14ac:dyDescent="0.2">
      <c r="A61" s="34" t="s">
        <v>2122</v>
      </c>
    </row>
    <row r="62" spans="1:7" ht="20" x14ac:dyDescent="0.2">
      <c r="A62" s="33" t="s">
        <v>2123</v>
      </c>
    </row>
    <row r="63" spans="1:7" ht="20" x14ac:dyDescent="0.2">
      <c r="A63" s="33" t="s">
        <v>2124</v>
      </c>
      <c r="G63" s="4"/>
    </row>
    <row r="64" spans="1:7" ht="20" x14ac:dyDescent="0.2">
      <c r="A64" s="33" t="s">
        <v>2125</v>
      </c>
    </row>
    <row r="65" spans="1:1" ht="20" x14ac:dyDescent="0.2">
      <c r="A65" s="34" t="s">
        <v>2126</v>
      </c>
    </row>
    <row r="66" spans="1:1" ht="20" x14ac:dyDescent="0.2">
      <c r="A66" s="33" t="s">
        <v>2127</v>
      </c>
    </row>
    <row r="67" spans="1:1" ht="20" x14ac:dyDescent="0.2">
      <c r="A67" s="33" t="s">
        <v>2128</v>
      </c>
    </row>
    <row r="68" spans="1:1" ht="20" x14ac:dyDescent="0.2">
      <c r="A68" s="33" t="s">
        <v>2129</v>
      </c>
    </row>
    <row r="69" spans="1:1" ht="20" x14ac:dyDescent="0.2">
      <c r="A69" s="34" t="s">
        <v>2130</v>
      </c>
    </row>
    <row r="70" spans="1:1" ht="20" x14ac:dyDescent="0.2">
      <c r="A70" s="33" t="s">
        <v>2131</v>
      </c>
    </row>
    <row r="75" spans="1:1" ht="25" x14ac:dyDescent="0.25">
      <c r="A75" s="35" t="s">
        <v>2135</v>
      </c>
    </row>
    <row r="77" spans="1:1" ht="20" x14ac:dyDescent="0.2">
      <c r="A77" s="34" t="s">
        <v>2132</v>
      </c>
    </row>
    <row r="78" spans="1:1" ht="20" x14ac:dyDescent="0.2">
      <c r="A78" s="34" t="s">
        <v>2133</v>
      </c>
    </row>
    <row r="79" spans="1:1" ht="20" x14ac:dyDescent="0.2">
      <c r="A79" s="33" t="s">
        <v>2142</v>
      </c>
    </row>
    <row r="80" spans="1:1" ht="20" x14ac:dyDescent="0.2">
      <c r="A80" s="33" t="s">
        <v>2143</v>
      </c>
    </row>
    <row r="81" spans="1:1" ht="20" x14ac:dyDescent="0.2">
      <c r="A81" s="33" t="s">
        <v>2144</v>
      </c>
    </row>
    <row r="82" spans="1:1" ht="20" x14ac:dyDescent="0.2">
      <c r="A82" s="34" t="s">
        <v>2145</v>
      </c>
    </row>
    <row r="83" spans="1:1" ht="20" x14ac:dyDescent="0.2">
      <c r="A83" s="33" t="s">
        <v>2146</v>
      </c>
    </row>
    <row r="84" spans="1:1" ht="20" x14ac:dyDescent="0.2">
      <c r="A84" s="33" t="s">
        <v>2147</v>
      </c>
    </row>
    <row r="85" spans="1:1" ht="20" x14ac:dyDescent="0.2">
      <c r="A85" s="33" t="s">
        <v>2148</v>
      </c>
    </row>
    <row r="86" spans="1:1" ht="20" x14ac:dyDescent="0.2">
      <c r="A86" s="34" t="s">
        <v>2134</v>
      </c>
    </row>
    <row r="87" spans="1:1" ht="20" x14ac:dyDescent="0.2">
      <c r="A87" s="33" t="s">
        <v>2149</v>
      </c>
    </row>
    <row r="88" spans="1:1" ht="20" x14ac:dyDescent="0.2">
      <c r="A88" s="33" t="s">
        <v>2150</v>
      </c>
    </row>
    <row r="89" spans="1:1" ht="20" x14ac:dyDescent="0.2">
      <c r="A89" s="33" t="s">
        <v>2151</v>
      </c>
    </row>
    <row r="90" spans="1:1" ht="20" x14ac:dyDescent="0.2">
      <c r="A90" s="33" t="s">
        <v>2152</v>
      </c>
    </row>
    <row r="91" spans="1:1" ht="20" x14ac:dyDescent="0.2">
      <c r="A91" s="34" t="s">
        <v>2130</v>
      </c>
    </row>
    <row r="92" spans="1:1" ht="20" x14ac:dyDescent="0.2">
      <c r="A92" s="33" t="s">
        <v>2153</v>
      </c>
    </row>
    <row r="93" spans="1:1" ht="20" x14ac:dyDescent="0.2">
      <c r="A93" s="33" t="s">
        <v>2154</v>
      </c>
    </row>
    <row r="94" spans="1:1" ht="20" x14ac:dyDescent="0.2">
      <c r="A94" s="34" t="s">
        <v>2155</v>
      </c>
    </row>
  </sheetData>
  <conditionalFormatting sqref="F53:F58">
    <cfRule type="cellIs" dxfId="7" priority="11" operator="equal">
      <formula>"live"</formula>
    </cfRule>
    <cfRule type="cellIs" dxfId="6" priority="12" operator="equal">
      <formula>"canceled"</formula>
    </cfRule>
    <cfRule type="cellIs" dxfId="5" priority="13" operator="equal">
      <formula>"successful"</formula>
    </cfRule>
    <cfRule type="cellIs" dxfId="4" priority="14" operator="equal">
      <formula>"failed"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24">
    <cfRule type="cellIs" dxfId="3" priority="36" operator="equal">
      <formula>"live"</formula>
    </cfRule>
    <cfRule type="cellIs" dxfId="2" priority="37" operator="equal">
      <formula>"canceled"</formula>
    </cfRule>
    <cfRule type="cellIs" dxfId="1" priority="38" operator="equal">
      <formula>"successful"</formula>
    </cfRule>
    <cfRule type="cellIs" dxfId="0" priority="39" operator="equal">
      <formula>"failed"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Capmaign per category</vt:lpstr>
      <vt:lpstr>Pivot Capmaign per SubCat</vt:lpstr>
      <vt:lpstr>OutcomebyParCatYrs</vt:lpstr>
      <vt:lpstr>3 ConclusionsLimitAdditionalTbl</vt:lpstr>
      <vt:lpstr>GoalAnalysis</vt:lpstr>
      <vt:lpstr>StatAnalysis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Kishore Krishna</cp:lastModifiedBy>
  <dcterms:created xsi:type="dcterms:W3CDTF">2021-09-29T18:52:28Z</dcterms:created>
  <dcterms:modified xsi:type="dcterms:W3CDTF">2024-04-04T05:55:25Z</dcterms:modified>
</cp:coreProperties>
</file>