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ining 2022\Data Analytics\Greenify\datasets\"/>
    </mc:Choice>
  </mc:AlternateContent>
  <xr:revisionPtr revIDLastSave="0" documentId="8_{DBF7A8A7-1AA7-4ECB-92D9-1B529F1B068B}" xr6:coauthVersionLast="47" xr6:coauthVersionMax="47" xr10:uidLastSave="{00000000-0000-0000-0000-000000000000}"/>
  <bookViews>
    <workbookView xWindow="-120" yWindow="-120" windowWidth="29040" windowHeight="16440" xr2:uid="{1B3700B7-65A8-4D81-B7D9-55D0D228E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6" i="1" l="1"/>
  <c r="E106" i="1" s="1"/>
  <c r="A105" i="1"/>
  <c r="E105" i="1" s="1"/>
  <c r="A104" i="1"/>
  <c r="E104" i="1" s="1"/>
  <c r="E103" i="1"/>
  <c r="A102" i="1"/>
  <c r="E102" i="1" s="1"/>
  <c r="A101" i="1"/>
  <c r="E101" i="1" s="1"/>
  <c r="E100" i="1"/>
  <c r="A99" i="1"/>
  <c r="E99" i="1" s="1"/>
  <c r="A98" i="1"/>
  <c r="E98" i="1" s="1"/>
  <c r="A97" i="1"/>
  <c r="E97" i="1" s="1"/>
  <c r="A96" i="1"/>
  <c r="E96" i="1" s="1"/>
  <c r="A95" i="1"/>
  <c r="E95" i="1" s="1"/>
  <c r="E94" i="1"/>
  <c r="G93" i="1"/>
  <c r="A93" i="1" s="1"/>
  <c r="E93" i="1" s="1"/>
  <c r="E92" i="1"/>
  <c r="E91" i="1"/>
  <c r="E90" i="1"/>
  <c r="A89" i="1"/>
  <c r="E89" i="1" s="1"/>
  <c r="E88" i="1"/>
  <c r="A87" i="1"/>
  <c r="E87" i="1" s="1"/>
  <c r="E86" i="1"/>
  <c r="E85" i="1"/>
  <c r="E84" i="1"/>
  <c r="A83" i="1"/>
  <c r="E83" i="1" s="1"/>
  <c r="G82" i="1"/>
  <c r="A82" i="1" s="1"/>
  <c r="E82" i="1" s="1"/>
  <c r="A81" i="1"/>
  <c r="E81" i="1" s="1"/>
  <c r="A80" i="1"/>
  <c r="E80" i="1" s="1"/>
  <c r="A79" i="1"/>
  <c r="E79" i="1" s="1"/>
  <c r="G78" i="1"/>
  <c r="A78" i="1" s="1"/>
  <c r="E78" i="1" s="1"/>
  <c r="A77" i="1"/>
  <c r="E77" i="1" s="1"/>
  <c r="A76" i="1"/>
  <c r="E76" i="1" s="1"/>
  <c r="E75" i="1"/>
  <c r="A75" i="1"/>
  <c r="A74" i="1"/>
  <c r="E74" i="1" s="1"/>
  <c r="A73" i="1"/>
  <c r="E73" i="1" s="1"/>
  <c r="A72" i="1"/>
  <c r="E72" i="1" s="1"/>
  <c r="A71" i="1"/>
  <c r="E71" i="1" s="1"/>
  <c r="A70" i="1"/>
  <c r="E70" i="1" s="1"/>
  <c r="A69" i="1"/>
  <c r="E69" i="1" s="1"/>
  <c r="A68" i="1"/>
  <c r="E68" i="1" s="1"/>
  <c r="A67" i="1"/>
  <c r="E67" i="1" s="1"/>
  <c r="A66" i="1"/>
  <c r="E66" i="1" s="1"/>
  <c r="A65" i="1"/>
  <c r="E65" i="1" s="1"/>
  <c r="A64" i="1"/>
  <c r="E64" i="1" s="1"/>
  <c r="A63" i="1"/>
  <c r="E63" i="1" s="1"/>
  <c r="A62" i="1"/>
  <c r="E62" i="1" s="1"/>
  <c r="A61" i="1"/>
  <c r="E61" i="1" s="1"/>
  <c r="A60" i="1"/>
  <c r="E60" i="1" s="1"/>
  <c r="A59" i="1"/>
  <c r="E59" i="1" s="1"/>
  <c r="A58" i="1"/>
  <c r="E58" i="1" s="1"/>
  <c r="A57" i="1"/>
  <c r="E57" i="1" s="1"/>
  <c r="A56" i="1"/>
  <c r="E56" i="1" s="1"/>
  <c r="A55" i="1"/>
  <c r="E55" i="1" s="1"/>
  <c r="E54" i="1"/>
  <c r="A53" i="1"/>
  <c r="E53" i="1" s="1"/>
  <c r="A52" i="1"/>
  <c r="E52" i="1" s="1"/>
  <c r="E51" i="1"/>
  <c r="E50" i="1"/>
  <c r="A49" i="1"/>
  <c r="E49" i="1" s="1"/>
  <c r="A48" i="1"/>
  <c r="E48" i="1" s="1"/>
  <c r="A47" i="1"/>
  <c r="E47" i="1" s="1"/>
  <c r="G46" i="1"/>
  <c r="E46" i="1"/>
  <c r="A45" i="1"/>
  <c r="E45" i="1" s="1"/>
  <c r="G44" i="1"/>
  <c r="A44" i="1" s="1"/>
  <c r="E44" i="1" s="1"/>
  <c r="G43" i="1"/>
  <c r="A43" i="1" s="1"/>
  <c r="E43" i="1" s="1"/>
  <c r="G42" i="1"/>
  <c r="A42" i="1" s="1"/>
  <c r="E42" i="1" s="1"/>
  <c r="G41" i="1"/>
  <c r="A41" i="1" s="1"/>
  <c r="E41" i="1" s="1"/>
  <c r="G40" i="1"/>
  <c r="A40" i="1" s="1"/>
  <c r="E40" i="1" s="1"/>
  <c r="G39" i="1"/>
  <c r="A39" i="1"/>
  <c r="E39" i="1" s="1"/>
  <c r="E38" i="1"/>
  <c r="A37" i="1"/>
  <c r="E37" i="1" s="1"/>
  <c r="E36" i="1"/>
  <c r="E35" i="1"/>
  <c r="E34" i="1"/>
  <c r="E33" i="1"/>
  <c r="A32" i="1"/>
  <c r="E32" i="1" s="1"/>
  <c r="E31" i="1"/>
  <c r="G30" i="1"/>
  <c r="A30" i="1" s="1"/>
  <c r="E30" i="1" s="1"/>
  <c r="A29" i="1"/>
  <c r="E29" i="1" s="1"/>
  <c r="A28" i="1"/>
  <c r="E28" i="1" s="1"/>
  <c r="A27" i="1"/>
  <c r="E27" i="1" s="1"/>
  <c r="A26" i="1"/>
  <c r="E26" i="1" s="1"/>
  <c r="A25" i="1"/>
  <c r="E25" i="1" s="1"/>
  <c r="A24" i="1"/>
  <c r="E24" i="1" s="1"/>
  <c r="E23" i="1"/>
  <c r="E22" i="1"/>
  <c r="A21" i="1"/>
  <c r="E21" i="1" s="1"/>
  <c r="E20" i="1"/>
  <c r="A19" i="1"/>
  <c r="E19" i="1" s="1"/>
  <c r="A18" i="1"/>
  <c r="E18" i="1" s="1"/>
  <c r="A17" i="1"/>
  <c r="E17" i="1" s="1"/>
  <c r="A16" i="1"/>
  <c r="E16" i="1" s="1"/>
  <c r="E15" i="1"/>
  <c r="E14" i="1"/>
  <c r="E13" i="1"/>
  <c r="A12" i="1"/>
  <c r="E12" i="1" s="1"/>
  <c r="A11" i="1"/>
  <c r="E11" i="1" s="1"/>
  <c r="A10" i="1"/>
  <c r="E10" i="1" s="1"/>
  <c r="A9" i="1"/>
  <c r="E9" i="1" s="1"/>
  <c r="A8" i="1"/>
  <c r="E8" i="1" s="1"/>
  <c r="A7" i="1"/>
  <c r="E7" i="1" s="1"/>
  <c r="A6" i="1"/>
  <c r="E6" i="1" s="1"/>
  <c r="A5" i="1"/>
  <c r="E5" i="1" s="1"/>
  <c r="A4" i="1"/>
  <c r="E4" i="1" s="1"/>
  <c r="A3" i="1"/>
  <c r="E3" i="1" s="1"/>
  <c r="A2" i="1"/>
  <c r="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CE6A46B2-78A5-4C12-94C7-87C2351ED738}">
      <text>
        <r>
          <rPr>
            <sz val="10"/>
            <color rgb="FF000000"/>
            <rFont val="Arial"/>
            <family val="2"/>
          </rPr>
          <t>MW x capacity factor &amp; operational hours)</t>
        </r>
      </text>
    </comment>
    <comment ref="G5" authorId="0" shapeId="0" xr:uid="{3543236B-B7A6-4E21-8BD1-2BD20A90B01F}">
      <text>
        <r>
          <rPr>
            <sz val="10"/>
            <color rgb="FF000000"/>
            <rFont val="Arial"/>
            <family val="2"/>
          </rPr>
          <t>ballpark estimate from other biomass plants</t>
        </r>
      </text>
    </comment>
    <comment ref="G7" authorId="0" shapeId="0" xr:uid="{0876E451-0541-46B5-8DC1-1E1942A94843}">
      <text>
        <r>
          <rPr>
            <sz val="10"/>
            <color rgb="FF000000"/>
            <rFont val="Arial"/>
            <family val="2"/>
          </rPr>
          <t>ballpark estimate from other biomass plants</t>
        </r>
      </text>
    </comment>
    <comment ref="G8" authorId="0" shapeId="0" xr:uid="{C5F1D68A-A084-4385-8775-D8295E334A27}">
      <text>
        <r>
          <rPr>
            <sz val="10"/>
            <color rgb="FF000000"/>
            <rFont val="Arial"/>
            <family val="2"/>
          </rPr>
          <t>ballpark estimate from other biomass plants</t>
        </r>
      </text>
    </comment>
    <comment ref="G10" authorId="0" shapeId="0" xr:uid="{C4D00CAB-A91C-47E6-A03D-7937D4845890}">
      <text>
        <r>
          <rPr>
            <sz val="10"/>
            <color rgb="FF000000"/>
            <rFont val="Arial"/>
            <family val="2"/>
          </rPr>
          <t>ballpark estimate from other biomass plants</t>
        </r>
      </text>
    </comment>
    <comment ref="G11" authorId="0" shapeId="0" xr:uid="{A7B8EECE-22A5-482D-BFAF-D911F526F113}">
      <text>
        <r>
          <rPr>
            <sz val="10"/>
            <color rgb="FF000000"/>
            <rFont val="Arial"/>
            <family val="2"/>
          </rPr>
          <t>ballpark estimate from other biomass plants</t>
        </r>
      </text>
    </comment>
    <comment ref="G16" authorId="0" shapeId="0" xr:uid="{FD52A071-010C-41FC-A3DE-0B690DD0816D}">
      <text>
        <r>
          <rPr>
            <sz val="10"/>
            <color rgb="FF000000"/>
            <rFont val="Arial"/>
            <family val="2"/>
          </rPr>
          <t>Ballpark average for coal plants globally</t>
        </r>
      </text>
    </comment>
    <comment ref="G17" authorId="0" shapeId="0" xr:uid="{1291B94F-2B13-4D6A-A2B0-6F4BB1ACA8D7}">
      <text>
        <r>
          <rPr>
            <sz val="10"/>
            <color rgb="FF000000"/>
            <rFont val="Arial"/>
            <family val="2"/>
          </rPr>
          <t>Ballpark average for coal plants globally</t>
        </r>
      </text>
    </comment>
    <comment ref="G19" authorId="0" shapeId="0" xr:uid="{AB889C26-BDE0-4367-A4F1-0C6A852623FA}">
      <text>
        <r>
          <rPr>
            <sz val="10"/>
            <color rgb="FF000000"/>
            <rFont val="Arial"/>
            <family val="2"/>
          </rPr>
          <t>Ballpark average for coal plants globally</t>
        </r>
      </text>
    </comment>
    <comment ref="G24" authorId="0" shapeId="0" xr:uid="{A0D23DF3-D87B-4F17-ABBE-05EE0FC096BE}">
      <text>
        <r>
          <rPr>
            <sz val="10"/>
            <color rgb="FF000000"/>
            <rFont val="Arial"/>
            <family val="2"/>
          </rPr>
          <t>Ballpark figure from industry</t>
        </r>
      </text>
    </comment>
    <comment ref="G25" authorId="0" shapeId="0" xr:uid="{D0AAE9C0-5FAA-4406-8CB1-E396FC82AD23}">
      <text>
        <r>
          <rPr>
            <sz val="10"/>
            <color rgb="FF000000"/>
            <rFont val="Arial"/>
            <family val="2"/>
          </rPr>
          <t>Ballpark figure from industry</t>
        </r>
      </text>
    </comment>
    <comment ref="G27" authorId="0" shapeId="0" xr:uid="{DB88FAAD-7219-45C6-B86B-D11216FCB9B7}">
      <text>
        <r>
          <rPr>
            <sz val="10"/>
            <color rgb="FF000000"/>
            <rFont val="Arial"/>
            <family val="2"/>
          </rPr>
          <t>Average for Japan's gas plants</t>
        </r>
      </text>
    </comment>
    <comment ref="G49" authorId="0" shapeId="0" xr:uid="{0F765C83-D3B4-4D10-B3D5-47E165EEB992}">
      <text>
        <r>
          <rPr>
            <sz val="10"/>
            <color rgb="FF000000"/>
            <rFont val="Arial"/>
            <family val="2"/>
          </rPr>
          <t>Source: http://www.world-nuclear.org/reactor/default.aspx/SIZEWELL%20B</t>
        </r>
      </text>
    </comment>
    <comment ref="G52" authorId="0" shapeId="0" xr:uid="{D29ECDDE-ABEB-4C66-B763-EC41F3A7A367}">
      <text>
        <r>
          <rPr>
            <sz val="10"/>
            <color rgb="FF000000"/>
            <rFont val="Arial"/>
            <family val="2"/>
          </rPr>
          <t>Calculated from statistics here: https://pris.iaea.org/PRIS/CountryStatistics/ReactorDetails.aspx?current=904
In my calculator here: https://docs.google.com/spreadsheets/d/1yaznZwkuL9_iH6C3CD6UTzO1t-YkXlWnd9HfMJLr_LU/edit?usp=sharing</t>
        </r>
      </text>
    </comment>
    <comment ref="G53" authorId="0" shapeId="0" xr:uid="{A17AF4E6-9C17-4284-ABF9-FD572019BF08}">
      <text>
        <r>
          <rPr>
            <sz val="10"/>
            <color rgb="FF000000"/>
            <rFont val="Arial"/>
            <family val="2"/>
          </rPr>
          <t>Average nuclear capacity factor at the time of the accident. Source: http://www.world-nuclear.org/gallery/world-nuclear-performance-report/global-capacity-factor.aspx</t>
        </r>
      </text>
    </comment>
    <comment ref="G58" authorId="0" shapeId="0" xr:uid="{62B1B258-EFB0-4B33-B0D7-E0A0EA0B8E99}">
      <text>
        <r>
          <rPr>
            <sz val="10"/>
            <color rgb="FF000000"/>
            <rFont val="Arial"/>
            <family val="2"/>
          </rPr>
          <t>source: https://bit.ly/2GcOoXh</t>
        </r>
      </text>
    </comment>
    <comment ref="G74" authorId="0" shapeId="0" xr:uid="{CEAEADA9-6C94-4A49-81B1-DC76FC7C9FD2}">
      <text>
        <r>
          <rPr>
            <sz val="10"/>
            <color rgb="FF000000"/>
            <rFont val="Arial"/>
            <family val="2"/>
          </rPr>
          <t>Doesn't exist yet, so used an average of other solar capacity factors on this sheet</t>
        </r>
      </text>
    </comment>
    <comment ref="G78" authorId="0" shapeId="0" xr:uid="{709A12C9-6BAB-493A-BC0D-60611D411C2D}">
      <text>
        <r>
          <rPr>
            <sz val="10"/>
            <color rgb="FF000000"/>
            <rFont val="Arial"/>
            <family val="2"/>
          </rPr>
          <t>Calculated from the annual net production of 1350GWh / nameplate capacity of 648 MW * 365 * 24</t>
        </r>
      </text>
    </comment>
    <comment ref="G79" authorId="0" shapeId="0" xr:uid="{0A70F446-0083-46E6-AFD9-ADDA0F127B3C}">
      <text>
        <r>
          <rPr>
            <sz val="10"/>
            <color rgb="FF000000"/>
            <rFont val="Arial"/>
            <family val="2"/>
          </rPr>
          <t>Source: http://www.world-nuclear.org/focus/climate-change-and-nuclear-energy/renewable-energy-and-electricity.aspx</t>
        </r>
      </text>
    </comment>
    <comment ref="G80" authorId="0" shapeId="0" xr:uid="{660306B2-275A-4853-BAB3-3B629D80FD1A}">
      <text>
        <r>
          <rPr>
            <sz val="10"/>
            <color rgb="FF000000"/>
            <rFont val="Arial"/>
            <family val="2"/>
          </rPr>
          <t>Source: https://www.thehindubusinessline.com/news/national/global-focus-on-kurnool-solar-park/article9945725.ece</t>
        </r>
      </text>
    </comment>
    <comment ref="G81" authorId="0" shapeId="0" xr:uid="{A49F741E-8EE5-4A51-8762-D43C3B943026}">
      <text>
        <r>
          <rPr>
            <sz val="10"/>
            <color rgb="FF000000"/>
            <rFont val="Arial"/>
            <family val="2"/>
          </rPr>
          <t>Our World In Data's placeholder estimate for solar energy.</t>
        </r>
      </text>
    </comment>
    <comment ref="G82" authorId="0" shapeId="0" xr:uid="{B95110B3-BBEB-4A10-808B-A626C232E6CA}">
      <text>
        <r>
          <rPr>
            <sz val="10"/>
            <color rgb="FF000000"/>
            <rFont val="Arial"/>
            <family val="2"/>
          </rPr>
          <t>Calculated from the annual net production of 370GWh / nameplate capacity of 160 MW * 365 * 24</t>
        </r>
      </text>
    </comment>
    <comment ref="G83" authorId="0" shapeId="0" xr:uid="{B00C6575-8DD8-437D-BB0A-85BCBEB75501}">
      <text>
        <r>
          <rPr>
            <sz val="10"/>
            <color rgb="FF000000"/>
            <rFont val="Arial"/>
            <family val="2"/>
          </rPr>
          <t>Placeholder estimate for solar energy.</t>
        </r>
      </text>
    </comment>
    <comment ref="G93" authorId="0" shapeId="0" xr:uid="{3CBFD953-6695-4D9B-962D-4622B3A23885}">
      <text>
        <r>
          <rPr>
            <sz val="10"/>
            <color rgb="FF000000"/>
            <rFont val="Arial"/>
            <family val="2"/>
          </rPr>
          <t>Averaged phases A + B: http://energynumbers.info/uk-offshore-wind-capacity-factors</t>
        </r>
      </text>
    </comment>
    <comment ref="G95" authorId="0" shapeId="0" xr:uid="{E64C6D10-E849-48A5-8253-1AC6C25E45DA}">
      <text>
        <r>
          <rPr>
            <sz val="10"/>
            <color rgb="FF000000"/>
            <rFont val="Arial"/>
            <family val="2"/>
          </rPr>
          <t>Seems to be the goal for the project, and it's definitely in the right ballpark. 
Source: https://arstechnica.com/science/2016/08/world-largest-windfarm-hornsea-two-uk/</t>
        </r>
      </text>
    </comment>
    <comment ref="G96" authorId="0" shapeId="0" xr:uid="{E62F9260-639D-4A1A-B8F4-26593645CDB8}">
      <text>
        <r>
          <rPr>
            <sz val="10"/>
            <color rgb="FF000000"/>
            <rFont val="Arial"/>
            <family val="2"/>
          </rPr>
          <t>Seems to be the goal for the project, and it's definitely in the right ballpark. 
Source: https://arstechnica.com/science/2016/08/world-largest-windfarm-hornsea-two-uk/</t>
        </r>
      </text>
    </comment>
    <comment ref="I98" authorId="0" shapeId="0" xr:uid="{A6C1E6B2-020F-4B42-9F3B-D027A548541B}">
      <text>
        <r>
          <rPr>
            <sz val="10"/>
            <color rgb="FF000000"/>
            <rFont val="Arial"/>
            <family val="2"/>
          </rPr>
          <t>https://www.windpoweroffshore.com/article/1378756/london-array-breaks-offshore-production-record</t>
        </r>
      </text>
    </comment>
    <comment ref="G102" authorId="0" shapeId="0" xr:uid="{4A188F2D-DEE0-4430-A378-FF2BE487F337}">
      <text>
        <r>
          <rPr>
            <sz val="10"/>
            <color rgb="FF000000"/>
            <rFont val="Arial"/>
            <family val="2"/>
          </rPr>
          <t>Seems to be the goal for the project, and it's definitely in the right ballpark. 
Source: https://arstechnica.com/science/2016/08/world-largest-windfarm-hornsea-two-uk/</t>
        </r>
      </text>
    </comment>
    <comment ref="G104" authorId="0" shapeId="0" xr:uid="{92F076D8-34BE-4799-9CF5-5F76F268E5C2}">
      <text>
        <r>
          <rPr>
            <sz val="10"/>
            <color rgb="FF000000"/>
            <rFont val="Arial"/>
            <family val="2"/>
          </rPr>
          <t>This diagram suggests ~50%: https://www.researchgate.net/figure/Distribution-of-annual-average-capacity-factors-CFs-evaluated-for-deployment-of-a_fig9_257126690</t>
        </r>
      </text>
    </comment>
    <comment ref="G106" authorId="0" shapeId="0" xr:uid="{FC52F916-A4F3-4648-A65A-3F842A83D9BA}">
      <text>
        <r>
          <rPr>
            <sz val="10"/>
            <color rgb="FF000000"/>
            <rFont val="Arial"/>
            <family val="2"/>
          </rPr>
          <t>Seems to be the goal for the project, and it's definitely in the right ballpark. 
Source: https://arstechnica.com/science/2016/08/world-largest-windfarm-hornsea-two-uk/</t>
        </r>
      </text>
    </comment>
  </commentList>
</comments>
</file>

<file path=xl/sharedStrings.xml><?xml version="1.0" encoding="utf-8"?>
<sst xmlns="http://schemas.openxmlformats.org/spreadsheetml/2006/main" count="427" uniqueCount="210">
  <si>
    <t xml:space="preserve">Daily MWh </t>
  </si>
  <si>
    <t>name</t>
  </si>
  <si>
    <t>type</t>
  </si>
  <si>
    <t>location</t>
  </si>
  <si>
    <t>barrels of oil equivalent</t>
  </si>
  <si>
    <t>MW</t>
  </si>
  <si>
    <t>capacity factor</t>
  </si>
  <si>
    <t>operational hours per day</t>
  </si>
  <si>
    <t>source name</t>
  </si>
  <si>
    <t>Atikokan-G1</t>
  </si>
  <si>
    <t>Biomass</t>
  </si>
  <si>
    <t>Canada</t>
  </si>
  <si>
    <t>Natural Resources Canada</t>
  </si>
  <si>
    <t>MONTES DEL PLATA</t>
  </si>
  <si>
    <t>Uruguay</t>
  </si>
  <si>
    <t>La Administración Nacional de Usinas y Trasmis...</t>
  </si>
  <si>
    <t>Aracruz</t>
  </si>
  <si>
    <t>Brazil</t>
  </si>
  <si>
    <t>Agência Nacional de Energia Elétrica (Brazil)</t>
  </si>
  <si>
    <t>Polaniec</t>
  </si>
  <si>
    <t>Poland</t>
  </si>
  <si>
    <t>https://en.wikipedia.org/wiki/Po%C5%82aniec_Power_Station</t>
  </si>
  <si>
    <t>Toppila 1 ja 2</t>
  </si>
  <si>
    <t>Finland</t>
  </si>
  <si>
    <t>Finnish Energy Authority</t>
  </si>
  <si>
    <t>Alholmenskraft</t>
  </si>
  <si>
    <t>https://en.wikipedia.org/wiki/Alholmens_Kraft_Power_Station</t>
  </si>
  <si>
    <t>Rodenhuize 4</t>
  </si>
  <si>
    <t>Belgium</t>
  </si>
  <si>
    <t>Global Power Plant Database</t>
  </si>
  <si>
    <t>Klabin Celulose</t>
  </si>
  <si>
    <t>Värtaverket</t>
  </si>
  <si>
    <t>Sweden</t>
  </si>
  <si>
    <t>Zolling</t>
  </si>
  <si>
    <t>Germany</t>
  </si>
  <si>
    <t>Drax</t>
  </si>
  <si>
    <t>UK</t>
  </si>
  <si>
    <t>Department for Business Energy &amp; Industrial St...</t>
  </si>
  <si>
    <t>Kohone</t>
  </si>
  <si>
    <t>Coal</t>
  </si>
  <si>
    <t>Senegal</t>
  </si>
  <si>
    <t>Our World in Data</t>
  </si>
  <si>
    <t>Arnot</t>
  </si>
  <si>
    <t>S. Africa</t>
  </si>
  <si>
    <t>Gibson Generating Station</t>
  </si>
  <si>
    <t>USA</t>
  </si>
  <si>
    <t>Boryeong</t>
  </si>
  <si>
    <t>S. Korea</t>
  </si>
  <si>
    <t>Hekinan</t>
  </si>
  <si>
    <t>Japan</t>
  </si>
  <si>
    <t>Mailao</t>
  </si>
  <si>
    <t>Taiwan</t>
  </si>
  <si>
    <t>Global Energy Observatory</t>
  </si>
  <si>
    <t>Yeongheung</t>
  </si>
  <si>
    <t>SourceWatch</t>
  </si>
  <si>
    <t>Mundra Thermal Station</t>
  </si>
  <si>
    <t>India</t>
  </si>
  <si>
    <t>Tiachung</t>
  </si>
  <si>
    <t>Bitcoin per day</t>
  </si>
  <si>
    <t>equivalent</t>
  </si>
  <si>
    <t>Google per day</t>
  </si>
  <si>
    <t>Economist</t>
  </si>
  <si>
    <t>Chita</t>
  </si>
  <si>
    <t>Gas</t>
  </si>
  <si>
    <t>Power Technology</t>
  </si>
  <si>
    <t>Dah-Tarn</t>
  </si>
  <si>
    <t>Futtsu</t>
  </si>
  <si>
    <t>Kawagoe</t>
  </si>
  <si>
    <t>Sodegaura</t>
  </si>
  <si>
    <t>Higashi Niigata</t>
  </si>
  <si>
    <t>Surgutskaya GRES-2</t>
  </si>
  <si>
    <t>Russia</t>
  </si>
  <si>
    <t>San Martino</t>
  </si>
  <si>
    <t>Geothermal</t>
  </si>
  <si>
    <t>Italy</t>
  </si>
  <si>
    <t>Hellisheiði</t>
  </si>
  <si>
    <t>Iceland</t>
  </si>
  <si>
    <t>Orkustofnun</t>
  </si>
  <si>
    <t>Makban</t>
  </si>
  <si>
    <t>Philippines</t>
  </si>
  <si>
    <t>Gunung Salak</t>
  </si>
  <si>
    <t>Indonesia</t>
  </si>
  <si>
    <t>Unified Leyte</t>
  </si>
  <si>
    <t>Phillipines</t>
  </si>
  <si>
    <t>Cerro Prieto</t>
  </si>
  <si>
    <t>Mexico</t>
  </si>
  <si>
    <t>Larderello</t>
  </si>
  <si>
    <t>Power-Technology</t>
  </si>
  <si>
    <t>The Geysers</t>
  </si>
  <si>
    <t>Hoover Dam</t>
  </si>
  <si>
    <t>Hydro</t>
  </si>
  <si>
    <t>Our World in Data, US Bureau of Reclamation</t>
  </si>
  <si>
    <t>Grand Coulee</t>
  </si>
  <si>
    <t>United States</t>
  </si>
  <si>
    <t>USBR</t>
  </si>
  <si>
    <t>Xiangjiaba</t>
  </si>
  <si>
    <t>China</t>
  </si>
  <si>
    <t>Tucurui</t>
  </si>
  <si>
    <t>Electric Light &amp; Power</t>
  </si>
  <si>
    <t>Guri</t>
  </si>
  <si>
    <t>Venezuela</t>
  </si>
  <si>
    <t>Forbes</t>
  </si>
  <si>
    <t>Xiluodu</t>
  </si>
  <si>
    <t>Baihetan Dam</t>
  </si>
  <si>
    <t>Three Gorges Dam</t>
  </si>
  <si>
    <t xml:space="preserve">Itaipu Dam </t>
  </si>
  <si>
    <t>Brazil / Paraguay</t>
  </si>
  <si>
    <t>Itaipu Website</t>
  </si>
  <si>
    <t>Kaiga</t>
  </si>
  <si>
    <t>Nuclear</t>
  </si>
  <si>
    <t>Our World in Data, IAEA</t>
  </si>
  <si>
    <t xml:space="preserve">Sizewell B </t>
  </si>
  <si>
    <t>The Engineer</t>
  </si>
  <si>
    <t>Torness</t>
  </si>
  <si>
    <t>Nine Mile Point</t>
  </si>
  <si>
    <t>Hongyanhe</t>
  </si>
  <si>
    <t>Rank Red</t>
  </si>
  <si>
    <t>Chernobyl</t>
  </si>
  <si>
    <t>Ukraine</t>
  </si>
  <si>
    <t>Kiep</t>
  </si>
  <si>
    <t>Ovaux</t>
  </si>
  <si>
    <t>France</t>
  </si>
  <si>
    <t>Fukushima Daiichi</t>
  </si>
  <si>
    <t>Palo Verde</t>
  </si>
  <si>
    <t>EIA</t>
  </si>
  <si>
    <t>Qinshan</t>
  </si>
  <si>
    <t>power technology</t>
  </si>
  <si>
    <t>Kashiwazaki-Kariwa</t>
  </si>
  <si>
    <t>IAEA</t>
  </si>
  <si>
    <t>Paluel</t>
  </si>
  <si>
    <t>Gravelines</t>
  </si>
  <si>
    <t>Zaporizhia</t>
  </si>
  <si>
    <t>Hanbit</t>
  </si>
  <si>
    <t>Hanul</t>
  </si>
  <si>
    <t>Kori</t>
  </si>
  <si>
    <t>Bruce</t>
  </si>
  <si>
    <t>Hirono</t>
  </si>
  <si>
    <t>Oil</t>
  </si>
  <si>
    <t>Rabigh</t>
  </si>
  <si>
    <t>Saudi Arabia</t>
  </si>
  <si>
    <t>Kashima</t>
  </si>
  <si>
    <t>Shaiba</t>
  </si>
  <si>
    <t>Sabiya</t>
  </si>
  <si>
    <t>Kuwait</t>
  </si>
  <si>
    <t>Az Zour South Thermal</t>
  </si>
  <si>
    <t>Chernobyl Solar</t>
  </si>
  <si>
    <t>Solar</t>
  </si>
  <si>
    <t>Solar Chernobyl</t>
  </si>
  <si>
    <t>Solarpark Meuro</t>
  </si>
  <si>
    <t>Canadian Solar</t>
  </si>
  <si>
    <t>Tesla's proposed virtual power plant</t>
  </si>
  <si>
    <t>South Australia</t>
  </si>
  <si>
    <t>The Verge</t>
  </si>
  <si>
    <t>Quaid-e-Azam</t>
  </si>
  <si>
    <t>Pakistan</t>
  </si>
  <si>
    <t>Topaz</t>
  </si>
  <si>
    <t xml:space="preserve">Agua Caliente </t>
  </si>
  <si>
    <t>First Solar</t>
  </si>
  <si>
    <t>Kamuthi</t>
  </si>
  <si>
    <t>Uni India</t>
  </si>
  <si>
    <t>Longyangxia</t>
  </si>
  <si>
    <t>World Nuclear</t>
  </si>
  <si>
    <t xml:space="preserve">Kurnool </t>
  </si>
  <si>
    <t>The Hindu Business Line</t>
  </si>
  <si>
    <t>Tengger Desert</t>
  </si>
  <si>
    <t>Noor</t>
  </si>
  <si>
    <t>Morocco</t>
  </si>
  <si>
    <t>Origin Energy</t>
  </si>
  <si>
    <t>Shakti Sthala</t>
  </si>
  <si>
    <t>NREL</t>
  </si>
  <si>
    <t>Mt Stuart farm</t>
  </si>
  <si>
    <t>Wind</t>
  </si>
  <si>
    <t>New Zealand</t>
  </si>
  <si>
    <t>Utgrunden</t>
  </si>
  <si>
    <t xml:space="preserve">Block Island </t>
  </si>
  <si>
    <t>Rhode Island</t>
  </si>
  <si>
    <t>4C Offshore</t>
  </si>
  <si>
    <t>Brechfa Forest West</t>
  </si>
  <si>
    <t>Wales</t>
  </si>
  <si>
    <t>Utility Week</t>
  </si>
  <si>
    <t>Thanet</t>
  </si>
  <si>
    <t>Horns Rev 2</t>
  </si>
  <si>
    <t>Denmark</t>
  </si>
  <si>
    <t>Whitelee?</t>
  </si>
  <si>
    <t>DanTysk</t>
  </si>
  <si>
    <t>Anholt Farm</t>
  </si>
  <si>
    <t>Walney Island</t>
  </si>
  <si>
    <t>Energy Numbers</t>
  </si>
  <si>
    <t>Muppandal Farm</t>
  </si>
  <si>
    <t>Gode 1 &amp; 2</t>
  </si>
  <si>
    <t>Wikipedia</t>
  </si>
  <si>
    <t>Fantanele-Cogealac</t>
  </si>
  <si>
    <t>Romania</t>
  </si>
  <si>
    <t>CEZ Group</t>
  </si>
  <si>
    <t>Gwynt y Môr</t>
  </si>
  <si>
    <t>Ars Technica</t>
  </si>
  <si>
    <t>London Array</t>
  </si>
  <si>
    <t>Our World in Data, Wind Power Offshore</t>
  </si>
  <si>
    <t>Walney extension</t>
  </si>
  <si>
    <t>Reuters</t>
  </si>
  <si>
    <t>Alta Energy Centre</t>
  </si>
  <si>
    <t>Vineyard Wind project</t>
  </si>
  <si>
    <t>Inside climate news</t>
  </si>
  <si>
    <t>Hornsea Wind Farm (current)</t>
  </si>
  <si>
    <t>Gansu Wind Farm</t>
  </si>
  <si>
    <t>Greater Changhau</t>
  </si>
  <si>
    <t xml:space="preserve">Lu, Xi &amp; B. McElroy, Michael &amp; Nielsen, Chris &amp; Chen, Xinyu &amp; Huang, Junling. (2013). Optimal integration of offshore wind power for a steadier, environmentally friendlier, supply of electricity in China. Energy Policy. 62. 10.1016/j.enpol.2013.05.106. </t>
  </si>
  <si>
    <t>Dogger Bank</t>
  </si>
  <si>
    <t>Forewind</t>
  </si>
  <si>
    <t>Hornsea Wind Farm (eventual)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</si>
</sst>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B7B7B7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'Arial'"/>
    </font>
    <font>
      <sz val="10"/>
      <color rgb="FF000000"/>
      <name val="'Arial'"/>
    </font>
    <font>
      <sz val="10"/>
      <color rgb="FFB7B7B7"/>
      <name val="Inconsolata"/>
    </font>
    <font>
      <b/>
      <sz val="11"/>
      <color rgb="FF000000"/>
      <name val="Open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1F2"/>
        <bgColor rgb="FFF0F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3" fontId="3" fillId="0" borderId="0" xfId="0" applyNumberFormat="1" applyFont="1" applyAlignment="1">
      <alignment horizontal="right" vertical="top"/>
    </xf>
    <xf numFmtId="9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9" fontId="7" fillId="2" borderId="0" xfId="0" applyNumberFormat="1" applyFont="1" applyFill="1" applyAlignment="1">
      <alignment vertical="top"/>
    </xf>
    <xf numFmtId="9" fontId="3" fillId="0" borderId="0" xfId="0" applyNumberFormat="1" applyFont="1" applyAlignment="1">
      <alignment vertical="top"/>
    </xf>
    <xf numFmtId="10" fontId="3" fillId="0" borderId="0" xfId="0" applyNumberFormat="1" applyFont="1" applyAlignment="1">
      <alignment vertical="top"/>
    </xf>
    <xf numFmtId="0" fontId="2" fillId="2" borderId="0" xfId="0" applyFont="1" applyFill="1" applyAlignment="1">
      <alignment vertical="top" wrapText="1"/>
    </xf>
    <xf numFmtId="3" fontId="3" fillId="2" borderId="0" xfId="0" applyNumberFormat="1" applyFont="1" applyFill="1" applyAlignment="1">
      <alignment vertical="top"/>
    </xf>
    <xf numFmtId="10" fontId="3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8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wer-technology.com/projects/surgutskaya-gres-2-power-plant-expansion/" TargetMode="External"/><Relationship Id="rId2" Type="http://schemas.openxmlformats.org/officeDocument/2006/relationships/hyperlink" Target="https://en.wikipedia.org/wiki/Alholmens_Kraft_Power_Station" TargetMode="External"/><Relationship Id="rId1" Type="http://schemas.openxmlformats.org/officeDocument/2006/relationships/hyperlink" Target="https://en.wikipedia.org/wiki/Po%C5%82aniec_Power_Statio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4AF1-7179-4755-B008-3421D97D918F}">
  <dimension ref="A1:I106"/>
  <sheetViews>
    <sheetView tabSelected="1" workbookViewId="0"/>
  </sheetViews>
  <sheetFormatPr defaultRowHeight="15"/>
  <cols>
    <col min="9" max="9" width="212.85546875" bestFit="1" customWidth="1"/>
  </cols>
  <sheetData>
    <row r="1" spans="1:9" ht="38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</row>
    <row r="2" spans="1:9">
      <c r="A2" s="7">
        <f t="shared" ref="A2:A12" si="0">F2*G2*H2</f>
        <v>1093.4813999999999</v>
      </c>
      <c r="B2" s="8" t="s">
        <v>9</v>
      </c>
      <c r="C2" s="6" t="s">
        <v>10</v>
      </c>
      <c r="D2" s="9" t="s">
        <v>11</v>
      </c>
      <c r="E2" s="7">
        <f>A2/11.6</f>
        <v>94.265637931034476</v>
      </c>
      <c r="F2" s="10">
        <v>215</v>
      </c>
      <c r="G2" s="11">
        <v>0.21191499999999999</v>
      </c>
      <c r="H2" s="12">
        <v>24</v>
      </c>
      <c r="I2" s="9" t="s">
        <v>12</v>
      </c>
    </row>
    <row r="3" spans="1:9">
      <c r="A3" s="7">
        <f t="shared" si="0"/>
        <v>1729.0756799999999</v>
      </c>
      <c r="B3" s="8" t="s">
        <v>13</v>
      </c>
      <c r="C3" s="6" t="s">
        <v>10</v>
      </c>
      <c r="D3" s="9" t="s">
        <v>14</v>
      </c>
      <c r="E3" s="7">
        <f>A3/11.6</f>
        <v>149.05824827586207</v>
      </c>
      <c r="F3" s="10">
        <v>180</v>
      </c>
      <c r="G3" s="11">
        <v>0.40024900000000002</v>
      </c>
      <c r="H3" s="12">
        <v>24</v>
      </c>
      <c r="I3" s="9" t="s">
        <v>15</v>
      </c>
    </row>
    <row r="4" spans="1:9">
      <c r="A4" s="7">
        <f t="shared" si="0"/>
        <v>2064.2411327999998</v>
      </c>
      <c r="B4" s="8" t="s">
        <v>16</v>
      </c>
      <c r="C4" s="6" t="s">
        <v>10</v>
      </c>
      <c r="D4" s="9" t="s">
        <v>17</v>
      </c>
      <c r="E4" s="7">
        <f>A4/11.6</f>
        <v>177.95182179310345</v>
      </c>
      <c r="F4" s="10">
        <v>210.4</v>
      </c>
      <c r="G4" s="11">
        <v>0.40879300000000002</v>
      </c>
      <c r="H4" s="12">
        <v>24</v>
      </c>
      <c r="I4" s="9" t="s">
        <v>18</v>
      </c>
    </row>
    <row r="5" spans="1:9">
      <c r="A5" s="7">
        <f t="shared" si="0"/>
        <v>2214</v>
      </c>
      <c r="B5" s="14" t="s">
        <v>19</v>
      </c>
      <c r="C5" s="6" t="s">
        <v>10</v>
      </c>
      <c r="D5" s="15" t="s">
        <v>20</v>
      </c>
      <c r="E5" s="7">
        <f>A5/11.6</f>
        <v>190.86206896551724</v>
      </c>
      <c r="F5" s="16">
        <v>205</v>
      </c>
      <c r="G5" s="17">
        <v>0.45</v>
      </c>
      <c r="H5" s="12">
        <v>24</v>
      </c>
      <c r="I5" s="13" t="s">
        <v>21</v>
      </c>
    </row>
    <row r="6" spans="1:9">
      <c r="A6" s="7">
        <f t="shared" si="0"/>
        <v>2773.1106</v>
      </c>
      <c r="B6" s="8" t="s">
        <v>22</v>
      </c>
      <c r="C6" s="6" t="s">
        <v>10</v>
      </c>
      <c r="D6" s="9" t="s">
        <v>23</v>
      </c>
      <c r="E6" s="7">
        <f>A6/11.6</f>
        <v>239.06125862068967</v>
      </c>
      <c r="F6" s="10">
        <v>195</v>
      </c>
      <c r="G6" s="11">
        <v>0.59254499999999999</v>
      </c>
      <c r="H6" s="12">
        <v>24</v>
      </c>
      <c r="I6" s="9" t="s">
        <v>24</v>
      </c>
    </row>
    <row r="7" spans="1:9" ht="25.5">
      <c r="A7" s="7">
        <f t="shared" si="0"/>
        <v>2862</v>
      </c>
      <c r="B7" s="14" t="s">
        <v>25</v>
      </c>
      <c r="C7" s="6" t="s">
        <v>10</v>
      </c>
      <c r="D7" s="15" t="s">
        <v>23</v>
      </c>
      <c r="E7" s="7">
        <f>A7/11.6</f>
        <v>246.72413793103448</v>
      </c>
      <c r="F7" s="16">
        <v>265</v>
      </c>
      <c r="G7" s="17">
        <v>0.45</v>
      </c>
      <c r="H7" s="12">
        <v>24</v>
      </c>
      <c r="I7" s="13" t="s">
        <v>26</v>
      </c>
    </row>
    <row r="8" spans="1:9" ht="25.5">
      <c r="A8" s="7">
        <f t="shared" si="0"/>
        <v>2894.4</v>
      </c>
      <c r="B8" s="14" t="s">
        <v>27</v>
      </c>
      <c r="C8" s="6" t="s">
        <v>10</v>
      </c>
      <c r="D8" s="15" t="s">
        <v>28</v>
      </c>
      <c r="E8" s="7">
        <f>A8/11.6</f>
        <v>249.51724137931035</v>
      </c>
      <c r="F8" s="16">
        <v>268</v>
      </c>
      <c r="G8" s="17">
        <v>0.45</v>
      </c>
      <c r="H8" s="12">
        <v>24</v>
      </c>
      <c r="I8" s="6" t="s">
        <v>29</v>
      </c>
    </row>
    <row r="9" spans="1:9" ht="25.5">
      <c r="A9" s="7">
        <f t="shared" si="0"/>
        <v>3239.2799999999997</v>
      </c>
      <c r="B9" s="14" t="s">
        <v>30</v>
      </c>
      <c r="C9" s="6" t="s">
        <v>10</v>
      </c>
      <c r="D9" s="15" t="s">
        <v>17</v>
      </c>
      <c r="E9" s="7">
        <f>A9/11.6</f>
        <v>279.24827586206897</v>
      </c>
      <c r="F9" s="16">
        <v>330</v>
      </c>
      <c r="G9" s="17">
        <v>0.40899999999999997</v>
      </c>
      <c r="H9" s="12">
        <v>24</v>
      </c>
      <c r="I9" s="9" t="s">
        <v>18</v>
      </c>
    </row>
    <row r="10" spans="1:9" ht="25.5">
      <c r="A10" s="7">
        <f t="shared" si="0"/>
        <v>4201.2000000000007</v>
      </c>
      <c r="B10" s="14" t="s">
        <v>31</v>
      </c>
      <c r="C10" s="6" t="s">
        <v>10</v>
      </c>
      <c r="D10" s="15" t="s">
        <v>32</v>
      </c>
      <c r="E10" s="7">
        <f>A10/11.6</f>
        <v>362.17241379310354</v>
      </c>
      <c r="F10" s="16">
        <v>389</v>
      </c>
      <c r="G10" s="17">
        <v>0.45</v>
      </c>
      <c r="H10" s="12">
        <v>24</v>
      </c>
      <c r="I10" s="6" t="s">
        <v>29</v>
      </c>
    </row>
    <row r="11" spans="1:9">
      <c r="A11" s="7">
        <f t="shared" si="0"/>
        <v>5702.4</v>
      </c>
      <c r="B11" s="14" t="s">
        <v>33</v>
      </c>
      <c r="C11" s="6" t="s">
        <v>10</v>
      </c>
      <c r="D11" s="15" t="s">
        <v>34</v>
      </c>
      <c r="E11" s="7">
        <f>A11/11.6</f>
        <v>491.58620689655169</v>
      </c>
      <c r="F11" s="16">
        <v>528</v>
      </c>
      <c r="G11" s="17">
        <v>0.45</v>
      </c>
      <c r="H11" s="12">
        <v>24</v>
      </c>
      <c r="I11" s="6" t="s">
        <v>29</v>
      </c>
    </row>
    <row r="12" spans="1:9">
      <c r="A12" s="7">
        <f t="shared" si="0"/>
        <v>47955.600000000006</v>
      </c>
      <c r="B12" s="14" t="s">
        <v>35</v>
      </c>
      <c r="C12" s="6" t="s">
        <v>10</v>
      </c>
      <c r="D12" s="15" t="s">
        <v>36</v>
      </c>
      <c r="E12" s="7">
        <f>A12/11.6</f>
        <v>4134.1034482758623</v>
      </c>
      <c r="F12" s="16">
        <v>2595</v>
      </c>
      <c r="G12" s="17">
        <v>0.77</v>
      </c>
      <c r="H12" s="12">
        <v>24</v>
      </c>
      <c r="I12" s="9" t="s">
        <v>37</v>
      </c>
    </row>
    <row r="13" spans="1:9">
      <c r="A13" s="7">
        <v>1600</v>
      </c>
      <c r="B13" s="2" t="s">
        <v>38</v>
      </c>
      <c r="C13" s="6" t="s">
        <v>39</v>
      </c>
      <c r="D13" s="6" t="s">
        <v>40</v>
      </c>
      <c r="E13" s="7">
        <f>A13/11.6</f>
        <v>137.93103448275863</v>
      </c>
      <c r="F13" s="16"/>
      <c r="G13" s="12"/>
      <c r="H13" s="12"/>
      <c r="I13" s="6" t="s">
        <v>41</v>
      </c>
    </row>
    <row r="14" spans="1:9">
      <c r="A14" s="7">
        <v>36000</v>
      </c>
      <c r="B14" s="2" t="s">
        <v>42</v>
      </c>
      <c r="C14" s="6" t="s">
        <v>39</v>
      </c>
      <c r="D14" s="6" t="s">
        <v>43</v>
      </c>
      <c r="E14" s="7">
        <f>A14/11.6</f>
        <v>3103.4482758620688</v>
      </c>
      <c r="F14" s="16"/>
      <c r="G14" s="12"/>
      <c r="H14" s="12"/>
      <c r="I14" s="6" t="s">
        <v>41</v>
      </c>
    </row>
    <row r="15" spans="1:9" ht="51">
      <c r="A15" s="7">
        <v>51000</v>
      </c>
      <c r="B15" s="2" t="s">
        <v>44</v>
      </c>
      <c r="C15" s="6" t="s">
        <v>39</v>
      </c>
      <c r="D15" s="6" t="s">
        <v>45</v>
      </c>
      <c r="E15" s="7">
        <f>A15/11.6</f>
        <v>4396.5517241379312</v>
      </c>
      <c r="F15" s="16"/>
      <c r="G15" s="12"/>
      <c r="H15" s="12"/>
      <c r="I15" s="6" t="s">
        <v>41</v>
      </c>
    </row>
    <row r="16" spans="1:9" ht="25.5">
      <c r="A16" s="7">
        <f t="shared" ref="A16:A19" si="1">SUM(F16*G16*H16)</f>
        <v>52800</v>
      </c>
      <c r="B16" s="2" t="s">
        <v>46</v>
      </c>
      <c r="C16" s="6" t="s">
        <v>39</v>
      </c>
      <c r="D16" s="15" t="s">
        <v>47</v>
      </c>
      <c r="E16" s="7">
        <f>A16/11.6</f>
        <v>4551.7241379310344</v>
      </c>
      <c r="F16" s="16">
        <v>4000</v>
      </c>
      <c r="G16" s="18">
        <v>0.55000000000000004</v>
      </c>
      <c r="H16" s="12">
        <v>24</v>
      </c>
      <c r="I16" s="6" t="s">
        <v>29</v>
      </c>
    </row>
    <row r="17" spans="1:9">
      <c r="A17" s="7">
        <f t="shared" si="1"/>
        <v>54120</v>
      </c>
      <c r="B17" s="2" t="s">
        <v>48</v>
      </c>
      <c r="C17" s="6" t="s">
        <v>39</v>
      </c>
      <c r="D17" s="15" t="s">
        <v>49</v>
      </c>
      <c r="E17" s="7">
        <f>A17/11.6</f>
        <v>4665.5172413793107</v>
      </c>
      <c r="F17" s="16">
        <v>4100</v>
      </c>
      <c r="G17" s="18">
        <v>0.55000000000000004</v>
      </c>
      <c r="H17" s="12">
        <v>24</v>
      </c>
      <c r="I17" s="6" t="s">
        <v>29</v>
      </c>
    </row>
    <row r="18" spans="1:9">
      <c r="A18" s="7">
        <f t="shared" si="1"/>
        <v>64512</v>
      </c>
      <c r="B18" s="2" t="s">
        <v>50</v>
      </c>
      <c r="C18" s="6" t="s">
        <v>39</v>
      </c>
      <c r="D18" s="15" t="s">
        <v>51</v>
      </c>
      <c r="E18" s="7">
        <f>A18/11.6</f>
        <v>5561.3793103448279</v>
      </c>
      <c r="F18" s="16">
        <v>4200</v>
      </c>
      <c r="G18" s="18">
        <v>0.64</v>
      </c>
      <c r="H18" s="12">
        <v>24</v>
      </c>
      <c r="I18" s="6" t="s">
        <v>52</v>
      </c>
    </row>
    <row r="19" spans="1:9" ht="25.5">
      <c r="A19" s="7">
        <f t="shared" si="1"/>
        <v>67056</v>
      </c>
      <c r="B19" s="2" t="s">
        <v>53</v>
      </c>
      <c r="C19" s="6" t="s">
        <v>39</v>
      </c>
      <c r="D19" s="15" t="s">
        <v>47</v>
      </c>
      <c r="E19" s="7">
        <f>A19/11.6</f>
        <v>5780.6896551724139</v>
      </c>
      <c r="F19" s="16">
        <v>5080</v>
      </c>
      <c r="G19" s="18">
        <v>0.55000000000000004</v>
      </c>
      <c r="H19" s="12">
        <v>24</v>
      </c>
      <c r="I19" s="6" t="s">
        <v>54</v>
      </c>
    </row>
    <row r="20" spans="1:9" ht="38.25">
      <c r="A20" s="7">
        <v>71000</v>
      </c>
      <c r="B20" s="2" t="s">
        <v>55</v>
      </c>
      <c r="C20" s="6" t="s">
        <v>39</v>
      </c>
      <c r="D20" s="6" t="s">
        <v>56</v>
      </c>
      <c r="E20" s="7">
        <f>A20/11.6</f>
        <v>6120.6896551724139</v>
      </c>
      <c r="F20" s="16"/>
      <c r="G20" s="12"/>
      <c r="H20" s="12"/>
      <c r="I20" s="6" t="s">
        <v>41</v>
      </c>
    </row>
    <row r="21" spans="1:9" ht="25.5">
      <c r="A21" s="7">
        <f>SUM(F21*G21*H21)</f>
        <v>84480</v>
      </c>
      <c r="B21" s="2" t="s">
        <v>57</v>
      </c>
      <c r="C21" s="6" t="s">
        <v>39</v>
      </c>
      <c r="D21" s="15" t="s">
        <v>51</v>
      </c>
      <c r="E21" s="7">
        <f>A21/11.6</f>
        <v>7282.7586206896558</v>
      </c>
      <c r="F21" s="16">
        <v>5500</v>
      </c>
      <c r="G21" s="18">
        <v>0.64</v>
      </c>
      <c r="H21" s="12">
        <v>24</v>
      </c>
      <c r="I21" s="6" t="s">
        <v>41</v>
      </c>
    </row>
    <row r="22" spans="1:9">
      <c r="A22" s="7">
        <v>60274</v>
      </c>
      <c r="B22" s="8" t="s">
        <v>58</v>
      </c>
      <c r="C22" s="6" t="s">
        <v>59</v>
      </c>
      <c r="D22" s="6"/>
      <c r="E22" s="7">
        <f>A22/11.6</f>
        <v>5196.0344827586205</v>
      </c>
      <c r="F22" s="16"/>
      <c r="G22" s="12"/>
      <c r="H22" s="12"/>
      <c r="I22" s="6" t="s">
        <v>41</v>
      </c>
    </row>
    <row r="23" spans="1:9">
      <c r="A23" s="7">
        <v>15616</v>
      </c>
      <c r="B23" s="8" t="s">
        <v>60</v>
      </c>
      <c r="C23" s="6" t="s">
        <v>59</v>
      </c>
      <c r="D23" s="6"/>
      <c r="E23" s="7">
        <f>A23/11.6</f>
        <v>1346.2068965517242</v>
      </c>
      <c r="F23" s="16"/>
      <c r="G23" s="12"/>
      <c r="H23" s="12"/>
      <c r="I23" s="6" t="s">
        <v>61</v>
      </c>
    </row>
    <row r="24" spans="1:9">
      <c r="A24" s="7">
        <f t="shared" ref="A24:A30" si="2">SUM(F24*G24*H24)</f>
        <v>47952</v>
      </c>
      <c r="B24" s="14" t="s">
        <v>62</v>
      </c>
      <c r="C24" s="6" t="s">
        <v>63</v>
      </c>
      <c r="D24" s="15" t="s">
        <v>49</v>
      </c>
      <c r="E24" s="7">
        <f>A24/11.6</f>
        <v>4133.7931034482763</v>
      </c>
      <c r="F24" s="16">
        <v>3996</v>
      </c>
      <c r="G24" s="18">
        <v>0.5</v>
      </c>
      <c r="H24" s="12">
        <v>24</v>
      </c>
      <c r="I24" s="3" t="s">
        <v>64</v>
      </c>
    </row>
    <row r="25" spans="1:9" ht="25.5">
      <c r="A25" s="7">
        <f t="shared" si="2"/>
        <v>52608</v>
      </c>
      <c r="B25" s="14" t="s">
        <v>65</v>
      </c>
      <c r="C25" s="6" t="s">
        <v>63</v>
      </c>
      <c r="D25" s="15" t="s">
        <v>51</v>
      </c>
      <c r="E25" s="7">
        <f>A25/11.6</f>
        <v>4535.1724137931033</v>
      </c>
      <c r="F25" s="16">
        <v>4384</v>
      </c>
      <c r="G25" s="18">
        <v>0.5</v>
      </c>
      <c r="H25" s="12">
        <v>24</v>
      </c>
      <c r="I25" s="3" t="s">
        <v>64</v>
      </c>
    </row>
    <row r="26" spans="1:9">
      <c r="A26" s="7">
        <f t="shared" si="2"/>
        <v>57093.119999999995</v>
      </c>
      <c r="B26" s="14" t="s">
        <v>66</v>
      </c>
      <c r="C26" s="6" t="s">
        <v>63</v>
      </c>
      <c r="D26" s="15" t="s">
        <v>49</v>
      </c>
      <c r="E26" s="7">
        <f>A26/11.6</f>
        <v>4921.8206896551719</v>
      </c>
      <c r="F26" s="16">
        <v>5040</v>
      </c>
      <c r="G26" s="18">
        <v>0.47199999999999998</v>
      </c>
      <c r="H26" s="12">
        <v>24</v>
      </c>
      <c r="I26" s="3" t="s">
        <v>64</v>
      </c>
    </row>
    <row r="27" spans="1:9" ht="25.5">
      <c r="A27" s="7">
        <f t="shared" si="2"/>
        <v>64538.880000000005</v>
      </c>
      <c r="B27" s="14" t="s">
        <v>67</v>
      </c>
      <c r="C27" s="6" t="s">
        <v>63</v>
      </c>
      <c r="D27" s="15" t="s">
        <v>49</v>
      </c>
      <c r="E27" s="7">
        <f>A27/11.6</f>
        <v>5563.6965517241388</v>
      </c>
      <c r="F27" s="16">
        <v>4802</v>
      </c>
      <c r="G27" s="18">
        <v>0.56000000000000005</v>
      </c>
      <c r="H27" s="12">
        <v>24</v>
      </c>
      <c r="I27" s="3" t="s">
        <v>64</v>
      </c>
    </row>
    <row r="28" spans="1:9">
      <c r="A28" s="7">
        <f t="shared" si="2"/>
        <v>77760</v>
      </c>
      <c r="B28" s="8" t="s">
        <v>68</v>
      </c>
      <c r="C28" s="6" t="s">
        <v>63</v>
      </c>
      <c r="D28" s="15" t="s">
        <v>49</v>
      </c>
      <c r="E28" s="7">
        <f>A28/11.6</f>
        <v>6703.4482758620688</v>
      </c>
      <c r="F28" s="16">
        <v>3600</v>
      </c>
      <c r="G28" s="18">
        <v>0.9</v>
      </c>
      <c r="H28" s="12">
        <v>24</v>
      </c>
      <c r="I28" s="6" t="s">
        <v>29</v>
      </c>
    </row>
    <row r="29" spans="1:9">
      <c r="A29" s="7">
        <f t="shared" si="2"/>
        <v>103896</v>
      </c>
      <c r="B29" s="8" t="s">
        <v>69</v>
      </c>
      <c r="C29" s="6" t="s">
        <v>63</v>
      </c>
      <c r="D29" s="15" t="s">
        <v>49</v>
      </c>
      <c r="E29" s="7">
        <f>A29/11.6</f>
        <v>8956.5517241379312</v>
      </c>
      <c r="F29" s="16">
        <v>4810</v>
      </c>
      <c r="G29" s="18">
        <v>0.9</v>
      </c>
      <c r="H29" s="12">
        <v>24</v>
      </c>
      <c r="I29" s="6" t="s">
        <v>29</v>
      </c>
    </row>
    <row r="30" spans="1:9">
      <c r="A30" s="7">
        <f t="shared" si="2"/>
        <v>109178.08219178082</v>
      </c>
      <c r="B30" s="8" t="s">
        <v>70</v>
      </c>
      <c r="C30" s="6" t="s">
        <v>63</v>
      </c>
      <c r="D30" s="15" t="s">
        <v>71</v>
      </c>
      <c r="E30" s="7">
        <f>A30/11.6</f>
        <v>9411.9036372224855</v>
      </c>
      <c r="F30" s="16">
        <v>5597</v>
      </c>
      <c r="G30" s="18">
        <f>39850000/(F30*365*24)</f>
        <v>0.81277233482059452</v>
      </c>
      <c r="H30" s="12">
        <v>24</v>
      </c>
      <c r="I30" s="3" t="s">
        <v>64</v>
      </c>
    </row>
    <row r="31" spans="1:9" ht="25.5">
      <c r="A31" s="7">
        <v>700</v>
      </c>
      <c r="B31" s="2" t="s">
        <v>72</v>
      </c>
      <c r="C31" s="6" t="s">
        <v>73</v>
      </c>
      <c r="D31" s="6" t="s">
        <v>74</v>
      </c>
      <c r="E31" s="7">
        <f>A31/11.6</f>
        <v>60.344827586206897</v>
      </c>
      <c r="F31" s="12"/>
      <c r="G31" s="12"/>
      <c r="H31" s="12"/>
      <c r="I31" s="6" t="s">
        <v>41</v>
      </c>
    </row>
    <row r="32" spans="1:9" ht="25.5">
      <c r="A32" s="7">
        <f>2453653/365</f>
        <v>6722.3369863013695</v>
      </c>
      <c r="B32" s="2" t="s">
        <v>75</v>
      </c>
      <c r="C32" s="6" t="s">
        <v>73</v>
      </c>
      <c r="D32" s="6" t="s">
        <v>76</v>
      </c>
      <c r="E32" s="7">
        <f>A32/11.6</f>
        <v>579.51180916391115</v>
      </c>
      <c r="F32" s="16"/>
      <c r="G32" s="18"/>
      <c r="H32" s="12"/>
      <c r="I32" s="6" t="s">
        <v>77</v>
      </c>
    </row>
    <row r="33" spans="1:9">
      <c r="A33" s="7">
        <v>6766</v>
      </c>
      <c r="B33" s="2" t="s">
        <v>78</v>
      </c>
      <c r="C33" s="6" t="s">
        <v>73</v>
      </c>
      <c r="D33" s="6" t="s">
        <v>79</v>
      </c>
      <c r="E33" s="7">
        <f>A33/11.6</f>
        <v>583.27586206896558</v>
      </c>
      <c r="F33" s="16"/>
      <c r="G33" s="18"/>
      <c r="H33" s="12"/>
      <c r="I33" s="6" t="s">
        <v>29</v>
      </c>
    </row>
    <row r="34" spans="1:9">
      <c r="A34" s="7">
        <v>7685</v>
      </c>
      <c r="B34" s="8" t="s">
        <v>80</v>
      </c>
      <c r="C34" s="6" t="s">
        <v>73</v>
      </c>
      <c r="D34" s="6" t="s">
        <v>81</v>
      </c>
      <c r="E34" s="7">
        <f>A34/11.6</f>
        <v>662.5</v>
      </c>
      <c r="F34" s="16">
        <v>375</v>
      </c>
      <c r="G34" s="12"/>
      <c r="H34" s="12"/>
      <c r="I34" s="6" t="s">
        <v>29</v>
      </c>
    </row>
    <row r="35" spans="1:9">
      <c r="A35" s="7">
        <v>9324</v>
      </c>
      <c r="B35" s="8" t="s">
        <v>82</v>
      </c>
      <c r="C35" s="6" t="s">
        <v>73</v>
      </c>
      <c r="D35" s="6" t="s">
        <v>83</v>
      </c>
      <c r="E35" s="7">
        <f>A35/11.6</f>
        <v>803.79310344827593</v>
      </c>
      <c r="F35" s="16">
        <v>610.20000000000005</v>
      </c>
      <c r="G35" s="12"/>
      <c r="H35" s="12"/>
      <c r="I35" s="6" t="s">
        <v>29</v>
      </c>
    </row>
    <row r="36" spans="1:9">
      <c r="A36" s="7">
        <v>10369</v>
      </c>
      <c r="B36" s="8" t="s">
        <v>84</v>
      </c>
      <c r="C36" s="6" t="s">
        <v>73</v>
      </c>
      <c r="D36" s="6" t="s">
        <v>85</v>
      </c>
      <c r="E36" s="7">
        <f>A36/11.6</f>
        <v>893.87931034482756</v>
      </c>
      <c r="F36" s="16">
        <v>570</v>
      </c>
      <c r="G36" s="12"/>
      <c r="H36" s="12"/>
      <c r="I36" s="6" t="s">
        <v>29</v>
      </c>
    </row>
    <row r="37" spans="1:9" ht="25.5">
      <c r="A37" s="7">
        <f>5871000/365</f>
        <v>16084.931506849314</v>
      </c>
      <c r="B37" s="2" t="s">
        <v>86</v>
      </c>
      <c r="C37" s="6" t="s">
        <v>73</v>
      </c>
      <c r="D37" s="6" t="s">
        <v>74</v>
      </c>
      <c r="E37" s="7">
        <f>A37/11.6</f>
        <v>1386.632026452527</v>
      </c>
      <c r="F37" s="16"/>
      <c r="G37" s="18"/>
      <c r="H37" s="12"/>
      <c r="I37" s="6" t="s">
        <v>87</v>
      </c>
    </row>
    <row r="38" spans="1:9" ht="25.5">
      <c r="A38" s="7">
        <v>23000</v>
      </c>
      <c r="B38" s="2" t="s">
        <v>88</v>
      </c>
      <c r="C38" s="6" t="s">
        <v>73</v>
      </c>
      <c r="D38" s="6" t="s">
        <v>45</v>
      </c>
      <c r="E38" s="7">
        <f>A38/11.6</f>
        <v>1982.7586206896553</v>
      </c>
      <c r="F38" s="16">
        <v>1273</v>
      </c>
      <c r="G38" s="12"/>
      <c r="H38" s="12"/>
      <c r="I38" s="6" t="s">
        <v>41</v>
      </c>
    </row>
    <row r="39" spans="1:9" ht="25.5">
      <c r="A39" s="7">
        <f>SUM(4000000/365)</f>
        <v>10958.904109589041</v>
      </c>
      <c r="B39" s="2" t="s">
        <v>89</v>
      </c>
      <c r="C39" s="6" t="s">
        <v>90</v>
      </c>
      <c r="D39" s="6" t="s">
        <v>45</v>
      </c>
      <c r="E39" s="7">
        <f>A39/11.6</f>
        <v>944.73311289560695</v>
      </c>
      <c r="F39" s="16">
        <v>2080</v>
      </c>
      <c r="G39" s="19">
        <f>4200000/(2080*365*24)</f>
        <v>0.23050579557428871</v>
      </c>
      <c r="H39" s="12">
        <v>24</v>
      </c>
      <c r="I39" s="6" t="s">
        <v>91</v>
      </c>
    </row>
    <row r="40" spans="1:9" ht="25.5">
      <c r="A40" s="7">
        <f t="shared" ref="A40:A45" si="3">SUM(F40*G40*H40)</f>
        <v>54794.520547945212</v>
      </c>
      <c r="B40" s="14" t="s">
        <v>92</v>
      </c>
      <c r="C40" s="6" t="s">
        <v>90</v>
      </c>
      <c r="D40" s="15" t="s">
        <v>93</v>
      </c>
      <c r="E40" s="7">
        <f>A40/11.6</f>
        <v>4723.6655644780358</v>
      </c>
      <c r="F40" s="16">
        <v>6809</v>
      </c>
      <c r="G40" s="17">
        <f>20000000/(F40*365*24)</f>
        <v>0.33530695004127631</v>
      </c>
      <c r="H40" s="12">
        <v>24</v>
      </c>
      <c r="I40" s="3" t="s">
        <v>94</v>
      </c>
    </row>
    <row r="41" spans="1:9" ht="25.5">
      <c r="A41" s="7">
        <f t="shared" si="3"/>
        <v>84109.589041095896</v>
      </c>
      <c r="B41" s="14" t="s">
        <v>95</v>
      </c>
      <c r="C41" s="6" t="s">
        <v>90</v>
      </c>
      <c r="D41" s="15" t="s">
        <v>96</v>
      </c>
      <c r="E41" s="7">
        <f>A41/11.6</f>
        <v>7250.8266414737845</v>
      </c>
      <c r="F41" s="16">
        <v>6448</v>
      </c>
      <c r="G41" s="17">
        <f>30700000/(F41*365*24)</f>
        <v>0.54351212934951332</v>
      </c>
      <c r="H41" s="12">
        <v>24</v>
      </c>
      <c r="I41" s="3" t="s">
        <v>64</v>
      </c>
    </row>
    <row r="42" spans="1:9">
      <c r="A42" s="7">
        <f t="shared" si="3"/>
        <v>113506.84931506848</v>
      </c>
      <c r="B42" s="14" t="s">
        <v>97</v>
      </c>
      <c r="C42" s="6" t="s">
        <v>90</v>
      </c>
      <c r="D42" s="15" t="s">
        <v>17</v>
      </c>
      <c r="E42" s="7">
        <f>A42/11.6</f>
        <v>9785.0732168162485</v>
      </c>
      <c r="F42" s="16">
        <v>8370</v>
      </c>
      <c r="G42" s="17">
        <f>41430000/(F42*365*24)</f>
        <v>0.56504803522037284</v>
      </c>
      <c r="H42" s="12">
        <v>24</v>
      </c>
      <c r="I42" s="3" t="s">
        <v>98</v>
      </c>
    </row>
    <row r="43" spans="1:9">
      <c r="A43" s="7">
        <f t="shared" si="3"/>
        <v>128767.12328767125</v>
      </c>
      <c r="B43" s="14" t="s">
        <v>99</v>
      </c>
      <c r="C43" s="6" t="s">
        <v>90</v>
      </c>
      <c r="D43" s="15" t="s">
        <v>100</v>
      </c>
      <c r="E43" s="7">
        <f>A43/11.6</f>
        <v>11100.614076523383</v>
      </c>
      <c r="F43" s="16">
        <v>10235</v>
      </c>
      <c r="G43" s="17">
        <f>47000000/(F43*365*24)</f>
        <v>0.52421072825138915</v>
      </c>
      <c r="H43" s="12">
        <v>24</v>
      </c>
      <c r="I43" s="3" t="s">
        <v>101</v>
      </c>
    </row>
    <row r="44" spans="1:9">
      <c r="A44" s="7">
        <f t="shared" si="3"/>
        <v>143013.69863013699</v>
      </c>
      <c r="B44" s="14" t="s">
        <v>102</v>
      </c>
      <c r="C44" s="6" t="s">
        <v>90</v>
      </c>
      <c r="D44" s="15" t="s">
        <v>96</v>
      </c>
      <c r="E44" s="7">
        <f>A44/11.6</f>
        <v>12328.767123287673</v>
      </c>
      <c r="F44" s="16">
        <v>13860</v>
      </c>
      <c r="G44" s="18">
        <f>52200000/(F44*365*24)</f>
        <v>0.42993536144221078</v>
      </c>
      <c r="H44" s="12">
        <v>24</v>
      </c>
      <c r="I44" s="3" t="s">
        <v>101</v>
      </c>
    </row>
    <row r="45" spans="1:9" ht="25.5">
      <c r="A45" s="7">
        <f t="shared" si="3"/>
        <v>146618.9424</v>
      </c>
      <c r="B45" s="2" t="s">
        <v>103</v>
      </c>
      <c r="C45" s="6" t="s">
        <v>90</v>
      </c>
      <c r="D45" s="6" t="s">
        <v>96</v>
      </c>
      <c r="E45" s="7">
        <f>A45/11.6</f>
        <v>12639.564</v>
      </c>
      <c r="F45" s="16">
        <v>13050</v>
      </c>
      <c r="G45" s="19">
        <v>0.46813199999999999</v>
      </c>
      <c r="H45" s="12">
        <v>24</v>
      </c>
      <c r="I45" s="6" t="s">
        <v>29</v>
      </c>
    </row>
    <row r="46" spans="1:9" ht="38.25">
      <c r="A46" s="7">
        <v>270685</v>
      </c>
      <c r="B46" s="2" t="s">
        <v>104</v>
      </c>
      <c r="C46" s="6" t="s">
        <v>90</v>
      </c>
      <c r="D46" s="6" t="s">
        <v>96</v>
      </c>
      <c r="E46" s="7">
        <f>A46/11.6</f>
        <v>23334.913793103449</v>
      </c>
      <c r="F46" s="16">
        <v>22500</v>
      </c>
      <c r="G46" s="19">
        <f>A46/(F46*H46)</f>
        <v>0.5012685185185185</v>
      </c>
      <c r="H46" s="12">
        <v>24</v>
      </c>
      <c r="I46" s="6" t="s">
        <v>41</v>
      </c>
    </row>
    <row r="47" spans="1:9" ht="25.5">
      <c r="A47" s="7">
        <f>103098366/365</f>
        <v>282461.27671232878</v>
      </c>
      <c r="B47" s="2" t="s">
        <v>105</v>
      </c>
      <c r="C47" s="6" t="s">
        <v>90</v>
      </c>
      <c r="D47" s="6" t="s">
        <v>106</v>
      </c>
      <c r="E47" s="7">
        <f>A47/11.6</f>
        <v>24350.110061407653</v>
      </c>
      <c r="F47" s="16">
        <v>14000</v>
      </c>
      <c r="G47" s="18">
        <v>0.73</v>
      </c>
      <c r="H47" s="12">
        <v>24</v>
      </c>
      <c r="I47" s="6" t="s">
        <v>107</v>
      </c>
    </row>
    <row r="48" spans="1:9">
      <c r="A48" s="7">
        <f t="shared" ref="A48:A49" si="4">SUM(F48*G48*H48)</f>
        <v>17064.960000000003</v>
      </c>
      <c r="B48" s="2" t="s">
        <v>108</v>
      </c>
      <c r="C48" s="6" t="s">
        <v>109</v>
      </c>
      <c r="D48" s="6" t="s">
        <v>56</v>
      </c>
      <c r="E48" s="7">
        <f>A48/11.6</f>
        <v>1471.1172413793106</v>
      </c>
      <c r="F48" s="16">
        <v>880</v>
      </c>
      <c r="G48" s="18">
        <v>0.80800000000000005</v>
      </c>
      <c r="H48" s="12">
        <v>24</v>
      </c>
      <c r="I48" s="6" t="s">
        <v>110</v>
      </c>
    </row>
    <row r="49" spans="1:9" ht="25.5">
      <c r="A49" s="7">
        <f t="shared" si="4"/>
        <v>24163.199999999997</v>
      </c>
      <c r="B49" s="2" t="s">
        <v>111</v>
      </c>
      <c r="C49" s="6" t="s">
        <v>109</v>
      </c>
      <c r="D49" s="6" t="s">
        <v>36</v>
      </c>
      <c r="E49" s="7">
        <f>A49/11.6</f>
        <v>2083.0344827586205</v>
      </c>
      <c r="F49" s="16">
        <v>1200</v>
      </c>
      <c r="G49" s="19">
        <v>0.83899999999999997</v>
      </c>
      <c r="H49" s="12">
        <v>24</v>
      </c>
      <c r="I49" s="6" t="s">
        <v>112</v>
      </c>
    </row>
    <row r="50" spans="1:9">
      <c r="A50" s="7">
        <v>26000</v>
      </c>
      <c r="B50" s="2" t="s">
        <v>113</v>
      </c>
      <c r="C50" s="6" t="s">
        <v>109</v>
      </c>
      <c r="D50" s="6" t="s">
        <v>36</v>
      </c>
      <c r="E50" s="7">
        <f>A50/11.6</f>
        <v>2241.3793103448274</v>
      </c>
      <c r="F50" s="16"/>
      <c r="G50" s="12"/>
      <c r="H50" s="12"/>
      <c r="I50" s="6" t="s">
        <v>41</v>
      </c>
    </row>
    <row r="51" spans="1:9" ht="38.25">
      <c r="A51" s="7">
        <v>38000</v>
      </c>
      <c r="B51" s="2" t="s">
        <v>114</v>
      </c>
      <c r="C51" s="6" t="s">
        <v>109</v>
      </c>
      <c r="D51" s="6" t="s">
        <v>45</v>
      </c>
      <c r="E51" s="7">
        <f>A51/11.6</f>
        <v>3275.8620689655172</v>
      </c>
      <c r="F51" s="16"/>
      <c r="G51" s="12"/>
      <c r="H51" s="12"/>
      <c r="I51" s="6" t="s">
        <v>41</v>
      </c>
    </row>
    <row r="52" spans="1:9" ht="25.5">
      <c r="A52" s="7">
        <f t="shared" ref="A52:A53" si="5">SUM(F52*G52*H52)</f>
        <v>58545.590400000001</v>
      </c>
      <c r="B52" s="2" t="s">
        <v>115</v>
      </c>
      <c r="C52" s="6" t="s">
        <v>109</v>
      </c>
      <c r="D52" s="6" t="s">
        <v>96</v>
      </c>
      <c r="E52" s="7">
        <f>A52/11.6</f>
        <v>5047.033655172414</v>
      </c>
      <c r="F52" s="16">
        <v>4122</v>
      </c>
      <c r="G52" s="19">
        <v>0.59179999999999999</v>
      </c>
      <c r="H52" s="12">
        <v>24</v>
      </c>
      <c r="I52" s="6" t="s">
        <v>116</v>
      </c>
    </row>
    <row r="53" spans="1:9" ht="25.5">
      <c r="A53" s="7">
        <f t="shared" si="5"/>
        <v>64320</v>
      </c>
      <c r="B53" s="2" t="s">
        <v>117</v>
      </c>
      <c r="C53" s="6" t="s">
        <v>109</v>
      </c>
      <c r="D53" s="6" t="s">
        <v>118</v>
      </c>
      <c r="E53" s="7">
        <f>A53/11.6</f>
        <v>5544.8275862068967</v>
      </c>
      <c r="F53" s="16">
        <v>4000</v>
      </c>
      <c r="G53" s="18">
        <v>0.67</v>
      </c>
      <c r="H53" s="12">
        <v>24</v>
      </c>
      <c r="I53" s="6" t="s">
        <v>119</v>
      </c>
    </row>
    <row r="54" spans="1:9">
      <c r="A54" s="7">
        <v>65000</v>
      </c>
      <c r="B54" s="2" t="s">
        <v>120</v>
      </c>
      <c r="C54" s="6" t="s">
        <v>109</v>
      </c>
      <c r="D54" s="6" t="s">
        <v>121</v>
      </c>
      <c r="E54" s="7">
        <f>A54/11.6</f>
        <v>5603.4482758620688</v>
      </c>
      <c r="F54" s="16"/>
      <c r="G54" s="12"/>
      <c r="H54" s="12"/>
      <c r="I54" s="6" t="s">
        <v>41</v>
      </c>
    </row>
    <row r="55" spans="1:9" ht="38.25">
      <c r="A55" s="7">
        <f t="shared" ref="A55:A71" si="6">SUM(F55*G55*H55)</f>
        <v>78048.959999999992</v>
      </c>
      <c r="B55" s="2" t="s">
        <v>122</v>
      </c>
      <c r="C55" s="6" t="s">
        <v>109</v>
      </c>
      <c r="D55" s="6" t="s">
        <v>49</v>
      </c>
      <c r="E55" s="7">
        <f>A55/11.6</f>
        <v>6728.3586206896543</v>
      </c>
      <c r="F55" s="16">
        <v>4400</v>
      </c>
      <c r="G55" s="18">
        <v>0.73909999999999998</v>
      </c>
      <c r="H55" s="12">
        <v>24</v>
      </c>
      <c r="I55" s="6" t="s">
        <v>110</v>
      </c>
    </row>
    <row r="56" spans="1:9" ht="25.5">
      <c r="A56" s="7">
        <f t="shared" si="6"/>
        <v>85417.152000000002</v>
      </c>
      <c r="B56" s="2" t="s">
        <v>123</v>
      </c>
      <c r="C56" s="6" t="s">
        <v>109</v>
      </c>
      <c r="D56" s="6" t="s">
        <v>45</v>
      </c>
      <c r="E56" s="7">
        <f>A56/11.6</f>
        <v>7363.547586206897</v>
      </c>
      <c r="F56" s="16">
        <v>3937</v>
      </c>
      <c r="G56" s="19">
        <v>0.90400000000000003</v>
      </c>
      <c r="H56" s="12">
        <v>24</v>
      </c>
      <c r="I56" s="6" t="s">
        <v>124</v>
      </c>
    </row>
    <row r="57" spans="1:9">
      <c r="A57" s="7">
        <f t="shared" si="6"/>
        <v>87608.448000000004</v>
      </c>
      <c r="B57" s="2" t="s">
        <v>125</v>
      </c>
      <c r="C57" s="6" t="s">
        <v>109</v>
      </c>
      <c r="D57" s="6" t="s">
        <v>96</v>
      </c>
      <c r="E57" s="7">
        <f>A57/11.6</f>
        <v>7552.4524137931039</v>
      </c>
      <c r="F57" s="16">
        <v>4038</v>
      </c>
      <c r="G57" s="19">
        <v>0.90400000000000003</v>
      </c>
      <c r="H57" s="12">
        <v>24</v>
      </c>
      <c r="I57" s="6" t="s">
        <v>126</v>
      </c>
    </row>
    <row r="58" spans="1:9" ht="38.25">
      <c r="A58" s="7">
        <f t="shared" si="6"/>
        <v>91756.799999999988</v>
      </c>
      <c r="B58" s="2" t="s">
        <v>127</v>
      </c>
      <c r="C58" s="6" t="s">
        <v>109</v>
      </c>
      <c r="D58" s="6" t="s">
        <v>49</v>
      </c>
      <c r="E58" s="7">
        <f>A58/11.6</f>
        <v>7910.0689655172409</v>
      </c>
      <c r="F58" s="16">
        <v>7965</v>
      </c>
      <c r="G58" s="18">
        <v>0.48</v>
      </c>
      <c r="H58" s="12">
        <v>24</v>
      </c>
      <c r="I58" s="6" t="s">
        <v>128</v>
      </c>
    </row>
    <row r="59" spans="1:9">
      <c r="A59" s="7">
        <f t="shared" si="6"/>
        <v>100772.33376000001</v>
      </c>
      <c r="B59" s="2" t="s">
        <v>129</v>
      </c>
      <c r="C59" s="6" t="s">
        <v>109</v>
      </c>
      <c r="D59" s="6" t="s">
        <v>121</v>
      </c>
      <c r="E59" s="7">
        <f>A59/11.6</f>
        <v>8687.2701517241385</v>
      </c>
      <c r="F59" s="16">
        <v>5320</v>
      </c>
      <c r="G59" s="19">
        <v>0.78925699999999999</v>
      </c>
      <c r="H59" s="12">
        <v>24</v>
      </c>
      <c r="I59" s="6" t="s">
        <v>29</v>
      </c>
    </row>
    <row r="60" spans="1:9" ht="25.5">
      <c r="A60" s="7">
        <f t="shared" si="6"/>
        <v>118460.16</v>
      </c>
      <c r="B60" s="2" t="s">
        <v>130</v>
      </c>
      <c r="C60" s="6" t="s">
        <v>109</v>
      </c>
      <c r="D60" s="6" t="s">
        <v>121</v>
      </c>
      <c r="E60" s="7">
        <f>A60/11.6</f>
        <v>10212.082758620691</v>
      </c>
      <c r="F60" s="16">
        <v>5460</v>
      </c>
      <c r="G60" s="19">
        <v>0.90400000000000003</v>
      </c>
      <c r="H60" s="12">
        <v>24</v>
      </c>
      <c r="I60" s="6" t="s">
        <v>126</v>
      </c>
    </row>
    <row r="61" spans="1:9" ht="25.5">
      <c r="A61" s="7">
        <f t="shared" si="6"/>
        <v>123667.20000000001</v>
      </c>
      <c r="B61" s="2" t="s">
        <v>131</v>
      </c>
      <c r="C61" s="6" t="s">
        <v>109</v>
      </c>
      <c r="D61" s="6" t="s">
        <v>118</v>
      </c>
      <c r="E61" s="7">
        <f>A61/11.6</f>
        <v>10660.96551724138</v>
      </c>
      <c r="F61" s="16">
        <v>5700</v>
      </c>
      <c r="G61" s="19">
        <v>0.90400000000000003</v>
      </c>
      <c r="H61" s="12">
        <v>24</v>
      </c>
      <c r="I61" s="6" t="s">
        <v>126</v>
      </c>
    </row>
    <row r="62" spans="1:9">
      <c r="A62" s="7">
        <f t="shared" si="6"/>
        <v>127984.704</v>
      </c>
      <c r="B62" s="2" t="s">
        <v>132</v>
      </c>
      <c r="C62" s="6" t="s">
        <v>109</v>
      </c>
      <c r="D62" s="6" t="s">
        <v>47</v>
      </c>
      <c r="E62" s="7">
        <f>A62/11.6</f>
        <v>11033.164137931035</v>
      </c>
      <c r="F62" s="16">
        <v>5899</v>
      </c>
      <c r="G62" s="19">
        <v>0.90400000000000003</v>
      </c>
      <c r="H62" s="12">
        <v>24</v>
      </c>
      <c r="I62" s="6" t="s">
        <v>126</v>
      </c>
    </row>
    <row r="63" spans="1:9">
      <c r="A63" s="7">
        <f t="shared" si="6"/>
        <v>128179.96800000001</v>
      </c>
      <c r="B63" s="2" t="s">
        <v>133</v>
      </c>
      <c r="C63" s="6" t="s">
        <v>109</v>
      </c>
      <c r="D63" s="6" t="s">
        <v>47</v>
      </c>
      <c r="E63" s="7">
        <f>A63/11.6</f>
        <v>11049.997241379311</v>
      </c>
      <c r="F63" s="16">
        <v>5908</v>
      </c>
      <c r="G63" s="19">
        <v>0.90400000000000003</v>
      </c>
      <c r="H63" s="12">
        <v>24</v>
      </c>
      <c r="I63" s="6" t="s">
        <v>126</v>
      </c>
    </row>
    <row r="64" spans="1:9">
      <c r="A64" s="7">
        <f t="shared" si="6"/>
        <v>130464</v>
      </c>
      <c r="B64" s="2" t="s">
        <v>134</v>
      </c>
      <c r="C64" s="6" t="s">
        <v>109</v>
      </c>
      <c r="D64" s="6" t="s">
        <v>47</v>
      </c>
      <c r="E64" s="7">
        <f>A64/11.6</f>
        <v>11246.896551724138</v>
      </c>
      <c r="F64" s="16">
        <v>6040</v>
      </c>
      <c r="G64" s="18">
        <v>0.9</v>
      </c>
      <c r="H64" s="12">
        <v>24</v>
      </c>
      <c r="I64" s="6" t="s">
        <v>116</v>
      </c>
    </row>
    <row r="65" spans="1:9">
      <c r="A65" s="7">
        <f t="shared" si="6"/>
        <v>137894.40000000002</v>
      </c>
      <c r="B65" s="2" t="s">
        <v>135</v>
      </c>
      <c r="C65" s="6" t="s">
        <v>109</v>
      </c>
      <c r="D65" s="6" t="s">
        <v>11</v>
      </c>
      <c r="E65" s="7">
        <f>A65/11.6</f>
        <v>11887.448275862071</v>
      </c>
      <c r="F65" s="16">
        <v>6384</v>
      </c>
      <c r="G65" s="18">
        <v>0.9</v>
      </c>
      <c r="H65" s="12">
        <v>24</v>
      </c>
      <c r="I65" s="6" t="s">
        <v>126</v>
      </c>
    </row>
    <row r="66" spans="1:9">
      <c r="A66" s="7">
        <f t="shared" si="6"/>
        <v>30624</v>
      </c>
      <c r="B66" s="8" t="s">
        <v>136</v>
      </c>
      <c r="C66" s="6" t="s">
        <v>137</v>
      </c>
      <c r="D66" s="6" t="s">
        <v>49</v>
      </c>
      <c r="E66" s="7">
        <f>A66/11.6</f>
        <v>2640</v>
      </c>
      <c r="F66" s="12">
        <v>4400</v>
      </c>
      <c r="G66" s="18">
        <v>0.28999999999999998</v>
      </c>
      <c r="H66" s="12">
        <v>24</v>
      </c>
      <c r="I66" s="6" t="s">
        <v>29</v>
      </c>
    </row>
    <row r="67" spans="1:9">
      <c r="A67" s="7">
        <f t="shared" si="6"/>
        <v>35064.691200000001</v>
      </c>
      <c r="B67" s="2" t="s">
        <v>138</v>
      </c>
      <c r="C67" s="6" t="s">
        <v>137</v>
      </c>
      <c r="D67" s="6" t="s">
        <v>139</v>
      </c>
      <c r="E67" s="7">
        <f>A67/11.6</f>
        <v>3022.8182068965521</v>
      </c>
      <c r="F67" s="16">
        <v>4348.3</v>
      </c>
      <c r="G67" s="18">
        <v>0.33600000000000002</v>
      </c>
      <c r="H67" s="12">
        <v>24</v>
      </c>
      <c r="I67" s="6" t="s">
        <v>29</v>
      </c>
    </row>
    <row r="68" spans="1:9">
      <c r="A68" s="7">
        <f t="shared" si="6"/>
        <v>30624</v>
      </c>
      <c r="B68" s="2" t="s">
        <v>140</v>
      </c>
      <c r="C68" s="6" t="s">
        <v>137</v>
      </c>
      <c r="D68" s="6" t="s">
        <v>49</v>
      </c>
      <c r="E68" s="7">
        <f>A68/11.6</f>
        <v>2640</v>
      </c>
      <c r="F68" s="16">
        <v>4400</v>
      </c>
      <c r="G68" s="18">
        <v>0.28999999999999998</v>
      </c>
      <c r="H68" s="12">
        <v>24</v>
      </c>
      <c r="I68" s="6" t="s">
        <v>29</v>
      </c>
    </row>
    <row r="69" spans="1:9">
      <c r="A69" s="7">
        <f t="shared" si="6"/>
        <v>54786.816000000006</v>
      </c>
      <c r="B69" s="2" t="s">
        <v>141</v>
      </c>
      <c r="C69" s="6" t="s">
        <v>137</v>
      </c>
      <c r="D69" s="6" t="s">
        <v>139</v>
      </c>
      <c r="E69" s="7">
        <f>A69/11.6</f>
        <v>4723.0013793103453</v>
      </c>
      <c r="F69" s="16">
        <v>6794</v>
      </c>
      <c r="G69" s="18">
        <v>0.33600000000000002</v>
      </c>
      <c r="H69" s="12">
        <v>24</v>
      </c>
      <c r="I69" s="6" t="s">
        <v>29</v>
      </c>
    </row>
    <row r="70" spans="1:9">
      <c r="A70" s="7">
        <f t="shared" si="6"/>
        <v>56670.240000000005</v>
      </c>
      <c r="B70" s="8" t="s">
        <v>142</v>
      </c>
      <c r="C70" s="6" t="s">
        <v>137</v>
      </c>
      <c r="D70" s="6" t="s">
        <v>143</v>
      </c>
      <c r="E70" s="7">
        <f>A70/11.6</f>
        <v>4885.3655172413801</v>
      </c>
      <c r="F70" s="16">
        <v>5366.5</v>
      </c>
      <c r="G70" s="18">
        <v>0.44</v>
      </c>
      <c r="H70" s="12">
        <v>24</v>
      </c>
      <c r="I70" s="6" t="s">
        <v>29</v>
      </c>
    </row>
    <row r="71" spans="1:9">
      <c r="A71" s="7">
        <f t="shared" si="6"/>
        <v>61300.799999999996</v>
      </c>
      <c r="B71" s="8" t="s">
        <v>144</v>
      </c>
      <c r="C71" s="6" t="s">
        <v>137</v>
      </c>
      <c r="D71" s="6" t="s">
        <v>143</v>
      </c>
      <c r="E71" s="7">
        <f>A71/11.6</f>
        <v>5284.5517241379312</v>
      </c>
      <c r="F71" s="16">
        <v>5805</v>
      </c>
      <c r="G71" s="18">
        <v>0.44</v>
      </c>
      <c r="H71" s="12">
        <v>24</v>
      </c>
      <c r="I71" s="6" t="s">
        <v>29</v>
      </c>
    </row>
    <row r="72" spans="1:9" ht="25.5">
      <c r="A72" s="7">
        <f>1024/365.25</f>
        <v>2.8035592060232717</v>
      </c>
      <c r="B72" s="2" t="s">
        <v>145</v>
      </c>
      <c r="C72" s="6" t="s">
        <v>146</v>
      </c>
      <c r="D72" s="6" t="s">
        <v>118</v>
      </c>
      <c r="E72" s="7">
        <f>A72/11.6</f>
        <v>0.24168613845028206</v>
      </c>
      <c r="F72" s="16">
        <v>1</v>
      </c>
      <c r="G72" s="18">
        <v>0.24</v>
      </c>
      <c r="H72" s="12">
        <v>16</v>
      </c>
      <c r="I72" s="6" t="s">
        <v>147</v>
      </c>
    </row>
    <row r="73" spans="1:9" ht="25.5">
      <c r="A73" s="7">
        <f t="shared" ref="A73:A74" si="7">SUM(F73*G73*H73)</f>
        <v>637.43999999999994</v>
      </c>
      <c r="B73" s="2" t="s">
        <v>148</v>
      </c>
      <c r="C73" s="6" t="s">
        <v>146</v>
      </c>
      <c r="D73" s="6" t="s">
        <v>34</v>
      </c>
      <c r="E73" s="7">
        <f>A73/11.6</f>
        <v>54.951724137931031</v>
      </c>
      <c r="F73" s="16">
        <v>166</v>
      </c>
      <c r="G73" s="18">
        <v>0.24</v>
      </c>
      <c r="H73" s="12">
        <v>16</v>
      </c>
      <c r="I73" s="6" t="s">
        <v>149</v>
      </c>
    </row>
    <row r="74" spans="1:9" ht="63.75">
      <c r="A74" s="7">
        <f t="shared" si="7"/>
        <v>920</v>
      </c>
      <c r="B74" s="2" t="s">
        <v>150</v>
      </c>
      <c r="C74" s="6" t="s">
        <v>146</v>
      </c>
      <c r="D74" s="15" t="s">
        <v>151</v>
      </c>
      <c r="E74" s="7">
        <f>A74/11.6</f>
        <v>79.310344827586206</v>
      </c>
      <c r="F74" s="16">
        <v>250</v>
      </c>
      <c r="G74" s="18">
        <v>0.23</v>
      </c>
      <c r="H74" s="12">
        <v>16</v>
      </c>
      <c r="I74" s="6" t="s">
        <v>152</v>
      </c>
    </row>
    <row r="75" spans="1:9" ht="25.5">
      <c r="A75" s="7">
        <f t="shared" ref="A75:A76" si="8">F75*G75*H75</f>
        <v>1280</v>
      </c>
      <c r="B75" s="2" t="s">
        <v>153</v>
      </c>
      <c r="C75" s="6" t="s">
        <v>146</v>
      </c>
      <c r="D75" s="6" t="s">
        <v>154</v>
      </c>
      <c r="E75" s="7">
        <f>A75/11.6</f>
        <v>110.3448275862069</v>
      </c>
      <c r="F75" s="16">
        <v>400</v>
      </c>
      <c r="G75" s="18">
        <v>0.2</v>
      </c>
      <c r="H75" s="12">
        <v>16</v>
      </c>
      <c r="I75" s="6" t="s">
        <v>41</v>
      </c>
    </row>
    <row r="76" spans="1:9">
      <c r="A76" s="7">
        <f t="shared" si="8"/>
        <v>1760</v>
      </c>
      <c r="B76" s="2" t="s">
        <v>155</v>
      </c>
      <c r="C76" s="6" t="s">
        <v>146</v>
      </c>
      <c r="D76" s="6" t="s">
        <v>45</v>
      </c>
      <c r="E76" s="7">
        <f>A76/11.6</f>
        <v>151.72413793103448</v>
      </c>
      <c r="F76" s="16">
        <v>550</v>
      </c>
      <c r="G76" s="18">
        <v>0.2</v>
      </c>
      <c r="H76" s="12">
        <v>16</v>
      </c>
      <c r="I76" s="6" t="s">
        <v>41</v>
      </c>
    </row>
    <row r="77" spans="1:9" ht="25.5">
      <c r="A77" s="7">
        <f t="shared" ref="A77:A80" si="9">SUM(F77*G77*H77)</f>
        <v>2025.3600000000001</v>
      </c>
      <c r="B77" s="2" t="s">
        <v>156</v>
      </c>
      <c r="C77" s="6" t="s">
        <v>146</v>
      </c>
      <c r="D77" s="6" t="s">
        <v>45</v>
      </c>
      <c r="E77" s="7">
        <f>A77/11.6</f>
        <v>174.60000000000002</v>
      </c>
      <c r="F77" s="16">
        <v>290</v>
      </c>
      <c r="G77" s="19">
        <v>0.29099999999999998</v>
      </c>
      <c r="H77" s="12">
        <v>24</v>
      </c>
      <c r="I77" s="6" t="s">
        <v>157</v>
      </c>
    </row>
    <row r="78" spans="1:9">
      <c r="A78" s="7">
        <f t="shared" si="9"/>
        <v>2465.7534246575342</v>
      </c>
      <c r="B78" s="2" t="s">
        <v>158</v>
      </c>
      <c r="C78" s="6" t="s">
        <v>146</v>
      </c>
      <c r="D78" s="6" t="s">
        <v>56</v>
      </c>
      <c r="E78" s="7">
        <f>A78/11.6</f>
        <v>212.56495040151157</v>
      </c>
      <c r="F78" s="16">
        <v>648</v>
      </c>
      <c r="G78" s="18">
        <f>1350000/(648*24*365)</f>
        <v>0.2378234398782344</v>
      </c>
      <c r="H78" s="12">
        <v>16</v>
      </c>
      <c r="I78" s="6" t="s">
        <v>159</v>
      </c>
    </row>
    <row r="79" spans="1:9" ht="25.5">
      <c r="A79" s="7">
        <f t="shared" si="9"/>
        <v>2720</v>
      </c>
      <c r="B79" s="2" t="s">
        <v>160</v>
      </c>
      <c r="C79" s="6" t="s">
        <v>146</v>
      </c>
      <c r="D79" s="6" t="s">
        <v>96</v>
      </c>
      <c r="E79" s="7">
        <f>A79/11.6</f>
        <v>234.48275862068965</v>
      </c>
      <c r="F79" s="16">
        <v>850</v>
      </c>
      <c r="G79" s="18">
        <v>0.2</v>
      </c>
      <c r="H79" s="12">
        <v>16</v>
      </c>
      <c r="I79" s="6" t="s">
        <v>161</v>
      </c>
    </row>
    <row r="80" spans="1:9">
      <c r="A80" s="7">
        <f t="shared" si="9"/>
        <v>3840</v>
      </c>
      <c r="B80" s="2" t="s">
        <v>162</v>
      </c>
      <c r="C80" s="6" t="s">
        <v>146</v>
      </c>
      <c r="D80" s="6" t="s">
        <v>56</v>
      </c>
      <c r="E80" s="7">
        <f>A80/11.6</f>
        <v>331.0344827586207</v>
      </c>
      <c r="F80" s="16">
        <v>1000</v>
      </c>
      <c r="G80" s="18">
        <v>0.24</v>
      </c>
      <c r="H80" s="12">
        <v>16</v>
      </c>
      <c r="I80" s="6" t="s">
        <v>163</v>
      </c>
    </row>
    <row r="81" spans="1:9" ht="25.5">
      <c r="A81" s="7">
        <f>F81*G81*H81</f>
        <v>4950.4000000000005</v>
      </c>
      <c r="B81" s="2" t="s">
        <v>164</v>
      </c>
      <c r="C81" s="6" t="s">
        <v>146</v>
      </c>
      <c r="D81" s="6" t="s">
        <v>96</v>
      </c>
      <c r="E81" s="7">
        <f>A81/11.6</f>
        <v>426.75862068965523</v>
      </c>
      <c r="F81" s="16">
        <v>1547</v>
      </c>
      <c r="G81" s="18">
        <v>0.2</v>
      </c>
      <c r="H81" s="12">
        <v>16</v>
      </c>
      <c r="I81" s="6" t="s">
        <v>41</v>
      </c>
    </row>
    <row r="82" spans="1:9">
      <c r="A82" s="7">
        <f t="shared" ref="A82:A83" si="10">SUM(F82*G82*H82)</f>
        <v>4971.3470319634707</v>
      </c>
      <c r="B82" s="2" t="s">
        <v>165</v>
      </c>
      <c r="C82" s="6" t="s">
        <v>146</v>
      </c>
      <c r="D82" s="6" t="s">
        <v>166</v>
      </c>
      <c r="E82" s="7">
        <f>A82/11.6</f>
        <v>428.56439930719574</v>
      </c>
      <c r="F82" s="16">
        <v>1177</v>
      </c>
      <c r="G82" s="18">
        <f>370000/(160*24*365)</f>
        <v>0.26398401826484019</v>
      </c>
      <c r="H82" s="12">
        <v>16</v>
      </c>
      <c r="I82" s="6" t="s">
        <v>167</v>
      </c>
    </row>
    <row r="83" spans="1:9" ht="25.5">
      <c r="A83" s="7">
        <f t="shared" si="10"/>
        <v>6400</v>
      </c>
      <c r="B83" s="2" t="s">
        <v>168</v>
      </c>
      <c r="C83" s="6" t="s">
        <v>146</v>
      </c>
      <c r="D83" s="6" t="s">
        <v>56</v>
      </c>
      <c r="E83" s="7">
        <f>A83/11.6</f>
        <v>551.72413793103453</v>
      </c>
      <c r="F83" s="16">
        <v>2000</v>
      </c>
      <c r="G83" s="18">
        <v>0.2</v>
      </c>
      <c r="H83" s="12">
        <v>16</v>
      </c>
      <c r="I83" s="6" t="s">
        <v>169</v>
      </c>
    </row>
    <row r="84" spans="1:9" ht="25.5">
      <c r="A84" s="7">
        <v>70</v>
      </c>
      <c r="B84" s="2" t="s">
        <v>170</v>
      </c>
      <c r="C84" s="6" t="s">
        <v>171</v>
      </c>
      <c r="D84" s="6" t="s">
        <v>172</v>
      </c>
      <c r="E84" s="7">
        <f>A84/11.6</f>
        <v>6.0344827586206895</v>
      </c>
      <c r="F84" s="16"/>
      <c r="G84" s="12"/>
      <c r="H84" s="12"/>
      <c r="I84" s="6" t="s">
        <v>41</v>
      </c>
    </row>
    <row r="85" spans="1:9" ht="25.5">
      <c r="A85" s="7">
        <v>80</v>
      </c>
      <c r="B85" s="2" t="s">
        <v>173</v>
      </c>
      <c r="C85" s="6" t="s">
        <v>171</v>
      </c>
      <c r="D85" s="6" t="s">
        <v>32</v>
      </c>
      <c r="E85" s="7">
        <f>A85/11.6</f>
        <v>6.8965517241379315</v>
      </c>
      <c r="F85" s="16"/>
      <c r="G85" s="12"/>
      <c r="H85" s="12"/>
      <c r="I85" s="6" t="s">
        <v>41</v>
      </c>
    </row>
    <row r="86" spans="1:9" ht="25.5">
      <c r="A86" s="7">
        <v>342</v>
      </c>
      <c r="B86" s="20" t="s">
        <v>174</v>
      </c>
      <c r="C86" s="6" t="s">
        <v>171</v>
      </c>
      <c r="D86" s="6" t="s">
        <v>175</v>
      </c>
      <c r="E86" s="7">
        <f>A86/11.6</f>
        <v>29.482758620689655</v>
      </c>
      <c r="F86" s="21">
        <v>30</v>
      </c>
      <c r="G86" s="22">
        <v>0.47599999999999998</v>
      </c>
      <c r="H86" s="23">
        <v>24</v>
      </c>
      <c r="I86" s="6" t="s">
        <v>176</v>
      </c>
    </row>
    <row r="87" spans="1:9" ht="38.25">
      <c r="A87" s="7">
        <f>SUM(F87*G87*H87)</f>
        <v>358.17599999999999</v>
      </c>
      <c r="B87" s="2" t="s">
        <v>177</v>
      </c>
      <c r="C87" s="6" t="s">
        <v>171</v>
      </c>
      <c r="D87" s="6" t="s">
        <v>178</v>
      </c>
      <c r="E87" s="7">
        <f>A87/11.6</f>
        <v>30.877241379310345</v>
      </c>
      <c r="F87" s="16">
        <v>57.4</v>
      </c>
      <c r="G87" s="18">
        <v>0.26</v>
      </c>
      <c r="H87" s="12">
        <v>24</v>
      </c>
      <c r="I87" s="6" t="s">
        <v>179</v>
      </c>
    </row>
    <row r="88" spans="1:9">
      <c r="A88" s="7">
        <v>2247</v>
      </c>
      <c r="B88" s="2" t="s">
        <v>180</v>
      </c>
      <c r="C88" s="6" t="s">
        <v>171</v>
      </c>
      <c r="D88" s="6" t="s">
        <v>36</v>
      </c>
      <c r="E88" s="7">
        <f>A88/11.6</f>
        <v>193.70689655172416</v>
      </c>
      <c r="F88" s="16"/>
      <c r="G88" s="12"/>
      <c r="H88" s="12"/>
      <c r="I88" s="6" t="s">
        <v>41</v>
      </c>
    </row>
    <row r="89" spans="1:9" ht="25.5">
      <c r="A89" s="7">
        <f>SUM(F89*G89*H89)</f>
        <v>2396.0664000000002</v>
      </c>
      <c r="B89" s="2" t="s">
        <v>181</v>
      </c>
      <c r="C89" s="6" t="s">
        <v>171</v>
      </c>
      <c r="D89" s="6" t="s">
        <v>182</v>
      </c>
      <c r="E89" s="7">
        <f>A89/11.6</f>
        <v>206.5574482758621</v>
      </c>
      <c r="F89" s="16">
        <v>209.3</v>
      </c>
      <c r="G89" s="19">
        <v>0.47699999999999998</v>
      </c>
      <c r="H89" s="12">
        <v>24</v>
      </c>
      <c r="I89" s="6" t="s">
        <v>176</v>
      </c>
    </row>
    <row r="90" spans="1:9" ht="25.5">
      <c r="A90" s="7">
        <v>3500</v>
      </c>
      <c r="B90" s="2" t="s">
        <v>183</v>
      </c>
      <c r="C90" s="6" t="s">
        <v>171</v>
      </c>
      <c r="D90" s="6" t="s">
        <v>36</v>
      </c>
      <c r="E90" s="7">
        <f>A90/11.6</f>
        <v>301.72413793103448</v>
      </c>
      <c r="F90" s="16"/>
      <c r="G90" s="12"/>
      <c r="H90" s="12"/>
      <c r="I90" s="6" t="s">
        <v>41</v>
      </c>
    </row>
    <row r="91" spans="1:9">
      <c r="A91" s="7">
        <v>3562</v>
      </c>
      <c r="B91" s="2" t="s">
        <v>184</v>
      </c>
      <c r="C91" s="6" t="s">
        <v>171</v>
      </c>
      <c r="D91" s="6" t="s">
        <v>34</v>
      </c>
      <c r="E91" s="7">
        <f>A91/11.6</f>
        <v>307.06896551724139</v>
      </c>
      <c r="F91" s="16"/>
      <c r="G91" s="12"/>
      <c r="H91" s="12"/>
      <c r="I91" s="6" t="s">
        <v>41</v>
      </c>
    </row>
    <row r="92" spans="1:9" ht="25.5">
      <c r="A92" s="7">
        <v>4675</v>
      </c>
      <c r="B92" s="2" t="s">
        <v>185</v>
      </c>
      <c r="C92" s="6" t="s">
        <v>171</v>
      </c>
      <c r="D92" s="6" t="s">
        <v>182</v>
      </c>
      <c r="E92" s="7">
        <f>A92/11.6</f>
        <v>403.01724137931035</v>
      </c>
      <c r="F92" s="16"/>
      <c r="G92" s="12"/>
      <c r="H92" s="12"/>
      <c r="I92" s="6" t="s">
        <v>41</v>
      </c>
    </row>
    <row r="93" spans="1:9" ht="25.5">
      <c r="A93" s="7">
        <f>SUM(F93*G93*H93)</f>
        <v>4183.7999999999993</v>
      </c>
      <c r="B93" s="2" t="s">
        <v>186</v>
      </c>
      <c r="C93" s="6" t="s">
        <v>171</v>
      </c>
      <c r="D93" s="6" t="s">
        <v>36</v>
      </c>
      <c r="E93" s="7">
        <f>A93/11.6</f>
        <v>360.67241379310337</v>
      </c>
      <c r="F93" s="16">
        <v>367</v>
      </c>
      <c r="G93" s="19">
        <f>(0.436+0.514)/2</f>
        <v>0.47499999999999998</v>
      </c>
      <c r="H93" s="12">
        <v>24</v>
      </c>
      <c r="I93" s="6" t="s">
        <v>187</v>
      </c>
    </row>
    <row r="94" spans="1:9" ht="25.5">
      <c r="A94" s="7">
        <v>5400</v>
      </c>
      <c r="B94" s="2" t="s">
        <v>188</v>
      </c>
      <c r="C94" s="6" t="s">
        <v>171</v>
      </c>
      <c r="D94" s="6" t="s">
        <v>56</v>
      </c>
      <c r="E94" s="7">
        <f>A94/11.6</f>
        <v>465.51724137931035</v>
      </c>
      <c r="F94" s="16"/>
      <c r="G94" s="12"/>
      <c r="H94" s="12"/>
      <c r="I94" s="6" t="s">
        <v>41</v>
      </c>
    </row>
    <row r="95" spans="1:9" ht="25.5">
      <c r="A95" s="7">
        <f t="shared" ref="A95:A99" si="11">SUM(F95*G95*H95)</f>
        <v>5587.2000000000007</v>
      </c>
      <c r="B95" s="2" t="s">
        <v>189</v>
      </c>
      <c r="C95" s="6" t="s">
        <v>171</v>
      </c>
      <c r="D95" s="6" t="s">
        <v>34</v>
      </c>
      <c r="E95" s="7">
        <f>A95/11.6</f>
        <v>481.6551724137932</v>
      </c>
      <c r="F95" s="16">
        <v>582</v>
      </c>
      <c r="G95" s="18">
        <v>0.4</v>
      </c>
      <c r="H95" s="12">
        <v>24</v>
      </c>
      <c r="I95" s="6" t="s">
        <v>190</v>
      </c>
    </row>
    <row r="96" spans="1:9" ht="51">
      <c r="A96" s="7">
        <f t="shared" si="11"/>
        <v>5760</v>
      </c>
      <c r="B96" s="2" t="s">
        <v>191</v>
      </c>
      <c r="C96" s="6" t="s">
        <v>171</v>
      </c>
      <c r="D96" s="6" t="s">
        <v>192</v>
      </c>
      <c r="E96" s="7">
        <f>A96/11.6</f>
        <v>496.55172413793105</v>
      </c>
      <c r="F96" s="16">
        <v>600</v>
      </c>
      <c r="G96" s="18">
        <v>0.4</v>
      </c>
      <c r="H96" s="12">
        <v>24</v>
      </c>
      <c r="I96" s="6" t="s">
        <v>193</v>
      </c>
    </row>
    <row r="97" spans="1:9">
      <c r="A97" s="7">
        <f t="shared" si="11"/>
        <v>6262.2719999999999</v>
      </c>
      <c r="B97" s="24" t="s">
        <v>194</v>
      </c>
      <c r="C97" s="6" t="s">
        <v>171</v>
      </c>
      <c r="D97" s="6" t="s">
        <v>178</v>
      </c>
      <c r="E97" s="7">
        <f>A97/11.6</f>
        <v>539.85103448275868</v>
      </c>
      <c r="F97" s="16">
        <v>576</v>
      </c>
      <c r="G97" s="18">
        <v>0.45300000000000001</v>
      </c>
      <c r="H97" s="12">
        <v>24</v>
      </c>
      <c r="I97" s="6" t="s">
        <v>195</v>
      </c>
    </row>
    <row r="98" spans="1:9" ht="25.5">
      <c r="A98" s="7">
        <f t="shared" si="11"/>
        <v>6849.36</v>
      </c>
      <c r="B98" s="2" t="s">
        <v>196</v>
      </c>
      <c r="C98" s="6" t="s">
        <v>171</v>
      </c>
      <c r="D98" s="6" t="s">
        <v>36</v>
      </c>
      <c r="E98" s="7">
        <f>A98/11.6</f>
        <v>590.46206896551723</v>
      </c>
      <c r="F98" s="16">
        <v>630</v>
      </c>
      <c r="G98" s="18">
        <v>0.45300000000000001</v>
      </c>
      <c r="H98" s="12">
        <v>24</v>
      </c>
      <c r="I98" s="6" t="s">
        <v>197</v>
      </c>
    </row>
    <row r="99" spans="1:9" ht="38.25">
      <c r="A99" s="7">
        <f t="shared" si="11"/>
        <v>7117.2000000000007</v>
      </c>
      <c r="B99" s="2" t="s">
        <v>198</v>
      </c>
      <c r="C99" s="6" t="s">
        <v>171</v>
      </c>
      <c r="D99" s="6" t="s">
        <v>36</v>
      </c>
      <c r="E99" s="7">
        <f>A99/11.6</f>
        <v>613.55172413793116</v>
      </c>
      <c r="F99" s="16">
        <v>659</v>
      </c>
      <c r="G99" s="18">
        <v>0.45</v>
      </c>
      <c r="H99" s="23">
        <v>24</v>
      </c>
      <c r="I99" s="6" t="s">
        <v>199</v>
      </c>
    </row>
    <row r="100" spans="1:9" ht="38.25">
      <c r="A100" s="7">
        <v>7342</v>
      </c>
      <c r="B100" s="2" t="s">
        <v>200</v>
      </c>
      <c r="C100" s="6" t="s">
        <v>171</v>
      </c>
      <c r="D100" s="6" t="s">
        <v>45</v>
      </c>
      <c r="E100" s="7">
        <f>A100/11.6</f>
        <v>632.93103448275861</v>
      </c>
      <c r="F100" s="16"/>
      <c r="G100" s="12"/>
      <c r="H100" s="12"/>
      <c r="I100" s="6" t="s">
        <v>41</v>
      </c>
    </row>
    <row r="101" spans="1:9" ht="38.25">
      <c r="A101" s="7">
        <f t="shared" ref="A101:A102" si="12">SUM(F101*G101*H101)</f>
        <v>8640</v>
      </c>
      <c r="B101" s="2" t="s">
        <v>201</v>
      </c>
      <c r="C101" s="6" t="s">
        <v>171</v>
      </c>
      <c r="D101" s="6" t="s">
        <v>45</v>
      </c>
      <c r="E101" s="7">
        <f>A101/11.6</f>
        <v>744.82758620689663</v>
      </c>
      <c r="F101" s="16">
        <v>800</v>
      </c>
      <c r="G101" s="18">
        <v>0.45</v>
      </c>
      <c r="H101" s="12">
        <v>24</v>
      </c>
      <c r="I101" s="6" t="s">
        <v>202</v>
      </c>
    </row>
    <row r="102" spans="1:9" ht="51">
      <c r="A102" s="7">
        <f t="shared" si="12"/>
        <v>11520</v>
      </c>
      <c r="B102" s="2" t="s">
        <v>203</v>
      </c>
      <c r="C102" s="6" t="s">
        <v>171</v>
      </c>
      <c r="D102" s="6" t="s">
        <v>36</v>
      </c>
      <c r="E102" s="7">
        <f>A102/11.6</f>
        <v>993.10344827586209</v>
      </c>
      <c r="F102" s="16">
        <v>1200</v>
      </c>
      <c r="G102" s="18">
        <v>0.4</v>
      </c>
      <c r="H102" s="12">
        <v>24</v>
      </c>
      <c r="I102" s="6" t="s">
        <v>195</v>
      </c>
    </row>
    <row r="103" spans="1:9" ht="38.25">
      <c r="A103" s="7">
        <v>24000</v>
      </c>
      <c r="B103" s="2" t="s">
        <v>204</v>
      </c>
      <c r="C103" s="6" t="s">
        <v>171</v>
      </c>
      <c r="D103" s="6" t="s">
        <v>96</v>
      </c>
      <c r="E103" s="7">
        <f>A103/11.6</f>
        <v>2068.9655172413795</v>
      </c>
      <c r="F103" s="16"/>
      <c r="G103" s="12"/>
      <c r="H103" s="12"/>
      <c r="I103" s="6" t="s">
        <v>41</v>
      </c>
    </row>
    <row r="104" spans="1:9" ht="38.25">
      <c r="A104" s="7">
        <f t="shared" ref="A104:A106" si="13">SUM(F104*G104*H104)</f>
        <v>28800</v>
      </c>
      <c r="B104" s="2" t="s">
        <v>205</v>
      </c>
      <c r="C104" s="6" t="s">
        <v>171</v>
      </c>
      <c r="D104" s="6" t="s">
        <v>51</v>
      </c>
      <c r="E104" s="7">
        <f>A104/11.6</f>
        <v>2482.7586206896553</v>
      </c>
      <c r="F104" s="16">
        <v>2400</v>
      </c>
      <c r="G104" s="18">
        <v>0.5</v>
      </c>
      <c r="H104" s="12">
        <v>24</v>
      </c>
      <c r="I104" s="6" t="s">
        <v>206</v>
      </c>
    </row>
    <row r="105" spans="1:9" ht="25.5">
      <c r="A105" s="7">
        <f t="shared" si="13"/>
        <v>46080</v>
      </c>
      <c r="B105" s="2" t="s">
        <v>207</v>
      </c>
      <c r="C105" s="6" t="s">
        <v>171</v>
      </c>
      <c r="D105" s="6" t="s">
        <v>36</v>
      </c>
      <c r="E105" s="7">
        <f>A105/11.6</f>
        <v>3972.4137931034484</v>
      </c>
      <c r="F105" s="16">
        <v>4800</v>
      </c>
      <c r="G105" s="22">
        <v>0.4</v>
      </c>
      <c r="H105" s="23">
        <v>24</v>
      </c>
      <c r="I105" s="6" t="s">
        <v>208</v>
      </c>
    </row>
    <row r="106" spans="1:9" ht="63.75">
      <c r="A106" s="7">
        <f t="shared" si="13"/>
        <v>57600</v>
      </c>
      <c r="B106" s="2" t="s">
        <v>209</v>
      </c>
      <c r="C106" s="6" t="s">
        <v>171</v>
      </c>
      <c r="D106" s="6" t="s">
        <v>36</v>
      </c>
      <c r="E106" s="7">
        <f>A106/11.6</f>
        <v>4965.5172413793107</v>
      </c>
      <c r="F106" s="16">
        <v>6000</v>
      </c>
      <c r="G106" s="18">
        <v>0.4</v>
      </c>
      <c r="H106" s="12">
        <v>24</v>
      </c>
      <c r="I106" s="6" t="s">
        <v>195</v>
      </c>
    </row>
  </sheetData>
  <hyperlinks>
    <hyperlink ref="I5" r:id="rId1" xr:uid="{6B6FDBB5-BEF2-467D-9478-64B2AB603FDC}"/>
    <hyperlink ref="I7" r:id="rId2" xr:uid="{BDB1D8F2-CE99-4F72-A8FA-AE6095CBC1F4}"/>
    <hyperlink ref="B30" r:id="rId3" xr:uid="{D73C5040-F4CF-4788-BF22-DD231CD95CCA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Mubassir</dc:creator>
  <cp:lastModifiedBy>Mohammad Mubassir</cp:lastModifiedBy>
  <dcterms:created xsi:type="dcterms:W3CDTF">2022-05-30T05:55:58Z</dcterms:created>
  <dcterms:modified xsi:type="dcterms:W3CDTF">2022-05-30T05:58:23Z</dcterms:modified>
</cp:coreProperties>
</file>