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\Downloads\"/>
    </mc:Choice>
  </mc:AlternateContent>
  <bookViews>
    <workbookView xWindow="0" yWindow="0" windowWidth="23040" windowHeight="8832" firstSheet="1" activeTab="4"/>
  </bookViews>
  <sheets>
    <sheet name="Data" sheetId="1" state="hidden" r:id="rId1"/>
    <sheet name="calculations" sheetId="3" r:id="rId2"/>
    <sheet name="Sheet1" sheetId="4" state="hidden" r:id="rId3"/>
    <sheet name="Raw Data" sheetId="5" r:id="rId4"/>
    <sheet name="Dashboard" sheetId="6" r:id="rId5"/>
    <sheet name="Sheet4" sheetId="7" state="hidden" r:id="rId6"/>
  </sheets>
  <definedNames>
    <definedName name="_xlnm._FilterDatabase" localSheetId="3" hidden="1">'Raw Data'!$E$10:$K$110</definedName>
    <definedName name="_xlnm._FilterDatabase" localSheetId="5" hidden="1">Sheet4!$B$2:$B$101</definedName>
    <definedName name="listToSort">OFFSET(calculations!$B$20,,CHOOSE(calculations!$D$4,2,3,4,5,6,0),COUNTA(tblKPIs[Products]),1)</definedName>
    <definedName name="lstddkpis">(calculations!$D$20:$H$119)+(0.000000001*calculations!$B$20:$B$119)</definedName>
    <definedName name="lstKPIs">calculations!$Y$5:$Y$9</definedName>
    <definedName name="lstSortedKPIs">calculations!$N$20:$T$119</definedName>
    <definedName name="lstTargets">calculations!$U$20:$Y$119</definedName>
    <definedName name="valSortColNumber">calculations!$D$4</definedName>
    <definedName name="valSortColumn">calculations!$H$4</definedName>
  </definedNames>
  <calcPr calcId="152511"/>
</workbook>
</file>

<file path=xl/calcChain.xml><?xml version="1.0" encoding="utf-8"?>
<calcChain xmlns="http://schemas.openxmlformats.org/spreadsheetml/2006/main">
  <c r="AE13" i="5" l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E37" i="5" s="1"/>
  <c r="AE38" i="5" s="1"/>
  <c r="AE39" i="5" s="1"/>
  <c r="AE40" i="5" s="1"/>
  <c r="AE41" i="5" s="1"/>
  <c r="AE42" i="5" s="1"/>
  <c r="AE43" i="5" s="1"/>
  <c r="AE44" i="5" s="1"/>
  <c r="AE45" i="5" s="1"/>
  <c r="AE46" i="5" s="1"/>
  <c r="AE47" i="5" s="1"/>
  <c r="AE48" i="5" s="1"/>
  <c r="AE49" i="5" s="1"/>
  <c r="AE50" i="5" s="1"/>
  <c r="AE51" i="5" s="1"/>
  <c r="AE52" i="5" s="1"/>
  <c r="AE53" i="5" s="1"/>
  <c r="AE54" i="5" s="1"/>
  <c r="AE55" i="5" s="1"/>
  <c r="AE56" i="5" s="1"/>
  <c r="AE57" i="5" s="1"/>
  <c r="AE58" i="5" s="1"/>
  <c r="AE59" i="5" s="1"/>
  <c r="AE60" i="5" s="1"/>
  <c r="AE61" i="5" s="1"/>
  <c r="AE62" i="5" s="1"/>
  <c r="AE63" i="5" s="1"/>
  <c r="AE64" i="5" s="1"/>
  <c r="AE65" i="5" s="1"/>
  <c r="AE66" i="5" s="1"/>
  <c r="AE67" i="5" s="1"/>
  <c r="AE68" i="5" s="1"/>
  <c r="AE69" i="5" s="1"/>
  <c r="AE70" i="5" s="1"/>
  <c r="AE71" i="5" s="1"/>
  <c r="AE72" i="5" s="1"/>
  <c r="AE73" i="5" s="1"/>
  <c r="AE74" i="5" s="1"/>
  <c r="AE75" i="5" s="1"/>
  <c r="AE76" i="5" s="1"/>
  <c r="AE77" i="5" s="1"/>
  <c r="AE78" i="5" s="1"/>
  <c r="AE79" i="5" s="1"/>
  <c r="AE80" i="5" s="1"/>
  <c r="AE81" i="5" s="1"/>
  <c r="AE82" i="5" s="1"/>
  <c r="AE83" i="5" s="1"/>
  <c r="AE84" i="5" s="1"/>
  <c r="AE85" i="5" s="1"/>
  <c r="AE86" i="5" s="1"/>
  <c r="AE87" i="5" s="1"/>
  <c r="AE88" i="5" s="1"/>
  <c r="AE89" i="5" s="1"/>
  <c r="AE90" i="5" s="1"/>
  <c r="AE91" i="5" s="1"/>
  <c r="AE92" i="5" s="1"/>
  <c r="AE93" i="5" s="1"/>
  <c r="AE94" i="5" s="1"/>
  <c r="AE95" i="5" s="1"/>
  <c r="AE96" i="5" s="1"/>
  <c r="AE97" i="5" s="1"/>
  <c r="AE98" i="5" s="1"/>
  <c r="AE99" i="5" s="1"/>
  <c r="AE100" i="5" s="1"/>
  <c r="AE101" i="5" s="1"/>
  <c r="AE102" i="5" s="1"/>
  <c r="AE103" i="5" s="1"/>
  <c r="AE104" i="5" s="1"/>
  <c r="AE105" i="5" s="1"/>
  <c r="AE106" i="5" s="1"/>
  <c r="AE107" i="5" s="1"/>
  <c r="AE108" i="5" s="1"/>
  <c r="AE109" i="5" s="1"/>
  <c r="AE110" i="5" s="1"/>
  <c r="AE12" i="5"/>
  <c r="AD10" i="5"/>
  <c r="AD12" i="5" s="1"/>
  <c r="AC10" i="5"/>
  <c r="AC12" i="5" s="1"/>
  <c r="F2" i="5"/>
  <c r="C13" i="5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2" i="5"/>
  <c r="B16" i="6"/>
  <c r="B17" i="6" s="1"/>
  <c r="B18" i="6" s="1"/>
  <c r="B19" i="6" s="1"/>
  <c r="B20" i="6" s="1"/>
  <c r="B21" i="6" s="1"/>
  <c r="B22" i="6" s="1"/>
  <c r="B23" i="6" s="1"/>
  <c r="B24" i="6" s="1"/>
  <c r="B25" i="6" s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5" i="1"/>
  <c r="S11" i="5" a="1"/>
  <c r="S70" i="5" s="1"/>
  <c r="E11" i="5" a="1"/>
  <c r="E10" i="5" a="1"/>
  <c r="J10" i="5" s="1"/>
  <c r="AC11" i="5" l="1"/>
  <c r="AC103" i="5"/>
  <c r="AC95" i="5"/>
  <c r="AC87" i="5"/>
  <c r="AC79" i="5"/>
  <c r="AC71" i="5"/>
  <c r="AC63" i="5"/>
  <c r="AC55" i="5"/>
  <c r="AC47" i="5"/>
  <c r="AC39" i="5"/>
  <c r="AC31" i="5"/>
  <c r="AC27" i="5"/>
  <c r="AC19" i="5"/>
  <c r="AC15" i="5"/>
  <c r="AC106" i="5"/>
  <c r="AC98" i="5"/>
  <c r="AC90" i="5"/>
  <c r="AC82" i="5"/>
  <c r="AC74" i="5"/>
  <c r="AC66" i="5"/>
  <c r="AC58" i="5"/>
  <c r="AC50" i="5"/>
  <c r="AC42" i="5"/>
  <c r="AC34" i="5"/>
  <c r="AC26" i="5"/>
  <c r="AC14" i="5"/>
  <c r="AC109" i="5"/>
  <c r="AC105" i="5"/>
  <c r="AC101" i="5"/>
  <c r="AC97" i="5"/>
  <c r="AC93" i="5"/>
  <c r="AC89" i="5"/>
  <c r="AC85" i="5"/>
  <c r="AC81" i="5"/>
  <c r="AC77" i="5"/>
  <c r="AC73" i="5"/>
  <c r="AC69" i="5"/>
  <c r="AC65" i="5"/>
  <c r="AC61" i="5"/>
  <c r="AC57" i="5"/>
  <c r="AC53" i="5"/>
  <c r="AC49" i="5"/>
  <c r="AC45" i="5"/>
  <c r="AC41" i="5"/>
  <c r="AC37" i="5"/>
  <c r="AC33" i="5"/>
  <c r="AC29" i="5"/>
  <c r="AC25" i="5"/>
  <c r="AC21" i="5"/>
  <c r="AC17" i="5"/>
  <c r="AC13" i="5"/>
  <c r="AC107" i="5"/>
  <c r="AC99" i="5"/>
  <c r="AC91" i="5"/>
  <c r="AC83" i="5"/>
  <c r="AC75" i="5"/>
  <c r="AC67" i="5"/>
  <c r="AC59" i="5"/>
  <c r="AC51" i="5"/>
  <c r="AC43" i="5"/>
  <c r="AC35" i="5"/>
  <c r="AC23" i="5"/>
  <c r="AC110" i="5"/>
  <c r="AC102" i="5"/>
  <c r="AC94" i="5"/>
  <c r="AC86" i="5"/>
  <c r="AC78" i="5"/>
  <c r="AC70" i="5"/>
  <c r="AC62" i="5"/>
  <c r="AC54" i="5"/>
  <c r="AC46" i="5"/>
  <c r="AC38" i="5"/>
  <c r="AC30" i="5"/>
  <c r="AC22" i="5"/>
  <c r="AC18" i="5"/>
  <c r="AC108" i="5"/>
  <c r="AC104" i="5"/>
  <c r="AC100" i="5"/>
  <c r="AC96" i="5"/>
  <c r="AC92" i="5"/>
  <c r="AC88" i="5"/>
  <c r="AC84" i="5"/>
  <c r="AC80" i="5"/>
  <c r="AC76" i="5"/>
  <c r="AC72" i="5"/>
  <c r="AC68" i="5"/>
  <c r="AC64" i="5"/>
  <c r="AC60" i="5"/>
  <c r="AC56" i="5"/>
  <c r="AC52" i="5"/>
  <c r="AC48" i="5"/>
  <c r="AC44" i="5"/>
  <c r="AC40" i="5"/>
  <c r="AC36" i="5"/>
  <c r="AC32" i="5"/>
  <c r="AC28" i="5"/>
  <c r="AC24" i="5"/>
  <c r="AC20" i="5"/>
  <c r="AC16" i="5"/>
  <c r="AD11" i="5"/>
  <c r="AD107" i="5"/>
  <c r="AD103" i="5"/>
  <c r="AD99" i="5"/>
  <c r="AD95" i="5"/>
  <c r="AD91" i="5"/>
  <c r="AD87" i="5"/>
  <c r="AD83" i="5"/>
  <c r="AD79" i="5"/>
  <c r="AD75" i="5"/>
  <c r="AD71" i="5"/>
  <c r="AD67" i="5"/>
  <c r="AD63" i="5"/>
  <c r="AD59" i="5"/>
  <c r="AD55" i="5"/>
  <c r="AD51" i="5"/>
  <c r="AD47" i="5"/>
  <c r="AD43" i="5"/>
  <c r="AD39" i="5"/>
  <c r="AD35" i="5"/>
  <c r="AD31" i="5"/>
  <c r="AD27" i="5"/>
  <c r="AD23" i="5"/>
  <c r="AD19" i="5"/>
  <c r="AD15" i="5"/>
  <c r="AD106" i="5"/>
  <c r="AD94" i="5"/>
  <c r="AD66" i="5"/>
  <c r="AD109" i="5"/>
  <c r="AD105" i="5"/>
  <c r="AD101" i="5"/>
  <c r="AD97" i="5"/>
  <c r="AD93" i="5"/>
  <c r="AD89" i="5"/>
  <c r="AD85" i="5"/>
  <c r="AD81" i="5"/>
  <c r="AD77" i="5"/>
  <c r="AD73" i="5"/>
  <c r="AD69" i="5"/>
  <c r="AD65" i="5"/>
  <c r="AD61" i="5"/>
  <c r="AD57" i="5"/>
  <c r="AD53" i="5"/>
  <c r="AD49" i="5"/>
  <c r="AD45" i="5"/>
  <c r="AD41" i="5"/>
  <c r="AD37" i="5"/>
  <c r="AD33" i="5"/>
  <c r="AD29" i="5"/>
  <c r="AD25" i="5"/>
  <c r="AD21" i="5"/>
  <c r="AD17" i="5"/>
  <c r="AD13" i="5"/>
  <c r="AD110" i="5"/>
  <c r="AD102" i="5"/>
  <c r="AD98" i="5"/>
  <c r="AD90" i="5"/>
  <c r="AD86" i="5"/>
  <c r="AD82" i="5"/>
  <c r="AD78" i="5"/>
  <c r="AD74" i="5"/>
  <c r="AD70" i="5"/>
  <c r="AD62" i="5"/>
  <c r="AD58" i="5"/>
  <c r="AD54" i="5"/>
  <c r="AD50" i="5"/>
  <c r="AD46" i="5"/>
  <c r="AD42" i="5"/>
  <c r="AD38" i="5"/>
  <c r="AD34" i="5"/>
  <c r="AD30" i="5"/>
  <c r="AD26" i="5"/>
  <c r="AD22" i="5"/>
  <c r="AD18" i="5"/>
  <c r="AD14" i="5"/>
  <c r="AD108" i="5"/>
  <c r="AD104" i="5"/>
  <c r="AD100" i="5"/>
  <c r="AD96" i="5"/>
  <c r="AD92" i="5"/>
  <c r="AD88" i="5"/>
  <c r="AD84" i="5"/>
  <c r="AD80" i="5"/>
  <c r="AD76" i="5"/>
  <c r="AD72" i="5"/>
  <c r="AD68" i="5"/>
  <c r="AD64" i="5"/>
  <c r="AD60" i="5"/>
  <c r="AD56" i="5"/>
  <c r="AD52" i="5"/>
  <c r="AD48" i="5"/>
  <c r="AD44" i="5"/>
  <c r="AD40" i="5"/>
  <c r="AD36" i="5"/>
  <c r="AD32" i="5"/>
  <c r="AD28" i="5"/>
  <c r="AD24" i="5"/>
  <c r="AD20" i="5"/>
  <c r="AD16" i="5"/>
  <c r="S54" i="5"/>
  <c r="S22" i="5"/>
  <c r="S38" i="5"/>
  <c r="S109" i="5"/>
  <c r="S105" i="5"/>
  <c r="S101" i="5"/>
  <c r="S97" i="5"/>
  <c r="S93" i="5"/>
  <c r="S89" i="5"/>
  <c r="S85" i="5"/>
  <c r="S81" i="5"/>
  <c r="S77" i="5"/>
  <c r="S73" i="5"/>
  <c r="S69" i="5"/>
  <c r="S65" i="5"/>
  <c r="S61" i="5"/>
  <c r="S57" i="5"/>
  <c r="S53" i="5"/>
  <c r="S49" i="5"/>
  <c r="S45" i="5"/>
  <c r="S41" i="5"/>
  <c r="S37" i="5"/>
  <c r="S33" i="5"/>
  <c r="S29" i="5"/>
  <c r="S25" i="5"/>
  <c r="S21" i="5"/>
  <c r="S17" i="5"/>
  <c r="S13" i="5"/>
  <c r="S108" i="5"/>
  <c r="S104" i="5"/>
  <c r="S100" i="5"/>
  <c r="S96" i="5"/>
  <c r="S92" i="5"/>
  <c r="S88" i="5"/>
  <c r="S84" i="5"/>
  <c r="S80" i="5"/>
  <c r="S76" i="5"/>
  <c r="S72" i="5"/>
  <c r="S68" i="5"/>
  <c r="S64" i="5"/>
  <c r="S60" i="5"/>
  <c r="S56" i="5"/>
  <c r="S52" i="5"/>
  <c r="S48" i="5"/>
  <c r="S44" i="5"/>
  <c r="S40" i="5"/>
  <c r="S36" i="5"/>
  <c r="S32" i="5"/>
  <c r="S28" i="5"/>
  <c r="S24" i="5"/>
  <c r="S20" i="5"/>
  <c r="S16" i="5"/>
  <c r="S12" i="5"/>
  <c r="S107" i="5"/>
  <c r="S103" i="5"/>
  <c r="S99" i="5"/>
  <c r="S95" i="5"/>
  <c r="S91" i="5"/>
  <c r="S87" i="5"/>
  <c r="S83" i="5"/>
  <c r="S79" i="5"/>
  <c r="S75" i="5"/>
  <c r="S71" i="5"/>
  <c r="S67" i="5"/>
  <c r="S63" i="5"/>
  <c r="S59" i="5"/>
  <c r="S55" i="5"/>
  <c r="S51" i="5"/>
  <c r="S47" i="5"/>
  <c r="S43" i="5"/>
  <c r="S39" i="5"/>
  <c r="S35" i="5"/>
  <c r="S31" i="5"/>
  <c r="S27" i="5"/>
  <c r="S23" i="5"/>
  <c r="S19" i="5"/>
  <c r="S15" i="5"/>
  <c r="S11" i="5"/>
  <c r="S110" i="5"/>
  <c r="S106" i="5"/>
  <c r="S102" i="5"/>
  <c r="S98" i="5"/>
  <c r="S94" i="5"/>
  <c r="S90" i="5"/>
  <c r="S86" i="5"/>
  <c r="S82" i="5"/>
  <c r="S78" i="5"/>
  <c r="S74" i="5"/>
  <c r="S26" i="5"/>
  <c r="S42" i="5"/>
  <c r="S58" i="5"/>
  <c r="S14" i="5"/>
  <c r="S30" i="5"/>
  <c r="S46" i="5"/>
  <c r="S62" i="5"/>
  <c r="S18" i="5"/>
  <c r="S34" i="5"/>
  <c r="S50" i="5"/>
  <c r="S66" i="5"/>
  <c r="K110" i="5"/>
  <c r="G110" i="5"/>
  <c r="J109" i="5"/>
  <c r="F109" i="5"/>
  <c r="I108" i="5"/>
  <c r="E108" i="5"/>
  <c r="H107" i="5"/>
  <c r="K106" i="5"/>
  <c r="G106" i="5"/>
  <c r="J105" i="5"/>
  <c r="F105" i="5"/>
  <c r="I104" i="5"/>
  <c r="E104" i="5"/>
  <c r="H103" i="5"/>
  <c r="K102" i="5"/>
  <c r="G102" i="5"/>
  <c r="J101" i="5"/>
  <c r="F101" i="5"/>
  <c r="I100" i="5"/>
  <c r="E100" i="5"/>
  <c r="H99" i="5"/>
  <c r="K98" i="5"/>
  <c r="G98" i="5"/>
  <c r="J97" i="5"/>
  <c r="F97" i="5"/>
  <c r="I96" i="5"/>
  <c r="E96" i="5"/>
  <c r="H95" i="5"/>
  <c r="K94" i="5"/>
  <c r="G94" i="5"/>
  <c r="J93" i="5"/>
  <c r="F93" i="5"/>
  <c r="I92" i="5"/>
  <c r="E92" i="5"/>
  <c r="H91" i="5"/>
  <c r="K90" i="5"/>
  <c r="G90" i="5"/>
  <c r="J89" i="5"/>
  <c r="F89" i="5"/>
  <c r="I88" i="5"/>
  <c r="E88" i="5"/>
  <c r="H87" i="5"/>
  <c r="K86" i="5"/>
  <c r="G86" i="5"/>
  <c r="J85" i="5"/>
  <c r="F85" i="5"/>
  <c r="I84" i="5"/>
  <c r="E84" i="5"/>
  <c r="H83" i="5"/>
  <c r="K82" i="5"/>
  <c r="G82" i="5"/>
  <c r="J81" i="5"/>
  <c r="F81" i="5"/>
  <c r="I80" i="5"/>
  <c r="E80" i="5"/>
  <c r="H79" i="5"/>
  <c r="K78" i="5"/>
  <c r="G78" i="5"/>
  <c r="J77" i="5"/>
  <c r="F77" i="5"/>
  <c r="I76" i="5"/>
  <c r="E76" i="5"/>
  <c r="H75" i="5"/>
  <c r="K74" i="5"/>
  <c r="G74" i="5"/>
  <c r="J73" i="5"/>
  <c r="F73" i="5"/>
  <c r="I72" i="5"/>
  <c r="E72" i="5"/>
  <c r="H71" i="5"/>
  <c r="K70" i="5"/>
  <c r="G70" i="5"/>
  <c r="J69" i="5"/>
  <c r="F69" i="5"/>
  <c r="I68" i="5"/>
  <c r="E68" i="5"/>
  <c r="H67" i="5"/>
  <c r="K66" i="5"/>
  <c r="G66" i="5"/>
  <c r="J65" i="5"/>
  <c r="F65" i="5"/>
  <c r="I64" i="5"/>
  <c r="E64" i="5"/>
  <c r="H63" i="5"/>
  <c r="K62" i="5"/>
  <c r="I110" i="5"/>
  <c r="K109" i="5"/>
  <c r="E109" i="5"/>
  <c r="G108" i="5"/>
  <c r="I107" i="5"/>
  <c r="J106" i="5"/>
  <c r="E106" i="5"/>
  <c r="G105" i="5"/>
  <c r="H104" i="5"/>
  <c r="J103" i="5"/>
  <c r="E103" i="5"/>
  <c r="F102" i="5"/>
  <c r="H101" i="5"/>
  <c r="J100" i="5"/>
  <c r="K99" i="5"/>
  <c r="F99" i="5"/>
  <c r="H98" i="5"/>
  <c r="I97" i="5"/>
  <c r="K96" i="5"/>
  <c r="F96" i="5"/>
  <c r="G95" i="5"/>
  <c r="I94" i="5"/>
  <c r="K93" i="5"/>
  <c r="E93" i="5"/>
  <c r="G92" i="5"/>
  <c r="I91" i="5"/>
  <c r="J90" i="5"/>
  <c r="E90" i="5"/>
  <c r="G89" i="5"/>
  <c r="H88" i="5"/>
  <c r="J87" i="5"/>
  <c r="E87" i="5"/>
  <c r="F86" i="5"/>
  <c r="H85" i="5"/>
  <c r="J84" i="5"/>
  <c r="K83" i="5"/>
  <c r="F83" i="5"/>
  <c r="H82" i="5"/>
  <c r="I81" i="5"/>
  <c r="K80" i="5"/>
  <c r="F80" i="5"/>
  <c r="G79" i="5"/>
  <c r="I78" i="5"/>
  <c r="K77" i="5"/>
  <c r="E77" i="5"/>
  <c r="G76" i="5"/>
  <c r="I75" i="5"/>
  <c r="J74" i="5"/>
  <c r="E74" i="5"/>
  <c r="G73" i="5"/>
  <c r="H72" i="5"/>
  <c r="J71" i="5"/>
  <c r="E71" i="5"/>
  <c r="F70" i="5"/>
  <c r="H69" i="5"/>
  <c r="J68" i="5"/>
  <c r="K67" i="5"/>
  <c r="F67" i="5"/>
  <c r="H66" i="5"/>
  <c r="I65" i="5"/>
  <c r="K64" i="5"/>
  <c r="F64" i="5"/>
  <c r="G63" i="5"/>
  <c r="I62" i="5"/>
  <c r="E62" i="5"/>
  <c r="H61" i="5"/>
  <c r="K60" i="5"/>
  <c r="G60" i="5"/>
  <c r="J59" i="5"/>
  <c r="F59" i="5"/>
  <c r="I58" i="5"/>
  <c r="E58" i="5"/>
  <c r="H57" i="5"/>
  <c r="K56" i="5"/>
  <c r="G56" i="5"/>
  <c r="J55" i="5"/>
  <c r="F55" i="5"/>
  <c r="I54" i="5"/>
  <c r="E54" i="5"/>
  <c r="H53" i="5"/>
  <c r="K52" i="5"/>
  <c r="G52" i="5"/>
  <c r="J51" i="5"/>
  <c r="F51" i="5"/>
  <c r="I50" i="5"/>
  <c r="H110" i="5"/>
  <c r="H109" i="5"/>
  <c r="H108" i="5"/>
  <c r="G107" i="5"/>
  <c r="H106" i="5"/>
  <c r="H105" i="5"/>
  <c r="G104" i="5"/>
  <c r="G103" i="5"/>
  <c r="H102" i="5"/>
  <c r="G101" i="5"/>
  <c r="G100" i="5"/>
  <c r="G99" i="5"/>
  <c r="F98" i="5"/>
  <c r="G97" i="5"/>
  <c r="G96" i="5"/>
  <c r="F95" i="5"/>
  <c r="F94" i="5"/>
  <c r="G93" i="5"/>
  <c r="F92" i="5"/>
  <c r="F91" i="5"/>
  <c r="F90" i="5"/>
  <c r="E89" i="5"/>
  <c r="F88" i="5"/>
  <c r="F87" i="5"/>
  <c r="E86" i="5"/>
  <c r="E85" i="5"/>
  <c r="F84" i="5"/>
  <c r="E83" i="5"/>
  <c r="E82" i="5"/>
  <c r="E81" i="5"/>
  <c r="K79" i="5"/>
  <c r="E79" i="5"/>
  <c r="E78" i="5"/>
  <c r="K76" i="5"/>
  <c r="K75" i="5"/>
  <c r="E75" i="5"/>
  <c r="K73" i="5"/>
  <c r="K72" i="5"/>
  <c r="K71" i="5"/>
  <c r="J70" i="5"/>
  <c r="K69" i="5"/>
  <c r="K68" i="5"/>
  <c r="J67" i="5"/>
  <c r="J66" i="5"/>
  <c r="K65" i="5"/>
  <c r="J64" i="5"/>
  <c r="J63" i="5"/>
  <c r="J62" i="5"/>
  <c r="K61" i="5"/>
  <c r="F61" i="5"/>
  <c r="H60" i="5"/>
  <c r="I59" i="5"/>
  <c r="K58" i="5"/>
  <c r="F58" i="5"/>
  <c r="G57" i="5"/>
  <c r="I56" i="5"/>
  <c r="K55" i="5"/>
  <c r="E55" i="5"/>
  <c r="G54" i="5"/>
  <c r="I53" i="5"/>
  <c r="J52" i="5"/>
  <c r="E52" i="5"/>
  <c r="G51" i="5"/>
  <c r="H50" i="5"/>
  <c r="K49" i="5"/>
  <c r="G49" i="5"/>
  <c r="J48" i="5"/>
  <c r="F48" i="5"/>
  <c r="I47" i="5"/>
  <c r="E47" i="5"/>
  <c r="H46" i="5"/>
  <c r="K45" i="5"/>
  <c r="G45" i="5"/>
  <c r="J44" i="5"/>
  <c r="F44" i="5"/>
  <c r="I43" i="5"/>
  <c r="E43" i="5"/>
  <c r="H42" i="5"/>
  <c r="K41" i="5"/>
  <c r="E110" i="5"/>
  <c r="K108" i="5"/>
  <c r="K107" i="5"/>
  <c r="E107" i="5"/>
  <c r="K105" i="5"/>
  <c r="K104" i="5"/>
  <c r="K103" i="5"/>
  <c r="J102" i="5"/>
  <c r="K101" i="5"/>
  <c r="K100" i="5"/>
  <c r="J99" i="5"/>
  <c r="J98" i="5"/>
  <c r="K97" i="5"/>
  <c r="J96" i="5"/>
  <c r="J95" i="5"/>
  <c r="J94" i="5"/>
  <c r="I93" i="5"/>
  <c r="J92" i="5"/>
  <c r="J91" i="5"/>
  <c r="I90" i="5"/>
  <c r="I89" i="5"/>
  <c r="J88" i="5"/>
  <c r="I87" i="5"/>
  <c r="I86" i="5"/>
  <c r="I85" i="5"/>
  <c r="H84" i="5"/>
  <c r="I83" i="5"/>
  <c r="I82" i="5"/>
  <c r="H81" i="5"/>
  <c r="H80" i="5"/>
  <c r="I79" i="5"/>
  <c r="H78" i="5"/>
  <c r="H77" i="5"/>
  <c r="H76" i="5"/>
  <c r="G75" i="5"/>
  <c r="H74" i="5"/>
  <c r="H73" i="5"/>
  <c r="G72" i="5"/>
  <c r="G71" i="5"/>
  <c r="H70" i="5"/>
  <c r="G69" i="5"/>
  <c r="G68" i="5"/>
  <c r="G67" i="5"/>
  <c r="F66" i="5"/>
  <c r="G65" i="5"/>
  <c r="G64" i="5"/>
  <c r="F63" i="5"/>
  <c r="G62" i="5"/>
  <c r="I61" i="5"/>
  <c r="J60" i="5"/>
  <c r="E60" i="5"/>
  <c r="G59" i="5"/>
  <c r="H58" i="5"/>
  <c r="J57" i="5"/>
  <c r="E57" i="5"/>
  <c r="F56" i="5"/>
  <c r="H55" i="5"/>
  <c r="J54" i="5"/>
  <c r="K53" i="5"/>
  <c r="F53" i="5"/>
  <c r="H52" i="5"/>
  <c r="I51" i="5"/>
  <c r="K50" i="5"/>
  <c r="F50" i="5"/>
  <c r="I49" i="5"/>
  <c r="E49" i="5"/>
  <c r="H48" i="5"/>
  <c r="K47" i="5"/>
  <c r="G47" i="5"/>
  <c r="J46" i="5"/>
  <c r="F46" i="5"/>
  <c r="I45" i="5"/>
  <c r="E45" i="5"/>
  <c r="H44" i="5"/>
  <c r="K43" i="5"/>
  <c r="G43" i="5"/>
  <c r="J42" i="5"/>
  <c r="F42" i="5"/>
  <c r="I41" i="5"/>
  <c r="E41" i="5"/>
  <c r="H40" i="5"/>
  <c r="K39" i="5"/>
  <c r="G39" i="5"/>
  <c r="J38" i="5"/>
  <c r="F38" i="5"/>
  <c r="F110" i="5"/>
  <c r="F108" i="5"/>
  <c r="F106" i="5"/>
  <c r="F104" i="5"/>
  <c r="E102" i="5"/>
  <c r="F100" i="5"/>
  <c r="E98" i="5"/>
  <c r="K95" i="5"/>
  <c r="E94" i="5"/>
  <c r="K91" i="5"/>
  <c r="K89" i="5"/>
  <c r="K87" i="5"/>
  <c r="K85" i="5"/>
  <c r="J83" i="5"/>
  <c r="K81" i="5"/>
  <c r="J79" i="5"/>
  <c r="I77" i="5"/>
  <c r="J75" i="5"/>
  <c r="I73" i="5"/>
  <c r="I71" i="5"/>
  <c r="I69" i="5"/>
  <c r="I67" i="5"/>
  <c r="H65" i="5"/>
  <c r="I63" i="5"/>
  <c r="J61" i="5"/>
  <c r="F60" i="5"/>
  <c r="J58" i="5"/>
  <c r="F57" i="5"/>
  <c r="I55" i="5"/>
  <c r="F54" i="5"/>
  <c r="I52" i="5"/>
  <c r="E51" i="5"/>
  <c r="J49" i="5"/>
  <c r="I48" i="5"/>
  <c r="H47" i="5"/>
  <c r="G46" i="5"/>
  <c r="F45" i="5"/>
  <c r="E44" i="5"/>
  <c r="K42" i="5"/>
  <c r="J41" i="5"/>
  <c r="K40" i="5"/>
  <c r="F40" i="5"/>
  <c r="H39" i="5"/>
  <c r="I38" i="5"/>
  <c r="K37" i="5"/>
  <c r="G37" i="5"/>
  <c r="J36" i="5"/>
  <c r="F36" i="5"/>
  <c r="I35" i="5"/>
  <c r="E35" i="5"/>
  <c r="H34" i="5"/>
  <c r="K33" i="5"/>
  <c r="G33" i="5"/>
  <c r="J32" i="5"/>
  <c r="F32" i="5"/>
  <c r="I31" i="5"/>
  <c r="E31" i="5"/>
  <c r="H30" i="5"/>
  <c r="K29" i="5"/>
  <c r="G29" i="5"/>
  <c r="J28" i="5"/>
  <c r="F28" i="5"/>
  <c r="I27" i="5"/>
  <c r="E27" i="5"/>
  <c r="H26" i="5"/>
  <c r="K25" i="5"/>
  <c r="G25" i="5"/>
  <c r="J24" i="5"/>
  <c r="F24" i="5"/>
  <c r="I23" i="5"/>
  <c r="E23" i="5"/>
  <c r="H22" i="5"/>
  <c r="K21" i="5"/>
  <c r="G21" i="5"/>
  <c r="J20" i="5"/>
  <c r="F20" i="5"/>
  <c r="I19" i="5"/>
  <c r="E19" i="5"/>
  <c r="H18" i="5"/>
  <c r="K17" i="5"/>
  <c r="G17" i="5"/>
  <c r="J16" i="5"/>
  <c r="F16" i="5"/>
  <c r="I15" i="5"/>
  <c r="E15" i="5"/>
  <c r="H14" i="5"/>
  <c r="K13" i="5"/>
  <c r="G13" i="5"/>
  <c r="J12" i="5"/>
  <c r="F12" i="5"/>
  <c r="I11" i="5"/>
  <c r="E11" i="5"/>
  <c r="I109" i="5"/>
  <c r="J107" i="5"/>
  <c r="I105" i="5"/>
  <c r="I103" i="5"/>
  <c r="I101" i="5"/>
  <c r="I99" i="5"/>
  <c r="H97" i="5"/>
  <c r="I95" i="5"/>
  <c r="H93" i="5"/>
  <c r="G91" i="5"/>
  <c r="H89" i="5"/>
  <c r="G87" i="5"/>
  <c r="G85" i="5"/>
  <c r="G83" i="5"/>
  <c r="G81" i="5"/>
  <c r="F79" i="5"/>
  <c r="G77" i="5"/>
  <c r="F75" i="5"/>
  <c r="E73" i="5"/>
  <c r="F71" i="5"/>
  <c r="E69" i="5"/>
  <c r="E67" i="5"/>
  <c r="E65" i="5"/>
  <c r="E63" i="5"/>
  <c r="G61" i="5"/>
  <c r="K59" i="5"/>
  <c r="G58" i="5"/>
  <c r="J56" i="5"/>
  <c r="G55" i="5"/>
  <c r="J53" i="5"/>
  <c r="F52" i="5"/>
  <c r="J50" i="5"/>
  <c r="H49" i="5"/>
  <c r="G48" i="5"/>
  <c r="G109" i="5"/>
  <c r="F107" i="5"/>
  <c r="E105" i="5"/>
  <c r="F103" i="5"/>
  <c r="E101" i="5"/>
  <c r="E99" i="5"/>
  <c r="E97" i="5"/>
  <c r="E95" i="5"/>
  <c r="K92" i="5"/>
  <c r="E91" i="5"/>
  <c r="K88" i="5"/>
  <c r="J86" i="5"/>
  <c r="K84" i="5"/>
  <c r="J82" i="5"/>
  <c r="J80" i="5"/>
  <c r="J78" i="5"/>
  <c r="J76" i="5"/>
  <c r="I74" i="5"/>
  <c r="J72" i="5"/>
  <c r="I70" i="5"/>
  <c r="H68" i="5"/>
  <c r="I66" i="5"/>
  <c r="H64" i="5"/>
  <c r="H62" i="5"/>
  <c r="E61" i="5"/>
  <c r="H59" i="5"/>
  <c r="K57" i="5"/>
  <c r="H56" i="5"/>
  <c r="K54" i="5"/>
  <c r="G53" i="5"/>
  <c r="K51" i="5"/>
  <c r="G50" i="5"/>
  <c r="F49" i="5"/>
  <c r="E48" i="5"/>
  <c r="K46" i="5"/>
  <c r="J45" i="5"/>
  <c r="I44" i="5"/>
  <c r="H43" i="5"/>
  <c r="G42" i="5"/>
  <c r="G41" i="5"/>
  <c r="I40" i="5"/>
  <c r="J39" i="5"/>
  <c r="E39" i="5"/>
  <c r="G38" i="5"/>
  <c r="I37" i="5"/>
  <c r="E37" i="5"/>
  <c r="H36" i="5"/>
  <c r="K35" i="5"/>
  <c r="G35" i="5"/>
  <c r="J34" i="5"/>
  <c r="F34" i="5"/>
  <c r="I33" i="5"/>
  <c r="E33" i="5"/>
  <c r="H32" i="5"/>
  <c r="K31" i="5"/>
  <c r="G31" i="5"/>
  <c r="J30" i="5"/>
  <c r="F30" i="5"/>
  <c r="I29" i="5"/>
  <c r="E29" i="5"/>
  <c r="H28" i="5"/>
  <c r="K27" i="5"/>
  <c r="G27" i="5"/>
  <c r="J26" i="5"/>
  <c r="F26" i="5"/>
  <c r="I25" i="5"/>
  <c r="E25" i="5"/>
  <c r="H24" i="5"/>
  <c r="K23" i="5"/>
  <c r="G23" i="5"/>
  <c r="J22" i="5"/>
  <c r="F22" i="5"/>
  <c r="I21" i="5"/>
  <c r="E21" i="5"/>
  <c r="H20" i="5"/>
  <c r="K19" i="5"/>
  <c r="G19" i="5"/>
  <c r="J18" i="5"/>
  <c r="F18" i="5"/>
  <c r="I17" i="5"/>
  <c r="E17" i="5"/>
  <c r="H16" i="5"/>
  <c r="K15" i="5"/>
  <c r="G15" i="5"/>
  <c r="J14" i="5"/>
  <c r="F14" i="5"/>
  <c r="I13" i="5"/>
  <c r="E13" i="5"/>
  <c r="H12" i="5"/>
  <c r="K11" i="5"/>
  <c r="G11" i="5"/>
  <c r="J110" i="5"/>
  <c r="J108" i="5"/>
  <c r="I106" i="5"/>
  <c r="J104" i="5"/>
  <c r="I102" i="5"/>
  <c r="H100" i="5"/>
  <c r="I98" i="5"/>
  <c r="H96" i="5"/>
  <c r="H94" i="5"/>
  <c r="H92" i="5"/>
  <c r="H90" i="5"/>
  <c r="G88" i="5"/>
  <c r="H86" i="5"/>
  <c r="G84" i="5"/>
  <c r="F82" i="5"/>
  <c r="G80" i="5"/>
  <c r="F78" i="5"/>
  <c r="F76" i="5"/>
  <c r="F74" i="5"/>
  <c r="F72" i="5"/>
  <c r="E70" i="5"/>
  <c r="F68" i="5"/>
  <c r="E66" i="5"/>
  <c r="K63" i="5"/>
  <c r="F62" i="5"/>
  <c r="I60" i="5"/>
  <c r="E59" i="5"/>
  <c r="I57" i="5"/>
  <c r="E56" i="5"/>
  <c r="H54" i="5"/>
  <c r="E53" i="5"/>
  <c r="H51" i="5"/>
  <c r="E50" i="5"/>
  <c r="K48" i="5"/>
  <c r="J47" i="5"/>
  <c r="I46" i="5"/>
  <c r="H45" i="5"/>
  <c r="G44" i="5"/>
  <c r="F43" i="5"/>
  <c r="E42" i="5"/>
  <c r="F41" i="5"/>
  <c r="G40" i="5"/>
  <c r="I39" i="5"/>
  <c r="K38" i="5"/>
  <c r="E38" i="5"/>
  <c r="H37" i="5"/>
  <c r="K36" i="5"/>
  <c r="G36" i="5"/>
  <c r="J35" i="5"/>
  <c r="F35" i="5"/>
  <c r="I34" i="5"/>
  <c r="E34" i="5"/>
  <c r="H33" i="5"/>
  <c r="K32" i="5"/>
  <c r="G32" i="5"/>
  <c r="J31" i="5"/>
  <c r="F31" i="5"/>
  <c r="I30" i="5"/>
  <c r="E30" i="5"/>
  <c r="H29" i="5"/>
  <c r="K28" i="5"/>
  <c r="G28" i="5"/>
  <c r="J27" i="5"/>
  <c r="F27" i="5"/>
  <c r="I26" i="5"/>
  <c r="E26" i="5"/>
  <c r="H25" i="5"/>
  <c r="K24" i="5"/>
  <c r="G24" i="5"/>
  <c r="J23" i="5"/>
  <c r="F23" i="5"/>
  <c r="I22" i="5"/>
  <c r="E22" i="5"/>
  <c r="H21" i="5"/>
  <c r="K20" i="5"/>
  <c r="G20" i="5"/>
  <c r="J19" i="5"/>
  <c r="F13" i="5"/>
  <c r="G14" i="5"/>
  <c r="H15" i="5"/>
  <c r="J17" i="5"/>
  <c r="K18" i="5"/>
  <c r="K22" i="5"/>
  <c r="F25" i="5"/>
  <c r="H27" i="5"/>
  <c r="J29" i="5"/>
  <c r="G34" i="5"/>
  <c r="I36" i="5"/>
  <c r="F39" i="5"/>
  <c r="F10" i="5"/>
  <c r="T10" i="5" s="1"/>
  <c r="F11" i="5"/>
  <c r="G12" i="5"/>
  <c r="H13" i="5"/>
  <c r="I14" i="5"/>
  <c r="J15" i="5"/>
  <c r="K16" i="5"/>
  <c r="E18" i="5"/>
  <c r="F19" i="5"/>
  <c r="F21" i="5"/>
  <c r="H23" i="5"/>
  <c r="J25" i="5"/>
  <c r="E28" i="5"/>
  <c r="G30" i="5"/>
  <c r="I32" i="5"/>
  <c r="K34" i="5"/>
  <c r="F37" i="5"/>
  <c r="E40" i="5"/>
  <c r="J43" i="5"/>
  <c r="H10" i="5"/>
  <c r="H11" i="5"/>
  <c r="I12" i="5"/>
  <c r="J13" i="5"/>
  <c r="K14" i="5"/>
  <c r="E16" i="5"/>
  <c r="F17" i="5"/>
  <c r="G18" i="5"/>
  <c r="H19" i="5"/>
  <c r="J21" i="5"/>
  <c r="E24" i="5"/>
  <c r="G26" i="5"/>
  <c r="I28" i="5"/>
  <c r="K30" i="5"/>
  <c r="F33" i="5"/>
  <c r="H35" i="5"/>
  <c r="J37" i="5"/>
  <c r="J40" i="5"/>
  <c r="K44" i="5"/>
  <c r="J11" i="5"/>
  <c r="K12" i="5"/>
  <c r="E14" i="5"/>
  <c r="F15" i="5"/>
  <c r="G16" i="5"/>
  <c r="H17" i="5"/>
  <c r="I18" i="5"/>
  <c r="E20" i="5"/>
  <c r="G22" i="5"/>
  <c r="I24" i="5"/>
  <c r="K26" i="5"/>
  <c r="F29" i="5"/>
  <c r="H31" i="5"/>
  <c r="J33" i="5"/>
  <c r="E36" i="5"/>
  <c r="H38" i="5"/>
  <c r="H41" i="5"/>
  <c r="E46" i="5"/>
  <c r="I10" i="5"/>
  <c r="E10" i="5"/>
  <c r="K10" i="5"/>
  <c r="G10" i="5"/>
  <c r="E12" i="5"/>
  <c r="I16" i="5"/>
  <c r="I20" i="5"/>
  <c r="E32" i="5"/>
  <c r="I42" i="5"/>
  <c r="F47" i="5"/>
  <c r="AF18" i="3"/>
  <c r="AC18" i="3"/>
  <c r="AD18" i="3"/>
  <c r="AC19" i="3"/>
  <c r="AD19" i="3"/>
  <c r="V4" i="6" l="1"/>
  <c r="V3" i="6"/>
  <c r="V6" i="6"/>
  <c r="V5" i="6"/>
  <c r="J4" i="6"/>
  <c r="J3" i="6"/>
  <c r="J6" i="6"/>
  <c r="J5" i="6"/>
  <c r="N6" i="6"/>
  <c r="N5" i="6"/>
  <c r="N4" i="6"/>
  <c r="N3" i="6"/>
  <c r="B10" i="5"/>
  <c r="R6" i="6"/>
  <c r="R5" i="6"/>
  <c r="R4" i="6"/>
  <c r="R3" i="6"/>
  <c r="F5" i="6"/>
  <c r="F4" i="6"/>
  <c r="F6" i="6"/>
  <c r="U19" i="3"/>
  <c r="I5" i="3" s="1"/>
  <c r="V19" i="3"/>
  <c r="J5" i="3" s="1"/>
  <c r="W19" i="3"/>
  <c r="K5" i="3" s="1"/>
  <c r="X19" i="3"/>
  <c r="L5" i="3" s="1"/>
  <c r="Y19" i="3"/>
  <c r="M5" i="3" s="1"/>
  <c r="B14" i="5" l="1"/>
  <c r="B18" i="5"/>
  <c r="B22" i="5"/>
  <c r="B26" i="5"/>
  <c r="B30" i="5"/>
  <c r="B34" i="5"/>
  <c r="B38" i="5"/>
  <c r="B42" i="5"/>
  <c r="B46" i="5"/>
  <c r="B50" i="5"/>
  <c r="B54" i="5"/>
  <c r="B58" i="5"/>
  <c r="B62" i="5"/>
  <c r="B66" i="5"/>
  <c r="B70" i="5"/>
  <c r="B74" i="5"/>
  <c r="B78" i="5"/>
  <c r="B82" i="5"/>
  <c r="B86" i="5"/>
  <c r="B90" i="5"/>
  <c r="B94" i="5"/>
  <c r="B98" i="5"/>
  <c r="B102" i="5"/>
  <c r="B106" i="5"/>
  <c r="B110" i="5"/>
  <c r="B15" i="5"/>
  <c r="B19" i="5"/>
  <c r="B23" i="5"/>
  <c r="B27" i="5"/>
  <c r="B31" i="5"/>
  <c r="B35" i="5"/>
  <c r="B39" i="5"/>
  <c r="B43" i="5"/>
  <c r="B47" i="5"/>
  <c r="B51" i="5"/>
  <c r="B55" i="5"/>
  <c r="B59" i="5"/>
  <c r="B63" i="5"/>
  <c r="B67" i="5"/>
  <c r="B71" i="5"/>
  <c r="B75" i="5"/>
  <c r="B79" i="5"/>
  <c r="B83" i="5"/>
  <c r="B87" i="5"/>
  <c r="B91" i="5"/>
  <c r="B95" i="5"/>
  <c r="B99" i="5"/>
  <c r="B103" i="5"/>
  <c r="B107" i="5"/>
  <c r="B11" i="5"/>
  <c r="B12" i="5"/>
  <c r="B16" i="5"/>
  <c r="B20" i="5"/>
  <c r="B24" i="5"/>
  <c r="B28" i="5"/>
  <c r="B32" i="5"/>
  <c r="B36" i="5"/>
  <c r="B40" i="5"/>
  <c r="B44" i="5"/>
  <c r="B48" i="5"/>
  <c r="B52" i="5"/>
  <c r="B56" i="5"/>
  <c r="B60" i="5"/>
  <c r="B64" i="5"/>
  <c r="B68" i="5"/>
  <c r="B72" i="5"/>
  <c r="B76" i="5"/>
  <c r="B80" i="5"/>
  <c r="B84" i="5"/>
  <c r="B88" i="5"/>
  <c r="B92" i="5"/>
  <c r="B96" i="5"/>
  <c r="B100" i="5"/>
  <c r="B104" i="5"/>
  <c r="B108" i="5"/>
  <c r="B13" i="5"/>
  <c r="B17" i="5"/>
  <c r="B21" i="5"/>
  <c r="B25" i="5"/>
  <c r="B29" i="5"/>
  <c r="B33" i="5"/>
  <c r="B37" i="5"/>
  <c r="B41" i="5"/>
  <c r="B45" i="5"/>
  <c r="B53" i="5"/>
  <c r="B69" i="5"/>
  <c r="B85" i="5"/>
  <c r="B101" i="5"/>
  <c r="B57" i="5"/>
  <c r="B73" i="5"/>
  <c r="B89" i="5"/>
  <c r="B105" i="5"/>
  <c r="B61" i="5"/>
  <c r="B77" i="5"/>
  <c r="B93" i="5"/>
  <c r="B109" i="5"/>
  <c r="B49" i="5"/>
  <c r="B65" i="5"/>
  <c r="B81" i="5"/>
  <c r="B97" i="5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20" i="3"/>
  <c r="B19" i="3" a="1"/>
  <c r="D19" i="3" s="1"/>
  <c r="P19" i="3" s="1"/>
  <c r="AF19" i="3" s="1"/>
  <c r="B20" i="3" a="1"/>
  <c r="C5" i="3"/>
  <c r="D5" i="3"/>
  <c r="E5" i="3"/>
  <c r="F5" i="3"/>
  <c r="G5" i="3"/>
  <c r="H5" i="3"/>
  <c r="B7" i="3"/>
  <c r="B8" i="3"/>
  <c r="B9" i="3"/>
  <c r="B10" i="3"/>
  <c r="B11" i="3"/>
  <c r="B12" i="3"/>
  <c r="B13" i="3"/>
  <c r="B14" i="3"/>
  <c r="B15" i="3"/>
  <c r="B6" i="3"/>
  <c r="A45" i="5" l="1"/>
  <c r="A81" i="5"/>
  <c r="A41" i="5"/>
  <c r="A13" i="5"/>
  <c r="A19" i="5"/>
  <c r="A93" i="5"/>
  <c r="A89" i="5"/>
  <c r="A35" i="5"/>
  <c r="A37" i="5"/>
  <c r="A39" i="5"/>
  <c r="A98" i="5"/>
  <c r="A18" i="5"/>
  <c r="A90" i="5"/>
  <c r="A32" i="5"/>
  <c r="A85" i="5"/>
  <c r="A25" i="5"/>
  <c r="A44" i="5"/>
  <c r="A31" i="5"/>
  <c r="A83" i="5"/>
  <c r="A67" i="5"/>
  <c r="A102" i="5"/>
  <c r="A86" i="5"/>
  <c r="A22" i="5"/>
  <c r="A52" i="5"/>
  <c r="A48" i="5"/>
  <c r="A30" i="5"/>
  <c r="A65" i="5"/>
  <c r="A88" i="5"/>
  <c r="A56" i="5"/>
  <c r="A79" i="5"/>
  <c r="A47" i="5"/>
  <c r="A109" i="5"/>
  <c r="A107" i="5"/>
  <c r="A101" i="5"/>
  <c r="A80" i="5"/>
  <c r="A64" i="5"/>
  <c r="A42" i="5"/>
  <c r="A96" i="5"/>
  <c r="A20" i="5"/>
  <c r="A103" i="5"/>
  <c r="A87" i="5"/>
  <c r="A71" i="5"/>
  <c r="A55" i="5"/>
  <c r="A23" i="5"/>
  <c r="A106" i="5"/>
  <c r="A74" i="5"/>
  <c r="A58" i="5"/>
  <c r="A26" i="5"/>
  <c r="A108" i="5"/>
  <c r="A60" i="5"/>
  <c r="A99" i="5"/>
  <c r="A51" i="5"/>
  <c r="A33" i="5"/>
  <c r="A95" i="5"/>
  <c r="A12" i="5"/>
  <c r="A69" i="5"/>
  <c r="A104" i="5"/>
  <c r="A68" i="5"/>
  <c r="A62" i="5"/>
  <c r="A49" i="5"/>
  <c r="A61" i="5"/>
  <c r="A53" i="5"/>
  <c r="A11" i="5"/>
  <c r="A66" i="5"/>
  <c r="A76" i="5"/>
  <c r="A38" i="5"/>
  <c r="A100" i="5"/>
  <c r="A21" i="5"/>
  <c r="A72" i="5"/>
  <c r="A40" i="5"/>
  <c r="A75" i="5"/>
  <c r="A70" i="5"/>
  <c r="A28" i="5"/>
  <c r="A16" i="5"/>
  <c r="A54" i="5"/>
  <c r="A34" i="5"/>
  <c r="A92" i="5"/>
  <c r="A94" i="5"/>
  <c r="A59" i="5"/>
  <c r="A77" i="5"/>
  <c r="A105" i="5"/>
  <c r="A73" i="5"/>
  <c r="A27" i="5"/>
  <c r="A110" i="5"/>
  <c r="A50" i="5"/>
  <c r="A57" i="5"/>
  <c r="A17" i="5"/>
  <c r="A15" i="5"/>
  <c r="A82" i="5"/>
  <c r="A63" i="5"/>
  <c r="A24" i="5"/>
  <c r="A14" i="5"/>
  <c r="A43" i="5"/>
  <c r="A46" i="5"/>
  <c r="A29" i="5"/>
  <c r="A36" i="5"/>
  <c r="A84" i="5"/>
  <c r="A97" i="5"/>
  <c r="A78" i="5"/>
  <c r="A91" i="5"/>
  <c r="R5" i="3"/>
  <c r="W5" i="3" s="1"/>
  <c r="Y9" i="3" s="1"/>
  <c r="AE5" i="3"/>
  <c r="N5" i="3"/>
  <c r="S5" i="3" s="1"/>
  <c r="Y5" i="3" s="1"/>
  <c r="AA5" i="3"/>
  <c r="Q5" i="3"/>
  <c r="V5" i="3" s="1"/>
  <c r="Y8" i="3" s="1"/>
  <c r="AD5" i="3"/>
  <c r="P5" i="3"/>
  <c r="U5" i="3" s="1"/>
  <c r="Y7" i="3" s="1"/>
  <c r="AC5" i="3"/>
  <c r="O5" i="3"/>
  <c r="T5" i="3" s="1"/>
  <c r="Y6" i="3" s="1"/>
  <c r="AB5" i="3"/>
  <c r="E19" i="3"/>
  <c r="F19" i="3"/>
  <c r="B19" i="3"/>
  <c r="N19" i="3" s="1"/>
  <c r="G19" i="3"/>
  <c r="S19" i="3" s="1"/>
  <c r="AI19" i="3" s="1"/>
  <c r="C19" i="3"/>
  <c r="O19" i="3" s="1"/>
  <c r="H19" i="3"/>
  <c r="T19" i="3" s="1"/>
  <c r="AJ19" i="3" s="1"/>
  <c r="D20" i="3"/>
  <c r="H20" i="3"/>
  <c r="E21" i="3"/>
  <c r="B22" i="3"/>
  <c r="F22" i="3"/>
  <c r="J22" i="3" s="1"/>
  <c r="C23" i="3"/>
  <c r="G23" i="3"/>
  <c r="D24" i="3"/>
  <c r="H24" i="3"/>
  <c r="E25" i="3"/>
  <c r="B26" i="3"/>
  <c r="F26" i="3"/>
  <c r="J26" i="3" s="1"/>
  <c r="C27" i="3"/>
  <c r="G27" i="3"/>
  <c r="D28" i="3"/>
  <c r="H28" i="3"/>
  <c r="E29" i="3"/>
  <c r="B30" i="3"/>
  <c r="F30" i="3"/>
  <c r="J30" i="3" s="1"/>
  <c r="C31" i="3"/>
  <c r="G31" i="3"/>
  <c r="D32" i="3"/>
  <c r="H32" i="3"/>
  <c r="E33" i="3"/>
  <c r="B34" i="3"/>
  <c r="F34" i="3"/>
  <c r="J34" i="3" s="1"/>
  <c r="C35" i="3"/>
  <c r="G35" i="3"/>
  <c r="D36" i="3"/>
  <c r="H36" i="3"/>
  <c r="E37" i="3"/>
  <c r="B38" i="3"/>
  <c r="F38" i="3"/>
  <c r="J38" i="3" s="1"/>
  <c r="C39" i="3"/>
  <c r="G39" i="3"/>
  <c r="D40" i="3"/>
  <c r="H40" i="3"/>
  <c r="E41" i="3"/>
  <c r="B42" i="3"/>
  <c r="F42" i="3"/>
  <c r="J42" i="3" s="1"/>
  <c r="C43" i="3"/>
  <c r="G43" i="3"/>
  <c r="D44" i="3"/>
  <c r="H44" i="3"/>
  <c r="E45" i="3"/>
  <c r="B46" i="3"/>
  <c r="F46" i="3"/>
  <c r="J46" i="3" s="1"/>
  <c r="C47" i="3"/>
  <c r="G47" i="3"/>
  <c r="D48" i="3"/>
  <c r="H48" i="3"/>
  <c r="E49" i="3"/>
  <c r="B50" i="3"/>
  <c r="F50" i="3"/>
  <c r="J50" i="3" s="1"/>
  <c r="C51" i="3"/>
  <c r="G51" i="3"/>
  <c r="D52" i="3"/>
  <c r="H52" i="3"/>
  <c r="E53" i="3"/>
  <c r="B54" i="3"/>
  <c r="F54" i="3"/>
  <c r="J54" i="3" s="1"/>
  <c r="C55" i="3"/>
  <c r="G55" i="3"/>
  <c r="D56" i="3"/>
  <c r="H56" i="3"/>
  <c r="E57" i="3"/>
  <c r="B58" i="3"/>
  <c r="F58" i="3"/>
  <c r="J58" i="3" s="1"/>
  <c r="C59" i="3"/>
  <c r="G59" i="3"/>
  <c r="D60" i="3"/>
  <c r="H60" i="3"/>
  <c r="E61" i="3"/>
  <c r="B62" i="3"/>
  <c r="F62" i="3"/>
  <c r="J62" i="3" s="1"/>
  <c r="C63" i="3"/>
  <c r="G63" i="3"/>
  <c r="D64" i="3"/>
  <c r="H64" i="3"/>
  <c r="E65" i="3"/>
  <c r="B66" i="3"/>
  <c r="F66" i="3"/>
  <c r="J66" i="3" s="1"/>
  <c r="C67" i="3"/>
  <c r="G67" i="3"/>
  <c r="D68" i="3"/>
  <c r="H68" i="3"/>
  <c r="E69" i="3"/>
  <c r="B70" i="3"/>
  <c r="F70" i="3"/>
  <c r="J70" i="3" s="1"/>
  <c r="C71" i="3"/>
  <c r="G71" i="3"/>
  <c r="D72" i="3"/>
  <c r="H72" i="3"/>
  <c r="E73" i="3"/>
  <c r="B74" i="3"/>
  <c r="F74" i="3"/>
  <c r="J74" i="3" s="1"/>
  <c r="C75" i="3"/>
  <c r="G75" i="3"/>
  <c r="D76" i="3"/>
  <c r="H76" i="3"/>
  <c r="E77" i="3"/>
  <c r="B78" i="3"/>
  <c r="F78" i="3"/>
  <c r="J78" i="3" s="1"/>
  <c r="C79" i="3"/>
  <c r="G79" i="3"/>
  <c r="D80" i="3"/>
  <c r="H80" i="3"/>
  <c r="E81" i="3"/>
  <c r="B82" i="3"/>
  <c r="F82" i="3"/>
  <c r="J82" i="3" s="1"/>
  <c r="C83" i="3"/>
  <c r="G83" i="3"/>
  <c r="D84" i="3"/>
  <c r="H84" i="3"/>
  <c r="E85" i="3"/>
  <c r="B86" i="3"/>
  <c r="F86" i="3"/>
  <c r="J86" i="3" s="1"/>
  <c r="C87" i="3"/>
  <c r="G87" i="3"/>
  <c r="D88" i="3"/>
  <c r="H88" i="3"/>
  <c r="E89" i="3"/>
  <c r="B90" i="3"/>
  <c r="F90" i="3"/>
  <c r="J90" i="3" s="1"/>
  <c r="C91" i="3"/>
  <c r="G91" i="3"/>
  <c r="D92" i="3"/>
  <c r="H92" i="3"/>
  <c r="E93" i="3"/>
  <c r="B94" i="3"/>
  <c r="F94" i="3"/>
  <c r="J94" i="3" s="1"/>
  <c r="C95" i="3"/>
  <c r="G95" i="3"/>
  <c r="D96" i="3"/>
  <c r="H96" i="3"/>
  <c r="E97" i="3"/>
  <c r="B98" i="3"/>
  <c r="F98" i="3"/>
  <c r="J98" i="3" s="1"/>
  <c r="C99" i="3"/>
  <c r="G99" i="3"/>
  <c r="D100" i="3"/>
  <c r="H100" i="3"/>
  <c r="E101" i="3"/>
  <c r="B102" i="3"/>
  <c r="F102" i="3"/>
  <c r="J102" i="3" s="1"/>
  <c r="C103" i="3"/>
  <c r="G103" i="3"/>
  <c r="D104" i="3"/>
  <c r="H104" i="3"/>
  <c r="E105" i="3"/>
  <c r="B106" i="3"/>
  <c r="F106" i="3"/>
  <c r="J106" i="3" s="1"/>
  <c r="C107" i="3"/>
  <c r="G107" i="3"/>
  <c r="D108" i="3"/>
  <c r="H108" i="3"/>
  <c r="E109" i="3"/>
  <c r="B110" i="3"/>
  <c r="F110" i="3"/>
  <c r="J110" i="3" s="1"/>
  <c r="C111" i="3"/>
  <c r="G111" i="3"/>
  <c r="D112" i="3"/>
  <c r="H112" i="3"/>
  <c r="E113" i="3"/>
  <c r="B114" i="3"/>
  <c r="F114" i="3"/>
  <c r="J114" i="3" s="1"/>
  <c r="C115" i="3"/>
  <c r="G115" i="3"/>
  <c r="D116" i="3"/>
  <c r="H116" i="3"/>
  <c r="E117" i="3"/>
  <c r="B118" i="3"/>
  <c r="F118" i="3"/>
  <c r="J118" i="3" s="1"/>
  <c r="C119" i="3"/>
  <c r="G119" i="3"/>
  <c r="F20" i="3"/>
  <c r="J20" i="3" s="1"/>
  <c r="H58" i="3"/>
  <c r="H66" i="3"/>
  <c r="C20" i="3"/>
  <c r="G20" i="3"/>
  <c r="D21" i="3"/>
  <c r="H21" i="3"/>
  <c r="E22" i="3"/>
  <c r="B23" i="3"/>
  <c r="F23" i="3"/>
  <c r="J23" i="3" s="1"/>
  <c r="C24" i="3"/>
  <c r="G24" i="3"/>
  <c r="D25" i="3"/>
  <c r="H25" i="3"/>
  <c r="E26" i="3"/>
  <c r="B27" i="3"/>
  <c r="F27" i="3"/>
  <c r="J27" i="3" s="1"/>
  <c r="C28" i="3"/>
  <c r="G28" i="3"/>
  <c r="D29" i="3"/>
  <c r="H29" i="3"/>
  <c r="E30" i="3"/>
  <c r="B31" i="3"/>
  <c r="F31" i="3"/>
  <c r="J31" i="3" s="1"/>
  <c r="C32" i="3"/>
  <c r="G32" i="3"/>
  <c r="D33" i="3"/>
  <c r="H33" i="3"/>
  <c r="E34" i="3"/>
  <c r="B35" i="3"/>
  <c r="F35" i="3"/>
  <c r="J35" i="3" s="1"/>
  <c r="C36" i="3"/>
  <c r="G36" i="3"/>
  <c r="D37" i="3"/>
  <c r="H37" i="3"/>
  <c r="E38" i="3"/>
  <c r="B39" i="3"/>
  <c r="F39" i="3"/>
  <c r="J39" i="3" s="1"/>
  <c r="C40" i="3"/>
  <c r="G40" i="3"/>
  <c r="D41" i="3"/>
  <c r="H41" i="3"/>
  <c r="E42" i="3"/>
  <c r="B43" i="3"/>
  <c r="F43" i="3"/>
  <c r="J43" i="3" s="1"/>
  <c r="C44" i="3"/>
  <c r="G44" i="3"/>
  <c r="D45" i="3"/>
  <c r="H45" i="3"/>
  <c r="E46" i="3"/>
  <c r="B47" i="3"/>
  <c r="F47" i="3"/>
  <c r="J47" i="3" s="1"/>
  <c r="C48" i="3"/>
  <c r="G48" i="3"/>
  <c r="D49" i="3"/>
  <c r="H49" i="3"/>
  <c r="E50" i="3"/>
  <c r="B51" i="3"/>
  <c r="F51" i="3"/>
  <c r="J51" i="3" s="1"/>
  <c r="C52" i="3"/>
  <c r="G52" i="3"/>
  <c r="D53" i="3"/>
  <c r="H53" i="3"/>
  <c r="E54" i="3"/>
  <c r="B55" i="3"/>
  <c r="F55" i="3"/>
  <c r="J55" i="3" s="1"/>
  <c r="C56" i="3"/>
  <c r="G56" i="3"/>
  <c r="D57" i="3"/>
  <c r="H57" i="3"/>
  <c r="E58" i="3"/>
  <c r="B59" i="3"/>
  <c r="F59" i="3"/>
  <c r="J59" i="3" s="1"/>
  <c r="C60" i="3"/>
  <c r="G60" i="3"/>
  <c r="D61" i="3"/>
  <c r="H61" i="3"/>
  <c r="E62" i="3"/>
  <c r="B63" i="3"/>
  <c r="F63" i="3"/>
  <c r="J63" i="3" s="1"/>
  <c r="C64" i="3"/>
  <c r="G64" i="3"/>
  <c r="D65" i="3"/>
  <c r="H65" i="3"/>
  <c r="E66" i="3"/>
  <c r="B67" i="3"/>
  <c r="F67" i="3"/>
  <c r="J67" i="3" s="1"/>
  <c r="C68" i="3"/>
  <c r="G68" i="3"/>
  <c r="D69" i="3"/>
  <c r="H69" i="3"/>
  <c r="E70" i="3"/>
  <c r="B71" i="3"/>
  <c r="F71" i="3"/>
  <c r="J71" i="3" s="1"/>
  <c r="C72" i="3"/>
  <c r="G72" i="3"/>
  <c r="D73" i="3"/>
  <c r="H73" i="3"/>
  <c r="E74" i="3"/>
  <c r="B75" i="3"/>
  <c r="F75" i="3"/>
  <c r="J75" i="3" s="1"/>
  <c r="C76" i="3"/>
  <c r="G76" i="3"/>
  <c r="D77" i="3"/>
  <c r="H77" i="3"/>
  <c r="E78" i="3"/>
  <c r="B79" i="3"/>
  <c r="F79" i="3"/>
  <c r="J79" i="3" s="1"/>
  <c r="C80" i="3"/>
  <c r="G80" i="3"/>
  <c r="D81" i="3"/>
  <c r="H81" i="3"/>
  <c r="E82" i="3"/>
  <c r="B83" i="3"/>
  <c r="F83" i="3"/>
  <c r="J83" i="3" s="1"/>
  <c r="C84" i="3"/>
  <c r="G84" i="3"/>
  <c r="D85" i="3"/>
  <c r="H85" i="3"/>
  <c r="E86" i="3"/>
  <c r="B87" i="3"/>
  <c r="F87" i="3"/>
  <c r="J87" i="3" s="1"/>
  <c r="C88" i="3"/>
  <c r="G88" i="3"/>
  <c r="D89" i="3"/>
  <c r="H89" i="3"/>
  <c r="E90" i="3"/>
  <c r="B91" i="3"/>
  <c r="F91" i="3"/>
  <c r="J91" i="3" s="1"/>
  <c r="C92" i="3"/>
  <c r="G92" i="3"/>
  <c r="D93" i="3"/>
  <c r="H93" i="3"/>
  <c r="E94" i="3"/>
  <c r="B95" i="3"/>
  <c r="F95" i="3"/>
  <c r="J95" i="3" s="1"/>
  <c r="C96" i="3"/>
  <c r="G96" i="3"/>
  <c r="D97" i="3"/>
  <c r="H97" i="3"/>
  <c r="E98" i="3"/>
  <c r="B99" i="3"/>
  <c r="F99" i="3"/>
  <c r="J99" i="3" s="1"/>
  <c r="C100" i="3"/>
  <c r="G100" i="3"/>
  <c r="D101" i="3"/>
  <c r="H101" i="3"/>
  <c r="E102" i="3"/>
  <c r="B103" i="3"/>
  <c r="F103" i="3"/>
  <c r="J103" i="3" s="1"/>
  <c r="C104" i="3"/>
  <c r="G104" i="3"/>
  <c r="D105" i="3"/>
  <c r="H105" i="3"/>
  <c r="E106" i="3"/>
  <c r="B107" i="3"/>
  <c r="F107" i="3"/>
  <c r="J107" i="3" s="1"/>
  <c r="C108" i="3"/>
  <c r="G108" i="3"/>
  <c r="D109" i="3"/>
  <c r="H109" i="3"/>
  <c r="E110" i="3"/>
  <c r="B111" i="3"/>
  <c r="F111" i="3"/>
  <c r="J111" i="3" s="1"/>
  <c r="C112" i="3"/>
  <c r="G112" i="3"/>
  <c r="D113" i="3"/>
  <c r="H113" i="3"/>
  <c r="E114" i="3"/>
  <c r="B115" i="3"/>
  <c r="F115" i="3"/>
  <c r="J115" i="3" s="1"/>
  <c r="C116" i="3"/>
  <c r="G116" i="3"/>
  <c r="D117" i="3"/>
  <c r="H117" i="3"/>
  <c r="E118" i="3"/>
  <c r="B119" i="3"/>
  <c r="F119" i="3"/>
  <c r="J119" i="3" s="1"/>
  <c r="B20" i="3"/>
  <c r="C21" i="3"/>
  <c r="G21" i="3"/>
  <c r="D22" i="3"/>
  <c r="H22" i="3"/>
  <c r="E23" i="3"/>
  <c r="B24" i="3"/>
  <c r="F24" i="3"/>
  <c r="J24" i="3" s="1"/>
  <c r="C25" i="3"/>
  <c r="G25" i="3"/>
  <c r="D26" i="3"/>
  <c r="H26" i="3"/>
  <c r="E27" i="3"/>
  <c r="B28" i="3"/>
  <c r="F28" i="3"/>
  <c r="J28" i="3" s="1"/>
  <c r="C29" i="3"/>
  <c r="G29" i="3"/>
  <c r="D30" i="3"/>
  <c r="H30" i="3"/>
  <c r="E31" i="3"/>
  <c r="B32" i="3"/>
  <c r="F32" i="3"/>
  <c r="J32" i="3" s="1"/>
  <c r="C33" i="3"/>
  <c r="G33" i="3"/>
  <c r="D34" i="3"/>
  <c r="H34" i="3"/>
  <c r="E35" i="3"/>
  <c r="B36" i="3"/>
  <c r="F36" i="3"/>
  <c r="J36" i="3" s="1"/>
  <c r="C37" i="3"/>
  <c r="G37" i="3"/>
  <c r="D38" i="3"/>
  <c r="H38" i="3"/>
  <c r="E39" i="3"/>
  <c r="B40" i="3"/>
  <c r="F40" i="3"/>
  <c r="J40" i="3" s="1"/>
  <c r="C41" i="3"/>
  <c r="G41" i="3"/>
  <c r="D42" i="3"/>
  <c r="H42" i="3"/>
  <c r="E43" i="3"/>
  <c r="B44" i="3"/>
  <c r="F44" i="3"/>
  <c r="J44" i="3" s="1"/>
  <c r="C45" i="3"/>
  <c r="G45" i="3"/>
  <c r="D46" i="3"/>
  <c r="H46" i="3"/>
  <c r="E47" i="3"/>
  <c r="B48" i="3"/>
  <c r="F48" i="3"/>
  <c r="J48" i="3" s="1"/>
  <c r="C49" i="3"/>
  <c r="G49" i="3"/>
  <c r="D50" i="3"/>
  <c r="H50" i="3"/>
  <c r="E51" i="3"/>
  <c r="B52" i="3"/>
  <c r="F52" i="3"/>
  <c r="J52" i="3" s="1"/>
  <c r="C53" i="3"/>
  <c r="G53" i="3"/>
  <c r="D54" i="3"/>
  <c r="H54" i="3"/>
  <c r="E55" i="3"/>
  <c r="B56" i="3"/>
  <c r="F56" i="3"/>
  <c r="J56" i="3" s="1"/>
  <c r="C57" i="3"/>
  <c r="G57" i="3"/>
  <c r="D58" i="3"/>
  <c r="E59" i="3"/>
  <c r="B60" i="3"/>
  <c r="F60" i="3"/>
  <c r="J60" i="3" s="1"/>
  <c r="C61" i="3"/>
  <c r="G61" i="3"/>
  <c r="D62" i="3"/>
  <c r="H62" i="3"/>
  <c r="E63" i="3"/>
  <c r="B64" i="3"/>
  <c r="F64" i="3"/>
  <c r="J64" i="3" s="1"/>
  <c r="C65" i="3"/>
  <c r="G65" i="3"/>
  <c r="D66" i="3"/>
  <c r="E67" i="3"/>
  <c r="E119" i="3"/>
  <c r="D118" i="3"/>
  <c r="C117" i="3"/>
  <c r="B116" i="3"/>
  <c r="H114" i="3"/>
  <c r="G113" i="3"/>
  <c r="F112" i="3"/>
  <c r="J112" i="3" s="1"/>
  <c r="E111" i="3"/>
  <c r="D110" i="3"/>
  <c r="C109" i="3"/>
  <c r="B108" i="3"/>
  <c r="H106" i="3"/>
  <c r="G105" i="3"/>
  <c r="F104" i="3"/>
  <c r="J104" i="3" s="1"/>
  <c r="E103" i="3"/>
  <c r="D102" i="3"/>
  <c r="C101" i="3"/>
  <c r="B100" i="3"/>
  <c r="H98" i="3"/>
  <c r="G97" i="3"/>
  <c r="F96" i="3"/>
  <c r="J96" i="3" s="1"/>
  <c r="E95" i="3"/>
  <c r="D94" i="3"/>
  <c r="C93" i="3"/>
  <c r="B92" i="3"/>
  <c r="H90" i="3"/>
  <c r="G89" i="3"/>
  <c r="F88" i="3"/>
  <c r="J88" i="3" s="1"/>
  <c r="E87" i="3"/>
  <c r="D86" i="3"/>
  <c r="C85" i="3"/>
  <c r="B84" i="3"/>
  <c r="H82" i="3"/>
  <c r="G81" i="3"/>
  <c r="F80" i="3"/>
  <c r="J80" i="3" s="1"/>
  <c r="E79" i="3"/>
  <c r="D78" i="3"/>
  <c r="C77" i="3"/>
  <c r="B76" i="3"/>
  <c r="H74" i="3"/>
  <c r="G73" i="3"/>
  <c r="F72" i="3"/>
  <c r="J72" i="3" s="1"/>
  <c r="E71" i="3"/>
  <c r="D70" i="3"/>
  <c r="C69" i="3"/>
  <c r="B68" i="3"/>
  <c r="C66" i="3"/>
  <c r="H63" i="3"/>
  <c r="F61" i="3"/>
  <c r="J61" i="3" s="1"/>
  <c r="D59" i="3"/>
  <c r="B57" i="3"/>
  <c r="G54" i="3"/>
  <c r="E52" i="3"/>
  <c r="C50" i="3"/>
  <c r="H47" i="3"/>
  <c r="F45" i="3"/>
  <c r="J45" i="3" s="1"/>
  <c r="D43" i="3"/>
  <c r="B41" i="3"/>
  <c r="G38" i="3"/>
  <c r="E36" i="3"/>
  <c r="C34" i="3"/>
  <c r="H31" i="3"/>
  <c r="F29" i="3"/>
  <c r="J29" i="3" s="1"/>
  <c r="D27" i="3"/>
  <c r="B25" i="3"/>
  <c r="G22" i="3"/>
  <c r="E20" i="3"/>
  <c r="H119" i="3"/>
  <c r="G118" i="3"/>
  <c r="F117" i="3"/>
  <c r="J117" i="3" s="1"/>
  <c r="E116" i="3"/>
  <c r="D115" i="3"/>
  <c r="C114" i="3"/>
  <c r="B113" i="3"/>
  <c r="H111" i="3"/>
  <c r="G110" i="3"/>
  <c r="F109" i="3"/>
  <c r="J109" i="3" s="1"/>
  <c r="E108" i="3"/>
  <c r="D107" i="3"/>
  <c r="C106" i="3"/>
  <c r="B105" i="3"/>
  <c r="H103" i="3"/>
  <c r="G102" i="3"/>
  <c r="F101" i="3"/>
  <c r="J101" i="3" s="1"/>
  <c r="E100" i="3"/>
  <c r="D99" i="3"/>
  <c r="C98" i="3"/>
  <c r="B97" i="3"/>
  <c r="H95" i="3"/>
  <c r="G94" i="3"/>
  <c r="F93" i="3"/>
  <c r="J93" i="3" s="1"/>
  <c r="E92" i="3"/>
  <c r="D91" i="3"/>
  <c r="C90" i="3"/>
  <c r="B89" i="3"/>
  <c r="H87" i="3"/>
  <c r="G86" i="3"/>
  <c r="F85" i="3"/>
  <c r="J85" i="3" s="1"/>
  <c r="E84" i="3"/>
  <c r="D83" i="3"/>
  <c r="C82" i="3"/>
  <c r="B81" i="3"/>
  <c r="H79" i="3"/>
  <c r="G78" i="3"/>
  <c r="F77" i="3"/>
  <c r="J77" i="3" s="1"/>
  <c r="E76" i="3"/>
  <c r="D75" i="3"/>
  <c r="C74" i="3"/>
  <c r="B73" i="3"/>
  <c r="H71" i="3"/>
  <c r="G70" i="3"/>
  <c r="F69" i="3"/>
  <c r="J69" i="3" s="1"/>
  <c r="E68" i="3"/>
  <c r="G66" i="3"/>
  <c r="E64" i="3"/>
  <c r="C62" i="3"/>
  <c r="H59" i="3"/>
  <c r="F57" i="3"/>
  <c r="J57" i="3" s="1"/>
  <c r="D55" i="3"/>
  <c r="B53" i="3"/>
  <c r="G50" i="3"/>
  <c r="E48" i="3"/>
  <c r="C46" i="3"/>
  <c r="H43" i="3"/>
  <c r="F41" i="3"/>
  <c r="J41" i="3" s="1"/>
  <c r="D39" i="3"/>
  <c r="B37" i="3"/>
  <c r="G34" i="3"/>
  <c r="E32" i="3"/>
  <c r="C30" i="3"/>
  <c r="H27" i="3"/>
  <c r="F25" i="3"/>
  <c r="J25" i="3" s="1"/>
  <c r="D23" i="3"/>
  <c r="B21" i="3"/>
  <c r="D119" i="3"/>
  <c r="C118" i="3"/>
  <c r="B117" i="3"/>
  <c r="H115" i="3"/>
  <c r="G114" i="3"/>
  <c r="F113" i="3"/>
  <c r="J113" i="3" s="1"/>
  <c r="E112" i="3"/>
  <c r="D111" i="3"/>
  <c r="C110" i="3"/>
  <c r="B109" i="3"/>
  <c r="H107" i="3"/>
  <c r="G106" i="3"/>
  <c r="F105" i="3"/>
  <c r="J105" i="3" s="1"/>
  <c r="E104" i="3"/>
  <c r="D103" i="3"/>
  <c r="C102" i="3"/>
  <c r="B101" i="3"/>
  <c r="H99" i="3"/>
  <c r="G98" i="3"/>
  <c r="F97" i="3"/>
  <c r="J97" i="3" s="1"/>
  <c r="E96" i="3"/>
  <c r="D95" i="3"/>
  <c r="C94" i="3"/>
  <c r="B93" i="3"/>
  <c r="H91" i="3"/>
  <c r="G90" i="3"/>
  <c r="F89" i="3"/>
  <c r="J89" i="3" s="1"/>
  <c r="E88" i="3"/>
  <c r="D87" i="3"/>
  <c r="C86" i="3"/>
  <c r="B85" i="3"/>
  <c r="H83" i="3"/>
  <c r="G82" i="3"/>
  <c r="F81" i="3"/>
  <c r="J81" i="3" s="1"/>
  <c r="E80" i="3"/>
  <c r="D79" i="3"/>
  <c r="C78" i="3"/>
  <c r="B77" i="3"/>
  <c r="H75" i="3"/>
  <c r="G74" i="3"/>
  <c r="F73" i="3"/>
  <c r="J73" i="3" s="1"/>
  <c r="E72" i="3"/>
  <c r="D71" i="3"/>
  <c r="C70" i="3"/>
  <c r="B69" i="3"/>
  <c r="H67" i="3"/>
  <c r="F65" i="3"/>
  <c r="J65" i="3" s="1"/>
  <c r="D63" i="3"/>
  <c r="B61" i="3"/>
  <c r="G58" i="3"/>
  <c r="E56" i="3"/>
  <c r="C54" i="3"/>
  <c r="H51" i="3"/>
  <c r="F49" i="3"/>
  <c r="J49" i="3" s="1"/>
  <c r="D47" i="3"/>
  <c r="B45" i="3"/>
  <c r="G42" i="3"/>
  <c r="E40" i="3"/>
  <c r="C38" i="3"/>
  <c r="H35" i="3"/>
  <c r="F33" i="3"/>
  <c r="J33" i="3" s="1"/>
  <c r="D31" i="3"/>
  <c r="B29" i="3"/>
  <c r="G26" i="3"/>
  <c r="E24" i="3"/>
  <c r="C22" i="3"/>
  <c r="H118" i="3"/>
  <c r="G117" i="3"/>
  <c r="F116" i="3"/>
  <c r="J116" i="3" s="1"/>
  <c r="E115" i="3"/>
  <c r="D114" i="3"/>
  <c r="C113" i="3"/>
  <c r="B112" i="3"/>
  <c r="H110" i="3"/>
  <c r="G109" i="3"/>
  <c r="F108" i="3"/>
  <c r="J108" i="3" s="1"/>
  <c r="E107" i="3"/>
  <c r="D106" i="3"/>
  <c r="C105" i="3"/>
  <c r="B104" i="3"/>
  <c r="H102" i="3"/>
  <c r="G101" i="3"/>
  <c r="F100" i="3"/>
  <c r="J100" i="3" s="1"/>
  <c r="E99" i="3"/>
  <c r="D98" i="3"/>
  <c r="C97" i="3"/>
  <c r="B96" i="3"/>
  <c r="H94" i="3"/>
  <c r="G93" i="3"/>
  <c r="F92" i="3"/>
  <c r="J92" i="3" s="1"/>
  <c r="E91" i="3"/>
  <c r="D90" i="3"/>
  <c r="C89" i="3"/>
  <c r="B88" i="3"/>
  <c r="H86" i="3"/>
  <c r="G85" i="3"/>
  <c r="F84" i="3"/>
  <c r="J84" i="3" s="1"/>
  <c r="E83" i="3"/>
  <c r="D82" i="3"/>
  <c r="C81" i="3"/>
  <c r="B80" i="3"/>
  <c r="H78" i="3"/>
  <c r="G77" i="3"/>
  <c r="F76" i="3"/>
  <c r="J76" i="3" s="1"/>
  <c r="E75" i="3"/>
  <c r="D74" i="3"/>
  <c r="C73" i="3"/>
  <c r="B72" i="3"/>
  <c r="H70" i="3"/>
  <c r="G69" i="3"/>
  <c r="F68" i="3"/>
  <c r="J68" i="3" s="1"/>
  <c r="D67" i="3"/>
  <c r="B65" i="3"/>
  <c r="G62" i="3"/>
  <c r="E60" i="3"/>
  <c r="C58" i="3"/>
  <c r="H55" i="3"/>
  <c r="F53" i="3"/>
  <c r="J53" i="3" s="1"/>
  <c r="D51" i="3"/>
  <c r="B49" i="3"/>
  <c r="G46" i="3"/>
  <c r="E44" i="3"/>
  <c r="C42" i="3"/>
  <c r="H39" i="3"/>
  <c r="F37" i="3"/>
  <c r="J37" i="3" s="1"/>
  <c r="D35" i="3"/>
  <c r="B33" i="3"/>
  <c r="G30" i="3"/>
  <c r="E28" i="3"/>
  <c r="C26" i="3"/>
  <c r="H23" i="3"/>
  <c r="F21" i="3"/>
  <c r="J21" i="3" s="1"/>
  <c r="T36" i="5" l="1"/>
  <c r="X36" i="5" s="1"/>
  <c r="T100" i="5"/>
  <c r="U100" i="5" s="1"/>
  <c r="T79" i="5"/>
  <c r="X79" i="5" s="1"/>
  <c r="T14" i="5"/>
  <c r="T95" i="5"/>
  <c r="W95" i="5" s="1"/>
  <c r="T64" i="5"/>
  <c r="V64" i="5" s="1"/>
  <c r="T88" i="5"/>
  <c r="U88" i="5" s="1"/>
  <c r="T70" i="5"/>
  <c r="Y70" i="5" s="1"/>
  <c r="T24" i="5"/>
  <c r="Y24" i="5" s="1"/>
  <c r="T20" i="5"/>
  <c r="V20" i="5" s="1"/>
  <c r="T23" i="5"/>
  <c r="W23" i="5" s="1"/>
  <c r="T109" i="5"/>
  <c r="X109" i="5" s="1"/>
  <c r="T29" i="5"/>
  <c r="Y29" i="5" s="1"/>
  <c r="T57" i="5"/>
  <c r="V57" i="5" s="1"/>
  <c r="T26" i="5"/>
  <c r="Y26" i="5" s="1"/>
  <c r="T27" i="5"/>
  <c r="W27" i="5" s="1"/>
  <c r="T69" i="5"/>
  <c r="V69" i="5" s="1"/>
  <c r="T65" i="5"/>
  <c r="V65" i="5" s="1"/>
  <c r="T28" i="5"/>
  <c r="Y28" i="5" s="1"/>
  <c r="T61" i="5"/>
  <c r="U61" i="5" s="1"/>
  <c r="T93" i="5"/>
  <c r="U93" i="5" s="1"/>
  <c r="T77" i="5"/>
  <c r="U77" i="5" s="1"/>
  <c r="T54" i="5"/>
  <c r="X54" i="5" s="1"/>
  <c r="T94" i="5"/>
  <c r="V94" i="5" s="1"/>
  <c r="T90" i="5"/>
  <c r="U90" i="5" s="1"/>
  <c r="T91" i="5"/>
  <c r="U91" i="5" s="1"/>
  <c r="T66" i="5"/>
  <c r="U66" i="5" s="1"/>
  <c r="T67" i="5"/>
  <c r="V67" i="5" s="1"/>
  <c r="T62" i="5"/>
  <c r="X62" i="5" s="1"/>
  <c r="W65" i="5"/>
  <c r="T85" i="5"/>
  <c r="X85" i="5" s="1"/>
  <c r="T89" i="5"/>
  <c r="V89" i="5" s="1"/>
  <c r="T53" i="5"/>
  <c r="V53" i="5" s="1"/>
  <c r="T78" i="5"/>
  <c r="U78" i="5" s="1"/>
  <c r="T108" i="5"/>
  <c r="V108" i="5" s="1"/>
  <c r="T63" i="5"/>
  <c r="X63" i="5" s="1"/>
  <c r="T73" i="5"/>
  <c r="Y73" i="5" s="1"/>
  <c r="T74" i="5"/>
  <c r="V74" i="5" s="1"/>
  <c r="T105" i="5"/>
  <c r="X105" i="5" s="1"/>
  <c r="T72" i="5"/>
  <c r="U72" i="5" s="1"/>
  <c r="T101" i="5"/>
  <c r="V101" i="5" s="1"/>
  <c r="T75" i="5"/>
  <c r="V75" i="5" s="1"/>
  <c r="T97" i="5"/>
  <c r="X97" i="5" s="1"/>
  <c r="T52" i="5"/>
  <c r="V52" i="5" s="1"/>
  <c r="T12" i="5"/>
  <c r="T50" i="5"/>
  <c r="W50" i="5" s="1"/>
  <c r="T21" i="5"/>
  <c r="Y21" i="5" s="1"/>
  <c r="T48" i="5"/>
  <c r="U48" i="5" s="1"/>
  <c r="T16" i="5"/>
  <c r="T51" i="5"/>
  <c r="X51" i="5" s="1"/>
  <c r="T33" i="5"/>
  <c r="W33" i="5" s="1"/>
  <c r="T13" i="5"/>
  <c r="V13" i="5" s="1"/>
  <c r="T19" i="5"/>
  <c r="T11" i="5"/>
  <c r="T25" i="5"/>
  <c r="U25" i="5" s="1"/>
  <c r="T87" i="5"/>
  <c r="U87" i="5" s="1"/>
  <c r="T81" i="5"/>
  <c r="U81" i="5" s="1"/>
  <c r="T46" i="5"/>
  <c r="U46" i="5" s="1"/>
  <c r="T76" i="5"/>
  <c r="W76" i="5" s="1"/>
  <c r="T47" i="5"/>
  <c r="Y47" i="5" s="1"/>
  <c r="T37" i="5"/>
  <c r="Y37" i="5" s="1"/>
  <c r="T58" i="5"/>
  <c r="U58" i="5" s="1"/>
  <c r="T41" i="5"/>
  <c r="Y41" i="5" s="1"/>
  <c r="T56" i="5"/>
  <c r="V56" i="5" s="1"/>
  <c r="T49" i="5"/>
  <c r="U49" i="5" s="1"/>
  <c r="T59" i="5"/>
  <c r="Y59" i="5" s="1"/>
  <c r="T86" i="5"/>
  <c r="X86" i="5" s="1"/>
  <c r="T103" i="5"/>
  <c r="V103" i="5" s="1"/>
  <c r="T98" i="5"/>
  <c r="U98" i="5" s="1"/>
  <c r="T34" i="5"/>
  <c r="W34" i="5" s="1"/>
  <c r="T96" i="5"/>
  <c r="Y96" i="5" s="1"/>
  <c r="T32" i="5"/>
  <c r="U32" i="5" s="1"/>
  <c r="T99" i="5"/>
  <c r="W99" i="5" s="1"/>
  <c r="T35" i="5"/>
  <c r="Y35" i="5" s="1"/>
  <c r="T22" i="5"/>
  <c r="V22" i="5" s="1"/>
  <c r="T39" i="5"/>
  <c r="Y39" i="5" s="1"/>
  <c r="T92" i="5"/>
  <c r="U92" i="5" s="1"/>
  <c r="T102" i="5"/>
  <c r="X102" i="5" s="1"/>
  <c r="T68" i="5"/>
  <c r="W68" i="5" s="1"/>
  <c r="T71" i="5"/>
  <c r="Y71" i="5" s="1"/>
  <c r="T45" i="5"/>
  <c r="Y45" i="5" s="1"/>
  <c r="T30" i="5"/>
  <c r="Y30" i="5" s="1"/>
  <c r="T44" i="5"/>
  <c r="W44" i="5" s="1"/>
  <c r="T31" i="5"/>
  <c r="U31" i="5" s="1"/>
  <c r="T106" i="5"/>
  <c r="V106" i="5" s="1"/>
  <c r="T42" i="5"/>
  <c r="W42" i="5" s="1"/>
  <c r="T104" i="5"/>
  <c r="V104" i="5" s="1"/>
  <c r="T40" i="5"/>
  <c r="U40" i="5" s="1"/>
  <c r="T107" i="5"/>
  <c r="W107" i="5" s="1"/>
  <c r="T43" i="5"/>
  <c r="U43" i="5" s="1"/>
  <c r="T38" i="5"/>
  <c r="X38" i="5" s="1"/>
  <c r="T55" i="5"/>
  <c r="V55" i="5" s="1"/>
  <c r="T82" i="5"/>
  <c r="X82" i="5" s="1"/>
  <c r="T17" i="5"/>
  <c r="T80" i="5"/>
  <c r="Y80" i="5" s="1"/>
  <c r="T15" i="5"/>
  <c r="T83" i="5"/>
  <c r="U83" i="5" s="1"/>
  <c r="T18" i="5"/>
  <c r="U18" i="5" s="1"/>
  <c r="T84" i="5"/>
  <c r="Y84" i="5" s="1"/>
  <c r="T110" i="5"/>
  <c r="X110" i="5" s="1"/>
  <c r="T60" i="5"/>
  <c r="X60" i="5" s="1"/>
  <c r="Y64" i="5"/>
  <c r="R19" i="3"/>
  <c r="AH19" i="3" s="1"/>
  <c r="H4" i="3"/>
  <c r="J19" i="3" s="1"/>
  <c r="AD6" i="3"/>
  <c r="AD10" i="3" s="1"/>
  <c r="AJ6" i="3" s="1"/>
  <c r="AJ10" i="3" s="1"/>
  <c r="AD7" i="3"/>
  <c r="AD11" i="3" s="1"/>
  <c r="AJ7" i="3" s="1"/>
  <c r="AJ11" i="3" s="1"/>
  <c r="AD8" i="3"/>
  <c r="AD12" i="3" s="1"/>
  <c r="AJ8" i="3" s="1"/>
  <c r="AJ12" i="3" s="1"/>
  <c r="AA6" i="3"/>
  <c r="AA10" i="3" s="1"/>
  <c r="AG6" i="3" s="1"/>
  <c r="AG10" i="3" s="1"/>
  <c r="AB7" i="3"/>
  <c r="AB11" i="3" s="1"/>
  <c r="AH7" i="3" s="1"/>
  <c r="AH11" i="3" s="1"/>
  <c r="AA7" i="3"/>
  <c r="AA11" i="3" s="1"/>
  <c r="AG7" i="3" s="1"/>
  <c r="AG11" i="3" s="1"/>
  <c r="AC7" i="3"/>
  <c r="AC11" i="3" s="1"/>
  <c r="AI7" i="3" s="1"/>
  <c r="AI11" i="3" s="1"/>
  <c r="AA8" i="3"/>
  <c r="AA12" i="3" s="1"/>
  <c r="AG8" i="3" s="1"/>
  <c r="AG12" i="3" s="1"/>
  <c r="AE6" i="3"/>
  <c r="AE10" i="3" s="1"/>
  <c r="AK6" i="3" s="1"/>
  <c r="AK10" i="3" s="1"/>
  <c r="AE7" i="3"/>
  <c r="AE11" i="3" s="1"/>
  <c r="AK7" i="3" s="1"/>
  <c r="AK11" i="3" s="1"/>
  <c r="AE8" i="3"/>
  <c r="AE12" i="3" s="1"/>
  <c r="AK8" i="3" s="1"/>
  <c r="AK12" i="3" s="1"/>
  <c r="AB6" i="3"/>
  <c r="AB10" i="3" s="1"/>
  <c r="AH6" i="3" s="1"/>
  <c r="AH10" i="3" s="1"/>
  <c r="AB8" i="3"/>
  <c r="AB12" i="3" s="1"/>
  <c r="AH8" i="3" s="1"/>
  <c r="AH12" i="3" s="1"/>
  <c r="AC6" i="3"/>
  <c r="AC10" i="3" s="1"/>
  <c r="AI6" i="3" s="1"/>
  <c r="AI10" i="3" s="1"/>
  <c r="AC8" i="3"/>
  <c r="AC12" i="3" s="1"/>
  <c r="AI8" i="3" s="1"/>
  <c r="AI12" i="3" s="1"/>
  <c r="Q19" i="3"/>
  <c r="AG19" i="3" s="1"/>
  <c r="U36" i="5" l="1"/>
  <c r="J25" i="6"/>
  <c r="I25" i="6" s="1"/>
  <c r="W101" i="5"/>
  <c r="Y77" i="5"/>
  <c r="X100" i="5"/>
  <c r="V36" i="5"/>
  <c r="W36" i="5"/>
  <c r="U37" i="5"/>
  <c r="W89" i="5"/>
  <c r="X70" i="5"/>
  <c r="X57" i="5"/>
  <c r="U63" i="5"/>
  <c r="X20" i="5"/>
  <c r="X43" i="5"/>
  <c r="U64" i="5"/>
  <c r="U65" i="5"/>
  <c r="X47" i="5"/>
  <c r="Y72" i="5"/>
  <c r="Y48" i="5"/>
  <c r="Y89" i="5"/>
  <c r="X72" i="5"/>
  <c r="U52" i="5"/>
  <c r="X87" i="5"/>
  <c r="W72" i="5"/>
  <c r="Y22" i="5"/>
  <c r="X77" i="5"/>
  <c r="V100" i="5"/>
  <c r="Y100" i="5"/>
  <c r="W100" i="5"/>
  <c r="V41" i="5"/>
  <c r="V79" i="5"/>
  <c r="U106" i="5"/>
  <c r="X91" i="5"/>
  <c r="X65" i="5"/>
  <c r="U47" i="5"/>
  <c r="U45" i="5"/>
  <c r="X27" i="5"/>
  <c r="X89" i="5"/>
  <c r="W13" i="5"/>
  <c r="V48" i="5"/>
  <c r="V72" i="5"/>
  <c r="U89" i="5"/>
  <c r="X41" i="5"/>
  <c r="U55" i="5"/>
  <c r="Y36" i="5"/>
  <c r="Y93" i="5"/>
  <c r="V62" i="5"/>
  <c r="V93" i="5"/>
  <c r="W55" i="5"/>
  <c r="U13" i="5"/>
  <c r="F18" i="6" s="1"/>
  <c r="E18" i="6" s="1"/>
  <c r="W52" i="5"/>
  <c r="V63" i="5"/>
  <c r="W106" i="5"/>
  <c r="Y61" i="5"/>
  <c r="X22" i="5"/>
  <c r="U27" i="5"/>
  <c r="V27" i="5"/>
  <c r="X67" i="5"/>
  <c r="Y79" i="5"/>
  <c r="X78" i="5"/>
  <c r="V61" i="5"/>
  <c r="Y76" i="5"/>
  <c r="W61" i="5"/>
  <c r="X96" i="5"/>
  <c r="W70" i="5"/>
  <c r="X34" i="5"/>
  <c r="Y102" i="5"/>
  <c r="X75" i="5"/>
  <c r="V14" i="5"/>
  <c r="C19" i="6"/>
  <c r="Y17" i="5"/>
  <c r="C22" i="6"/>
  <c r="X30" i="5"/>
  <c r="U17" i="5"/>
  <c r="W19" i="5"/>
  <c r="C24" i="6"/>
  <c r="X16" i="5"/>
  <c r="C21" i="6"/>
  <c r="X12" i="5"/>
  <c r="C17" i="6"/>
  <c r="Y20" i="5"/>
  <c r="C25" i="6"/>
  <c r="Y18" i="5"/>
  <c r="C23" i="6"/>
  <c r="V11" i="5"/>
  <c r="C16" i="6"/>
  <c r="V42" i="5"/>
  <c r="X18" i="5"/>
  <c r="R23" i="6" s="1"/>
  <c r="S23" i="6" s="1"/>
  <c r="W30" i="5"/>
  <c r="U84" i="5"/>
  <c r="U54" i="5"/>
  <c r="F23" i="6" s="1"/>
  <c r="U79" i="5"/>
  <c r="W15" i="5"/>
  <c r="C20" i="6"/>
  <c r="X13" i="5"/>
  <c r="C18" i="6"/>
  <c r="U86" i="5"/>
  <c r="U105" i="5"/>
  <c r="U96" i="5"/>
  <c r="U76" i="5"/>
  <c r="X61" i="5"/>
  <c r="U102" i="5"/>
  <c r="X42" i="5"/>
  <c r="U30" i="5"/>
  <c r="U24" i="5"/>
  <c r="Y95" i="5"/>
  <c r="Y27" i="5"/>
  <c r="V43" i="5"/>
  <c r="V70" i="5"/>
  <c r="U75" i="5"/>
  <c r="U70" i="5"/>
  <c r="U50" i="5"/>
  <c r="X108" i="5"/>
  <c r="Y67" i="5"/>
  <c r="X95" i="5"/>
  <c r="W14" i="5"/>
  <c r="N19" i="6" s="1"/>
  <c r="M19" i="6" s="1"/>
  <c r="V95" i="5"/>
  <c r="X25" i="5"/>
  <c r="W41" i="5"/>
  <c r="V76" i="5"/>
  <c r="V44" i="5"/>
  <c r="V24" i="5"/>
  <c r="W24" i="5"/>
  <c r="W96" i="5"/>
  <c r="X76" i="5"/>
  <c r="Y25" i="5"/>
  <c r="V34" i="5"/>
  <c r="U22" i="5"/>
  <c r="W22" i="5"/>
  <c r="V25" i="5"/>
  <c r="W102" i="5"/>
  <c r="Y42" i="5"/>
  <c r="U95" i="5"/>
  <c r="W84" i="5"/>
  <c r="U14" i="5"/>
  <c r="X14" i="5"/>
  <c r="U94" i="5"/>
  <c r="W51" i="5"/>
  <c r="W78" i="5"/>
  <c r="Y14" i="5"/>
  <c r="V98" i="5"/>
  <c r="V92" i="5"/>
  <c r="U71" i="5"/>
  <c r="V49" i="5"/>
  <c r="J18" i="6" s="1"/>
  <c r="K18" i="6" s="1"/>
  <c r="U26" i="5"/>
  <c r="X55" i="5"/>
  <c r="V16" i="5"/>
  <c r="J21" i="6" s="1"/>
  <c r="K21" i="6" s="1"/>
  <c r="Y88" i="5"/>
  <c r="W37" i="5"/>
  <c r="W57" i="5"/>
  <c r="U15" i="5"/>
  <c r="X31" i="5"/>
  <c r="X64" i="5"/>
  <c r="X88" i="5"/>
  <c r="Y91" i="5"/>
  <c r="U20" i="5"/>
  <c r="X66" i="5"/>
  <c r="Y63" i="5"/>
  <c r="W63" i="5"/>
  <c r="Y52" i="5"/>
  <c r="Y13" i="5"/>
  <c r="W48" i="5"/>
  <c r="X52" i="5"/>
  <c r="W20" i="5"/>
  <c r="W71" i="5"/>
  <c r="V91" i="5"/>
  <c r="Y57" i="5"/>
  <c r="U57" i="5"/>
  <c r="W29" i="5"/>
  <c r="V86" i="5"/>
  <c r="W25" i="5"/>
  <c r="Y98" i="5"/>
  <c r="Y49" i="5"/>
  <c r="U29" i="5"/>
  <c r="W86" i="5"/>
  <c r="W49" i="5"/>
  <c r="W79" i="5"/>
  <c r="V96" i="5"/>
  <c r="U41" i="5"/>
  <c r="V30" i="5"/>
  <c r="Y86" i="5"/>
  <c r="Y110" i="5"/>
  <c r="X15" i="5"/>
  <c r="R20" i="6" s="1"/>
  <c r="S20" i="6" s="1"/>
  <c r="W26" i="5"/>
  <c r="W17" i="5"/>
  <c r="W64" i="5"/>
  <c r="W88" i="5"/>
  <c r="Y65" i="5"/>
  <c r="W77" i="5"/>
  <c r="X48" i="5"/>
  <c r="W12" i="5"/>
  <c r="V77" i="5"/>
  <c r="V40" i="5"/>
  <c r="W91" i="5"/>
  <c r="X24" i="5"/>
  <c r="Y32" i="5"/>
  <c r="W47" i="5"/>
  <c r="V80" i="5"/>
  <c r="U39" i="5"/>
  <c r="X56" i="5"/>
  <c r="W104" i="5"/>
  <c r="Y44" i="5"/>
  <c r="U80" i="5"/>
  <c r="W80" i="5"/>
  <c r="U104" i="5"/>
  <c r="W56" i="5"/>
  <c r="V32" i="5"/>
  <c r="Y87" i="5"/>
  <c r="U56" i="5"/>
  <c r="U103" i="5"/>
  <c r="W38" i="5"/>
  <c r="Y56" i="5"/>
  <c r="U68" i="5"/>
  <c r="W73" i="5"/>
  <c r="W53" i="5"/>
  <c r="U16" i="5"/>
  <c r="W54" i="5"/>
  <c r="V39" i="5"/>
  <c r="V47" i="5"/>
  <c r="V68" i="5"/>
  <c r="V17" i="5"/>
  <c r="J22" i="6" s="1"/>
  <c r="I22" i="6" s="1"/>
  <c r="Y43" i="5"/>
  <c r="U38" i="5"/>
  <c r="V18" i="5"/>
  <c r="V87" i="5"/>
  <c r="U42" i="5"/>
  <c r="X17" i="5"/>
  <c r="X28" i="5"/>
  <c r="W43" i="5"/>
  <c r="U23" i="5"/>
  <c r="V102" i="5"/>
  <c r="U28" i="5"/>
  <c r="Y23" i="5"/>
  <c r="Y53" i="5"/>
  <c r="V12" i="5"/>
  <c r="W16" i="5"/>
  <c r="Y12" i="5"/>
  <c r="X53" i="5"/>
  <c r="X44" i="5"/>
  <c r="X26" i="5"/>
  <c r="W66" i="5"/>
  <c r="V28" i="5"/>
  <c r="W87" i="5"/>
  <c r="X80" i="5"/>
  <c r="Y66" i="5"/>
  <c r="V84" i="5"/>
  <c r="Y101" i="5"/>
  <c r="U73" i="5"/>
  <c r="U19" i="5"/>
  <c r="X101" i="5"/>
  <c r="V73" i="5"/>
  <c r="V88" i="5"/>
  <c r="V26" i="5"/>
  <c r="X68" i="5"/>
  <c r="X23" i="5"/>
  <c r="X32" i="5"/>
  <c r="V54" i="5"/>
  <c r="U44" i="5"/>
  <c r="Y68" i="5"/>
  <c r="Y38" i="5"/>
  <c r="Y54" i="5"/>
  <c r="V38" i="5"/>
  <c r="Y19" i="5"/>
  <c r="U12" i="5"/>
  <c r="F17" i="6" s="1"/>
  <c r="E17" i="6" s="1"/>
  <c r="W28" i="5"/>
  <c r="V23" i="5"/>
  <c r="V66" i="5"/>
  <c r="W46" i="5"/>
  <c r="X29" i="5"/>
  <c r="V97" i="5"/>
  <c r="X33" i="5"/>
  <c r="U34" i="5"/>
  <c r="X83" i="5"/>
  <c r="V110" i="5"/>
  <c r="V29" i="5"/>
  <c r="Y107" i="5"/>
  <c r="V71" i="5"/>
  <c r="V99" i="5"/>
  <c r="U82" i="5"/>
  <c r="Y51" i="5"/>
  <c r="X11" i="5"/>
  <c r="R16" i="6" s="1"/>
  <c r="Q16" i="6" s="1"/>
  <c r="V50" i="5"/>
  <c r="U97" i="5"/>
  <c r="Y74" i="5"/>
  <c r="Y94" i="5"/>
  <c r="W90" i="5"/>
  <c r="V90" i="5"/>
  <c r="Y62" i="5"/>
  <c r="X69" i="5"/>
  <c r="Y46" i="5"/>
  <c r="V59" i="5"/>
  <c r="W69" i="5"/>
  <c r="Y90" i="5"/>
  <c r="U69" i="5"/>
  <c r="X90" i="5"/>
  <c r="W97" i="5"/>
  <c r="Y105" i="5"/>
  <c r="Y69" i="5"/>
  <c r="U62" i="5"/>
  <c r="W62" i="5"/>
  <c r="V109" i="5"/>
  <c r="U109" i="5"/>
  <c r="X37" i="5"/>
  <c r="U107" i="5"/>
  <c r="W82" i="5"/>
  <c r="Y40" i="5"/>
  <c r="W40" i="5"/>
  <c r="W67" i="5"/>
  <c r="X94" i="5"/>
  <c r="U67" i="5"/>
  <c r="W109" i="5"/>
  <c r="X40" i="5"/>
  <c r="Y11" i="5"/>
  <c r="V16" i="6" s="1"/>
  <c r="U16" i="6" s="1"/>
  <c r="U51" i="5"/>
  <c r="X21" i="5"/>
  <c r="X74" i="5"/>
  <c r="Y78" i="5"/>
  <c r="U85" i="5"/>
  <c r="W18" i="5"/>
  <c r="Y109" i="5"/>
  <c r="W94" i="5"/>
  <c r="X93" i="5"/>
  <c r="W93" i="5"/>
  <c r="X58" i="5"/>
  <c r="W45" i="5"/>
  <c r="Y83" i="5"/>
  <c r="V33" i="5"/>
  <c r="W105" i="5"/>
  <c r="Y108" i="5"/>
  <c r="W85" i="5"/>
  <c r="X99" i="5"/>
  <c r="Y58" i="5"/>
  <c r="Y34" i="5"/>
  <c r="W81" i="5"/>
  <c r="X35" i="5"/>
  <c r="X59" i="5"/>
  <c r="V35" i="5"/>
  <c r="V107" i="5"/>
  <c r="X46" i="5"/>
  <c r="V105" i="5"/>
  <c r="V21" i="5"/>
  <c r="W92" i="5"/>
  <c r="X98" i="5"/>
  <c r="Y99" i="5"/>
  <c r="U59" i="5"/>
  <c r="X49" i="5"/>
  <c r="X81" i="5"/>
  <c r="X92" i="5"/>
  <c r="W31" i="5"/>
  <c r="Y31" i="5"/>
  <c r="U110" i="5"/>
  <c r="Y106" i="5"/>
  <c r="V31" i="5"/>
  <c r="V60" i="5"/>
  <c r="U60" i="5"/>
  <c r="V58" i="5"/>
  <c r="W75" i="5"/>
  <c r="U108" i="5"/>
  <c r="W108" i="5"/>
  <c r="Y75" i="5"/>
  <c r="U11" i="5"/>
  <c r="Y33" i="5"/>
  <c r="V51" i="5"/>
  <c r="U21" i="5"/>
  <c r="X50" i="5"/>
  <c r="Y97" i="5"/>
  <c r="W74" i="5"/>
  <c r="V78" i="5"/>
  <c r="Y85" i="5"/>
  <c r="W35" i="5"/>
  <c r="V81" i="5"/>
  <c r="W32" i="5"/>
  <c r="U35" i="5"/>
  <c r="Y81" i="5"/>
  <c r="Y92" i="5"/>
  <c r="W58" i="5"/>
  <c r="W39" i="5"/>
  <c r="Y103" i="5"/>
  <c r="X39" i="5"/>
  <c r="U99" i="5"/>
  <c r="V37" i="5"/>
  <c r="X84" i="5"/>
  <c r="W59" i="5"/>
  <c r="Y104" i="5"/>
  <c r="Y60" i="5"/>
  <c r="V45" i="5"/>
  <c r="V15" i="5"/>
  <c r="J20" i="6" s="1"/>
  <c r="I20" i="6" s="1"/>
  <c r="Y82" i="5"/>
  <c r="X106" i="5"/>
  <c r="Y55" i="5"/>
  <c r="V46" i="5"/>
  <c r="V83" i="5"/>
  <c r="X71" i="5"/>
  <c r="X103" i="5"/>
  <c r="V82" i="5"/>
  <c r="X104" i="5"/>
  <c r="W60" i="5"/>
  <c r="W98" i="5"/>
  <c r="Y15" i="5"/>
  <c r="X107" i="5"/>
  <c r="W83" i="5"/>
  <c r="W110" i="5"/>
  <c r="X45" i="5"/>
  <c r="W103" i="5"/>
  <c r="W21" i="5"/>
  <c r="U33" i="5"/>
  <c r="V19" i="5"/>
  <c r="J24" i="6" s="1"/>
  <c r="Y50" i="5"/>
  <c r="V85" i="5"/>
  <c r="X73" i="5"/>
  <c r="W11" i="5"/>
  <c r="X19" i="5"/>
  <c r="Y16" i="5"/>
  <c r="U101" i="5"/>
  <c r="U74" i="5"/>
  <c r="U53" i="5"/>
  <c r="K20" i="3"/>
  <c r="K77" i="3"/>
  <c r="K43" i="3"/>
  <c r="K75" i="3"/>
  <c r="K28" i="3"/>
  <c r="K100" i="3"/>
  <c r="K99" i="3"/>
  <c r="K54" i="3"/>
  <c r="K44" i="3"/>
  <c r="K30" i="3"/>
  <c r="K111" i="3"/>
  <c r="K108" i="3"/>
  <c r="K73" i="3"/>
  <c r="K24" i="3"/>
  <c r="K70" i="3"/>
  <c r="K89" i="3"/>
  <c r="K61" i="3"/>
  <c r="K21" i="3"/>
  <c r="K68" i="3"/>
  <c r="K33" i="3"/>
  <c r="K58" i="3"/>
  <c r="K104" i="3"/>
  <c r="K94" i="3"/>
  <c r="K50" i="3"/>
  <c r="K85" i="3"/>
  <c r="K23" i="3"/>
  <c r="K56" i="3"/>
  <c r="K103" i="3"/>
  <c r="K66" i="3"/>
  <c r="K74" i="3"/>
  <c r="K72" i="3"/>
  <c r="K59" i="3"/>
  <c r="K82" i="3"/>
  <c r="K101" i="3"/>
  <c r="K55" i="3"/>
  <c r="K91" i="3"/>
  <c r="K51" i="3"/>
  <c r="K25" i="3"/>
  <c r="K105" i="3"/>
  <c r="K106" i="3"/>
  <c r="K79" i="3"/>
  <c r="K40" i="3"/>
  <c r="K46" i="3"/>
  <c r="K71" i="3"/>
  <c r="K49" i="3"/>
  <c r="K35" i="3"/>
  <c r="K37" i="3"/>
  <c r="K117" i="3"/>
  <c r="K102" i="3"/>
  <c r="K119" i="3"/>
  <c r="K32" i="3"/>
  <c r="K29" i="3"/>
  <c r="K78" i="3"/>
  <c r="K84" i="3"/>
  <c r="K113" i="3"/>
  <c r="K95" i="3"/>
  <c r="K41" i="3"/>
  <c r="K42" i="3"/>
  <c r="K27" i="3"/>
  <c r="K36" i="3"/>
  <c r="K83" i="3"/>
  <c r="K62" i="3"/>
  <c r="K116" i="3"/>
  <c r="K97" i="3"/>
  <c r="K63" i="3"/>
  <c r="K53" i="3"/>
  <c r="K38" i="3"/>
  <c r="K118" i="3"/>
  <c r="K87" i="3"/>
  <c r="K80" i="3"/>
  <c r="K45" i="3"/>
  <c r="K110" i="3"/>
  <c r="K107" i="3"/>
  <c r="K34" i="3"/>
  <c r="K76" i="3"/>
  <c r="K57" i="3"/>
  <c r="K26" i="3"/>
  <c r="K90" i="3"/>
  <c r="K67" i="3"/>
  <c r="K92" i="3"/>
  <c r="K115" i="3"/>
  <c r="K109" i="3"/>
  <c r="K47" i="3"/>
  <c r="K64" i="3"/>
  <c r="K81" i="3"/>
  <c r="K98" i="3"/>
  <c r="K48" i="3"/>
  <c r="K69" i="3"/>
  <c r="K22" i="3"/>
  <c r="K86" i="3"/>
  <c r="K39" i="3"/>
  <c r="K52" i="3"/>
  <c r="K112" i="3"/>
  <c r="K60" i="3"/>
  <c r="K93" i="3"/>
  <c r="K31" i="3"/>
  <c r="K96" i="3"/>
  <c r="K65" i="3"/>
  <c r="K114" i="3"/>
  <c r="K88" i="3"/>
  <c r="N23" i="6" l="1"/>
  <c r="M23" i="6" s="1"/>
  <c r="R22" i="6"/>
  <c r="Q22" i="6" s="1"/>
  <c r="N17" i="6"/>
  <c r="O17" i="6" s="1"/>
  <c r="F20" i="6"/>
  <c r="E20" i="6" s="1"/>
  <c r="V23" i="6"/>
  <c r="U23" i="6" s="1"/>
  <c r="R17" i="6"/>
  <c r="S17" i="6" s="1"/>
  <c r="N24" i="6"/>
  <c r="O24" i="6" s="1"/>
  <c r="V22" i="6"/>
  <c r="U22" i="6" s="1"/>
  <c r="V20" i="6"/>
  <c r="W20" i="6" s="1"/>
  <c r="J17" i="6"/>
  <c r="I17" i="6" s="1"/>
  <c r="F19" i="6"/>
  <c r="G19" i="6" s="1"/>
  <c r="N18" i="6"/>
  <c r="O18" i="6" s="1"/>
  <c r="F22" i="6"/>
  <c r="E22" i="6" s="1"/>
  <c r="K25" i="6"/>
  <c r="V21" i="6"/>
  <c r="U21" i="6" s="1"/>
  <c r="F24" i="6"/>
  <c r="E24" i="6" s="1"/>
  <c r="V25" i="6"/>
  <c r="W25" i="6" s="1"/>
  <c r="R25" i="6"/>
  <c r="Q25" i="6" s="1"/>
  <c r="G23" i="6"/>
  <c r="E23" i="6"/>
  <c r="V24" i="6"/>
  <c r="U24" i="6" s="1"/>
  <c r="R18" i="6"/>
  <c r="Q18" i="6" s="1"/>
  <c r="F16" i="6"/>
  <c r="E16" i="6" s="1"/>
  <c r="I18" i="6"/>
  <c r="R24" i="6"/>
  <c r="S24" i="6" s="1"/>
  <c r="V17" i="6"/>
  <c r="U17" i="6" s="1"/>
  <c r="N22" i="6"/>
  <c r="M22" i="6" s="1"/>
  <c r="V18" i="6"/>
  <c r="W18" i="6" s="1"/>
  <c r="N20" i="6"/>
  <c r="M20" i="6" s="1"/>
  <c r="J16" i="6"/>
  <c r="K16" i="6" s="1"/>
  <c r="R21" i="6"/>
  <c r="S21" i="6" s="1"/>
  <c r="J19" i="6"/>
  <c r="K19" i="6" s="1"/>
  <c r="N16" i="6"/>
  <c r="O16" i="6" s="1"/>
  <c r="N21" i="6"/>
  <c r="O21" i="6" s="1"/>
  <c r="J23" i="6"/>
  <c r="I23" i="6" s="1"/>
  <c r="F21" i="6"/>
  <c r="E21" i="6" s="1"/>
  <c r="N25" i="6"/>
  <c r="M25" i="6" s="1"/>
  <c r="F25" i="6"/>
  <c r="E25" i="6" s="1"/>
  <c r="V19" i="6"/>
  <c r="U19" i="6" s="1"/>
  <c r="R19" i="6"/>
  <c r="Q19" i="6" s="1"/>
  <c r="U25" i="6"/>
  <c r="S25" i="6"/>
  <c r="G18" i="6"/>
  <c r="M18" i="6"/>
  <c r="W23" i="6"/>
  <c r="Q23" i="6"/>
  <c r="K22" i="6"/>
  <c r="W16" i="6"/>
  <c r="G17" i="6"/>
  <c r="O19" i="6"/>
  <c r="Q20" i="6"/>
  <c r="S16" i="6"/>
  <c r="I21" i="6"/>
  <c r="K20" i="6"/>
  <c r="I24" i="6"/>
  <c r="K24" i="6"/>
  <c r="W20" i="3" a="1"/>
  <c r="V20" i="3" a="1"/>
  <c r="X20" i="3" a="1"/>
  <c r="U20" i="3" a="1"/>
  <c r="Y20" i="3" a="1"/>
  <c r="N20" i="3" a="1"/>
  <c r="N100" i="3" s="1"/>
  <c r="T20" i="3" a="1"/>
  <c r="T21" i="3" s="1"/>
  <c r="R20" i="3" a="1"/>
  <c r="R22" i="3" s="1"/>
  <c r="Q20" i="3" a="1"/>
  <c r="Q39" i="3" s="1"/>
  <c r="S20" i="3" a="1"/>
  <c r="S32" i="3" s="1"/>
  <c r="O20" i="3" a="1"/>
  <c r="O33" i="3" s="1"/>
  <c r="P20" i="3" a="1"/>
  <c r="P21" i="3" s="1"/>
  <c r="O25" i="6" l="1"/>
  <c r="O23" i="6"/>
  <c r="Q17" i="6"/>
  <c r="W17" i="6"/>
  <c r="S22" i="6"/>
  <c r="M24" i="6"/>
  <c r="M17" i="6"/>
  <c r="G20" i="6"/>
  <c r="W22" i="6"/>
  <c r="G21" i="6"/>
  <c r="S19" i="6"/>
  <c r="I16" i="6"/>
  <c r="O22" i="6"/>
  <c r="W21" i="6"/>
  <c r="K17" i="6"/>
  <c r="M21" i="6"/>
  <c r="Q24" i="6"/>
  <c r="E19" i="6"/>
  <c r="S18" i="6"/>
  <c r="O20" i="6"/>
  <c r="U20" i="6"/>
  <c r="M16" i="6"/>
  <c r="U18" i="6"/>
  <c r="W24" i="6"/>
  <c r="I19" i="6"/>
  <c r="G24" i="6"/>
  <c r="G22" i="6"/>
  <c r="K23" i="6"/>
  <c r="G25" i="6"/>
  <c r="W19" i="6"/>
  <c r="G16" i="6"/>
  <c r="Q21" i="6"/>
  <c r="W22" i="3"/>
  <c r="W108" i="3"/>
  <c r="W92" i="3"/>
  <c r="W76" i="3"/>
  <c r="W60" i="3"/>
  <c r="W44" i="3"/>
  <c r="W28" i="3"/>
  <c r="W109" i="3"/>
  <c r="W93" i="3"/>
  <c r="W77" i="3"/>
  <c r="W61" i="3"/>
  <c r="W45" i="3"/>
  <c r="W29" i="3"/>
  <c r="W115" i="3"/>
  <c r="W99" i="3"/>
  <c r="W83" i="3"/>
  <c r="W67" i="3"/>
  <c r="W51" i="3"/>
  <c r="W35" i="3"/>
  <c r="W24" i="3"/>
  <c r="W106" i="3"/>
  <c r="W90" i="3"/>
  <c r="W74" i="3"/>
  <c r="W58" i="3"/>
  <c r="W42" i="3"/>
  <c r="W26" i="3"/>
  <c r="W116" i="3"/>
  <c r="W100" i="3"/>
  <c r="W84" i="3"/>
  <c r="W68" i="3"/>
  <c r="W52" i="3"/>
  <c r="W36" i="3"/>
  <c r="W117" i="3"/>
  <c r="W101" i="3"/>
  <c r="W85" i="3"/>
  <c r="W69" i="3"/>
  <c r="W53" i="3"/>
  <c r="W37" i="3"/>
  <c r="W21" i="3"/>
  <c r="W107" i="3"/>
  <c r="W91" i="3"/>
  <c r="W75" i="3"/>
  <c r="W59" i="3"/>
  <c r="W43" i="3"/>
  <c r="W27" i="3"/>
  <c r="K13" i="3" s="1"/>
  <c r="W114" i="3"/>
  <c r="W98" i="3"/>
  <c r="W82" i="3"/>
  <c r="W66" i="3"/>
  <c r="W50" i="3"/>
  <c r="W34" i="3"/>
  <c r="W112" i="3"/>
  <c r="W96" i="3"/>
  <c r="W80" i="3"/>
  <c r="W64" i="3"/>
  <c r="W48" i="3"/>
  <c r="W32" i="3"/>
  <c r="W113" i="3"/>
  <c r="W97" i="3"/>
  <c r="W81" i="3"/>
  <c r="W65" i="3"/>
  <c r="W49" i="3"/>
  <c r="W33" i="3"/>
  <c r="W119" i="3"/>
  <c r="W103" i="3"/>
  <c r="W87" i="3"/>
  <c r="W71" i="3"/>
  <c r="W55" i="3"/>
  <c r="W39" i="3"/>
  <c r="W23" i="3"/>
  <c r="W110" i="3"/>
  <c r="W94" i="3"/>
  <c r="W78" i="3"/>
  <c r="W62" i="3"/>
  <c r="W46" i="3"/>
  <c r="W30" i="3"/>
  <c r="W104" i="3"/>
  <c r="W88" i="3"/>
  <c r="W72" i="3"/>
  <c r="W56" i="3"/>
  <c r="W40" i="3"/>
  <c r="W20" i="3"/>
  <c r="W105" i="3"/>
  <c r="W89" i="3"/>
  <c r="W73" i="3"/>
  <c r="W57" i="3"/>
  <c r="W41" i="3"/>
  <c r="W25" i="3"/>
  <c r="K11" i="3" s="1"/>
  <c r="W111" i="3"/>
  <c r="W95" i="3"/>
  <c r="W79" i="3"/>
  <c r="W63" i="3"/>
  <c r="W47" i="3"/>
  <c r="W31" i="3"/>
  <c r="W118" i="3"/>
  <c r="W102" i="3"/>
  <c r="W86" i="3"/>
  <c r="W70" i="3"/>
  <c r="W54" i="3"/>
  <c r="W38" i="3"/>
  <c r="X22" i="3"/>
  <c r="X27" i="3"/>
  <c r="X43" i="3"/>
  <c r="X59" i="3"/>
  <c r="X75" i="3"/>
  <c r="X91" i="3"/>
  <c r="X107" i="3"/>
  <c r="X23" i="3"/>
  <c r="X39" i="3"/>
  <c r="X55" i="3"/>
  <c r="X71" i="3"/>
  <c r="X87" i="3"/>
  <c r="X103" i="3"/>
  <c r="X119" i="3"/>
  <c r="X31" i="3"/>
  <c r="X47" i="3"/>
  <c r="X63" i="3"/>
  <c r="X79" i="3"/>
  <c r="X95" i="3"/>
  <c r="X111" i="3"/>
  <c r="X35" i="3"/>
  <c r="X51" i="3"/>
  <c r="X67" i="3"/>
  <c r="X83" i="3"/>
  <c r="X99" i="3"/>
  <c r="X115" i="3"/>
  <c r="X116" i="3"/>
  <c r="X100" i="3"/>
  <c r="X84" i="3"/>
  <c r="X68" i="3"/>
  <c r="X52" i="3"/>
  <c r="X36" i="3"/>
  <c r="X20" i="3"/>
  <c r="X105" i="3"/>
  <c r="X89" i="3"/>
  <c r="X73" i="3"/>
  <c r="X57" i="3"/>
  <c r="X41" i="3"/>
  <c r="X25" i="3"/>
  <c r="L11" i="3" s="1"/>
  <c r="X110" i="3"/>
  <c r="X94" i="3"/>
  <c r="X78" i="3"/>
  <c r="X62" i="3"/>
  <c r="X46" i="3"/>
  <c r="X30" i="3"/>
  <c r="X108" i="3"/>
  <c r="X92" i="3"/>
  <c r="X76" i="3"/>
  <c r="X60" i="3"/>
  <c r="X44" i="3"/>
  <c r="X28" i="3"/>
  <c r="X113" i="3"/>
  <c r="X97" i="3"/>
  <c r="X81" i="3"/>
  <c r="X65" i="3"/>
  <c r="X49" i="3"/>
  <c r="X33" i="3"/>
  <c r="X118" i="3"/>
  <c r="X102" i="3"/>
  <c r="X86" i="3"/>
  <c r="X70" i="3"/>
  <c r="X54" i="3"/>
  <c r="X38" i="3"/>
  <c r="X104" i="3"/>
  <c r="X88" i="3"/>
  <c r="X72" i="3"/>
  <c r="X56" i="3"/>
  <c r="X40" i="3"/>
  <c r="X24" i="3"/>
  <c r="L10" i="3" s="1"/>
  <c r="X109" i="3"/>
  <c r="X93" i="3"/>
  <c r="X77" i="3"/>
  <c r="X61" i="3"/>
  <c r="X45" i="3"/>
  <c r="X29" i="3"/>
  <c r="L15" i="3" s="1"/>
  <c r="X114" i="3"/>
  <c r="X98" i="3"/>
  <c r="X82" i="3"/>
  <c r="X66" i="3"/>
  <c r="X50" i="3"/>
  <c r="X34" i="3"/>
  <c r="X112" i="3"/>
  <c r="X96" i="3"/>
  <c r="X80" i="3"/>
  <c r="X64" i="3"/>
  <c r="X48" i="3"/>
  <c r="X32" i="3"/>
  <c r="X117" i="3"/>
  <c r="X101" i="3"/>
  <c r="X85" i="3"/>
  <c r="X69" i="3"/>
  <c r="X53" i="3"/>
  <c r="X37" i="3"/>
  <c r="X21" i="3"/>
  <c r="L7" i="3" s="1"/>
  <c r="X106" i="3"/>
  <c r="X90" i="3"/>
  <c r="X74" i="3"/>
  <c r="X58" i="3"/>
  <c r="X42" i="3"/>
  <c r="X26" i="3"/>
  <c r="L12" i="3" s="1"/>
  <c r="Y22" i="3"/>
  <c r="Y107" i="3"/>
  <c r="Y91" i="3"/>
  <c r="Y75" i="3"/>
  <c r="Y59" i="3"/>
  <c r="Y43" i="3"/>
  <c r="Y27" i="3"/>
  <c r="Y108" i="3"/>
  <c r="Y92" i="3"/>
  <c r="Y76" i="3"/>
  <c r="Y60" i="3"/>
  <c r="Y44" i="3"/>
  <c r="Y28" i="3"/>
  <c r="Y113" i="3"/>
  <c r="Y97" i="3"/>
  <c r="Y81" i="3"/>
  <c r="Y65" i="3"/>
  <c r="Y49" i="3"/>
  <c r="Y33" i="3"/>
  <c r="Y118" i="3"/>
  <c r="Y102" i="3"/>
  <c r="Y86" i="3"/>
  <c r="Y70" i="3"/>
  <c r="Y54" i="3"/>
  <c r="Y38" i="3"/>
  <c r="Y115" i="3"/>
  <c r="Y99" i="3"/>
  <c r="Y83" i="3"/>
  <c r="Y67" i="3"/>
  <c r="Y51" i="3"/>
  <c r="Y35" i="3"/>
  <c r="Y116" i="3"/>
  <c r="Y100" i="3"/>
  <c r="Y84" i="3"/>
  <c r="Y68" i="3"/>
  <c r="Y52" i="3"/>
  <c r="Y36" i="3"/>
  <c r="Y20" i="3"/>
  <c r="Y105" i="3"/>
  <c r="Y89" i="3"/>
  <c r="Y73" i="3"/>
  <c r="Y57" i="3"/>
  <c r="Y41" i="3"/>
  <c r="Y25" i="3"/>
  <c r="Y110" i="3"/>
  <c r="Y94" i="3"/>
  <c r="Y78" i="3"/>
  <c r="Y62" i="3"/>
  <c r="Y46" i="3"/>
  <c r="Y30" i="3"/>
  <c r="Y111" i="3"/>
  <c r="Y95" i="3"/>
  <c r="Y79" i="3"/>
  <c r="Y63" i="3"/>
  <c r="Y47" i="3"/>
  <c r="Y31" i="3"/>
  <c r="Y112" i="3"/>
  <c r="Y96" i="3"/>
  <c r="Y80" i="3"/>
  <c r="Y64" i="3"/>
  <c r="Y48" i="3"/>
  <c r="Y32" i="3"/>
  <c r="Y117" i="3"/>
  <c r="Y101" i="3"/>
  <c r="Y85" i="3"/>
  <c r="Y69" i="3"/>
  <c r="Y53" i="3"/>
  <c r="Y37" i="3"/>
  <c r="Y21" i="3"/>
  <c r="Y106" i="3"/>
  <c r="Y90" i="3"/>
  <c r="Y74" i="3"/>
  <c r="Y58" i="3"/>
  <c r="Y42" i="3"/>
  <c r="Y26" i="3"/>
  <c r="Y119" i="3"/>
  <c r="Y103" i="3"/>
  <c r="Y87" i="3"/>
  <c r="Y71" i="3"/>
  <c r="Y55" i="3"/>
  <c r="Y39" i="3"/>
  <c r="Y23" i="3"/>
  <c r="Y104" i="3"/>
  <c r="Y88" i="3"/>
  <c r="Y72" i="3"/>
  <c r="Y56" i="3"/>
  <c r="Y40" i="3"/>
  <c r="Y24" i="3"/>
  <c r="Y109" i="3"/>
  <c r="Y93" i="3"/>
  <c r="Y77" i="3"/>
  <c r="Y61" i="3"/>
  <c r="Y45" i="3"/>
  <c r="Y29" i="3"/>
  <c r="Y114" i="3"/>
  <c r="Y98" i="3"/>
  <c r="Y82" i="3"/>
  <c r="Y66" i="3"/>
  <c r="Y50" i="3"/>
  <c r="Y34" i="3"/>
  <c r="V22" i="3"/>
  <c r="V104" i="3"/>
  <c r="V88" i="3"/>
  <c r="V72" i="3"/>
  <c r="V56" i="3"/>
  <c r="V40" i="3"/>
  <c r="V20" i="3"/>
  <c r="J6" i="3" s="1"/>
  <c r="V105" i="3"/>
  <c r="V89" i="3"/>
  <c r="V73" i="3"/>
  <c r="V57" i="3"/>
  <c r="V41" i="3"/>
  <c r="V25" i="3"/>
  <c r="V111" i="3"/>
  <c r="V95" i="3"/>
  <c r="V79" i="3"/>
  <c r="V63" i="3"/>
  <c r="V47" i="3"/>
  <c r="V31" i="3"/>
  <c r="V118" i="3"/>
  <c r="V102" i="3"/>
  <c r="V86" i="3"/>
  <c r="V70" i="3"/>
  <c r="V54" i="3"/>
  <c r="V38" i="3"/>
  <c r="V112" i="3"/>
  <c r="V96" i="3"/>
  <c r="V80" i="3"/>
  <c r="V64" i="3"/>
  <c r="V48" i="3"/>
  <c r="V32" i="3"/>
  <c r="V113" i="3"/>
  <c r="V97" i="3"/>
  <c r="V81" i="3"/>
  <c r="V65" i="3"/>
  <c r="V49" i="3"/>
  <c r="V33" i="3"/>
  <c r="V119" i="3"/>
  <c r="V103" i="3"/>
  <c r="V87" i="3"/>
  <c r="V71" i="3"/>
  <c r="V55" i="3"/>
  <c r="V39" i="3"/>
  <c r="V23" i="3"/>
  <c r="V110" i="3"/>
  <c r="V94" i="3"/>
  <c r="V78" i="3"/>
  <c r="V62" i="3"/>
  <c r="V46" i="3"/>
  <c r="V30" i="3"/>
  <c r="V108" i="3"/>
  <c r="V92" i="3"/>
  <c r="V76" i="3"/>
  <c r="V60" i="3"/>
  <c r="V44" i="3"/>
  <c r="V28" i="3"/>
  <c r="V109" i="3"/>
  <c r="V93" i="3"/>
  <c r="V77" i="3"/>
  <c r="V61" i="3"/>
  <c r="V45" i="3"/>
  <c r="V29" i="3"/>
  <c r="V115" i="3"/>
  <c r="V99" i="3"/>
  <c r="V83" i="3"/>
  <c r="V67" i="3"/>
  <c r="V51" i="3"/>
  <c r="V35" i="3"/>
  <c r="V24" i="3"/>
  <c r="V106" i="3"/>
  <c r="V90" i="3"/>
  <c r="V74" i="3"/>
  <c r="V58" i="3"/>
  <c r="V42" i="3"/>
  <c r="V26" i="3"/>
  <c r="V116" i="3"/>
  <c r="V100" i="3"/>
  <c r="V84" i="3"/>
  <c r="V68" i="3"/>
  <c r="V52" i="3"/>
  <c r="V36" i="3"/>
  <c r="V117" i="3"/>
  <c r="V101" i="3"/>
  <c r="V85" i="3"/>
  <c r="V69" i="3"/>
  <c r="V53" i="3"/>
  <c r="V37" i="3"/>
  <c r="V21" i="3"/>
  <c r="J7" i="3" s="1"/>
  <c r="V107" i="3"/>
  <c r="V91" i="3"/>
  <c r="V75" i="3"/>
  <c r="V59" i="3"/>
  <c r="V43" i="3"/>
  <c r="V27" i="3"/>
  <c r="J13" i="3" s="1"/>
  <c r="V114" i="3"/>
  <c r="V98" i="3"/>
  <c r="V82" i="3"/>
  <c r="V66" i="3"/>
  <c r="V50" i="3"/>
  <c r="V34" i="3"/>
  <c r="U22" i="3"/>
  <c r="U119" i="3"/>
  <c r="U103" i="3"/>
  <c r="U87" i="3"/>
  <c r="U71" i="3"/>
  <c r="U55" i="3"/>
  <c r="U39" i="3"/>
  <c r="U23" i="3"/>
  <c r="U92" i="3"/>
  <c r="U117" i="3"/>
  <c r="U101" i="3"/>
  <c r="U85" i="3"/>
  <c r="U69" i="3"/>
  <c r="U53" i="3"/>
  <c r="I6" i="3" s="1"/>
  <c r="U37" i="3"/>
  <c r="U21" i="3"/>
  <c r="U88" i="3"/>
  <c r="U64" i="3"/>
  <c r="U48" i="3"/>
  <c r="U32" i="3"/>
  <c r="U114" i="3"/>
  <c r="U98" i="3"/>
  <c r="U82" i="3"/>
  <c r="U66" i="3"/>
  <c r="U50" i="3"/>
  <c r="U34" i="3"/>
  <c r="U111" i="3"/>
  <c r="U95" i="3"/>
  <c r="U79" i="3"/>
  <c r="U63" i="3"/>
  <c r="U47" i="3"/>
  <c r="U31" i="3"/>
  <c r="U108" i="3"/>
  <c r="U68" i="3"/>
  <c r="U109" i="3"/>
  <c r="U93" i="3"/>
  <c r="U77" i="3"/>
  <c r="U61" i="3"/>
  <c r="U45" i="3"/>
  <c r="U29" i="3"/>
  <c r="U104" i="3"/>
  <c r="U76" i="3"/>
  <c r="U56" i="3"/>
  <c r="U40" i="3"/>
  <c r="U20" i="3"/>
  <c r="U106" i="3"/>
  <c r="U90" i="3"/>
  <c r="U74" i="3"/>
  <c r="U58" i="3"/>
  <c r="U42" i="3"/>
  <c r="U26" i="3"/>
  <c r="U107" i="3"/>
  <c r="U91" i="3"/>
  <c r="U75" i="3"/>
  <c r="U59" i="3"/>
  <c r="U43" i="3"/>
  <c r="U27" i="3"/>
  <c r="U100" i="3"/>
  <c r="U24" i="3"/>
  <c r="U105" i="3"/>
  <c r="U89" i="3"/>
  <c r="U73" i="3"/>
  <c r="U57" i="3"/>
  <c r="U41" i="3"/>
  <c r="U25" i="3"/>
  <c r="I11" i="3" s="1"/>
  <c r="U96" i="3"/>
  <c r="U72" i="3"/>
  <c r="U52" i="3"/>
  <c r="U36" i="3"/>
  <c r="U118" i="3"/>
  <c r="U102" i="3"/>
  <c r="U86" i="3"/>
  <c r="U70" i="3"/>
  <c r="U54" i="3"/>
  <c r="U38" i="3"/>
  <c r="U115" i="3"/>
  <c r="U99" i="3"/>
  <c r="U83" i="3"/>
  <c r="U67" i="3"/>
  <c r="U51" i="3"/>
  <c r="U35" i="3"/>
  <c r="U116" i="3"/>
  <c r="U80" i="3"/>
  <c r="U113" i="3"/>
  <c r="U97" i="3"/>
  <c r="U81" i="3"/>
  <c r="U65" i="3"/>
  <c r="U49" i="3"/>
  <c r="U33" i="3"/>
  <c r="U112" i="3"/>
  <c r="U84" i="3"/>
  <c r="U60" i="3"/>
  <c r="U44" i="3"/>
  <c r="U28" i="3"/>
  <c r="I14" i="3" s="1"/>
  <c r="U110" i="3"/>
  <c r="U94" i="3"/>
  <c r="U78" i="3"/>
  <c r="U62" i="3"/>
  <c r="U46" i="3"/>
  <c r="U30" i="3"/>
  <c r="R116" i="3"/>
  <c r="R32" i="3"/>
  <c r="R53" i="3"/>
  <c r="R111" i="3"/>
  <c r="R21" i="3"/>
  <c r="R84" i="3"/>
  <c r="R62" i="3"/>
  <c r="N112" i="3"/>
  <c r="R79" i="3"/>
  <c r="R101" i="3"/>
  <c r="R30" i="3"/>
  <c r="N55" i="3"/>
  <c r="N84" i="3"/>
  <c r="N89" i="3"/>
  <c r="N27" i="3"/>
  <c r="N38" i="3"/>
  <c r="N61" i="3"/>
  <c r="T74" i="3"/>
  <c r="R63" i="3"/>
  <c r="R80" i="3"/>
  <c r="R89" i="3"/>
  <c r="R106" i="3"/>
  <c r="R26" i="3"/>
  <c r="R115" i="3"/>
  <c r="R31" i="3"/>
  <c r="R48" i="3"/>
  <c r="R57" i="3"/>
  <c r="R74" i="3"/>
  <c r="P30" i="3"/>
  <c r="T96" i="3"/>
  <c r="T118" i="3"/>
  <c r="R95" i="3"/>
  <c r="R51" i="3"/>
  <c r="R112" i="3"/>
  <c r="R64" i="3"/>
  <c r="R20" i="3"/>
  <c r="R85" i="3"/>
  <c r="R37" i="3"/>
  <c r="R94" i="3"/>
  <c r="R58" i="3"/>
  <c r="P106" i="3"/>
  <c r="P64" i="3"/>
  <c r="T119" i="3"/>
  <c r="P29" i="3"/>
  <c r="T63" i="3"/>
  <c r="T85" i="3"/>
  <c r="R83" i="3"/>
  <c r="R47" i="3"/>
  <c r="R96" i="3"/>
  <c r="R52" i="3"/>
  <c r="R117" i="3"/>
  <c r="R69" i="3"/>
  <c r="R25" i="3"/>
  <c r="R90" i="3"/>
  <c r="R42" i="3"/>
  <c r="P113" i="3"/>
  <c r="P43" i="3"/>
  <c r="N25" i="3"/>
  <c r="N94" i="3"/>
  <c r="N48" i="3"/>
  <c r="N99" i="3"/>
  <c r="N66" i="3"/>
  <c r="N117" i="3"/>
  <c r="N63" i="3"/>
  <c r="N30" i="3"/>
  <c r="N81" i="3"/>
  <c r="N35" i="3"/>
  <c r="N92" i="3"/>
  <c r="N53" i="3"/>
  <c r="O61" i="3"/>
  <c r="T24" i="3"/>
  <c r="T35" i="3"/>
  <c r="T46" i="3"/>
  <c r="P42" i="3"/>
  <c r="P71" i="3"/>
  <c r="P101" i="3"/>
  <c r="N102" i="3"/>
  <c r="N56" i="3"/>
  <c r="N119" i="3"/>
  <c r="N74" i="3"/>
  <c r="N28" i="3"/>
  <c r="N91" i="3"/>
  <c r="O34" i="3"/>
  <c r="T65" i="3"/>
  <c r="T68" i="3"/>
  <c r="T75" i="3"/>
  <c r="R99" i="3"/>
  <c r="R67" i="3"/>
  <c r="R35" i="3"/>
  <c r="R100" i="3"/>
  <c r="R68" i="3"/>
  <c r="R36" i="3"/>
  <c r="R105" i="3"/>
  <c r="R73" i="3"/>
  <c r="R41" i="3"/>
  <c r="R110" i="3"/>
  <c r="R78" i="3"/>
  <c r="R46" i="3"/>
  <c r="P57" i="3"/>
  <c r="P76" i="3"/>
  <c r="P94" i="3"/>
  <c r="P107" i="3"/>
  <c r="S78" i="3"/>
  <c r="S81" i="3"/>
  <c r="S95" i="3"/>
  <c r="S109" i="3"/>
  <c r="S24" i="3"/>
  <c r="S37" i="3"/>
  <c r="N86" i="3"/>
  <c r="N47" i="3"/>
  <c r="N111" i="3"/>
  <c r="N73" i="3"/>
  <c r="N40" i="3"/>
  <c r="N104" i="3"/>
  <c r="N78" i="3"/>
  <c r="N39" i="3"/>
  <c r="N103" i="3"/>
  <c r="N65" i="3"/>
  <c r="N32" i="3"/>
  <c r="N96" i="3"/>
  <c r="N58" i="3"/>
  <c r="N24" i="3"/>
  <c r="N83" i="3"/>
  <c r="N45" i="3"/>
  <c r="N109" i="3"/>
  <c r="N76" i="3"/>
  <c r="N50" i="3"/>
  <c r="N114" i="3"/>
  <c r="N75" i="3"/>
  <c r="N37" i="3"/>
  <c r="N101" i="3"/>
  <c r="N68" i="3"/>
  <c r="N22" i="3"/>
  <c r="O99" i="3"/>
  <c r="S114" i="3"/>
  <c r="S103" i="3"/>
  <c r="S116" i="3"/>
  <c r="S31" i="3"/>
  <c r="S45" i="3"/>
  <c r="S59" i="3"/>
  <c r="N70" i="3"/>
  <c r="N31" i="3"/>
  <c r="N95" i="3"/>
  <c r="N57" i="3"/>
  <c r="N20" i="3"/>
  <c r="N88" i="3"/>
  <c r="N62" i="3"/>
  <c r="N23" i="3"/>
  <c r="N87" i="3"/>
  <c r="N49" i="3"/>
  <c r="N113" i="3"/>
  <c r="N80" i="3"/>
  <c r="N42" i="3"/>
  <c r="N106" i="3"/>
  <c r="N67" i="3"/>
  <c r="N29" i="3"/>
  <c r="N93" i="3"/>
  <c r="N60" i="3"/>
  <c r="N34" i="3"/>
  <c r="N98" i="3"/>
  <c r="N59" i="3"/>
  <c r="N21" i="3"/>
  <c r="N85" i="3"/>
  <c r="N52" i="3"/>
  <c r="N116" i="3"/>
  <c r="O54" i="3"/>
  <c r="T32" i="3"/>
  <c r="T98" i="3"/>
  <c r="T55" i="3"/>
  <c r="T109" i="3"/>
  <c r="T54" i="3"/>
  <c r="T108" i="3"/>
  <c r="P84" i="3"/>
  <c r="P49" i="3"/>
  <c r="P114" i="3"/>
  <c r="P56" i="3"/>
  <c r="P37" i="3"/>
  <c r="P86" i="3"/>
  <c r="S50" i="3"/>
  <c r="S118" i="3"/>
  <c r="S39" i="3"/>
  <c r="S52" i="3"/>
  <c r="S67" i="3"/>
  <c r="S80" i="3"/>
  <c r="N54" i="3"/>
  <c r="N118" i="3"/>
  <c r="N79" i="3"/>
  <c r="N41" i="3"/>
  <c r="N105" i="3"/>
  <c r="N72" i="3"/>
  <c r="N46" i="3"/>
  <c r="N110" i="3"/>
  <c r="N71" i="3"/>
  <c r="N33" i="3"/>
  <c r="N97" i="3"/>
  <c r="N64" i="3"/>
  <c r="N26" i="3"/>
  <c r="N90" i="3"/>
  <c r="N51" i="3"/>
  <c r="N115" i="3"/>
  <c r="N77" i="3"/>
  <c r="N44" i="3"/>
  <c r="N108" i="3"/>
  <c r="N82" i="3"/>
  <c r="N43" i="3"/>
  <c r="N107" i="3"/>
  <c r="N69" i="3"/>
  <c r="N36" i="3"/>
  <c r="O46" i="3"/>
  <c r="T57" i="3"/>
  <c r="T34" i="3"/>
  <c r="T88" i="3"/>
  <c r="T45" i="3"/>
  <c r="T99" i="3"/>
  <c r="T44" i="3"/>
  <c r="T110" i="3"/>
  <c r="P20" i="3"/>
  <c r="P79" i="3"/>
  <c r="P50" i="3"/>
  <c r="P93" i="3"/>
  <c r="P67" i="3"/>
  <c r="P22" i="3"/>
  <c r="S74" i="3"/>
  <c r="S54" i="3"/>
  <c r="S60" i="3"/>
  <c r="S73" i="3"/>
  <c r="S88" i="3"/>
  <c r="S101" i="3"/>
  <c r="S22" i="3"/>
  <c r="O35" i="3"/>
  <c r="O95" i="3"/>
  <c r="O57" i="3"/>
  <c r="O31" i="3"/>
  <c r="O91" i="3"/>
  <c r="O53" i="3"/>
  <c r="O27" i="3"/>
  <c r="O87" i="3"/>
  <c r="O49" i="3"/>
  <c r="O23" i="3"/>
  <c r="O74" i="3"/>
  <c r="O114" i="3"/>
  <c r="O38" i="3"/>
  <c r="O104" i="3"/>
  <c r="O67" i="3"/>
  <c r="O40" i="3"/>
  <c r="O111" i="3"/>
  <c r="O68" i="3"/>
  <c r="O36" i="3"/>
  <c r="O107" i="3"/>
  <c r="O64" i="3"/>
  <c r="O32" i="3"/>
  <c r="O103" i="3"/>
  <c r="O60" i="3"/>
  <c r="O28" i="3"/>
  <c r="T41" i="3"/>
  <c r="T105" i="3"/>
  <c r="T80" i="3"/>
  <c r="T47" i="3"/>
  <c r="T111" i="3"/>
  <c r="T82" i="3"/>
  <c r="T49" i="3"/>
  <c r="T113" i="3"/>
  <c r="T72" i="3"/>
  <c r="T39" i="3"/>
  <c r="T103" i="3"/>
  <c r="T58" i="3"/>
  <c r="T29" i="3"/>
  <c r="T93" i="3"/>
  <c r="T52" i="3"/>
  <c r="T116" i="3"/>
  <c r="T83" i="3"/>
  <c r="T38" i="3"/>
  <c r="T102" i="3"/>
  <c r="T69" i="3"/>
  <c r="T28" i="3"/>
  <c r="T92" i="3"/>
  <c r="T59" i="3"/>
  <c r="T30" i="3"/>
  <c r="T94" i="3"/>
  <c r="P41" i="3"/>
  <c r="P105" i="3"/>
  <c r="P68" i="3"/>
  <c r="P26" i="3"/>
  <c r="P90" i="3"/>
  <c r="P63" i="3"/>
  <c r="P33" i="3"/>
  <c r="P97" i="3"/>
  <c r="P60" i="3"/>
  <c r="P34" i="3"/>
  <c r="P98" i="3"/>
  <c r="P55" i="3"/>
  <c r="P119" i="3"/>
  <c r="P77" i="3"/>
  <c r="P40" i="3"/>
  <c r="P104" i="3"/>
  <c r="P78" i="3"/>
  <c r="P51" i="3"/>
  <c r="P115" i="3"/>
  <c r="P85" i="3"/>
  <c r="P48" i="3"/>
  <c r="P112" i="3"/>
  <c r="P70" i="3"/>
  <c r="P27" i="3"/>
  <c r="P91" i="3"/>
  <c r="O58" i="3"/>
  <c r="O98" i="3"/>
  <c r="O78" i="3"/>
  <c r="O118" i="3"/>
  <c r="O77" i="3"/>
  <c r="O45" i="3"/>
  <c r="O116" i="3"/>
  <c r="O73" i="3"/>
  <c r="O47" i="3"/>
  <c r="O112" i="3"/>
  <c r="O69" i="3"/>
  <c r="O43" i="3"/>
  <c r="O108" i="3"/>
  <c r="O65" i="3"/>
  <c r="O39" i="3"/>
  <c r="T25" i="3"/>
  <c r="T89" i="3"/>
  <c r="T64" i="3"/>
  <c r="T31" i="3"/>
  <c r="T95" i="3"/>
  <c r="T66" i="3"/>
  <c r="T33" i="3"/>
  <c r="T97" i="3"/>
  <c r="T56" i="3"/>
  <c r="T23" i="3"/>
  <c r="T87" i="3"/>
  <c r="T42" i="3"/>
  <c r="T106" i="3"/>
  <c r="T77" i="3"/>
  <c r="T36" i="3"/>
  <c r="T100" i="3"/>
  <c r="T67" i="3"/>
  <c r="T22" i="3"/>
  <c r="T86" i="3"/>
  <c r="T53" i="3"/>
  <c r="T117" i="3"/>
  <c r="T76" i="3"/>
  <c r="T43" i="3"/>
  <c r="T107" i="3"/>
  <c r="T78" i="3"/>
  <c r="R119" i="3"/>
  <c r="R103" i="3"/>
  <c r="R87" i="3"/>
  <c r="R71" i="3"/>
  <c r="R55" i="3"/>
  <c r="R39" i="3"/>
  <c r="R23" i="3"/>
  <c r="R104" i="3"/>
  <c r="R88" i="3"/>
  <c r="R72" i="3"/>
  <c r="R56" i="3"/>
  <c r="R40" i="3"/>
  <c r="R24" i="3"/>
  <c r="R109" i="3"/>
  <c r="R93" i="3"/>
  <c r="R77" i="3"/>
  <c r="R61" i="3"/>
  <c r="R45" i="3"/>
  <c r="R29" i="3"/>
  <c r="R114" i="3"/>
  <c r="R98" i="3"/>
  <c r="R82" i="3"/>
  <c r="R66" i="3"/>
  <c r="R50" i="3"/>
  <c r="R34" i="3"/>
  <c r="P25" i="3"/>
  <c r="P89" i="3"/>
  <c r="P52" i="3"/>
  <c r="P116" i="3"/>
  <c r="P74" i="3"/>
  <c r="P47" i="3"/>
  <c r="P111" i="3"/>
  <c r="P81" i="3"/>
  <c r="P44" i="3"/>
  <c r="P108" i="3"/>
  <c r="P82" i="3"/>
  <c r="P39" i="3"/>
  <c r="P103" i="3"/>
  <c r="P61" i="3"/>
  <c r="P24" i="3"/>
  <c r="P88" i="3"/>
  <c r="P62" i="3"/>
  <c r="P35" i="3"/>
  <c r="P99" i="3"/>
  <c r="P69" i="3"/>
  <c r="P32" i="3"/>
  <c r="P96" i="3"/>
  <c r="P54" i="3"/>
  <c r="P118" i="3"/>
  <c r="P75" i="3"/>
  <c r="O42" i="3"/>
  <c r="O50" i="3"/>
  <c r="O62" i="3"/>
  <c r="O102" i="3"/>
  <c r="O83" i="3"/>
  <c r="O56" i="3"/>
  <c r="O24" i="3"/>
  <c r="O89" i="3"/>
  <c r="O52" i="3"/>
  <c r="O25" i="3"/>
  <c r="O85" i="3"/>
  <c r="O48" i="3"/>
  <c r="O21" i="3"/>
  <c r="O81" i="3"/>
  <c r="O44" i="3"/>
  <c r="O22" i="3"/>
  <c r="T73" i="3"/>
  <c r="T48" i="3"/>
  <c r="T112" i="3"/>
  <c r="T79" i="3"/>
  <c r="T50" i="3"/>
  <c r="T114" i="3"/>
  <c r="T81" i="3"/>
  <c r="T40" i="3"/>
  <c r="T104" i="3"/>
  <c r="T71" i="3"/>
  <c r="T26" i="3"/>
  <c r="T90" i="3"/>
  <c r="T61" i="3"/>
  <c r="T20" i="3"/>
  <c r="T84" i="3"/>
  <c r="T51" i="3"/>
  <c r="T115" i="3"/>
  <c r="T70" i="3"/>
  <c r="T37" i="3"/>
  <c r="T101" i="3"/>
  <c r="T60" i="3"/>
  <c r="T27" i="3"/>
  <c r="T91" i="3"/>
  <c r="T62" i="3"/>
  <c r="R107" i="3"/>
  <c r="R91" i="3"/>
  <c r="R75" i="3"/>
  <c r="R59" i="3"/>
  <c r="R43" i="3"/>
  <c r="R27" i="3"/>
  <c r="R108" i="3"/>
  <c r="R92" i="3"/>
  <c r="R76" i="3"/>
  <c r="R60" i="3"/>
  <c r="R44" i="3"/>
  <c r="R28" i="3"/>
  <c r="R113" i="3"/>
  <c r="R97" i="3"/>
  <c r="R81" i="3"/>
  <c r="R65" i="3"/>
  <c r="R49" i="3"/>
  <c r="R33" i="3"/>
  <c r="R118" i="3"/>
  <c r="R102" i="3"/>
  <c r="R86" i="3"/>
  <c r="R70" i="3"/>
  <c r="R54" i="3"/>
  <c r="R38" i="3"/>
  <c r="P73" i="3"/>
  <c r="P36" i="3"/>
  <c r="P100" i="3"/>
  <c r="P58" i="3"/>
  <c r="P31" i="3"/>
  <c r="P95" i="3"/>
  <c r="P65" i="3"/>
  <c r="P28" i="3"/>
  <c r="P92" i="3"/>
  <c r="P66" i="3"/>
  <c r="P23" i="3"/>
  <c r="P87" i="3"/>
  <c r="P45" i="3"/>
  <c r="P109" i="3"/>
  <c r="P72" i="3"/>
  <c r="P46" i="3"/>
  <c r="P110" i="3"/>
  <c r="P83" i="3"/>
  <c r="P53" i="3"/>
  <c r="P117" i="3"/>
  <c r="P80" i="3"/>
  <c r="P38" i="3"/>
  <c r="P102" i="3"/>
  <c r="P59" i="3"/>
  <c r="S58" i="3"/>
  <c r="S34" i="3"/>
  <c r="S98" i="3"/>
  <c r="S62" i="3"/>
  <c r="S38" i="3"/>
  <c r="S102" i="3"/>
  <c r="S108" i="3"/>
  <c r="S87" i="3"/>
  <c r="S65" i="3"/>
  <c r="S44" i="3"/>
  <c r="S23" i="3"/>
  <c r="S100" i="3"/>
  <c r="S79" i="3"/>
  <c r="S57" i="3"/>
  <c r="S36" i="3"/>
  <c r="S115" i="3"/>
  <c r="S93" i="3"/>
  <c r="S72" i="3"/>
  <c r="S51" i="3"/>
  <c r="S29" i="3"/>
  <c r="S107" i="3"/>
  <c r="S85" i="3"/>
  <c r="S64" i="3"/>
  <c r="S43" i="3"/>
  <c r="S21" i="3"/>
  <c r="Q56" i="3"/>
  <c r="Q21" i="3"/>
  <c r="Q85" i="3"/>
  <c r="Q48" i="3"/>
  <c r="Q112" i="3"/>
  <c r="Q77" i="3"/>
  <c r="Q44" i="3"/>
  <c r="Q108" i="3"/>
  <c r="Q73" i="3"/>
  <c r="Q52" i="3"/>
  <c r="Q116" i="3"/>
  <c r="Q81" i="3"/>
  <c r="Q107" i="3"/>
  <c r="Q75" i="3"/>
  <c r="Q43" i="3"/>
  <c r="Q110" i="3"/>
  <c r="Q78" i="3"/>
  <c r="Q46" i="3"/>
  <c r="Q114" i="3"/>
  <c r="Q82" i="3"/>
  <c r="Q50" i="3"/>
  <c r="Q119" i="3"/>
  <c r="Q87" i="3"/>
  <c r="Q55" i="3"/>
  <c r="Q23" i="3"/>
  <c r="Q72" i="3"/>
  <c r="Q37" i="3"/>
  <c r="Q101" i="3"/>
  <c r="Q64" i="3"/>
  <c r="Q29" i="3"/>
  <c r="Q93" i="3"/>
  <c r="Q60" i="3"/>
  <c r="Q25" i="3"/>
  <c r="Q89" i="3"/>
  <c r="Q68" i="3"/>
  <c r="Q33" i="3"/>
  <c r="Q97" i="3"/>
  <c r="Q99" i="3"/>
  <c r="Q67" i="3"/>
  <c r="Q35" i="3"/>
  <c r="Q102" i="3"/>
  <c r="Q70" i="3"/>
  <c r="Q38" i="3"/>
  <c r="Q106" i="3"/>
  <c r="Q74" i="3"/>
  <c r="Q42" i="3"/>
  <c r="Q111" i="3"/>
  <c r="Q79" i="3"/>
  <c r="Q47" i="3"/>
  <c r="Q20" i="3"/>
  <c r="O106" i="3"/>
  <c r="O82" i="3"/>
  <c r="O110" i="3"/>
  <c r="O86" i="3"/>
  <c r="O109" i="3"/>
  <c r="O88" i="3"/>
  <c r="O100" i="3"/>
  <c r="O79" i="3"/>
  <c r="O117" i="3"/>
  <c r="O96" i="3"/>
  <c r="O75" i="3"/>
  <c r="O113" i="3"/>
  <c r="O92" i="3"/>
  <c r="O71" i="3"/>
  <c r="S42" i="3"/>
  <c r="S106" i="3"/>
  <c r="S82" i="3"/>
  <c r="S46" i="3"/>
  <c r="S110" i="3"/>
  <c r="S86" i="3"/>
  <c r="S113" i="3"/>
  <c r="S92" i="3"/>
  <c r="S71" i="3"/>
  <c r="S49" i="3"/>
  <c r="S28" i="3"/>
  <c r="S105" i="3"/>
  <c r="S84" i="3"/>
  <c r="S63" i="3"/>
  <c r="S41" i="3"/>
  <c r="S20" i="3"/>
  <c r="S99" i="3"/>
  <c r="S77" i="3"/>
  <c r="S56" i="3"/>
  <c r="S35" i="3"/>
  <c r="S112" i="3"/>
  <c r="S91" i="3"/>
  <c r="S69" i="3"/>
  <c r="S48" i="3"/>
  <c r="S27" i="3"/>
  <c r="Q40" i="3"/>
  <c r="Q104" i="3"/>
  <c r="Q69" i="3"/>
  <c r="Q32" i="3"/>
  <c r="Q96" i="3"/>
  <c r="Q61" i="3"/>
  <c r="Q28" i="3"/>
  <c r="Q92" i="3"/>
  <c r="Q57" i="3"/>
  <c r="Q36" i="3"/>
  <c r="Q100" i="3"/>
  <c r="Q65" i="3"/>
  <c r="Q115" i="3"/>
  <c r="Q83" i="3"/>
  <c r="Q51" i="3"/>
  <c r="Q118" i="3"/>
  <c r="Q86" i="3"/>
  <c r="Q54" i="3"/>
  <c r="Q22" i="3"/>
  <c r="Q90" i="3"/>
  <c r="Q58" i="3"/>
  <c r="Q26" i="3"/>
  <c r="Q95" i="3"/>
  <c r="Q63" i="3"/>
  <c r="Q31" i="3"/>
  <c r="O26" i="3"/>
  <c r="O90" i="3"/>
  <c r="O66" i="3"/>
  <c r="O30" i="3"/>
  <c r="O94" i="3"/>
  <c r="O70" i="3"/>
  <c r="O115" i="3"/>
  <c r="O93" i="3"/>
  <c r="O72" i="3"/>
  <c r="O51" i="3"/>
  <c r="O29" i="3"/>
  <c r="O105" i="3"/>
  <c r="O84" i="3"/>
  <c r="O63" i="3"/>
  <c r="O41" i="3"/>
  <c r="O20" i="3"/>
  <c r="O101" i="3"/>
  <c r="O80" i="3"/>
  <c r="O59" i="3"/>
  <c r="O37" i="3"/>
  <c r="O119" i="3"/>
  <c r="O97" i="3"/>
  <c r="O76" i="3"/>
  <c r="O55" i="3"/>
  <c r="S26" i="3"/>
  <c r="S90" i="3"/>
  <c r="S66" i="3"/>
  <c r="S30" i="3"/>
  <c r="S94" i="3"/>
  <c r="S70" i="3"/>
  <c r="S119" i="3"/>
  <c r="S97" i="3"/>
  <c r="S76" i="3"/>
  <c r="S55" i="3"/>
  <c r="S33" i="3"/>
  <c r="S111" i="3"/>
  <c r="S89" i="3"/>
  <c r="S68" i="3"/>
  <c r="S47" i="3"/>
  <c r="S25" i="3"/>
  <c r="S104" i="3"/>
  <c r="S83" i="3"/>
  <c r="S61" i="3"/>
  <c r="S40" i="3"/>
  <c r="S117" i="3"/>
  <c r="S96" i="3"/>
  <c r="S75" i="3"/>
  <c r="S53" i="3"/>
  <c r="Q24" i="3"/>
  <c r="Q88" i="3"/>
  <c r="Q53" i="3"/>
  <c r="Q117" i="3"/>
  <c r="Q80" i="3"/>
  <c r="Q45" i="3"/>
  <c r="Q109" i="3"/>
  <c r="Q76" i="3"/>
  <c r="Q41" i="3"/>
  <c r="Q105" i="3"/>
  <c r="Q84" i="3"/>
  <c r="Q49" i="3"/>
  <c r="Q113" i="3"/>
  <c r="Q91" i="3"/>
  <c r="Q59" i="3"/>
  <c r="Q27" i="3"/>
  <c r="Q94" i="3"/>
  <c r="Q62" i="3"/>
  <c r="Q30" i="3"/>
  <c r="Q98" i="3"/>
  <c r="Q66" i="3"/>
  <c r="Q34" i="3"/>
  <c r="Q103" i="3"/>
  <c r="Q71" i="3"/>
  <c r="M12" i="3" l="1"/>
  <c r="L14" i="3"/>
  <c r="J12" i="3"/>
  <c r="J15" i="3"/>
  <c r="M15" i="3"/>
  <c r="K9" i="3"/>
  <c r="I13" i="3"/>
  <c r="M7" i="3"/>
  <c r="M14" i="3"/>
  <c r="M8" i="3"/>
  <c r="L6" i="3"/>
  <c r="K8" i="3"/>
  <c r="I8" i="3"/>
  <c r="J8" i="3"/>
  <c r="L8" i="3"/>
  <c r="K15" i="3"/>
  <c r="J10" i="3"/>
  <c r="J11" i="3"/>
  <c r="F6" i="3"/>
  <c r="I15" i="3"/>
  <c r="I7" i="3"/>
  <c r="I9" i="3"/>
  <c r="J14" i="3"/>
  <c r="J9" i="3"/>
  <c r="M10" i="3"/>
  <c r="M11" i="3"/>
  <c r="L9" i="3"/>
  <c r="K10" i="3"/>
  <c r="I10" i="3"/>
  <c r="I12" i="3"/>
  <c r="M13" i="3"/>
  <c r="K7" i="3"/>
  <c r="K14" i="3"/>
  <c r="M9" i="3"/>
  <c r="M6" i="3"/>
  <c r="L13" i="3"/>
  <c r="K6" i="3"/>
  <c r="K12" i="3"/>
  <c r="G6" i="3"/>
  <c r="D6" i="3"/>
  <c r="E6" i="3"/>
  <c r="H6" i="3"/>
  <c r="C10" i="3"/>
  <c r="C8" i="3"/>
  <c r="AF20" i="3" a="1"/>
  <c r="AB20" i="3" a="1"/>
  <c r="AA20" i="3" a="1"/>
  <c r="E15" i="3"/>
  <c r="E13" i="3"/>
  <c r="H14" i="3"/>
  <c r="H15" i="3"/>
  <c r="H7" i="3"/>
  <c r="H13" i="3"/>
  <c r="D7" i="3"/>
  <c r="E10" i="3"/>
  <c r="E12" i="3"/>
  <c r="D11" i="3"/>
  <c r="F8" i="3"/>
  <c r="T17" i="3"/>
  <c r="Q17" i="3"/>
  <c r="P17" i="3"/>
  <c r="S17" i="3"/>
  <c r="R17" i="3"/>
  <c r="C12" i="3"/>
  <c r="G11" i="3"/>
  <c r="E7" i="3"/>
  <c r="G9" i="3"/>
  <c r="H12" i="3"/>
  <c r="H9" i="3"/>
  <c r="F13" i="3"/>
  <c r="D10" i="3"/>
  <c r="H11" i="3"/>
  <c r="C15" i="3"/>
  <c r="G13" i="3"/>
  <c r="E11" i="3"/>
  <c r="E9" i="3"/>
  <c r="C13" i="3"/>
  <c r="C11" i="3"/>
  <c r="D15" i="3"/>
  <c r="C6" i="3"/>
  <c r="D9" i="3"/>
  <c r="F10" i="3"/>
  <c r="H8" i="3"/>
  <c r="G8" i="3"/>
  <c r="F11" i="3"/>
  <c r="F7" i="3"/>
  <c r="G12" i="3"/>
  <c r="G14" i="3"/>
  <c r="G15" i="3"/>
  <c r="D14" i="3"/>
  <c r="F14" i="3"/>
  <c r="C14" i="3"/>
  <c r="D8" i="3"/>
  <c r="E8" i="3"/>
  <c r="E14" i="3"/>
  <c r="G7" i="3"/>
  <c r="C7" i="3"/>
  <c r="F15" i="3"/>
  <c r="F9" i="3"/>
  <c r="D13" i="3"/>
  <c r="D12" i="3"/>
  <c r="C9" i="3"/>
  <c r="G10" i="3"/>
  <c r="H10" i="3"/>
  <c r="F12" i="3"/>
  <c r="AF20" i="3" l="1"/>
  <c r="AH115" i="3"/>
  <c r="AF109" i="3"/>
  <c r="AI102" i="3"/>
  <c r="AG96" i="3"/>
  <c r="AJ89" i="3"/>
  <c r="AH83" i="3"/>
  <c r="AF77" i="3"/>
  <c r="AI70" i="3"/>
  <c r="AG64" i="3"/>
  <c r="AJ57" i="3"/>
  <c r="AH51" i="3"/>
  <c r="AF45" i="3"/>
  <c r="AI38" i="3"/>
  <c r="AG32" i="3"/>
  <c r="AJ25" i="3"/>
  <c r="AG117" i="3"/>
  <c r="AJ110" i="3"/>
  <c r="AH104" i="3"/>
  <c r="AF98" i="3"/>
  <c r="AI91" i="3"/>
  <c r="AG85" i="3"/>
  <c r="AJ78" i="3"/>
  <c r="AH72" i="3"/>
  <c r="AF66" i="3"/>
  <c r="AI59" i="3"/>
  <c r="AG53" i="3"/>
  <c r="AJ46" i="3"/>
  <c r="AH40" i="3"/>
  <c r="AF34" i="3"/>
  <c r="AI27" i="3"/>
  <c r="AI119" i="3"/>
  <c r="AG113" i="3"/>
  <c r="AJ106" i="3"/>
  <c r="AH100" i="3"/>
  <c r="AF94" i="3"/>
  <c r="AI87" i="3"/>
  <c r="AG81" i="3"/>
  <c r="AJ74" i="3"/>
  <c r="AH68" i="3"/>
  <c r="AF62" i="3"/>
  <c r="AI55" i="3"/>
  <c r="AG49" i="3"/>
  <c r="AJ42" i="3"/>
  <c r="AH36" i="3"/>
  <c r="AF30" i="3"/>
  <c r="AI22" i="3"/>
  <c r="AI114" i="3"/>
  <c r="AG108" i="3"/>
  <c r="AJ101" i="3"/>
  <c r="AH95" i="3"/>
  <c r="AF89" i="3"/>
  <c r="AI82" i="3"/>
  <c r="AG76" i="3"/>
  <c r="AJ69" i="3"/>
  <c r="AH63" i="3"/>
  <c r="AF57" i="3"/>
  <c r="AI50" i="3"/>
  <c r="AG44" i="3"/>
  <c r="AJ37" i="3"/>
  <c r="AH31" i="3"/>
  <c r="AF25" i="3"/>
  <c r="AJ22" i="3"/>
  <c r="AJ119" i="3"/>
  <c r="AI116" i="3"/>
  <c r="AH113" i="3"/>
  <c r="AG110" i="3"/>
  <c r="AF107" i="3"/>
  <c r="AJ103" i="3"/>
  <c r="AI100" i="3"/>
  <c r="AH97" i="3"/>
  <c r="AG94" i="3"/>
  <c r="AF91" i="3"/>
  <c r="AJ87" i="3"/>
  <c r="AI84" i="3"/>
  <c r="AH81" i="3"/>
  <c r="AG78" i="3"/>
  <c r="AF75" i="3"/>
  <c r="AJ71" i="3"/>
  <c r="AI68" i="3"/>
  <c r="AH65" i="3"/>
  <c r="AG62" i="3"/>
  <c r="AF59" i="3"/>
  <c r="AJ55" i="3"/>
  <c r="AI52" i="3"/>
  <c r="AH49" i="3"/>
  <c r="AG46" i="3"/>
  <c r="AF43" i="3"/>
  <c r="AJ39" i="3"/>
  <c r="AI36" i="3"/>
  <c r="AH33" i="3"/>
  <c r="AG30" i="3"/>
  <c r="AF27" i="3"/>
  <c r="AJ23" i="3"/>
  <c r="AI20" i="3"/>
  <c r="AJ116" i="3"/>
  <c r="AI113" i="3"/>
  <c r="AH110" i="3"/>
  <c r="AG107" i="3"/>
  <c r="AF104" i="3"/>
  <c r="AJ100" i="3"/>
  <c r="AI97" i="3"/>
  <c r="AH94" i="3"/>
  <c r="AG91" i="3"/>
  <c r="AF88" i="3"/>
  <c r="AJ84" i="3"/>
  <c r="AI81" i="3"/>
  <c r="AH78" i="3"/>
  <c r="AG75" i="3"/>
  <c r="AF72" i="3"/>
  <c r="AJ68" i="3"/>
  <c r="AI65" i="3"/>
  <c r="AH62" i="3"/>
  <c r="AG59" i="3"/>
  <c r="AF56" i="3"/>
  <c r="AJ52" i="3"/>
  <c r="AI49" i="3"/>
  <c r="AH46" i="3"/>
  <c r="AG43" i="3"/>
  <c r="AF40" i="3"/>
  <c r="AJ36" i="3"/>
  <c r="AI33" i="3"/>
  <c r="AH30" i="3"/>
  <c r="AG27" i="3"/>
  <c r="AF24" i="3"/>
  <c r="AJ20" i="3"/>
  <c r="AJ40" i="3"/>
  <c r="AH34" i="3"/>
  <c r="AF28" i="3"/>
  <c r="AI118" i="3"/>
  <c r="AJ105" i="3"/>
  <c r="AH99" i="3"/>
  <c r="AF93" i="3"/>
  <c r="AI86" i="3"/>
  <c r="AG80" i="3"/>
  <c r="AJ73" i="3"/>
  <c r="AH67" i="3"/>
  <c r="AI54" i="3"/>
  <c r="AJ41" i="3"/>
  <c r="AF29" i="3"/>
  <c r="AF114" i="3"/>
  <c r="AG101" i="3"/>
  <c r="AH88" i="3"/>
  <c r="AI75" i="3"/>
  <c r="AJ62" i="3"/>
  <c r="AF50" i="3"/>
  <c r="AG37" i="3"/>
  <c r="AG24" i="3"/>
  <c r="AF110" i="3"/>
  <c r="AG97" i="3"/>
  <c r="AH84" i="3"/>
  <c r="AI71" i="3"/>
  <c r="AJ58" i="3"/>
  <c r="AF46" i="3"/>
  <c r="AG33" i="3"/>
  <c r="AJ117" i="3"/>
  <c r="AF105" i="3"/>
  <c r="AG92" i="3"/>
  <c r="AH79" i="3"/>
  <c r="AI66" i="3"/>
  <c r="AJ53" i="3"/>
  <c r="AF41" i="3"/>
  <c r="AG28" i="3"/>
  <c r="AG21" i="3"/>
  <c r="AF115" i="3"/>
  <c r="AI108" i="3"/>
  <c r="AG102" i="3"/>
  <c r="AJ95" i="3"/>
  <c r="AH89" i="3"/>
  <c r="AF83" i="3"/>
  <c r="AI76" i="3"/>
  <c r="AG70" i="3"/>
  <c r="AJ63" i="3"/>
  <c r="AH57" i="3"/>
  <c r="AF51" i="3"/>
  <c r="AI44" i="3"/>
  <c r="AG38" i="3"/>
  <c r="AJ31" i="3"/>
  <c r="AH25" i="3"/>
  <c r="AH118" i="3"/>
  <c r="AF112" i="3"/>
  <c r="AI105" i="3"/>
  <c r="AG99" i="3"/>
  <c r="AJ92" i="3"/>
  <c r="AH86" i="3"/>
  <c r="AF80" i="3"/>
  <c r="AI73" i="3"/>
  <c r="AG67" i="3"/>
  <c r="AJ60" i="3"/>
  <c r="AH54" i="3"/>
  <c r="AF48" i="3"/>
  <c r="AI41" i="3"/>
  <c r="AG35" i="3"/>
  <c r="AJ28" i="3"/>
  <c r="AH22" i="3"/>
  <c r="AF117" i="3"/>
  <c r="AI110" i="3"/>
  <c r="AG104" i="3"/>
  <c r="AJ97" i="3"/>
  <c r="AH91" i="3"/>
  <c r="AF85" i="3"/>
  <c r="AI78" i="3"/>
  <c r="AG72" i="3"/>
  <c r="AJ65" i="3"/>
  <c r="AH59" i="3"/>
  <c r="AF53" i="3"/>
  <c r="AI46" i="3"/>
  <c r="AG40" i="3"/>
  <c r="AJ33" i="3"/>
  <c r="AH27" i="3"/>
  <c r="AJ118" i="3"/>
  <c r="AH112" i="3"/>
  <c r="AF106" i="3"/>
  <c r="AI99" i="3"/>
  <c r="AG93" i="3"/>
  <c r="AJ86" i="3"/>
  <c r="AH80" i="3"/>
  <c r="AF74" i="3"/>
  <c r="AI67" i="3"/>
  <c r="AG61" i="3"/>
  <c r="AJ54" i="3"/>
  <c r="AH48" i="3"/>
  <c r="AF42" i="3"/>
  <c r="AI35" i="3"/>
  <c r="AG29" i="3"/>
  <c r="AF21" i="3"/>
  <c r="AJ114" i="3"/>
  <c r="AH108" i="3"/>
  <c r="AF102" i="3"/>
  <c r="AI95" i="3"/>
  <c r="AG89" i="3"/>
  <c r="AJ82" i="3"/>
  <c r="AH76" i="3"/>
  <c r="AF70" i="3"/>
  <c r="AI63" i="3"/>
  <c r="AG57" i="3"/>
  <c r="AJ50" i="3"/>
  <c r="AH44" i="3"/>
  <c r="AF38" i="3"/>
  <c r="AI31" i="3"/>
  <c r="AG25" i="3"/>
  <c r="AG116" i="3"/>
  <c r="AJ109" i="3"/>
  <c r="AH103" i="3"/>
  <c r="AF97" i="3"/>
  <c r="AI90" i="3"/>
  <c r="AG84" i="3"/>
  <c r="AJ77" i="3"/>
  <c r="AH71" i="3"/>
  <c r="AF65" i="3"/>
  <c r="AI58" i="3"/>
  <c r="AG52" i="3"/>
  <c r="AJ45" i="3"/>
  <c r="AH39" i="3"/>
  <c r="AF33" i="3"/>
  <c r="AI26" i="3"/>
  <c r="AI23" i="3"/>
  <c r="AH20" i="3"/>
  <c r="AH117" i="3"/>
  <c r="AG114" i="3"/>
  <c r="AF111" i="3"/>
  <c r="AJ107" i="3"/>
  <c r="AI104" i="3"/>
  <c r="AH101" i="3"/>
  <c r="AG98" i="3"/>
  <c r="AF95" i="3"/>
  <c r="AJ91" i="3"/>
  <c r="AI88" i="3"/>
  <c r="AH85" i="3"/>
  <c r="AG82" i="3"/>
  <c r="AF79" i="3"/>
  <c r="AJ75" i="3"/>
  <c r="AI72" i="3"/>
  <c r="AH69" i="3"/>
  <c r="AG66" i="3"/>
  <c r="AF63" i="3"/>
  <c r="AJ59" i="3"/>
  <c r="AI56" i="3"/>
  <c r="AH53" i="3"/>
  <c r="AG50" i="3"/>
  <c r="AF47" i="3"/>
  <c r="AJ43" i="3"/>
  <c r="AI40" i="3"/>
  <c r="AH37" i="3"/>
  <c r="AG34" i="3"/>
  <c r="AF31" i="3"/>
  <c r="AJ27" i="3"/>
  <c r="AI24" i="3"/>
  <c r="AH21" i="3"/>
  <c r="AI117" i="3"/>
  <c r="AH114" i="3"/>
  <c r="AG111" i="3"/>
  <c r="AF108" i="3"/>
  <c r="AJ104" i="3"/>
  <c r="AI101" i="3"/>
  <c r="AH98" i="3"/>
  <c r="AG95" i="3"/>
  <c r="AF92" i="3"/>
  <c r="AJ88" i="3"/>
  <c r="AI85" i="3"/>
  <c r="AH82" i="3"/>
  <c r="AG79" i="3"/>
  <c r="AF76" i="3"/>
  <c r="AJ72" i="3"/>
  <c r="AI69" i="3"/>
  <c r="AH66" i="3"/>
  <c r="AG63" i="3"/>
  <c r="AF60" i="3"/>
  <c r="AJ56" i="3"/>
  <c r="AI53" i="3"/>
  <c r="AH50" i="3"/>
  <c r="AG47" i="3"/>
  <c r="AF44" i="3"/>
  <c r="AI37" i="3"/>
  <c r="AG31" i="3"/>
  <c r="AJ24" i="3"/>
  <c r="AI21" i="3"/>
  <c r="AG112" i="3"/>
  <c r="AF61" i="3"/>
  <c r="AG48" i="3"/>
  <c r="AH35" i="3"/>
  <c r="AG20" i="3"/>
  <c r="AI107" i="3"/>
  <c r="AJ94" i="3"/>
  <c r="AF82" i="3"/>
  <c r="AG69" i="3"/>
  <c r="AH56" i="3"/>
  <c r="AI43" i="3"/>
  <c r="AJ30" i="3"/>
  <c r="AH116" i="3"/>
  <c r="AI103" i="3"/>
  <c r="AJ90" i="3"/>
  <c r="AF78" i="3"/>
  <c r="AG65" i="3"/>
  <c r="AH52" i="3"/>
  <c r="AI39" i="3"/>
  <c r="AJ26" i="3"/>
  <c r="AH111" i="3"/>
  <c r="AI98" i="3"/>
  <c r="AJ85" i="3"/>
  <c r="AF73" i="3"/>
  <c r="AG60" i="3"/>
  <c r="AH47" i="3"/>
  <c r="AI34" i="3"/>
  <c r="AH24" i="3"/>
  <c r="AG118" i="3"/>
  <c r="AJ111" i="3"/>
  <c r="AH105" i="3"/>
  <c r="AF99" i="3"/>
  <c r="AI92" i="3"/>
  <c r="AG86" i="3"/>
  <c r="AJ79" i="3"/>
  <c r="AH73" i="3"/>
  <c r="AF67" i="3"/>
  <c r="AI60" i="3"/>
  <c r="AG54" i="3"/>
  <c r="AJ47" i="3"/>
  <c r="AH41" i="3"/>
  <c r="AF35" i="3"/>
  <c r="AI28" i="3"/>
  <c r="AG22" i="3"/>
  <c r="AG115" i="3"/>
  <c r="AJ108" i="3"/>
  <c r="AH102" i="3"/>
  <c r="AF96" i="3"/>
  <c r="AI89" i="3"/>
  <c r="AG83" i="3"/>
  <c r="AJ76" i="3"/>
  <c r="AH70" i="3"/>
  <c r="AF64" i="3"/>
  <c r="AI57" i="3"/>
  <c r="AG51" i="3"/>
  <c r="AJ44" i="3"/>
  <c r="AH38" i="3"/>
  <c r="AF32" i="3"/>
  <c r="AI25" i="3"/>
  <c r="AJ113" i="3"/>
  <c r="AH107" i="3"/>
  <c r="AF101" i="3"/>
  <c r="AI94" i="3"/>
  <c r="AG88" i="3"/>
  <c r="AJ81" i="3"/>
  <c r="AH75" i="3"/>
  <c r="AF69" i="3"/>
  <c r="AI62" i="3"/>
  <c r="AG56" i="3"/>
  <c r="AJ49" i="3"/>
  <c r="AH43" i="3"/>
  <c r="AF37" i="3"/>
  <c r="AI30" i="3"/>
  <c r="AH23" i="3"/>
  <c r="AI115" i="3"/>
  <c r="AG109" i="3"/>
  <c r="AJ102" i="3"/>
  <c r="AH96" i="3"/>
  <c r="AF90" i="3"/>
  <c r="AI83" i="3"/>
  <c r="AG77" i="3"/>
  <c r="AJ70" i="3"/>
  <c r="AH64" i="3"/>
  <c r="AF58" i="3"/>
  <c r="AI51" i="3"/>
  <c r="AG45" i="3"/>
  <c r="AJ38" i="3"/>
  <c r="AH32" i="3"/>
  <c r="AF26" i="3"/>
  <c r="AF118" i="3"/>
  <c r="AI111" i="3"/>
  <c r="AG105" i="3"/>
  <c r="AJ98" i="3"/>
  <c r="AH92" i="3"/>
  <c r="AF86" i="3"/>
  <c r="AI79" i="3"/>
  <c r="AG73" i="3"/>
  <c r="AJ66" i="3"/>
  <c r="AH60" i="3"/>
  <c r="AF54" i="3"/>
  <c r="AI47" i="3"/>
  <c r="AG41" i="3"/>
  <c r="AJ34" i="3"/>
  <c r="AH28" i="3"/>
  <c r="AH119" i="3"/>
  <c r="AF113" i="3"/>
  <c r="AI106" i="3"/>
  <c r="AG100" i="3"/>
  <c r="AJ93" i="3"/>
  <c r="AH87" i="3"/>
  <c r="AF81" i="3"/>
  <c r="AI74" i="3"/>
  <c r="AG68" i="3"/>
  <c r="AJ61" i="3"/>
  <c r="AH55" i="3"/>
  <c r="AF49" i="3"/>
  <c r="AI42" i="3"/>
  <c r="AG36" i="3"/>
  <c r="AJ29" i="3"/>
  <c r="AJ21" i="3"/>
  <c r="AF22" i="3"/>
  <c r="AF119" i="3"/>
  <c r="AJ115" i="3"/>
  <c r="AI112" i="3"/>
  <c r="AH109" i="3"/>
  <c r="AG106" i="3"/>
  <c r="AF103" i="3"/>
  <c r="AJ99" i="3"/>
  <c r="AI96" i="3"/>
  <c r="AH93" i="3"/>
  <c r="AG90" i="3"/>
  <c r="AF87" i="3"/>
  <c r="AJ83" i="3"/>
  <c r="AI80" i="3"/>
  <c r="AJ67" i="3"/>
  <c r="AF55" i="3"/>
  <c r="AG42" i="3"/>
  <c r="AH29" i="3"/>
  <c r="AF116" i="3"/>
  <c r="AG103" i="3"/>
  <c r="AH90" i="3"/>
  <c r="AI77" i="3"/>
  <c r="AJ64" i="3"/>
  <c r="AF52" i="3"/>
  <c r="AG39" i="3"/>
  <c r="AH26" i="3"/>
  <c r="AJ80" i="3"/>
  <c r="AG55" i="3"/>
  <c r="AI29" i="3"/>
  <c r="AG74" i="3"/>
  <c r="AI48" i="3"/>
  <c r="AF23" i="3"/>
  <c r="AJ96" i="3"/>
  <c r="AG71" i="3"/>
  <c r="AI45" i="3"/>
  <c r="AI64" i="3"/>
  <c r="AF39" i="3"/>
  <c r="AJ112" i="3"/>
  <c r="AG87" i="3"/>
  <c r="AH74" i="3"/>
  <c r="AJ48" i="3"/>
  <c r="AG23" i="3"/>
  <c r="AF71" i="3"/>
  <c r="AG58" i="3"/>
  <c r="AH45" i="3"/>
  <c r="AI32" i="3"/>
  <c r="AG119" i="3"/>
  <c r="AH106" i="3"/>
  <c r="AI93" i="3"/>
  <c r="AF68" i="3"/>
  <c r="AH42" i="3"/>
  <c r="AH61" i="3"/>
  <c r="AJ35" i="3"/>
  <c r="AI109" i="3"/>
  <c r="AF84" i="3"/>
  <c r="AH58" i="3"/>
  <c r="AJ32" i="3"/>
  <c r="AH77" i="3"/>
  <c r="AJ51" i="3"/>
  <c r="AG26" i="3"/>
  <c r="AF100" i="3"/>
  <c r="AI61" i="3"/>
  <c r="AF36" i="3"/>
  <c r="AB22" i="3"/>
  <c r="AB105" i="3"/>
  <c r="AB84" i="3"/>
  <c r="AB63" i="3"/>
  <c r="AB41" i="3"/>
  <c r="AB20" i="3"/>
  <c r="AB99" i="3"/>
  <c r="AB77" i="3"/>
  <c r="AB56" i="3"/>
  <c r="AB35" i="3"/>
  <c r="AB112" i="3"/>
  <c r="AB91" i="3"/>
  <c r="AB69" i="3"/>
  <c r="AB48" i="3"/>
  <c r="AB27" i="3"/>
  <c r="AB108" i="3"/>
  <c r="AB87" i="3"/>
  <c r="AB65" i="3"/>
  <c r="AB44" i="3"/>
  <c r="AB23" i="3"/>
  <c r="AB106" i="3"/>
  <c r="AB90" i="3"/>
  <c r="AB74" i="3"/>
  <c r="AB58" i="3"/>
  <c r="AB42" i="3"/>
  <c r="AB26" i="3"/>
  <c r="AB89" i="3"/>
  <c r="AB47" i="3"/>
  <c r="AB104" i="3"/>
  <c r="AB61" i="3"/>
  <c r="AB117" i="3"/>
  <c r="AB75" i="3"/>
  <c r="AB32" i="3"/>
  <c r="AB92" i="3"/>
  <c r="AB49" i="3"/>
  <c r="AB110" i="3"/>
  <c r="AB78" i="3"/>
  <c r="AB46" i="3"/>
  <c r="AB95" i="3"/>
  <c r="AB52" i="3"/>
  <c r="AB109" i="3"/>
  <c r="AB67" i="3"/>
  <c r="AB24" i="3"/>
  <c r="AB80" i="3"/>
  <c r="AB37" i="3"/>
  <c r="AB97" i="3"/>
  <c r="AB55" i="3"/>
  <c r="AB114" i="3"/>
  <c r="AB82" i="3"/>
  <c r="AB50" i="3"/>
  <c r="AB100" i="3"/>
  <c r="AB79" i="3"/>
  <c r="AB57" i="3"/>
  <c r="AB36" i="3"/>
  <c r="AB115" i="3"/>
  <c r="AB93" i="3"/>
  <c r="AB72" i="3"/>
  <c r="AB51" i="3"/>
  <c r="AB29" i="3"/>
  <c r="AB107" i="3"/>
  <c r="AB85" i="3"/>
  <c r="AB64" i="3"/>
  <c r="AB43" i="3"/>
  <c r="AB21" i="3"/>
  <c r="AB103" i="3"/>
  <c r="AB81" i="3"/>
  <c r="AB60" i="3"/>
  <c r="AB39" i="3"/>
  <c r="AB118" i="3"/>
  <c r="AB102" i="3"/>
  <c r="AB86" i="3"/>
  <c r="AB70" i="3"/>
  <c r="AB54" i="3"/>
  <c r="AB38" i="3"/>
  <c r="AB111" i="3"/>
  <c r="AB68" i="3"/>
  <c r="AB25" i="3"/>
  <c r="AB83" i="3"/>
  <c r="AB40" i="3"/>
  <c r="AB96" i="3"/>
  <c r="AB53" i="3"/>
  <c r="AB113" i="3"/>
  <c r="AB71" i="3"/>
  <c r="AB28" i="3"/>
  <c r="AB94" i="3"/>
  <c r="AB62" i="3"/>
  <c r="AB30" i="3"/>
  <c r="AB116" i="3"/>
  <c r="AB73" i="3"/>
  <c r="AB31" i="3"/>
  <c r="AB88" i="3"/>
  <c r="AB45" i="3"/>
  <c r="AB101" i="3"/>
  <c r="AB59" i="3"/>
  <c r="AB119" i="3"/>
  <c r="AB76" i="3"/>
  <c r="AB33" i="3"/>
  <c r="AB98" i="3"/>
  <c r="AB66" i="3"/>
  <c r="AB34" i="3"/>
  <c r="AC20" i="3" a="1"/>
  <c r="AA22" i="3"/>
  <c r="AA104" i="3"/>
  <c r="AA88" i="3"/>
  <c r="AA72" i="3"/>
  <c r="AA56" i="3"/>
  <c r="AA40" i="3"/>
  <c r="AA20" i="3"/>
  <c r="AA105" i="3"/>
  <c r="AA89" i="3"/>
  <c r="AA73" i="3"/>
  <c r="AA57" i="3"/>
  <c r="AA41" i="3"/>
  <c r="AA25" i="3"/>
  <c r="AA111" i="3"/>
  <c r="AA95" i="3"/>
  <c r="AA79" i="3"/>
  <c r="AA63" i="3"/>
  <c r="AA47" i="3"/>
  <c r="AA31" i="3"/>
  <c r="AA118" i="3"/>
  <c r="AA102" i="3"/>
  <c r="AA86" i="3"/>
  <c r="AA70" i="3"/>
  <c r="AA54" i="3"/>
  <c r="AA38" i="3"/>
  <c r="AA108" i="3"/>
  <c r="AA76" i="3"/>
  <c r="AA44" i="3"/>
  <c r="AA109" i="3"/>
  <c r="AA77" i="3"/>
  <c r="AA45" i="3"/>
  <c r="AA115" i="3"/>
  <c r="AA83" i="3"/>
  <c r="AA51" i="3"/>
  <c r="AA24" i="3"/>
  <c r="AA90" i="3"/>
  <c r="AA58" i="3"/>
  <c r="AA26" i="3"/>
  <c r="AA112" i="3"/>
  <c r="AA80" i="3"/>
  <c r="AA48" i="3"/>
  <c r="AA113" i="3"/>
  <c r="AA81" i="3"/>
  <c r="AA49" i="3"/>
  <c r="AA119" i="3"/>
  <c r="AA87" i="3"/>
  <c r="AA55" i="3"/>
  <c r="AA23" i="3"/>
  <c r="AA94" i="3"/>
  <c r="AA62" i="3"/>
  <c r="AA30" i="3"/>
  <c r="AA116" i="3"/>
  <c r="AA100" i="3"/>
  <c r="AA84" i="3"/>
  <c r="AA68" i="3"/>
  <c r="AA52" i="3"/>
  <c r="AA36" i="3"/>
  <c r="AA117" i="3"/>
  <c r="AA101" i="3"/>
  <c r="AA85" i="3"/>
  <c r="AA69" i="3"/>
  <c r="AA53" i="3"/>
  <c r="AA37" i="3"/>
  <c r="AA21" i="3"/>
  <c r="AA107" i="3"/>
  <c r="AA91" i="3"/>
  <c r="AA75" i="3"/>
  <c r="AA59" i="3"/>
  <c r="AA43" i="3"/>
  <c r="AA27" i="3"/>
  <c r="AA114" i="3"/>
  <c r="AA98" i="3"/>
  <c r="AA82" i="3"/>
  <c r="AA66" i="3"/>
  <c r="AA50" i="3"/>
  <c r="AA34" i="3"/>
  <c r="AA92" i="3"/>
  <c r="AA60" i="3"/>
  <c r="AA28" i="3"/>
  <c r="AA93" i="3"/>
  <c r="AA61" i="3"/>
  <c r="AA29" i="3"/>
  <c r="AA99" i="3"/>
  <c r="AA67" i="3"/>
  <c r="AA35" i="3"/>
  <c r="AA106" i="3"/>
  <c r="AA74" i="3"/>
  <c r="AA42" i="3"/>
  <c r="AA96" i="3"/>
  <c r="AA64" i="3"/>
  <c r="AA32" i="3"/>
  <c r="AA97" i="3"/>
  <c r="AA65" i="3"/>
  <c r="AA33" i="3"/>
  <c r="AA103" i="3"/>
  <c r="AA71" i="3"/>
  <c r="AA39" i="3"/>
  <c r="AA110" i="3"/>
  <c r="AA78" i="3"/>
  <c r="AA46" i="3"/>
  <c r="R10" i="3"/>
  <c r="W10" i="3" s="1"/>
  <c r="Q7" i="3"/>
  <c r="V7" i="3" s="1"/>
  <c r="Q15" i="3"/>
  <c r="V15" i="3" s="1"/>
  <c r="P11" i="3"/>
  <c r="U11" i="3" s="1"/>
  <c r="Q13" i="3"/>
  <c r="V13" i="3" s="1"/>
  <c r="P13" i="3"/>
  <c r="U13" i="3" s="1"/>
  <c r="Q9" i="3"/>
  <c r="V9" i="3" s="1"/>
  <c r="P8" i="3"/>
  <c r="U8" i="3" s="1"/>
  <c r="O12" i="3"/>
  <c r="T12" i="3" s="1"/>
  <c r="N14" i="3"/>
  <c r="S14" i="3" s="1"/>
  <c r="P10" i="3"/>
  <c r="U10" i="3" s="1"/>
  <c r="O11" i="3"/>
  <c r="T11" i="3" s="1"/>
  <c r="R12" i="3"/>
  <c r="W12" i="3" s="1"/>
  <c r="N7" i="3"/>
  <c r="S7" i="3" s="1"/>
  <c r="R7" i="3"/>
  <c r="W7" i="3" s="1"/>
  <c r="R14" i="3"/>
  <c r="W14" i="3" s="1"/>
  <c r="O13" i="3"/>
  <c r="T13" i="3" s="1"/>
  <c r="O14" i="3"/>
  <c r="T14" i="3" s="1"/>
  <c r="P14" i="3"/>
  <c r="U14" i="3" s="1"/>
  <c r="R8" i="3"/>
  <c r="W8" i="3" s="1"/>
  <c r="O9" i="3"/>
  <c r="T9" i="3" s="1"/>
  <c r="R9" i="3"/>
  <c r="W9" i="3" s="1"/>
  <c r="Q10" i="3"/>
  <c r="V10" i="3" s="1"/>
  <c r="P9" i="3"/>
  <c r="U9" i="3" s="1"/>
  <c r="Q6" i="3"/>
  <c r="V6" i="3" s="1"/>
  <c r="Q14" i="3"/>
  <c r="V14" i="3" s="1"/>
  <c r="Q8" i="3"/>
  <c r="V8" i="3" s="1"/>
  <c r="N6" i="3"/>
  <c r="S6" i="3" s="1"/>
  <c r="O7" i="3"/>
  <c r="T7" i="3" s="1"/>
  <c r="R13" i="3"/>
  <c r="W13" i="3" s="1"/>
  <c r="R15" i="3"/>
  <c r="W15" i="3" s="1"/>
  <c r="N13" i="3"/>
  <c r="S13" i="3" s="1"/>
  <c r="N8" i="3"/>
  <c r="S8" i="3" s="1"/>
  <c r="N9" i="3"/>
  <c r="S9" i="3" s="1"/>
  <c r="P12" i="3"/>
  <c r="U12" i="3" s="1"/>
  <c r="N12" i="3"/>
  <c r="S12" i="3" s="1"/>
  <c r="O8" i="3"/>
  <c r="T8" i="3" s="1"/>
  <c r="P7" i="3"/>
  <c r="U7" i="3" s="1"/>
  <c r="N15" i="3"/>
  <c r="S15" i="3" s="1"/>
  <c r="N10" i="3"/>
  <c r="S10" i="3" s="1"/>
  <c r="Q11" i="3"/>
  <c r="V11" i="3" s="1"/>
  <c r="R6" i="3"/>
  <c r="W6" i="3" s="1"/>
  <c r="O15" i="3"/>
  <c r="T15" i="3" s="1"/>
  <c r="P15" i="3"/>
  <c r="U15" i="3" s="1"/>
  <c r="Q12" i="3"/>
  <c r="V12" i="3" s="1"/>
  <c r="P6" i="3"/>
  <c r="U6" i="3" s="1"/>
  <c r="R11" i="3"/>
  <c r="W11" i="3" s="1"/>
  <c r="O6" i="3"/>
  <c r="T6" i="3" s="1"/>
  <c r="N11" i="3"/>
  <c r="S11" i="3" s="1"/>
  <c r="O10" i="3"/>
  <c r="T10" i="3" s="1"/>
  <c r="AD24" i="3" l="1"/>
  <c r="AD25" i="3"/>
  <c r="AC26" i="3"/>
  <c r="AD29" i="3"/>
  <c r="AC23" i="3"/>
  <c r="AD28" i="3"/>
  <c r="AC24" i="3"/>
  <c r="AC29" i="3"/>
  <c r="AC22" i="3"/>
  <c r="AC20" i="3"/>
  <c r="AD26" i="3"/>
  <c r="AC25" i="3"/>
  <c r="AD27" i="3"/>
  <c r="AC28" i="3"/>
  <c r="AD23" i="3"/>
  <c r="AC27" i="3"/>
  <c r="AC21" i="3"/>
  <c r="AD22" i="3"/>
  <c r="AD20" i="3"/>
  <c r="AD21" i="3"/>
</calcChain>
</file>

<file path=xl/sharedStrings.xml><?xml version="1.0" encoding="utf-8"?>
<sst xmlns="http://schemas.openxmlformats.org/spreadsheetml/2006/main" count="266" uniqueCount="137">
  <si>
    <t>No.</t>
  </si>
  <si>
    <t>Products</t>
  </si>
  <si>
    <t>KPI 1</t>
  </si>
  <si>
    <t>KPI 2</t>
  </si>
  <si>
    <t>KPI 3</t>
  </si>
  <si>
    <t>KPI 4</t>
  </si>
  <si>
    <t>KPI 5</t>
  </si>
  <si>
    <t>Product Name 1</t>
  </si>
  <si>
    <t>Product Name 2</t>
  </si>
  <si>
    <t>Product Name 3</t>
  </si>
  <si>
    <t>Product Name 4</t>
  </si>
  <si>
    <t>Product Name 5</t>
  </si>
  <si>
    <t>Product Name 6</t>
  </si>
  <si>
    <t>Product Name 7</t>
  </si>
  <si>
    <t>Product Name 8</t>
  </si>
  <si>
    <t>Product Name 9</t>
  </si>
  <si>
    <t>Product Name 10</t>
  </si>
  <si>
    <t>Product Name 11</t>
  </si>
  <si>
    <t>Product Name 12</t>
  </si>
  <si>
    <t>Product Name 13</t>
  </si>
  <si>
    <t>Product Name 14</t>
  </si>
  <si>
    <t>Product Name 15</t>
  </si>
  <si>
    <t>Product Name 16</t>
  </si>
  <si>
    <t>Product Name 17</t>
  </si>
  <si>
    <t>Product Name 18</t>
  </si>
  <si>
    <t>Product Name 19</t>
  </si>
  <si>
    <t>Product Name 20</t>
  </si>
  <si>
    <t>Product Name 21</t>
  </si>
  <si>
    <t>Product Name 22</t>
  </si>
  <si>
    <t>Product Name 23</t>
  </si>
  <si>
    <t>Product Name 24</t>
  </si>
  <si>
    <t>Product Name 25</t>
  </si>
  <si>
    <t>Product Name 26</t>
  </si>
  <si>
    <t>Product Name 27</t>
  </si>
  <si>
    <t>Product Name 28</t>
  </si>
  <si>
    <t>Product Name 29</t>
  </si>
  <si>
    <t>Product Name 30</t>
  </si>
  <si>
    <t>Product Name 31</t>
  </si>
  <si>
    <t>Product Name 32</t>
  </si>
  <si>
    <t>Product Name 33</t>
  </si>
  <si>
    <t>Product Name 34</t>
  </si>
  <si>
    <t>Product Name 35</t>
  </si>
  <si>
    <t>Product Name 36</t>
  </si>
  <si>
    <t>Product Name 37</t>
  </si>
  <si>
    <t>Product Name 38</t>
  </si>
  <si>
    <t>Product Name 39</t>
  </si>
  <si>
    <t>Product Name 40</t>
  </si>
  <si>
    <t>Product Name 41</t>
  </si>
  <si>
    <t>Product Name 42</t>
  </si>
  <si>
    <t>Product Name 43</t>
  </si>
  <si>
    <t>Product Name 44</t>
  </si>
  <si>
    <t>Product Name 45</t>
  </si>
  <si>
    <t>Product Name 46</t>
  </si>
  <si>
    <t>Product Name 47</t>
  </si>
  <si>
    <t>Product Name 48</t>
  </si>
  <si>
    <t>Product Name 49</t>
  </si>
  <si>
    <t>Product Name 50</t>
  </si>
  <si>
    <t>Product Name 51</t>
  </si>
  <si>
    <t>Product Name 52</t>
  </si>
  <si>
    <t>Product Name 53</t>
  </si>
  <si>
    <t>Product Name 54</t>
  </si>
  <si>
    <t>Product Name 55</t>
  </si>
  <si>
    <t>Product Name 56</t>
  </si>
  <si>
    <t>Product Name 57</t>
  </si>
  <si>
    <t>Product Name 58</t>
  </si>
  <si>
    <t>Product Name 59</t>
  </si>
  <si>
    <t>Product Name 60</t>
  </si>
  <si>
    <t>Product Name 61</t>
  </si>
  <si>
    <t>Product Name 62</t>
  </si>
  <si>
    <t>Product Name 63</t>
  </si>
  <si>
    <t>Product Name 64</t>
  </si>
  <si>
    <t>Product Name 65</t>
  </si>
  <si>
    <t>Product Name 66</t>
  </si>
  <si>
    <t>Product Name 67</t>
  </si>
  <si>
    <t>Product Name 68</t>
  </si>
  <si>
    <t>Product Name 69</t>
  </si>
  <si>
    <t>Product Name 70</t>
  </si>
  <si>
    <t>Product Name 71</t>
  </si>
  <si>
    <t>Product Name 72</t>
  </si>
  <si>
    <t>Product Name 73</t>
  </si>
  <si>
    <t>Product Name 74</t>
  </si>
  <si>
    <t>Product Name 75</t>
  </si>
  <si>
    <t>Product Name 76</t>
  </si>
  <si>
    <t>Product Name 77</t>
  </si>
  <si>
    <t>Product Name 78</t>
  </si>
  <si>
    <t>Product Name 79</t>
  </si>
  <si>
    <t>Product Name 80</t>
  </si>
  <si>
    <t>Product Name 81</t>
  </si>
  <si>
    <t>Product Name 82</t>
  </si>
  <si>
    <t>Product Name 83</t>
  </si>
  <si>
    <t>Product Name 84</t>
  </si>
  <si>
    <t>Product Name 85</t>
  </si>
  <si>
    <t>Product Name 86</t>
  </si>
  <si>
    <t>Product Name 87</t>
  </si>
  <si>
    <t>Product Name 88</t>
  </si>
  <si>
    <t>Product Name 89</t>
  </si>
  <si>
    <t>Product Name 90</t>
  </si>
  <si>
    <t>Product Name 91</t>
  </si>
  <si>
    <t>Product Name 92</t>
  </si>
  <si>
    <t>Product Name 93</t>
  </si>
  <si>
    <t>Product Name 94</t>
  </si>
  <si>
    <t>Product Name 95</t>
  </si>
  <si>
    <t>Product Name 96</t>
  </si>
  <si>
    <t>Product Name 97</t>
  </si>
  <si>
    <t>Product Name 98</t>
  </si>
  <si>
    <t>Product Name 99</t>
  </si>
  <si>
    <t>Product Name 100</t>
  </si>
  <si>
    <t>Scrollbar Position</t>
  </si>
  <si>
    <t>10 Products from the Scrollbar Position</t>
  </si>
  <si>
    <t>Row Number</t>
  </si>
  <si>
    <t>Original Data</t>
  </si>
  <si>
    <t>Sorted Data</t>
  </si>
  <si>
    <t>Sort Order</t>
  </si>
  <si>
    <t>Select KPI for Sorting:</t>
  </si>
  <si>
    <t>Original Data (Deduplicated)</t>
  </si>
  <si>
    <t>Order</t>
  </si>
  <si>
    <t>tKPI1</t>
  </si>
  <si>
    <t>tKPI2</t>
  </si>
  <si>
    <t>tKPI3</t>
  </si>
  <si>
    <t>tKPI4</t>
  </si>
  <si>
    <t>tKPI5</t>
  </si>
  <si>
    <t>Max</t>
  </si>
  <si>
    <t>&gt;= 90%ile</t>
  </si>
  <si>
    <t>&lt;=10%ile</t>
  </si>
  <si>
    <t>%iles</t>
  </si>
  <si>
    <t>%ile Indicators</t>
  </si>
  <si>
    <t>Show Targets</t>
  </si>
  <si>
    <t>Selected KPI1</t>
  </si>
  <si>
    <t>selected KPI2</t>
  </si>
  <si>
    <t>Display 10</t>
  </si>
  <si>
    <t>Searched Product KPIs</t>
  </si>
  <si>
    <t>Top 3 Products by KPI</t>
  </si>
  <si>
    <t>Positions</t>
  </si>
  <si>
    <t>Display Text</t>
  </si>
  <si>
    <t>KPI Dashboard</t>
  </si>
  <si>
    <t>Select 1st KPI</t>
  </si>
  <si>
    <t>Select 2nd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</si>
</sst>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1" fontId="0" fillId="0" borderId="0" xfId="0" applyNumberFormat="1"/>
    <xf numFmtId="9" fontId="0" fillId="0" borderId="0" xfId="0" applyNumberFormat="1"/>
    <xf numFmtId="9" fontId="0" fillId="0" borderId="1" xfId="1" applyFont="1" applyBorder="1" applyAlignment="1">
      <alignment horizontal="right"/>
    </xf>
    <xf numFmtId="9" fontId="0" fillId="0" borderId="1" xfId="1" applyFont="1" applyFill="1" applyBorder="1" applyAlignment="1">
      <alignment horizontal="right"/>
    </xf>
    <xf numFmtId="1" fontId="0" fillId="0" borderId="1" xfId="1" applyNumberFormat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/>
    <xf numFmtId="0" fontId="0" fillId="4" borderId="0" xfId="0" applyFill="1" applyAlignment="1">
      <alignment horizontal="left"/>
    </xf>
    <xf numFmtId="0" fontId="2" fillId="0" borderId="0" xfId="0" applyFont="1" applyBorder="1" applyAlignment="1">
      <alignment horizontal="right"/>
    </xf>
    <xf numFmtId="0" fontId="0" fillId="0" borderId="0" xfId="0" applyBorder="1"/>
    <xf numFmtId="1" fontId="0" fillId="0" borderId="0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Fill="1"/>
    <xf numFmtId="0" fontId="4" fillId="0" borderId="2" xfId="0" applyFont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3" fillId="0" borderId="0" xfId="0" applyFont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0" fillId="0" borderId="9" xfId="0" applyBorder="1"/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0" fontId="0" fillId="3" borderId="0" xfId="0" applyFill="1" applyBorder="1"/>
    <xf numFmtId="0" fontId="0" fillId="5" borderId="0" xfId="0" applyFill="1" applyBorder="1"/>
    <xf numFmtId="1" fontId="0" fillId="0" borderId="6" xfId="0" applyNumberFormat="1" applyBorder="1"/>
    <xf numFmtId="1" fontId="0" fillId="0" borderId="2" xfId="0" applyNumberFormat="1" applyBorder="1"/>
    <xf numFmtId="1" fontId="0" fillId="0" borderId="11" xfId="0" applyNumberFormat="1" applyBorder="1"/>
    <xf numFmtId="166" fontId="0" fillId="0" borderId="0" xfId="0" applyNumberFormat="1"/>
    <xf numFmtId="0" fontId="0" fillId="5" borderId="13" xfId="0" applyFill="1" applyBorder="1"/>
    <xf numFmtId="0" fontId="0" fillId="5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5" borderId="0" xfId="0" applyFill="1"/>
    <xf numFmtId="0" fontId="3" fillId="5" borderId="0" xfId="0" applyFont="1" applyFill="1"/>
    <xf numFmtId="0" fontId="0" fillId="5" borderId="0" xfId="0" applyFont="1" applyFill="1"/>
    <xf numFmtId="0" fontId="3" fillId="0" borderId="0" xfId="0" applyFont="1" applyFill="1"/>
    <xf numFmtId="0" fontId="2" fillId="0" borderId="2" xfId="0" applyFont="1" applyBorder="1"/>
    <xf numFmtId="0" fontId="0" fillId="3" borderId="0" xfId="0" applyFill="1"/>
    <xf numFmtId="0" fontId="3" fillId="3" borderId="0" xfId="0" applyFont="1" applyFill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5" fillId="5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6">
    <dxf>
      <numFmt numFmtId="164" formatCode="0.0"/>
    </dxf>
    <dxf>
      <numFmt numFmtId="164" formatCode="0.0"/>
    </dxf>
    <dxf>
      <numFmt numFmtId="2" formatCode="0.00"/>
    </dxf>
    <dxf>
      <numFmt numFmtId="164" formatCode="0.0"/>
    </dxf>
    <dxf>
      <numFmt numFmtId="164" formatCode="0.0"/>
    </dxf>
    <dxf>
      <alignment horizontal="left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Data'!$AI$10</c:f>
              <c:strCache>
                <c:ptCount val="1"/>
                <c:pt idx="0">
                  <c:v>KPI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'Raw Data'!$AI$11:$AI$110</c:f>
              <c:numCache>
                <c:formatCode>General</c:formatCode>
                <c:ptCount val="100"/>
                <c:pt idx="0">
                  <c:v>284</c:v>
                </c:pt>
                <c:pt idx="1">
                  <c:v>170</c:v>
                </c:pt>
                <c:pt idx="2">
                  <c:v>760</c:v>
                </c:pt>
                <c:pt idx="3">
                  <c:v>366</c:v>
                </c:pt>
                <c:pt idx="4">
                  <c:v>1345</c:v>
                </c:pt>
                <c:pt idx="5">
                  <c:v>790</c:v>
                </c:pt>
                <c:pt idx="6">
                  <c:v>1269</c:v>
                </c:pt>
                <c:pt idx="7">
                  <c:v>107</c:v>
                </c:pt>
                <c:pt idx="8">
                  <c:v>501</c:v>
                </c:pt>
                <c:pt idx="9">
                  <c:v>953</c:v>
                </c:pt>
                <c:pt idx="10">
                  <c:v>783</c:v>
                </c:pt>
                <c:pt idx="11">
                  <c:v>669</c:v>
                </c:pt>
                <c:pt idx="12">
                  <c:v>447</c:v>
                </c:pt>
                <c:pt idx="13">
                  <c:v>682</c:v>
                </c:pt>
                <c:pt idx="14">
                  <c:v>807</c:v>
                </c:pt>
                <c:pt idx="15">
                  <c:v>1180</c:v>
                </c:pt>
                <c:pt idx="16">
                  <c:v>725</c:v>
                </c:pt>
                <c:pt idx="17">
                  <c:v>522</c:v>
                </c:pt>
                <c:pt idx="18">
                  <c:v>1350</c:v>
                </c:pt>
                <c:pt idx="19">
                  <c:v>1163</c:v>
                </c:pt>
                <c:pt idx="20">
                  <c:v>830</c:v>
                </c:pt>
                <c:pt idx="21">
                  <c:v>1195</c:v>
                </c:pt>
                <c:pt idx="22">
                  <c:v>482</c:v>
                </c:pt>
                <c:pt idx="23">
                  <c:v>1024</c:v>
                </c:pt>
                <c:pt idx="24">
                  <c:v>1339</c:v>
                </c:pt>
                <c:pt idx="25">
                  <c:v>958</c:v>
                </c:pt>
                <c:pt idx="26">
                  <c:v>1153</c:v>
                </c:pt>
                <c:pt idx="27">
                  <c:v>136</c:v>
                </c:pt>
                <c:pt idx="28">
                  <c:v>923</c:v>
                </c:pt>
                <c:pt idx="29">
                  <c:v>252</c:v>
                </c:pt>
                <c:pt idx="30">
                  <c:v>1270</c:v>
                </c:pt>
                <c:pt idx="31">
                  <c:v>880</c:v>
                </c:pt>
                <c:pt idx="32">
                  <c:v>1330</c:v>
                </c:pt>
                <c:pt idx="33">
                  <c:v>255</c:v>
                </c:pt>
                <c:pt idx="34">
                  <c:v>253</c:v>
                </c:pt>
                <c:pt idx="35">
                  <c:v>1407</c:v>
                </c:pt>
                <c:pt idx="36">
                  <c:v>359</c:v>
                </c:pt>
                <c:pt idx="37">
                  <c:v>1084</c:v>
                </c:pt>
                <c:pt idx="38">
                  <c:v>1403</c:v>
                </c:pt>
                <c:pt idx="39">
                  <c:v>297</c:v>
                </c:pt>
                <c:pt idx="40">
                  <c:v>767</c:v>
                </c:pt>
                <c:pt idx="41">
                  <c:v>1338</c:v>
                </c:pt>
                <c:pt idx="42">
                  <c:v>180</c:v>
                </c:pt>
                <c:pt idx="43">
                  <c:v>419</c:v>
                </c:pt>
                <c:pt idx="44">
                  <c:v>905</c:v>
                </c:pt>
                <c:pt idx="45">
                  <c:v>673</c:v>
                </c:pt>
                <c:pt idx="46">
                  <c:v>1204</c:v>
                </c:pt>
                <c:pt idx="47">
                  <c:v>678</c:v>
                </c:pt>
                <c:pt idx="48">
                  <c:v>389</c:v>
                </c:pt>
                <c:pt idx="49">
                  <c:v>394</c:v>
                </c:pt>
                <c:pt idx="50">
                  <c:v>120</c:v>
                </c:pt>
                <c:pt idx="51">
                  <c:v>305</c:v>
                </c:pt>
                <c:pt idx="52">
                  <c:v>1108</c:v>
                </c:pt>
                <c:pt idx="53">
                  <c:v>295</c:v>
                </c:pt>
                <c:pt idx="54">
                  <c:v>143</c:v>
                </c:pt>
                <c:pt idx="55">
                  <c:v>891</c:v>
                </c:pt>
                <c:pt idx="56">
                  <c:v>445</c:v>
                </c:pt>
                <c:pt idx="57">
                  <c:v>284</c:v>
                </c:pt>
                <c:pt idx="58">
                  <c:v>154</c:v>
                </c:pt>
                <c:pt idx="59">
                  <c:v>175</c:v>
                </c:pt>
                <c:pt idx="60">
                  <c:v>671</c:v>
                </c:pt>
                <c:pt idx="61">
                  <c:v>266</c:v>
                </c:pt>
                <c:pt idx="62">
                  <c:v>611</c:v>
                </c:pt>
                <c:pt idx="63">
                  <c:v>259</c:v>
                </c:pt>
                <c:pt idx="64">
                  <c:v>1368</c:v>
                </c:pt>
                <c:pt idx="65">
                  <c:v>592</c:v>
                </c:pt>
                <c:pt idx="66">
                  <c:v>870</c:v>
                </c:pt>
                <c:pt idx="67">
                  <c:v>1236</c:v>
                </c:pt>
                <c:pt idx="68">
                  <c:v>187</c:v>
                </c:pt>
                <c:pt idx="69">
                  <c:v>357</c:v>
                </c:pt>
                <c:pt idx="70">
                  <c:v>431</c:v>
                </c:pt>
                <c:pt idx="71">
                  <c:v>793</c:v>
                </c:pt>
                <c:pt idx="72">
                  <c:v>350</c:v>
                </c:pt>
                <c:pt idx="73">
                  <c:v>781</c:v>
                </c:pt>
                <c:pt idx="74">
                  <c:v>488</c:v>
                </c:pt>
                <c:pt idx="75">
                  <c:v>496</c:v>
                </c:pt>
                <c:pt idx="76">
                  <c:v>576</c:v>
                </c:pt>
                <c:pt idx="77">
                  <c:v>1053</c:v>
                </c:pt>
                <c:pt idx="78">
                  <c:v>428</c:v>
                </c:pt>
                <c:pt idx="79">
                  <c:v>447</c:v>
                </c:pt>
                <c:pt idx="80">
                  <c:v>1059</c:v>
                </c:pt>
                <c:pt idx="81">
                  <c:v>389</c:v>
                </c:pt>
                <c:pt idx="82">
                  <c:v>913</c:v>
                </c:pt>
                <c:pt idx="83">
                  <c:v>1136</c:v>
                </c:pt>
                <c:pt idx="84">
                  <c:v>1135</c:v>
                </c:pt>
                <c:pt idx="85">
                  <c:v>232</c:v>
                </c:pt>
                <c:pt idx="86">
                  <c:v>1319</c:v>
                </c:pt>
                <c:pt idx="87">
                  <c:v>465</c:v>
                </c:pt>
                <c:pt idx="88">
                  <c:v>1100</c:v>
                </c:pt>
                <c:pt idx="89">
                  <c:v>386</c:v>
                </c:pt>
                <c:pt idx="90">
                  <c:v>1337</c:v>
                </c:pt>
                <c:pt idx="91">
                  <c:v>130</c:v>
                </c:pt>
                <c:pt idx="92">
                  <c:v>680</c:v>
                </c:pt>
                <c:pt idx="93">
                  <c:v>1355</c:v>
                </c:pt>
                <c:pt idx="94">
                  <c:v>889</c:v>
                </c:pt>
                <c:pt idx="95">
                  <c:v>1102</c:v>
                </c:pt>
                <c:pt idx="96">
                  <c:v>638</c:v>
                </c:pt>
                <c:pt idx="97">
                  <c:v>885</c:v>
                </c:pt>
                <c:pt idx="98">
                  <c:v>1188</c:v>
                </c:pt>
                <c:pt idx="99">
                  <c:v>1338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83-4ABD-95B3-29DCF04EB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1654966192"/>
        <c:axId val="1654959120"/>
      </c:barChart>
      <c:catAx>
        <c:axId val="1654966192"/>
        <c:scaling>
          <c:orientation val="minMax"/>
        </c:scaling>
        <c:delete val="1"/>
        <c:axPos val="b"/>
        <c:majorTickMark val="out"/>
        <c:minorTickMark val="none"/>
        <c:tickLblPos val="nextTo"/>
        <c:crossAx val="1654959120"/>
        <c:crosses val="autoZero"/>
        <c:auto val="1"/>
        <c:lblAlgn val="ctr"/>
        <c:lblOffset val="100"/>
        <c:noMultiLvlLbl val="0"/>
      </c:catAx>
      <c:valAx>
        <c:axId val="16549591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KPI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65496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Data'!$AD$10</c:f>
              <c:strCache>
                <c:ptCount val="1"/>
                <c:pt idx="0">
                  <c:v>KPI 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Data'!$AC$11:$AC$110</c:f>
              <c:numCache>
                <c:formatCode>General</c:formatCode>
                <c:ptCount val="100"/>
                <c:pt idx="0">
                  <c:v>0.28000000000000003</c:v>
                </c:pt>
                <c:pt idx="1">
                  <c:v>0.86</c:v>
                </c:pt>
                <c:pt idx="2">
                  <c:v>0.95</c:v>
                </c:pt>
                <c:pt idx="3">
                  <c:v>0.35</c:v>
                </c:pt>
                <c:pt idx="4">
                  <c:v>0.57999999999999996</c:v>
                </c:pt>
                <c:pt idx="5">
                  <c:v>0.97</c:v>
                </c:pt>
                <c:pt idx="6">
                  <c:v>0.78</c:v>
                </c:pt>
                <c:pt idx="7">
                  <c:v>0.59</c:v>
                </c:pt>
                <c:pt idx="8">
                  <c:v>0.56000000000000005</c:v>
                </c:pt>
                <c:pt idx="9">
                  <c:v>0.05</c:v>
                </c:pt>
                <c:pt idx="10">
                  <c:v>0.18</c:v>
                </c:pt>
                <c:pt idx="11">
                  <c:v>0.22</c:v>
                </c:pt>
                <c:pt idx="12">
                  <c:v>0.13</c:v>
                </c:pt>
                <c:pt idx="13">
                  <c:v>0.41</c:v>
                </c:pt>
                <c:pt idx="14">
                  <c:v>0.91</c:v>
                </c:pt>
                <c:pt idx="15">
                  <c:v>0.43</c:v>
                </c:pt>
                <c:pt idx="16">
                  <c:v>0.56999999999999995</c:v>
                </c:pt>
                <c:pt idx="17">
                  <c:v>0.22</c:v>
                </c:pt>
                <c:pt idx="18">
                  <c:v>0.68</c:v>
                </c:pt>
                <c:pt idx="19">
                  <c:v>0.08</c:v>
                </c:pt>
                <c:pt idx="20">
                  <c:v>0.1</c:v>
                </c:pt>
                <c:pt idx="21">
                  <c:v>0.92</c:v>
                </c:pt>
                <c:pt idx="22">
                  <c:v>0.71</c:v>
                </c:pt>
                <c:pt idx="23">
                  <c:v>0.35</c:v>
                </c:pt>
                <c:pt idx="24">
                  <c:v>0.98</c:v>
                </c:pt>
                <c:pt idx="25">
                  <c:v>0.1</c:v>
                </c:pt>
                <c:pt idx="26">
                  <c:v>0.56999999999999995</c:v>
                </c:pt>
                <c:pt idx="27">
                  <c:v>7.0000000000000007E-2</c:v>
                </c:pt>
                <c:pt idx="28">
                  <c:v>0.61</c:v>
                </c:pt>
                <c:pt idx="29">
                  <c:v>7.0000000000000007E-2</c:v>
                </c:pt>
                <c:pt idx="30">
                  <c:v>0.53</c:v>
                </c:pt>
                <c:pt idx="31">
                  <c:v>0.9</c:v>
                </c:pt>
                <c:pt idx="32">
                  <c:v>0.25</c:v>
                </c:pt>
                <c:pt idx="33">
                  <c:v>0.87</c:v>
                </c:pt>
                <c:pt idx="34">
                  <c:v>0.19</c:v>
                </c:pt>
                <c:pt idx="35">
                  <c:v>0.02</c:v>
                </c:pt>
                <c:pt idx="36">
                  <c:v>0.7</c:v>
                </c:pt>
                <c:pt idx="37">
                  <c:v>0.13</c:v>
                </c:pt>
                <c:pt idx="38">
                  <c:v>0.61</c:v>
                </c:pt>
                <c:pt idx="39">
                  <c:v>0.44</c:v>
                </c:pt>
                <c:pt idx="40">
                  <c:v>0.86</c:v>
                </c:pt>
                <c:pt idx="41">
                  <c:v>0.86</c:v>
                </c:pt>
                <c:pt idx="42">
                  <c:v>0.67</c:v>
                </c:pt>
                <c:pt idx="43">
                  <c:v>0.51</c:v>
                </c:pt>
                <c:pt idx="44">
                  <c:v>0.22</c:v>
                </c:pt>
                <c:pt idx="45">
                  <c:v>0.11</c:v>
                </c:pt>
                <c:pt idx="46">
                  <c:v>0.16</c:v>
                </c:pt>
                <c:pt idx="47">
                  <c:v>0.86</c:v>
                </c:pt>
                <c:pt idx="48">
                  <c:v>0.24</c:v>
                </c:pt>
                <c:pt idx="49">
                  <c:v>0.1</c:v>
                </c:pt>
                <c:pt idx="50">
                  <c:v>0.46</c:v>
                </c:pt>
                <c:pt idx="51">
                  <c:v>0.22</c:v>
                </c:pt>
                <c:pt idx="52">
                  <c:v>0.37</c:v>
                </c:pt>
                <c:pt idx="53">
                  <c:v>0.91</c:v>
                </c:pt>
                <c:pt idx="54">
                  <c:v>0.42</c:v>
                </c:pt>
                <c:pt idx="55">
                  <c:v>0.92</c:v>
                </c:pt>
                <c:pt idx="56">
                  <c:v>0.56000000000000005</c:v>
                </c:pt>
                <c:pt idx="57">
                  <c:v>0.62</c:v>
                </c:pt>
                <c:pt idx="58">
                  <c:v>0.83</c:v>
                </c:pt>
                <c:pt idx="59">
                  <c:v>0.67</c:v>
                </c:pt>
                <c:pt idx="60">
                  <c:v>0.64</c:v>
                </c:pt>
                <c:pt idx="61">
                  <c:v>0.54</c:v>
                </c:pt>
                <c:pt idx="62">
                  <c:v>0.35</c:v>
                </c:pt>
                <c:pt idx="63">
                  <c:v>0.28000000000000003</c:v>
                </c:pt>
                <c:pt idx="64">
                  <c:v>0.28000000000000003</c:v>
                </c:pt>
                <c:pt idx="65">
                  <c:v>0.74</c:v>
                </c:pt>
                <c:pt idx="66">
                  <c:v>0.08</c:v>
                </c:pt>
                <c:pt idx="67">
                  <c:v>0.42</c:v>
                </c:pt>
                <c:pt idx="68">
                  <c:v>0.98</c:v>
                </c:pt>
                <c:pt idx="69">
                  <c:v>0.72</c:v>
                </c:pt>
                <c:pt idx="70">
                  <c:v>0.59</c:v>
                </c:pt>
                <c:pt idx="71">
                  <c:v>0.81</c:v>
                </c:pt>
                <c:pt idx="72">
                  <c:v>0.17</c:v>
                </c:pt>
                <c:pt idx="73">
                  <c:v>0.82</c:v>
                </c:pt>
                <c:pt idx="74">
                  <c:v>0.02</c:v>
                </c:pt>
                <c:pt idx="75">
                  <c:v>0.83</c:v>
                </c:pt>
                <c:pt idx="76">
                  <c:v>0.37</c:v>
                </c:pt>
                <c:pt idx="77">
                  <c:v>0.02</c:v>
                </c:pt>
                <c:pt idx="78">
                  <c:v>0.47</c:v>
                </c:pt>
                <c:pt idx="79">
                  <c:v>0.72</c:v>
                </c:pt>
                <c:pt idx="80">
                  <c:v>0.68</c:v>
                </c:pt>
                <c:pt idx="81">
                  <c:v>0.37</c:v>
                </c:pt>
                <c:pt idx="82">
                  <c:v>0.12</c:v>
                </c:pt>
                <c:pt idx="83">
                  <c:v>0.6</c:v>
                </c:pt>
                <c:pt idx="84">
                  <c:v>0.81</c:v>
                </c:pt>
                <c:pt idx="85">
                  <c:v>0.71</c:v>
                </c:pt>
                <c:pt idx="86">
                  <c:v>0.79</c:v>
                </c:pt>
                <c:pt idx="87">
                  <c:v>0.85</c:v>
                </c:pt>
                <c:pt idx="88">
                  <c:v>0.75</c:v>
                </c:pt>
                <c:pt idx="89">
                  <c:v>0.21</c:v>
                </c:pt>
                <c:pt idx="90">
                  <c:v>0.24</c:v>
                </c:pt>
                <c:pt idx="91">
                  <c:v>0.08</c:v>
                </c:pt>
                <c:pt idx="92">
                  <c:v>0.03</c:v>
                </c:pt>
                <c:pt idx="93">
                  <c:v>0.63</c:v>
                </c:pt>
                <c:pt idx="94">
                  <c:v>0.11</c:v>
                </c:pt>
                <c:pt idx="95">
                  <c:v>0.16</c:v>
                </c:pt>
                <c:pt idx="96">
                  <c:v>0.65</c:v>
                </c:pt>
                <c:pt idx="97">
                  <c:v>0.35</c:v>
                </c:pt>
                <c:pt idx="98">
                  <c:v>0.39</c:v>
                </c:pt>
                <c:pt idx="99">
                  <c:v>0.28000000000000003</c:v>
                </c:pt>
              </c:numCache>
            </c:numRef>
          </c:xVal>
          <c:yVal>
            <c:numRef>
              <c:f>'Raw Data'!$AD$11:$AD$110</c:f>
              <c:numCache>
                <c:formatCode>General</c:formatCode>
                <c:ptCount val="100"/>
                <c:pt idx="0">
                  <c:v>348.83</c:v>
                </c:pt>
                <c:pt idx="1">
                  <c:v>734.27</c:v>
                </c:pt>
                <c:pt idx="2">
                  <c:v>503.34</c:v>
                </c:pt>
                <c:pt idx="3">
                  <c:v>367.9</c:v>
                </c:pt>
                <c:pt idx="4">
                  <c:v>477.47</c:v>
                </c:pt>
                <c:pt idx="5">
                  <c:v>678.05</c:v>
                </c:pt>
                <c:pt idx="6">
                  <c:v>373.29</c:v>
                </c:pt>
                <c:pt idx="7">
                  <c:v>532.21</c:v>
                </c:pt>
                <c:pt idx="8">
                  <c:v>265</c:v>
                </c:pt>
                <c:pt idx="9">
                  <c:v>855.81</c:v>
                </c:pt>
                <c:pt idx="10">
                  <c:v>649.79</c:v>
                </c:pt>
                <c:pt idx="11">
                  <c:v>983.54</c:v>
                </c:pt>
                <c:pt idx="12">
                  <c:v>141.18</c:v>
                </c:pt>
                <c:pt idx="13">
                  <c:v>404.07</c:v>
                </c:pt>
                <c:pt idx="14">
                  <c:v>180.39</c:v>
                </c:pt>
                <c:pt idx="15">
                  <c:v>887.77</c:v>
                </c:pt>
                <c:pt idx="16">
                  <c:v>10.18</c:v>
                </c:pt>
                <c:pt idx="17">
                  <c:v>775.1</c:v>
                </c:pt>
                <c:pt idx="18">
                  <c:v>411.09</c:v>
                </c:pt>
                <c:pt idx="19">
                  <c:v>807.26</c:v>
                </c:pt>
                <c:pt idx="20">
                  <c:v>85.84</c:v>
                </c:pt>
                <c:pt idx="21">
                  <c:v>209.94</c:v>
                </c:pt>
                <c:pt idx="22">
                  <c:v>337.36</c:v>
                </c:pt>
                <c:pt idx="23">
                  <c:v>242.52</c:v>
                </c:pt>
                <c:pt idx="24">
                  <c:v>336.15</c:v>
                </c:pt>
                <c:pt idx="25">
                  <c:v>717.43</c:v>
                </c:pt>
                <c:pt idx="26">
                  <c:v>7.33</c:v>
                </c:pt>
                <c:pt idx="27">
                  <c:v>985.32</c:v>
                </c:pt>
                <c:pt idx="28">
                  <c:v>386.26</c:v>
                </c:pt>
                <c:pt idx="29">
                  <c:v>0.33</c:v>
                </c:pt>
                <c:pt idx="30">
                  <c:v>259.52</c:v>
                </c:pt>
                <c:pt idx="31">
                  <c:v>915.26</c:v>
                </c:pt>
                <c:pt idx="32">
                  <c:v>117.46</c:v>
                </c:pt>
                <c:pt idx="33">
                  <c:v>191.33</c:v>
                </c:pt>
                <c:pt idx="34">
                  <c:v>982.91</c:v>
                </c:pt>
                <c:pt idx="35">
                  <c:v>178.96</c:v>
                </c:pt>
                <c:pt idx="36">
                  <c:v>93.66</c:v>
                </c:pt>
                <c:pt idx="37">
                  <c:v>67.7</c:v>
                </c:pt>
                <c:pt idx="38">
                  <c:v>206.15</c:v>
                </c:pt>
                <c:pt idx="39">
                  <c:v>53.51</c:v>
                </c:pt>
                <c:pt idx="40">
                  <c:v>517.96</c:v>
                </c:pt>
                <c:pt idx="41">
                  <c:v>218.2</c:v>
                </c:pt>
                <c:pt idx="42">
                  <c:v>514.29</c:v>
                </c:pt>
                <c:pt idx="43">
                  <c:v>153.76</c:v>
                </c:pt>
                <c:pt idx="44">
                  <c:v>101.97</c:v>
                </c:pt>
                <c:pt idx="45">
                  <c:v>568.95000000000005</c:v>
                </c:pt>
                <c:pt idx="46">
                  <c:v>973.82</c:v>
                </c:pt>
                <c:pt idx="47">
                  <c:v>793.37</c:v>
                </c:pt>
                <c:pt idx="48">
                  <c:v>948.59</c:v>
                </c:pt>
                <c:pt idx="49">
                  <c:v>516.88</c:v>
                </c:pt>
                <c:pt idx="50">
                  <c:v>880.23</c:v>
                </c:pt>
                <c:pt idx="51">
                  <c:v>136.75</c:v>
                </c:pt>
                <c:pt idx="52">
                  <c:v>992.41</c:v>
                </c:pt>
                <c:pt idx="53">
                  <c:v>960.61</c:v>
                </c:pt>
                <c:pt idx="54">
                  <c:v>34.5</c:v>
                </c:pt>
                <c:pt idx="55">
                  <c:v>514.91999999999996</c:v>
                </c:pt>
                <c:pt idx="56">
                  <c:v>369.97</c:v>
                </c:pt>
                <c:pt idx="57">
                  <c:v>574.32000000000005</c:v>
                </c:pt>
                <c:pt idx="58">
                  <c:v>79.95</c:v>
                </c:pt>
                <c:pt idx="59">
                  <c:v>147.34</c:v>
                </c:pt>
                <c:pt idx="60">
                  <c:v>622.22</c:v>
                </c:pt>
                <c:pt idx="61">
                  <c:v>973.22</c:v>
                </c:pt>
                <c:pt idx="62">
                  <c:v>166.92</c:v>
                </c:pt>
                <c:pt idx="63">
                  <c:v>728.32</c:v>
                </c:pt>
                <c:pt idx="64">
                  <c:v>876.31</c:v>
                </c:pt>
                <c:pt idx="65">
                  <c:v>621.80999999999995</c:v>
                </c:pt>
                <c:pt idx="66">
                  <c:v>541.54999999999995</c:v>
                </c:pt>
                <c:pt idx="67">
                  <c:v>729.28</c:v>
                </c:pt>
                <c:pt idx="68">
                  <c:v>609.45000000000005</c:v>
                </c:pt>
                <c:pt idx="69">
                  <c:v>449</c:v>
                </c:pt>
                <c:pt idx="70">
                  <c:v>3.23</c:v>
                </c:pt>
                <c:pt idx="71">
                  <c:v>441.91</c:v>
                </c:pt>
                <c:pt idx="72">
                  <c:v>646.45000000000005</c:v>
                </c:pt>
                <c:pt idx="73">
                  <c:v>585.01</c:v>
                </c:pt>
                <c:pt idx="74">
                  <c:v>958.79</c:v>
                </c:pt>
                <c:pt idx="75">
                  <c:v>577.15</c:v>
                </c:pt>
                <c:pt idx="76">
                  <c:v>239.9</c:v>
                </c:pt>
                <c:pt idx="77">
                  <c:v>571.91</c:v>
                </c:pt>
                <c:pt idx="78">
                  <c:v>639.48</c:v>
                </c:pt>
                <c:pt idx="79">
                  <c:v>759.99</c:v>
                </c:pt>
                <c:pt idx="80">
                  <c:v>100.84</c:v>
                </c:pt>
                <c:pt idx="81">
                  <c:v>620.14</c:v>
                </c:pt>
                <c:pt idx="82">
                  <c:v>558.05999999999995</c:v>
                </c:pt>
                <c:pt idx="83">
                  <c:v>999.49</c:v>
                </c:pt>
                <c:pt idx="84">
                  <c:v>715.53</c:v>
                </c:pt>
                <c:pt idx="85">
                  <c:v>275.58</c:v>
                </c:pt>
                <c:pt idx="86">
                  <c:v>365.38</c:v>
                </c:pt>
                <c:pt idx="87">
                  <c:v>970.51</c:v>
                </c:pt>
                <c:pt idx="88">
                  <c:v>228.92</c:v>
                </c:pt>
                <c:pt idx="89">
                  <c:v>22.38</c:v>
                </c:pt>
                <c:pt idx="90">
                  <c:v>711.8</c:v>
                </c:pt>
                <c:pt idx="91">
                  <c:v>384.97</c:v>
                </c:pt>
                <c:pt idx="92">
                  <c:v>614.98</c:v>
                </c:pt>
                <c:pt idx="93">
                  <c:v>482.87</c:v>
                </c:pt>
                <c:pt idx="94">
                  <c:v>80.790000000000006</c:v>
                </c:pt>
                <c:pt idx="95">
                  <c:v>453.03</c:v>
                </c:pt>
                <c:pt idx="96">
                  <c:v>944.86</c:v>
                </c:pt>
                <c:pt idx="97">
                  <c:v>676.41</c:v>
                </c:pt>
                <c:pt idx="98">
                  <c:v>996.63</c:v>
                </c:pt>
                <c:pt idx="99">
                  <c:v>343.29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6E7-4BFA-A108-E459F633D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961296"/>
        <c:axId val="1654961840"/>
      </c:scatterChart>
      <c:valAx>
        <c:axId val="165496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61840"/>
        <c:crosses val="autoZero"/>
        <c:crossBetween val="midCat"/>
      </c:valAx>
      <c:valAx>
        <c:axId val="165496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6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Data'!$AI$10</c:f>
              <c:strCache>
                <c:ptCount val="1"/>
                <c:pt idx="0">
                  <c:v>KPI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'Raw Data'!$AI$11:$AI$110</c:f>
              <c:numCache>
                <c:formatCode>General</c:formatCode>
                <c:ptCount val="100"/>
                <c:pt idx="0">
                  <c:v>284</c:v>
                </c:pt>
                <c:pt idx="1">
                  <c:v>170</c:v>
                </c:pt>
                <c:pt idx="2">
                  <c:v>760</c:v>
                </c:pt>
                <c:pt idx="3">
                  <c:v>366</c:v>
                </c:pt>
                <c:pt idx="4">
                  <c:v>1345</c:v>
                </c:pt>
                <c:pt idx="5">
                  <c:v>790</c:v>
                </c:pt>
                <c:pt idx="6">
                  <c:v>1269</c:v>
                </c:pt>
                <c:pt idx="7">
                  <c:v>107</c:v>
                </c:pt>
                <c:pt idx="8">
                  <c:v>501</c:v>
                </c:pt>
                <c:pt idx="9">
                  <c:v>953</c:v>
                </c:pt>
                <c:pt idx="10">
                  <c:v>783</c:v>
                </c:pt>
                <c:pt idx="11">
                  <c:v>669</c:v>
                </c:pt>
                <c:pt idx="12">
                  <c:v>447</c:v>
                </c:pt>
                <c:pt idx="13">
                  <c:v>682</c:v>
                </c:pt>
                <c:pt idx="14">
                  <c:v>807</c:v>
                </c:pt>
                <c:pt idx="15">
                  <c:v>1180</c:v>
                </c:pt>
                <c:pt idx="16">
                  <c:v>725</c:v>
                </c:pt>
                <c:pt idx="17">
                  <c:v>522</c:v>
                </c:pt>
                <c:pt idx="18">
                  <c:v>1350</c:v>
                </c:pt>
                <c:pt idx="19">
                  <c:v>1163</c:v>
                </c:pt>
                <c:pt idx="20">
                  <c:v>830</c:v>
                </c:pt>
                <c:pt idx="21">
                  <c:v>1195</c:v>
                </c:pt>
                <c:pt idx="22">
                  <c:v>482</c:v>
                </c:pt>
                <c:pt idx="23">
                  <c:v>1024</c:v>
                </c:pt>
                <c:pt idx="24">
                  <c:v>1339</c:v>
                </c:pt>
                <c:pt idx="25">
                  <c:v>958</c:v>
                </c:pt>
                <c:pt idx="26">
                  <c:v>1153</c:v>
                </c:pt>
                <c:pt idx="27">
                  <c:v>136</c:v>
                </c:pt>
                <c:pt idx="28">
                  <c:v>923</c:v>
                </c:pt>
                <c:pt idx="29">
                  <c:v>252</c:v>
                </c:pt>
                <c:pt idx="30">
                  <c:v>1270</c:v>
                </c:pt>
                <c:pt idx="31">
                  <c:v>880</c:v>
                </c:pt>
                <c:pt idx="32">
                  <c:v>1330</c:v>
                </c:pt>
                <c:pt idx="33">
                  <c:v>255</c:v>
                </c:pt>
                <c:pt idx="34">
                  <c:v>253</c:v>
                </c:pt>
                <c:pt idx="35">
                  <c:v>1407</c:v>
                </c:pt>
                <c:pt idx="36">
                  <c:v>359</c:v>
                </c:pt>
                <c:pt idx="37">
                  <c:v>1084</c:v>
                </c:pt>
                <c:pt idx="38">
                  <c:v>1403</c:v>
                </c:pt>
                <c:pt idx="39">
                  <c:v>297</c:v>
                </c:pt>
                <c:pt idx="40">
                  <c:v>767</c:v>
                </c:pt>
                <c:pt idx="41">
                  <c:v>1338</c:v>
                </c:pt>
                <c:pt idx="42">
                  <c:v>180</c:v>
                </c:pt>
                <c:pt idx="43">
                  <c:v>419</c:v>
                </c:pt>
                <c:pt idx="44">
                  <c:v>905</c:v>
                </c:pt>
                <c:pt idx="45">
                  <c:v>673</c:v>
                </c:pt>
                <c:pt idx="46">
                  <c:v>1204</c:v>
                </c:pt>
                <c:pt idx="47">
                  <c:v>678</c:v>
                </c:pt>
                <c:pt idx="48">
                  <c:v>389</c:v>
                </c:pt>
                <c:pt idx="49">
                  <c:v>394</c:v>
                </c:pt>
                <c:pt idx="50">
                  <c:v>120</c:v>
                </c:pt>
                <c:pt idx="51">
                  <c:v>305</c:v>
                </c:pt>
                <c:pt idx="52">
                  <c:v>1108</c:v>
                </c:pt>
                <c:pt idx="53">
                  <c:v>295</c:v>
                </c:pt>
                <c:pt idx="54">
                  <c:v>143</c:v>
                </c:pt>
                <c:pt idx="55">
                  <c:v>891</c:v>
                </c:pt>
                <c:pt idx="56">
                  <c:v>445</c:v>
                </c:pt>
                <c:pt idx="57">
                  <c:v>284</c:v>
                </c:pt>
                <c:pt idx="58">
                  <c:v>154</c:v>
                </c:pt>
                <c:pt idx="59">
                  <c:v>175</c:v>
                </c:pt>
                <c:pt idx="60">
                  <c:v>671</c:v>
                </c:pt>
                <c:pt idx="61">
                  <c:v>266</c:v>
                </c:pt>
                <c:pt idx="62">
                  <c:v>611</c:v>
                </c:pt>
                <c:pt idx="63">
                  <c:v>259</c:v>
                </c:pt>
                <c:pt idx="64">
                  <c:v>1368</c:v>
                </c:pt>
                <c:pt idx="65">
                  <c:v>592</c:v>
                </c:pt>
                <c:pt idx="66">
                  <c:v>870</c:v>
                </c:pt>
                <c:pt idx="67">
                  <c:v>1236</c:v>
                </c:pt>
                <c:pt idx="68">
                  <c:v>187</c:v>
                </c:pt>
                <c:pt idx="69">
                  <c:v>357</c:v>
                </c:pt>
                <c:pt idx="70">
                  <c:v>431</c:v>
                </c:pt>
                <c:pt idx="71">
                  <c:v>793</c:v>
                </c:pt>
                <c:pt idx="72">
                  <c:v>350</c:v>
                </c:pt>
                <c:pt idx="73">
                  <c:v>781</c:v>
                </c:pt>
                <c:pt idx="74">
                  <c:v>488</c:v>
                </c:pt>
                <c:pt idx="75">
                  <c:v>496</c:v>
                </c:pt>
                <c:pt idx="76">
                  <c:v>576</c:v>
                </c:pt>
                <c:pt idx="77">
                  <c:v>1053</c:v>
                </c:pt>
                <c:pt idx="78">
                  <c:v>428</c:v>
                </c:pt>
                <c:pt idx="79">
                  <c:v>447</c:v>
                </c:pt>
                <c:pt idx="80">
                  <c:v>1059</c:v>
                </c:pt>
                <c:pt idx="81">
                  <c:v>389</c:v>
                </c:pt>
                <c:pt idx="82">
                  <c:v>913</c:v>
                </c:pt>
                <c:pt idx="83">
                  <c:v>1136</c:v>
                </c:pt>
                <c:pt idx="84">
                  <c:v>1135</c:v>
                </c:pt>
                <c:pt idx="85">
                  <c:v>232</c:v>
                </c:pt>
                <c:pt idx="86">
                  <c:v>1319</c:v>
                </c:pt>
                <c:pt idx="87">
                  <c:v>465</c:v>
                </c:pt>
                <c:pt idx="88">
                  <c:v>1100</c:v>
                </c:pt>
                <c:pt idx="89">
                  <c:v>386</c:v>
                </c:pt>
                <c:pt idx="90">
                  <c:v>1337</c:v>
                </c:pt>
                <c:pt idx="91">
                  <c:v>130</c:v>
                </c:pt>
                <c:pt idx="92">
                  <c:v>680</c:v>
                </c:pt>
                <c:pt idx="93">
                  <c:v>1355</c:v>
                </c:pt>
                <c:pt idx="94">
                  <c:v>889</c:v>
                </c:pt>
                <c:pt idx="95">
                  <c:v>1102</c:v>
                </c:pt>
                <c:pt idx="96">
                  <c:v>638</c:v>
                </c:pt>
                <c:pt idx="97">
                  <c:v>885</c:v>
                </c:pt>
                <c:pt idx="98">
                  <c:v>1188</c:v>
                </c:pt>
                <c:pt idx="99">
                  <c:v>1338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EC9-48AA-9A7B-DCF551AE7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1743742864"/>
        <c:axId val="1743743408"/>
      </c:barChart>
      <c:catAx>
        <c:axId val="1743742864"/>
        <c:scaling>
          <c:orientation val="minMax"/>
        </c:scaling>
        <c:delete val="1"/>
        <c:axPos val="b"/>
        <c:majorTickMark val="out"/>
        <c:minorTickMark val="none"/>
        <c:tickLblPos val="nextTo"/>
        <c:crossAx val="1743743408"/>
        <c:crosses val="autoZero"/>
        <c:auto val="1"/>
        <c:lblAlgn val="ctr"/>
        <c:lblOffset val="100"/>
        <c:noMultiLvlLbl val="0"/>
      </c:catAx>
      <c:valAx>
        <c:axId val="17437434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KPI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743742864"/>
        <c:crosses val="autoZero"/>
        <c:crossBetween val="between"/>
      </c:valAx>
      <c:spPr>
        <a:noFill/>
        <a:ln>
          <a:solidFill>
            <a:srgbClr val="F2F2F2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Data'!$AJ$10</c:f>
              <c:strCache>
                <c:ptCount val="1"/>
                <c:pt idx="0">
                  <c:v>KPI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'Raw Data'!$AJ$11:$AJ$110</c:f>
              <c:numCache>
                <c:formatCode>General</c:formatCode>
                <c:ptCount val="100"/>
                <c:pt idx="0">
                  <c:v>267</c:v>
                </c:pt>
                <c:pt idx="1">
                  <c:v>218</c:v>
                </c:pt>
                <c:pt idx="2">
                  <c:v>9</c:v>
                </c:pt>
                <c:pt idx="3">
                  <c:v>388</c:v>
                </c:pt>
                <c:pt idx="4">
                  <c:v>130</c:v>
                </c:pt>
                <c:pt idx="5">
                  <c:v>181</c:v>
                </c:pt>
                <c:pt idx="6">
                  <c:v>319</c:v>
                </c:pt>
                <c:pt idx="7">
                  <c:v>16</c:v>
                </c:pt>
                <c:pt idx="8">
                  <c:v>486</c:v>
                </c:pt>
                <c:pt idx="9">
                  <c:v>259</c:v>
                </c:pt>
                <c:pt idx="10">
                  <c:v>299</c:v>
                </c:pt>
                <c:pt idx="11">
                  <c:v>124</c:v>
                </c:pt>
                <c:pt idx="12">
                  <c:v>489</c:v>
                </c:pt>
                <c:pt idx="13">
                  <c:v>417</c:v>
                </c:pt>
                <c:pt idx="14">
                  <c:v>77</c:v>
                </c:pt>
                <c:pt idx="15">
                  <c:v>267</c:v>
                </c:pt>
                <c:pt idx="16">
                  <c:v>172</c:v>
                </c:pt>
                <c:pt idx="17">
                  <c:v>227</c:v>
                </c:pt>
                <c:pt idx="18">
                  <c:v>398</c:v>
                </c:pt>
                <c:pt idx="19">
                  <c:v>168</c:v>
                </c:pt>
                <c:pt idx="20">
                  <c:v>264</c:v>
                </c:pt>
                <c:pt idx="21">
                  <c:v>199</c:v>
                </c:pt>
                <c:pt idx="22">
                  <c:v>116</c:v>
                </c:pt>
                <c:pt idx="23">
                  <c:v>176</c:v>
                </c:pt>
                <c:pt idx="24">
                  <c:v>379</c:v>
                </c:pt>
                <c:pt idx="25">
                  <c:v>206</c:v>
                </c:pt>
                <c:pt idx="26">
                  <c:v>250</c:v>
                </c:pt>
                <c:pt idx="27">
                  <c:v>57</c:v>
                </c:pt>
                <c:pt idx="28">
                  <c:v>116</c:v>
                </c:pt>
                <c:pt idx="29">
                  <c:v>439</c:v>
                </c:pt>
                <c:pt idx="30">
                  <c:v>64</c:v>
                </c:pt>
                <c:pt idx="31">
                  <c:v>12</c:v>
                </c:pt>
                <c:pt idx="32">
                  <c:v>385</c:v>
                </c:pt>
                <c:pt idx="33">
                  <c:v>128</c:v>
                </c:pt>
                <c:pt idx="34">
                  <c:v>266</c:v>
                </c:pt>
                <c:pt idx="35">
                  <c:v>302</c:v>
                </c:pt>
                <c:pt idx="36">
                  <c:v>269</c:v>
                </c:pt>
                <c:pt idx="37">
                  <c:v>267</c:v>
                </c:pt>
                <c:pt idx="38">
                  <c:v>347</c:v>
                </c:pt>
                <c:pt idx="39">
                  <c:v>65</c:v>
                </c:pt>
                <c:pt idx="40">
                  <c:v>380</c:v>
                </c:pt>
                <c:pt idx="41">
                  <c:v>261</c:v>
                </c:pt>
                <c:pt idx="42">
                  <c:v>478</c:v>
                </c:pt>
                <c:pt idx="43">
                  <c:v>398</c:v>
                </c:pt>
                <c:pt idx="44">
                  <c:v>84</c:v>
                </c:pt>
                <c:pt idx="45">
                  <c:v>352</c:v>
                </c:pt>
                <c:pt idx="46">
                  <c:v>227</c:v>
                </c:pt>
                <c:pt idx="47">
                  <c:v>129</c:v>
                </c:pt>
                <c:pt idx="48">
                  <c:v>257</c:v>
                </c:pt>
                <c:pt idx="49">
                  <c:v>405</c:v>
                </c:pt>
                <c:pt idx="50">
                  <c:v>64</c:v>
                </c:pt>
                <c:pt idx="51">
                  <c:v>277</c:v>
                </c:pt>
                <c:pt idx="52">
                  <c:v>5</c:v>
                </c:pt>
                <c:pt idx="53">
                  <c:v>338</c:v>
                </c:pt>
                <c:pt idx="54">
                  <c:v>90</c:v>
                </c:pt>
                <c:pt idx="55">
                  <c:v>339</c:v>
                </c:pt>
                <c:pt idx="56">
                  <c:v>396</c:v>
                </c:pt>
                <c:pt idx="57">
                  <c:v>286</c:v>
                </c:pt>
                <c:pt idx="58">
                  <c:v>121</c:v>
                </c:pt>
                <c:pt idx="59">
                  <c:v>293</c:v>
                </c:pt>
                <c:pt idx="60">
                  <c:v>488</c:v>
                </c:pt>
                <c:pt idx="61">
                  <c:v>18</c:v>
                </c:pt>
                <c:pt idx="62">
                  <c:v>429</c:v>
                </c:pt>
                <c:pt idx="63">
                  <c:v>42</c:v>
                </c:pt>
                <c:pt idx="64">
                  <c:v>188</c:v>
                </c:pt>
                <c:pt idx="65">
                  <c:v>253</c:v>
                </c:pt>
                <c:pt idx="66">
                  <c:v>73</c:v>
                </c:pt>
                <c:pt idx="67">
                  <c:v>154</c:v>
                </c:pt>
                <c:pt idx="68">
                  <c:v>392</c:v>
                </c:pt>
                <c:pt idx="69">
                  <c:v>345</c:v>
                </c:pt>
                <c:pt idx="70">
                  <c:v>234</c:v>
                </c:pt>
                <c:pt idx="71">
                  <c:v>301</c:v>
                </c:pt>
                <c:pt idx="72">
                  <c:v>53</c:v>
                </c:pt>
                <c:pt idx="73">
                  <c:v>319</c:v>
                </c:pt>
                <c:pt idx="74">
                  <c:v>476</c:v>
                </c:pt>
                <c:pt idx="75">
                  <c:v>242</c:v>
                </c:pt>
                <c:pt idx="76">
                  <c:v>372</c:v>
                </c:pt>
                <c:pt idx="77">
                  <c:v>16</c:v>
                </c:pt>
                <c:pt idx="78">
                  <c:v>124</c:v>
                </c:pt>
                <c:pt idx="79">
                  <c:v>299</c:v>
                </c:pt>
                <c:pt idx="80">
                  <c:v>9</c:v>
                </c:pt>
                <c:pt idx="81">
                  <c:v>19</c:v>
                </c:pt>
                <c:pt idx="82">
                  <c:v>115</c:v>
                </c:pt>
                <c:pt idx="83">
                  <c:v>347</c:v>
                </c:pt>
                <c:pt idx="84">
                  <c:v>318</c:v>
                </c:pt>
                <c:pt idx="85">
                  <c:v>430</c:v>
                </c:pt>
                <c:pt idx="86">
                  <c:v>100</c:v>
                </c:pt>
                <c:pt idx="87">
                  <c:v>471</c:v>
                </c:pt>
                <c:pt idx="88">
                  <c:v>380</c:v>
                </c:pt>
                <c:pt idx="89">
                  <c:v>379</c:v>
                </c:pt>
                <c:pt idx="90">
                  <c:v>473</c:v>
                </c:pt>
                <c:pt idx="91">
                  <c:v>244</c:v>
                </c:pt>
                <c:pt idx="92">
                  <c:v>49</c:v>
                </c:pt>
                <c:pt idx="93">
                  <c:v>423</c:v>
                </c:pt>
                <c:pt idx="94">
                  <c:v>15</c:v>
                </c:pt>
                <c:pt idx="95">
                  <c:v>69</c:v>
                </c:pt>
                <c:pt idx="96">
                  <c:v>393</c:v>
                </c:pt>
                <c:pt idx="97">
                  <c:v>343</c:v>
                </c:pt>
                <c:pt idx="98">
                  <c:v>289</c:v>
                </c:pt>
                <c:pt idx="99">
                  <c:v>183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511-4AB2-9974-AF080E9B1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1743746128"/>
        <c:axId val="1743741232"/>
      </c:barChart>
      <c:catAx>
        <c:axId val="1743746128"/>
        <c:scaling>
          <c:orientation val="minMax"/>
        </c:scaling>
        <c:delete val="1"/>
        <c:axPos val="b"/>
        <c:majorTickMark val="out"/>
        <c:minorTickMark val="none"/>
        <c:tickLblPos val="nextTo"/>
        <c:crossAx val="1743741232"/>
        <c:crosses val="autoZero"/>
        <c:auto val="1"/>
        <c:lblAlgn val="ctr"/>
        <c:lblOffset val="100"/>
        <c:noMultiLvlLbl val="0"/>
      </c:catAx>
      <c:valAx>
        <c:axId val="174374123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KPI 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743746128"/>
        <c:crosses val="autoZero"/>
        <c:crossBetween val="between"/>
      </c:valAx>
      <c:spPr>
        <a:noFill/>
        <a:ln>
          <a:solidFill>
            <a:srgbClr val="F2F2F2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Data'!$AK$10</c:f>
              <c:strCache>
                <c:ptCount val="1"/>
                <c:pt idx="0">
                  <c:v>KPI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'Raw Data'!$AK$11:$AK$110</c:f>
              <c:numCache>
                <c:formatCode>General</c:formatCode>
                <c:ptCount val="100"/>
                <c:pt idx="0">
                  <c:v>0.28000000000000003</c:v>
                </c:pt>
                <c:pt idx="1">
                  <c:v>0.86</c:v>
                </c:pt>
                <c:pt idx="2">
                  <c:v>0.95</c:v>
                </c:pt>
                <c:pt idx="3">
                  <c:v>0.35</c:v>
                </c:pt>
                <c:pt idx="4">
                  <c:v>0.57999999999999996</c:v>
                </c:pt>
                <c:pt idx="5">
                  <c:v>0.97</c:v>
                </c:pt>
                <c:pt idx="6">
                  <c:v>0.78</c:v>
                </c:pt>
                <c:pt idx="7">
                  <c:v>0.59</c:v>
                </c:pt>
                <c:pt idx="8">
                  <c:v>0.56000000000000005</c:v>
                </c:pt>
                <c:pt idx="9">
                  <c:v>0.05</c:v>
                </c:pt>
                <c:pt idx="10">
                  <c:v>0.18</c:v>
                </c:pt>
                <c:pt idx="11">
                  <c:v>0.22</c:v>
                </c:pt>
                <c:pt idx="12">
                  <c:v>0.13</c:v>
                </c:pt>
                <c:pt idx="13">
                  <c:v>0.41</c:v>
                </c:pt>
                <c:pt idx="14">
                  <c:v>0.91</c:v>
                </c:pt>
                <c:pt idx="15">
                  <c:v>0.43</c:v>
                </c:pt>
                <c:pt idx="16">
                  <c:v>0.56999999999999995</c:v>
                </c:pt>
                <c:pt idx="17">
                  <c:v>0.22</c:v>
                </c:pt>
                <c:pt idx="18">
                  <c:v>0.68</c:v>
                </c:pt>
                <c:pt idx="19">
                  <c:v>0.08</c:v>
                </c:pt>
                <c:pt idx="20">
                  <c:v>0.1</c:v>
                </c:pt>
                <c:pt idx="21">
                  <c:v>0.92</c:v>
                </c:pt>
                <c:pt idx="22">
                  <c:v>0.71</c:v>
                </c:pt>
                <c:pt idx="23">
                  <c:v>0.35</c:v>
                </c:pt>
                <c:pt idx="24">
                  <c:v>0.98</c:v>
                </c:pt>
                <c:pt idx="25">
                  <c:v>0.1</c:v>
                </c:pt>
                <c:pt idx="26">
                  <c:v>0.56999999999999995</c:v>
                </c:pt>
                <c:pt idx="27">
                  <c:v>7.0000000000000007E-2</c:v>
                </c:pt>
                <c:pt idx="28">
                  <c:v>0.61</c:v>
                </c:pt>
                <c:pt idx="29">
                  <c:v>7.0000000000000007E-2</c:v>
                </c:pt>
                <c:pt idx="30">
                  <c:v>0.53</c:v>
                </c:pt>
                <c:pt idx="31">
                  <c:v>0.9</c:v>
                </c:pt>
                <c:pt idx="32">
                  <c:v>0.25</c:v>
                </c:pt>
                <c:pt idx="33">
                  <c:v>0.87</c:v>
                </c:pt>
                <c:pt idx="34">
                  <c:v>0.19</c:v>
                </c:pt>
                <c:pt idx="35">
                  <c:v>0.02</c:v>
                </c:pt>
                <c:pt idx="36">
                  <c:v>0.7</c:v>
                </c:pt>
                <c:pt idx="37">
                  <c:v>0.13</c:v>
                </c:pt>
                <c:pt idx="38">
                  <c:v>0.61</c:v>
                </c:pt>
                <c:pt idx="39">
                  <c:v>0.44</c:v>
                </c:pt>
                <c:pt idx="40">
                  <c:v>0.86</c:v>
                </c:pt>
                <c:pt idx="41">
                  <c:v>0.86</c:v>
                </c:pt>
                <c:pt idx="42">
                  <c:v>0.67</c:v>
                </c:pt>
                <c:pt idx="43">
                  <c:v>0.51</c:v>
                </c:pt>
                <c:pt idx="44">
                  <c:v>0.22</c:v>
                </c:pt>
                <c:pt idx="45">
                  <c:v>0.11</c:v>
                </c:pt>
                <c:pt idx="46">
                  <c:v>0.16</c:v>
                </c:pt>
                <c:pt idx="47">
                  <c:v>0.86</c:v>
                </c:pt>
                <c:pt idx="48">
                  <c:v>0.24</c:v>
                </c:pt>
                <c:pt idx="49">
                  <c:v>0.1</c:v>
                </c:pt>
                <c:pt idx="50">
                  <c:v>0.46</c:v>
                </c:pt>
                <c:pt idx="51">
                  <c:v>0.22</c:v>
                </c:pt>
                <c:pt idx="52">
                  <c:v>0.37</c:v>
                </c:pt>
                <c:pt idx="53">
                  <c:v>0.91</c:v>
                </c:pt>
                <c:pt idx="54">
                  <c:v>0.42</c:v>
                </c:pt>
                <c:pt idx="55">
                  <c:v>0.92</c:v>
                </c:pt>
                <c:pt idx="56">
                  <c:v>0.56000000000000005</c:v>
                </c:pt>
                <c:pt idx="57">
                  <c:v>0.62</c:v>
                </c:pt>
                <c:pt idx="58">
                  <c:v>0.83</c:v>
                </c:pt>
                <c:pt idx="59">
                  <c:v>0.67</c:v>
                </c:pt>
                <c:pt idx="60">
                  <c:v>0.64</c:v>
                </c:pt>
                <c:pt idx="61">
                  <c:v>0.54</c:v>
                </c:pt>
                <c:pt idx="62">
                  <c:v>0.35</c:v>
                </c:pt>
                <c:pt idx="63">
                  <c:v>0.28000000000000003</c:v>
                </c:pt>
                <c:pt idx="64">
                  <c:v>0.28000000000000003</c:v>
                </c:pt>
                <c:pt idx="65">
                  <c:v>0.74</c:v>
                </c:pt>
                <c:pt idx="66">
                  <c:v>0.08</c:v>
                </c:pt>
                <c:pt idx="67">
                  <c:v>0.42</c:v>
                </c:pt>
                <c:pt idx="68">
                  <c:v>0.98</c:v>
                </c:pt>
                <c:pt idx="69">
                  <c:v>0.72</c:v>
                </c:pt>
                <c:pt idx="70">
                  <c:v>0.59</c:v>
                </c:pt>
                <c:pt idx="71">
                  <c:v>0.81</c:v>
                </c:pt>
                <c:pt idx="72">
                  <c:v>0.17</c:v>
                </c:pt>
                <c:pt idx="73">
                  <c:v>0.82</c:v>
                </c:pt>
                <c:pt idx="74">
                  <c:v>0.02</c:v>
                </c:pt>
                <c:pt idx="75">
                  <c:v>0.83</c:v>
                </c:pt>
                <c:pt idx="76">
                  <c:v>0.37</c:v>
                </c:pt>
                <c:pt idx="77">
                  <c:v>0.02</c:v>
                </c:pt>
                <c:pt idx="78">
                  <c:v>0.47</c:v>
                </c:pt>
                <c:pt idx="79">
                  <c:v>0.72</c:v>
                </c:pt>
                <c:pt idx="80">
                  <c:v>0.68</c:v>
                </c:pt>
                <c:pt idx="81">
                  <c:v>0.37</c:v>
                </c:pt>
                <c:pt idx="82">
                  <c:v>0.12</c:v>
                </c:pt>
                <c:pt idx="83">
                  <c:v>0.6</c:v>
                </c:pt>
                <c:pt idx="84">
                  <c:v>0.81</c:v>
                </c:pt>
                <c:pt idx="85">
                  <c:v>0.71</c:v>
                </c:pt>
                <c:pt idx="86">
                  <c:v>0.79</c:v>
                </c:pt>
                <c:pt idx="87">
                  <c:v>0.85</c:v>
                </c:pt>
                <c:pt idx="88">
                  <c:v>0.75</c:v>
                </c:pt>
                <c:pt idx="89">
                  <c:v>0.21</c:v>
                </c:pt>
                <c:pt idx="90">
                  <c:v>0.24</c:v>
                </c:pt>
                <c:pt idx="91">
                  <c:v>0.08</c:v>
                </c:pt>
                <c:pt idx="92">
                  <c:v>0.03</c:v>
                </c:pt>
                <c:pt idx="93">
                  <c:v>0.63</c:v>
                </c:pt>
                <c:pt idx="94">
                  <c:v>0.11</c:v>
                </c:pt>
                <c:pt idx="95">
                  <c:v>0.16</c:v>
                </c:pt>
                <c:pt idx="96">
                  <c:v>0.65</c:v>
                </c:pt>
                <c:pt idx="97">
                  <c:v>0.35</c:v>
                </c:pt>
                <c:pt idx="98">
                  <c:v>0.39</c:v>
                </c:pt>
                <c:pt idx="99">
                  <c:v>0.28000000000000003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E47-4A80-AF04-EAC40EB12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1743747760"/>
        <c:axId val="1743747216"/>
      </c:barChart>
      <c:catAx>
        <c:axId val="1743747760"/>
        <c:scaling>
          <c:orientation val="minMax"/>
        </c:scaling>
        <c:delete val="1"/>
        <c:axPos val="b"/>
        <c:majorTickMark val="out"/>
        <c:minorTickMark val="none"/>
        <c:tickLblPos val="nextTo"/>
        <c:crossAx val="1743747216"/>
        <c:crosses val="autoZero"/>
        <c:auto val="1"/>
        <c:lblAlgn val="ctr"/>
        <c:lblOffset val="100"/>
        <c:noMultiLvlLbl val="0"/>
      </c:catAx>
      <c:valAx>
        <c:axId val="17437472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KPI 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743747760"/>
        <c:crosses val="autoZero"/>
        <c:crossBetween val="between"/>
      </c:valAx>
      <c:spPr>
        <a:noFill/>
        <a:ln>
          <a:solidFill>
            <a:srgbClr val="F2F2F2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Data'!$AL$10</c:f>
              <c:strCache>
                <c:ptCount val="1"/>
                <c:pt idx="0">
                  <c:v>KPI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'Raw Data'!$AL$11:$AL$110</c:f>
              <c:numCache>
                <c:formatCode>General</c:formatCode>
                <c:ptCount val="100"/>
                <c:pt idx="0">
                  <c:v>318</c:v>
                </c:pt>
                <c:pt idx="1">
                  <c:v>295</c:v>
                </c:pt>
                <c:pt idx="2">
                  <c:v>372</c:v>
                </c:pt>
                <c:pt idx="3">
                  <c:v>578</c:v>
                </c:pt>
                <c:pt idx="4">
                  <c:v>352</c:v>
                </c:pt>
                <c:pt idx="5">
                  <c:v>295</c:v>
                </c:pt>
                <c:pt idx="6">
                  <c:v>285</c:v>
                </c:pt>
                <c:pt idx="7">
                  <c:v>280</c:v>
                </c:pt>
                <c:pt idx="8">
                  <c:v>464</c:v>
                </c:pt>
                <c:pt idx="9">
                  <c:v>260</c:v>
                </c:pt>
                <c:pt idx="10">
                  <c:v>711</c:v>
                </c:pt>
                <c:pt idx="11">
                  <c:v>609</c:v>
                </c:pt>
                <c:pt idx="12">
                  <c:v>352</c:v>
                </c:pt>
                <c:pt idx="13">
                  <c:v>330</c:v>
                </c:pt>
                <c:pt idx="14">
                  <c:v>643</c:v>
                </c:pt>
                <c:pt idx="15">
                  <c:v>318</c:v>
                </c:pt>
                <c:pt idx="16">
                  <c:v>540</c:v>
                </c:pt>
                <c:pt idx="17">
                  <c:v>669</c:v>
                </c:pt>
                <c:pt idx="18">
                  <c:v>677</c:v>
                </c:pt>
                <c:pt idx="19">
                  <c:v>610</c:v>
                </c:pt>
                <c:pt idx="20">
                  <c:v>396</c:v>
                </c:pt>
                <c:pt idx="21">
                  <c:v>439</c:v>
                </c:pt>
                <c:pt idx="22">
                  <c:v>425</c:v>
                </c:pt>
                <c:pt idx="23">
                  <c:v>268</c:v>
                </c:pt>
                <c:pt idx="24">
                  <c:v>494</c:v>
                </c:pt>
                <c:pt idx="25">
                  <c:v>443</c:v>
                </c:pt>
                <c:pt idx="26">
                  <c:v>576</c:v>
                </c:pt>
                <c:pt idx="27">
                  <c:v>607</c:v>
                </c:pt>
                <c:pt idx="28">
                  <c:v>622</c:v>
                </c:pt>
                <c:pt idx="29">
                  <c:v>289</c:v>
                </c:pt>
                <c:pt idx="30">
                  <c:v>487</c:v>
                </c:pt>
                <c:pt idx="31">
                  <c:v>395</c:v>
                </c:pt>
                <c:pt idx="32">
                  <c:v>550</c:v>
                </c:pt>
                <c:pt idx="33">
                  <c:v>644</c:v>
                </c:pt>
                <c:pt idx="34">
                  <c:v>706</c:v>
                </c:pt>
                <c:pt idx="35">
                  <c:v>634</c:v>
                </c:pt>
                <c:pt idx="36">
                  <c:v>571</c:v>
                </c:pt>
                <c:pt idx="37">
                  <c:v>432</c:v>
                </c:pt>
                <c:pt idx="38">
                  <c:v>671</c:v>
                </c:pt>
                <c:pt idx="39">
                  <c:v>334</c:v>
                </c:pt>
                <c:pt idx="40">
                  <c:v>559</c:v>
                </c:pt>
                <c:pt idx="41">
                  <c:v>648</c:v>
                </c:pt>
                <c:pt idx="42">
                  <c:v>639</c:v>
                </c:pt>
                <c:pt idx="43">
                  <c:v>316</c:v>
                </c:pt>
                <c:pt idx="44">
                  <c:v>704</c:v>
                </c:pt>
                <c:pt idx="45">
                  <c:v>420</c:v>
                </c:pt>
                <c:pt idx="46">
                  <c:v>454</c:v>
                </c:pt>
                <c:pt idx="47">
                  <c:v>538</c:v>
                </c:pt>
                <c:pt idx="48">
                  <c:v>437</c:v>
                </c:pt>
                <c:pt idx="49">
                  <c:v>587</c:v>
                </c:pt>
                <c:pt idx="50">
                  <c:v>274</c:v>
                </c:pt>
                <c:pt idx="51">
                  <c:v>597</c:v>
                </c:pt>
                <c:pt idx="52">
                  <c:v>339</c:v>
                </c:pt>
                <c:pt idx="53">
                  <c:v>585</c:v>
                </c:pt>
                <c:pt idx="54">
                  <c:v>449</c:v>
                </c:pt>
                <c:pt idx="55">
                  <c:v>410</c:v>
                </c:pt>
                <c:pt idx="56">
                  <c:v>388</c:v>
                </c:pt>
                <c:pt idx="57">
                  <c:v>668</c:v>
                </c:pt>
                <c:pt idx="58">
                  <c:v>463</c:v>
                </c:pt>
                <c:pt idx="59">
                  <c:v>704</c:v>
                </c:pt>
                <c:pt idx="60">
                  <c:v>342</c:v>
                </c:pt>
                <c:pt idx="61">
                  <c:v>703</c:v>
                </c:pt>
                <c:pt idx="62">
                  <c:v>615</c:v>
                </c:pt>
                <c:pt idx="63">
                  <c:v>263</c:v>
                </c:pt>
                <c:pt idx="64">
                  <c:v>539</c:v>
                </c:pt>
                <c:pt idx="65">
                  <c:v>496</c:v>
                </c:pt>
                <c:pt idx="66">
                  <c:v>509</c:v>
                </c:pt>
                <c:pt idx="67">
                  <c:v>672</c:v>
                </c:pt>
                <c:pt idx="68">
                  <c:v>655</c:v>
                </c:pt>
                <c:pt idx="69">
                  <c:v>641</c:v>
                </c:pt>
                <c:pt idx="70">
                  <c:v>507</c:v>
                </c:pt>
                <c:pt idx="71">
                  <c:v>636</c:v>
                </c:pt>
                <c:pt idx="72">
                  <c:v>720</c:v>
                </c:pt>
                <c:pt idx="73">
                  <c:v>646</c:v>
                </c:pt>
                <c:pt idx="74">
                  <c:v>426</c:v>
                </c:pt>
                <c:pt idx="75">
                  <c:v>344</c:v>
                </c:pt>
                <c:pt idx="76">
                  <c:v>675</c:v>
                </c:pt>
                <c:pt idx="77">
                  <c:v>528</c:v>
                </c:pt>
                <c:pt idx="78">
                  <c:v>351</c:v>
                </c:pt>
                <c:pt idx="79">
                  <c:v>518</c:v>
                </c:pt>
                <c:pt idx="80">
                  <c:v>563</c:v>
                </c:pt>
                <c:pt idx="81">
                  <c:v>537</c:v>
                </c:pt>
                <c:pt idx="82">
                  <c:v>499</c:v>
                </c:pt>
                <c:pt idx="83">
                  <c:v>384</c:v>
                </c:pt>
                <c:pt idx="84">
                  <c:v>491</c:v>
                </c:pt>
                <c:pt idx="85">
                  <c:v>256</c:v>
                </c:pt>
                <c:pt idx="86">
                  <c:v>269</c:v>
                </c:pt>
                <c:pt idx="87">
                  <c:v>731</c:v>
                </c:pt>
                <c:pt idx="88">
                  <c:v>600</c:v>
                </c:pt>
                <c:pt idx="89">
                  <c:v>720</c:v>
                </c:pt>
                <c:pt idx="90">
                  <c:v>266</c:v>
                </c:pt>
                <c:pt idx="91">
                  <c:v>391</c:v>
                </c:pt>
                <c:pt idx="92">
                  <c:v>496</c:v>
                </c:pt>
                <c:pt idx="93">
                  <c:v>705</c:v>
                </c:pt>
                <c:pt idx="94">
                  <c:v>561</c:v>
                </c:pt>
                <c:pt idx="95">
                  <c:v>666</c:v>
                </c:pt>
                <c:pt idx="96">
                  <c:v>587</c:v>
                </c:pt>
                <c:pt idx="97">
                  <c:v>679</c:v>
                </c:pt>
                <c:pt idx="98">
                  <c:v>609</c:v>
                </c:pt>
                <c:pt idx="99">
                  <c:v>646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047-4976-B4DB-4D608584D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1743745584"/>
        <c:axId val="1921554736"/>
      </c:barChart>
      <c:catAx>
        <c:axId val="1743745584"/>
        <c:scaling>
          <c:orientation val="minMax"/>
        </c:scaling>
        <c:delete val="1"/>
        <c:axPos val="b"/>
        <c:majorTickMark val="out"/>
        <c:minorTickMark val="none"/>
        <c:tickLblPos val="nextTo"/>
        <c:crossAx val="1921554736"/>
        <c:crosses val="autoZero"/>
        <c:auto val="1"/>
        <c:lblAlgn val="ctr"/>
        <c:lblOffset val="100"/>
        <c:noMultiLvlLbl val="0"/>
      </c:catAx>
      <c:valAx>
        <c:axId val="19215547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KPI 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743745584"/>
        <c:crosses val="autoZero"/>
        <c:crossBetween val="between"/>
      </c:valAx>
      <c:spPr>
        <a:noFill/>
        <a:ln>
          <a:solidFill>
            <a:srgbClr val="F2F2F2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Data'!$AM$10</c:f>
              <c:strCache>
                <c:ptCount val="1"/>
                <c:pt idx="0">
                  <c:v>KPI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'Raw Data'!$AM$11:$AM$110</c:f>
              <c:numCache>
                <c:formatCode>0</c:formatCode>
                <c:ptCount val="100"/>
                <c:pt idx="0">
                  <c:v>348.83</c:v>
                </c:pt>
                <c:pt idx="1">
                  <c:v>734.27</c:v>
                </c:pt>
                <c:pt idx="2">
                  <c:v>503.34</c:v>
                </c:pt>
                <c:pt idx="3">
                  <c:v>367.9</c:v>
                </c:pt>
                <c:pt idx="4">
                  <c:v>477.47</c:v>
                </c:pt>
                <c:pt idx="5">
                  <c:v>678.05</c:v>
                </c:pt>
                <c:pt idx="6">
                  <c:v>373.29</c:v>
                </c:pt>
                <c:pt idx="7">
                  <c:v>532.21</c:v>
                </c:pt>
                <c:pt idx="8">
                  <c:v>265</c:v>
                </c:pt>
                <c:pt idx="9">
                  <c:v>855.81</c:v>
                </c:pt>
                <c:pt idx="10">
                  <c:v>649.79</c:v>
                </c:pt>
                <c:pt idx="11">
                  <c:v>983.54</c:v>
                </c:pt>
                <c:pt idx="12">
                  <c:v>141.18</c:v>
                </c:pt>
                <c:pt idx="13">
                  <c:v>404.07</c:v>
                </c:pt>
                <c:pt idx="14">
                  <c:v>180.39</c:v>
                </c:pt>
                <c:pt idx="15">
                  <c:v>887.77</c:v>
                </c:pt>
                <c:pt idx="16">
                  <c:v>10.18</c:v>
                </c:pt>
                <c:pt idx="17">
                  <c:v>775.1</c:v>
                </c:pt>
                <c:pt idx="18">
                  <c:v>411.09</c:v>
                </c:pt>
                <c:pt idx="19">
                  <c:v>807.26</c:v>
                </c:pt>
                <c:pt idx="20">
                  <c:v>85.84</c:v>
                </c:pt>
                <c:pt idx="21">
                  <c:v>209.94</c:v>
                </c:pt>
                <c:pt idx="22">
                  <c:v>337.36</c:v>
                </c:pt>
                <c:pt idx="23">
                  <c:v>242.52</c:v>
                </c:pt>
                <c:pt idx="24">
                  <c:v>336.15</c:v>
                </c:pt>
                <c:pt idx="25">
                  <c:v>717.43</c:v>
                </c:pt>
                <c:pt idx="26">
                  <c:v>7.33</c:v>
                </c:pt>
                <c:pt idx="27">
                  <c:v>985.32</c:v>
                </c:pt>
                <c:pt idx="28">
                  <c:v>386.26</c:v>
                </c:pt>
                <c:pt idx="29">
                  <c:v>0.33</c:v>
                </c:pt>
                <c:pt idx="30">
                  <c:v>259.52</c:v>
                </c:pt>
                <c:pt idx="31">
                  <c:v>915.26</c:v>
                </c:pt>
                <c:pt idx="32">
                  <c:v>117.46</c:v>
                </c:pt>
                <c:pt idx="33">
                  <c:v>191.33</c:v>
                </c:pt>
                <c:pt idx="34">
                  <c:v>982.91</c:v>
                </c:pt>
                <c:pt idx="35">
                  <c:v>178.96</c:v>
                </c:pt>
                <c:pt idx="36">
                  <c:v>93.66</c:v>
                </c:pt>
                <c:pt idx="37">
                  <c:v>67.7</c:v>
                </c:pt>
                <c:pt idx="38">
                  <c:v>206.15</c:v>
                </c:pt>
                <c:pt idx="39">
                  <c:v>53.51</c:v>
                </c:pt>
                <c:pt idx="40">
                  <c:v>517.96</c:v>
                </c:pt>
                <c:pt idx="41">
                  <c:v>218.2</c:v>
                </c:pt>
                <c:pt idx="42">
                  <c:v>514.29</c:v>
                </c:pt>
                <c:pt idx="43">
                  <c:v>153.76</c:v>
                </c:pt>
                <c:pt idx="44">
                  <c:v>101.97</c:v>
                </c:pt>
                <c:pt idx="45">
                  <c:v>568.95000000000005</c:v>
                </c:pt>
                <c:pt idx="46">
                  <c:v>973.82</c:v>
                </c:pt>
                <c:pt idx="47">
                  <c:v>793.37</c:v>
                </c:pt>
                <c:pt idx="48">
                  <c:v>948.59</c:v>
                </c:pt>
                <c:pt idx="49">
                  <c:v>516.88</c:v>
                </c:pt>
                <c:pt idx="50">
                  <c:v>880.23</c:v>
                </c:pt>
                <c:pt idx="51">
                  <c:v>136.75</c:v>
                </c:pt>
                <c:pt idx="52">
                  <c:v>992.41</c:v>
                </c:pt>
                <c:pt idx="53">
                  <c:v>960.61</c:v>
                </c:pt>
                <c:pt idx="54">
                  <c:v>34.5</c:v>
                </c:pt>
                <c:pt idx="55">
                  <c:v>514.91999999999996</c:v>
                </c:pt>
                <c:pt idx="56">
                  <c:v>369.97</c:v>
                </c:pt>
                <c:pt idx="57">
                  <c:v>574.32000000000005</c:v>
                </c:pt>
                <c:pt idx="58">
                  <c:v>79.95</c:v>
                </c:pt>
                <c:pt idx="59">
                  <c:v>147.34</c:v>
                </c:pt>
                <c:pt idx="60">
                  <c:v>622.22</c:v>
                </c:pt>
                <c:pt idx="61">
                  <c:v>973.22</c:v>
                </c:pt>
                <c:pt idx="62">
                  <c:v>166.92</c:v>
                </c:pt>
                <c:pt idx="63">
                  <c:v>728.32</c:v>
                </c:pt>
                <c:pt idx="64">
                  <c:v>876.31</c:v>
                </c:pt>
                <c:pt idx="65">
                  <c:v>621.80999999999995</c:v>
                </c:pt>
                <c:pt idx="66">
                  <c:v>541.54999999999995</c:v>
                </c:pt>
                <c:pt idx="67">
                  <c:v>729.28</c:v>
                </c:pt>
                <c:pt idx="68">
                  <c:v>609.45000000000005</c:v>
                </c:pt>
                <c:pt idx="69">
                  <c:v>449</c:v>
                </c:pt>
                <c:pt idx="70">
                  <c:v>3.23</c:v>
                </c:pt>
                <c:pt idx="71">
                  <c:v>441.91</c:v>
                </c:pt>
                <c:pt idx="72">
                  <c:v>646.45000000000005</c:v>
                </c:pt>
                <c:pt idx="73">
                  <c:v>585.01</c:v>
                </c:pt>
                <c:pt idx="74">
                  <c:v>958.79</c:v>
                </c:pt>
                <c:pt idx="75">
                  <c:v>577.15</c:v>
                </c:pt>
                <c:pt idx="76">
                  <c:v>239.9</c:v>
                </c:pt>
                <c:pt idx="77">
                  <c:v>571.91</c:v>
                </c:pt>
                <c:pt idx="78">
                  <c:v>639.48</c:v>
                </c:pt>
                <c:pt idx="79">
                  <c:v>759.99</c:v>
                </c:pt>
                <c:pt idx="80">
                  <c:v>100.84</c:v>
                </c:pt>
                <c:pt idx="81">
                  <c:v>620.14</c:v>
                </c:pt>
                <c:pt idx="82">
                  <c:v>558.05999999999995</c:v>
                </c:pt>
                <c:pt idx="83">
                  <c:v>999.49</c:v>
                </c:pt>
                <c:pt idx="84">
                  <c:v>715.53</c:v>
                </c:pt>
                <c:pt idx="85">
                  <c:v>275.58</c:v>
                </c:pt>
                <c:pt idx="86">
                  <c:v>365.38</c:v>
                </c:pt>
                <c:pt idx="87">
                  <c:v>970.51</c:v>
                </c:pt>
                <c:pt idx="88">
                  <c:v>228.92</c:v>
                </c:pt>
                <c:pt idx="89">
                  <c:v>22.38</c:v>
                </c:pt>
                <c:pt idx="90">
                  <c:v>711.8</c:v>
                </c:pt>
                <c:pt idx="91">
                  <c:v>384.97</c:v>
                </c:pt>
                <c:pt idx="92">
                  <c:v>614.98</c:v>
                </c:pt>
                <c:pt idx="93">
                  <c:v>482.87</c:v>
                </c:pt>
                <c:pt idx="94">
                  <c:v>80.790000000000006</c:v>
                </c:pt>
                <c:pt idx="95">
                  <c:v>453.03</c:v>
                </c:pt>
                <c:pt idx="96">
                  <c:v>944.86</c:v>
                </c:pt>
                <c:pt idx="97">
                  <c:v>676.41</c:v>
                </c:pt>
                <c:pt idx="98">
                  <c:v>996.63</c:v>
                </c:pt>
                <c:pt idx="99">
                  <c:v>343.29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D-481C-8698-32AF13C00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1921549840"/>
        <c:axId val="1921555280"/>
      </c:barChart>
      <c:catAx>
        <c:axId val="1921549840"/>
        <c:scaling>
          <c:orientation val="minMax"/>
        </c:scaling>
        <c:delete val="1"/>
        <c:axPos val="b"/>
        <c:majorTickMark val="out"/>
        <c:minorTickMark val="none"/>
        <c:tickLblPos val="nextTo"/>
        <c:crossAx val="1921555280"/>
        <c:crosses val="autoZero"/>
        <c:auto val="1"/>
        <c:lblAlgn val="ctr"/>
        <c:lblOffset val="100"/>
        <c:noMultiLvlLbl val="0"/>
      </c:catAx>
      <c:valAx>
        <c:axId val="19215552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KPI 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crossAx val="1921549840"/>
        <c:crosses val="autoZero"/>
        <c:crossBetween val="between"/>
      </c:valAx>
      <c:spPr>
        <a:noFill/>
        <a:ln>
          <a:solidFill>
            <a:srgbClr val="F2F2F2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$E$2" lockText="1" noThreeD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List" dx="22" fmlaLink="$M$2" fmlaRange="L3:L7" sel="4" val="0"/>
</file>

<file path=xl/ctrlProps/ctrlProp5.xml><?xml version="1.0" encoding="utf-8"?>
<formControlPr xmlns="http://schemas.microsoft.com/office/spreadsheetml/2009/9/main" objectType="Radio" firstButton="1" fmlaLink="$F$2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Radio" lockText="1"/>
</file>

<file path=xl/ctrlProps/ctrlProp8.xml><?xml version="1.0" encoding="utf-8"?>
<formControlPr xmlns="http://schemas.microsoft.com/office/spreadsheetml/2009/9/main" objectType="Radio" lockText="1"/>
</file>

<file path=xl/ctrlProps/ctrlProp9.xml><?xml version="1.0" encoding="utf-8"?>
<formControlPr xmlns="http://schemas.microsoft.com/office/spreadsheetml/2009/9/main" objectType="Radio" checked="Checked" lockText="1"/>
</file>

<file path=xl/ctrlProps/ctrlProp10.xml><?xml version="1.0" encoding="utf-8"?>
<formControlPr xmlns="http://schemas.microsoft.com/office/spreadsheetml/2009/9/main" objectType="Radio" lockText="1"/>
</file>

<file path=xl/ctrlProps/ctrlProp11.xml><?xml version="1.0" encoding="utf-8"?>
<formControlPr xmlns="http://schemas.microsoft.com/office/spreadsheetml/2009/9/main" objectType="Scroll" dx="22" fmlaLink="$B$5" max="91" min="1" page="10"/>
</file>

<file path=xl/ctrlProps/ctrlProp12.xml><?xml version="1.0" encoding="utf-8"?>
<formControlPr xmlns="http://schemas.microsoft.com/office/spreadsheetml/2009/9/main" objectType="Radio" firstButton="1" fmlaLink="$F$2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Radio" lockText="1"/>
</file>

<file path=xl/ctrlProps/ctrlProp16.xml><?xml version="1.0" encoding="utf-8"?>
<formControlPr xmlns="http://schemas.microsoft.com/office/spreadsheetml/2009/9/main" objectType="Radio" checked="Checked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601980</xdr:colOff>
          <xdr:row>2</xdr:row>
          <xdr:rowOff>7620</xdr:rowOff>
        </xdr:from>
        <xdr:to>
          <xdr:col>2</xdr:col>
          <xdr:colOff>601980</xdr:colOff>
          <xdr:row>3</xdr:row>
          <xdr:rowOff>22860</xdr:rowOff>
        </xdr:to>
        <xdr:sp macro="" textlink="">
          <xdr:nvSpPr>
            <xdr:cNvPr id="3073" name="OptionButton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xmlns="" id="{0EEC4D0F-F3DA-4080-9BB9-F15D2A7E5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</xdr:row>
          <xdr:rowOff>7620</xdr:rowOff>
        </xdr:from>
        <xdr:to>
          <xdr:col>6</xdr:col>
          <xdr:colOff>182880</xdr:colOff>
          <xdr:row>4</xdr:row>
          <xdr:rowOff>45720</xdr:rowOff>
        </xdr:to>
        <xdr:sp macro="" textlink="">
          <xdr:nvSpPr>
            <xdr:cNvPr id="3074" name="Option Button 2" descr="Sample Button Yo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xmlns="" id="{5CA1761B-1B85-4175-8ED8-FF6B8D7D42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</xdr:row>
          <xdr:rowOff>7620</xdr:rowOff>
        </xdr:from>
        <xdr:to>
          <xdr:col>6</xdr:col>
          <xdr:colOff>182880</xdr:colOff>
          <xdr:row>5</xdr:row>
          <xdr:rowOff>45720</xdr:rowOff>
        </xdr:to>
        <xdr:sp macro="" textlink="">
          <xdr:nvSpPr>
            <xdr:cNvPr id="3075" name="Option Button 3" descr="Sample Button Yo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xmlns="" id="{772E2B98-50D0-4BC6-88BA-51B9720FA1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Sample Button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5</xdr:row>
          <xdr:rowOff>0</xdr:rowOff>
        </xdr:from>
        <xdr:to>
          <xdr:col>6</xdr:col>
          <xdr:colOff>182880</xdr:colOff>
          <xdr:row>6</xdr:row>
          <xdr:rowOff>38100</xdr:rowOff>
        </xdr:to>
        <xdr:sp macro="" textlink="">
          <xdr:nvSpPr>
            <xdr:cNvPr id="3076" name="Option Button 4" descr="Sample Button Yo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xmlns="" id="{E5162CE8-E0CA-4046-BB25-3453A6014D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</xdr:colOff>
          <xdr:row>1</xdr:row>
          <xdr:rowOff>83820</xdr:rowOff>
        </xdr:from>
        <xdr:to>
          <xdr:col>10</xdr:col>
          <xdr:colOff>175260</xdr:colOff>
          <xdr:row>4</xdr:row>
          <xdr:rowOff>0</xdr:rowOff>
        </xdr:to>
        <xdr:sp macro="" textlink="">
          <xdr:nvSpPr>
            <xdr:cNvPr id="3079" name="List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xmlns="" id="{0B91F038-6D00-4758-8022-8FBCCC52B7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</xdr:colOff>
          <xdr:row>1</xdr:row>
          <xdr:rowOff>182880</xdr:rowOff>
        </xdr:from>
        <xdr:to>
          <xdr:col>10</xdr:col>
          <xdr:colOff>22860</xdr:colOff>
          <xdr:row>3</xdr:row>
          <xdr:rowOff>22860</xdr:rowOff>
        </xdr:to>
        <xdr:sp macro="" textlink="">
          <xdr:nvSpPr>
            <xdr:cNvPr id="6145" name="Option 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xmlns="" id="{DD4020CB-248E-4B00-A724-C6368C0351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KPI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</xdr:colOff>
          <xdr:row>1</xdr:row>
          <xdr:rowOff>175260</xdr:rowOff>
        </xdr:from>
        <xdr:to>
          <xdr:col>11</xdr:col>
          <xdr:colOff>22860</xdr:colOff>
          <xdr:row>3</xdr:row>
          <xdr:rowOff>7620</xdr:rowOff>
        </xdr:to>
        <xdr:sp macro="" textlink="">
          <xdr:nvSpPr>
            <xdr:cNvPr id="6146" name="Option 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xmlns="" id="{FF466ED3-9D96-4260-B24E-8A9D00AECC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KPI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1</xdr:row>
          <xdr:rowOff>175260</xdr:rowOff>
        </xdr:from>
        <xdr:to>
          <xdr:col>12</xdr:col>
          <xdr:colOff>22860</xdr:colOff>
          <xdr:row>3</xdr:row>
          <xdr:rowOff>7620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xmlns="" id="{D3977571-DF3E-4399-9379-B01104890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KPI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</xdr:colOff>
          <xdr:row>1</xdr:row>
          <xdr:rowOff>175260</xdr:rowOff>
        </xdr:from>
        <xdr:to>
          <xdr:col>13</xdr:col>
          <xdr:colOff>30480</xdr:colOff>
          <xdr:row>3</xdr:row>
          <xdr:rowOff>7620</xdr:rowOff>
        </xdr:to>
        <xdr:sp macro="" textlink="">
          <xdr:nvSpPr>
            <xdr:cNvPr id="6148" name="Option Button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xmlns="" id="{D81D514C-419C-4641-8AA2-E250630FFC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KPI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1</xdr:row>
          <xdr:rowOff>160020</xdr:rowOff>
        </xdr:from>
        <xdr:to>
          <xdr:col>14</xdr:col>
          <xdr:colOff>22860</xdr:colOff>
          <xdr:row>3</xdr:row>
          <xdr:rowOff>0</xdr:rowOff>
        </xdr:to>
        <xdr:sp macro="" textlink="">
          <xdr:nvSpPr>
            <xdr:cNvPr id="6149" name="Option Button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xmlns="" id="{3EB74A3E-4D8D-4234-B579-2E24B702AC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KPI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</xdr:row>
          <xdr:rowOff>182880</xdr:rowOff>
        </xdr:from>
        <xdr:to>
          <xdr:col>7</xdr:col>
          <xdr:colOff>571500</xdr:colOff>
          <xdr:row>3</xdr:row>
          <xdr:rowOff>22860</xdr:rowOff>
        </xdr:to>
        <xdr:sp macro="" textlink="">
          <xdr:nvSpPr>
            <xdr:cNvPr id="6150" name="Option Button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xmlns="" id="{FDF1A1F6-5C82-4B69-99E0-57AA8F79E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No.</a:t>
              </a:r>
            </a:p>
          </xdr:txBody>
        </xdr:sp>
        <xdr:clientData/>
      </xdr:twoCellAnchor>
    </mc:Choice>
    <mc:Fallback/>
  </mc:AlternateContent>
  <xdr:twoCellAnchor>
    <xdr:from>
      <xdr:col>28</xdr:col>
      <xdr:colOff>247650</xdr:colOff>
      <xdr:row>104</xdr:row>
      <xdr:rowOff>76200</xdr:rowOff>
    </xdr:from>
    <xdr:to>
      <xdr:col>38</xdr:col>
      <xdr:colOff>95250</xdr:colOff>
      <xdr:row>107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AEBCAAD8-EDCD-4E8A-9EDE-636FEB829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22860</xdr:colOff>
          <xdr:row>15</xdr:row>
          <xdr:rowOff>7620</xdr:rowOff>
        </xdr:from>
        <xdr:to>
          <xdr:col>24</xdr:col>
          <xdr:colOff>7620</xdr:colOff>
          <xdr:row>24</xdr:row>
          <xdr:rowOff>175260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xmlns="" id="{88C7CC2D-48D8-4CDC-A321-3F6257CA81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12</xdr:row>
          <xdr:rowOff>106680</xdr:rowOff>
        </xdr:from>
        <xdr:to>
          <xdr:col>6</xdr:col>
          <xdr:colOff>1112520</xdr:colOff>
          <xdr:row>13</xdr:row>
          <xdr:rowOff>152400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xmlns="" id="{1DC144EA-2382-4327-B546-1EF4D77131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D8D8D8"/>
            </a:solidFill>
            <a:ln w="12700">
              <a:solidFill>
                <a:srgbClr val="7F7F7F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KPI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106680</xdr:rowOff>
        </xdr:from>
        <xdr:to>
          <xdr:col>10</xdr:col>
          <xdr:colOff>1104900</xdr:colOff>
          <xdr:row>13</xdr:row>
          <xdr:rowOff>152400</xdr:rowOff>
        </xdr:to>
        <xdr:sp macro="" textlink="">
          <xdr:nvSpPr>
            <xdr:cNvPr id="7175" name="Option Button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xmlns="" id="{AF1BE875-41D8-41F9-AD65-E8991B265A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D8D8D8"/>
            </a:solidFill>
            <a:ln w="12700">
              <a:solidFill>
                <a:srgbClr val="7F7F7F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KPI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</xdr:colOff>
          <xdr:row>12</xdr:row>
          <xdr:rowOff>106680</xdr:rowOff>
        </xdr:from>
        <xdr:to>
          <xdr:col>14</xdr:col>
          <xdr:colOff>1112520</xdr:colOff>
          <xdr:row>13</xdr:row>
          <xdr:rowOff>152400</xdr:rowOff>
        </xdr:to>
        <xdr:sp macro="" textlink="">
          <xdr:nvSpPr>
            <xdr:cNvPr id="7179" name="Option Button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xmlns="" id="{B6E7DCCC-3574-4876-B97B-4072C66920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D8D8D8"/>
            </a:solidFill>
            <a:ln w="12700">
              <a:solidFill>
                <a:srgbClr val="7F7F7F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KPI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</xdr:colOff>
          <xdr:row>12</xdr:row>
          <xdr:rowOff>106680</xdr:rowOff>
        </xdr:from>
        <xdr:to>
          <xdr:col>19</xdr:col>
          <xdr:colOff>0</xdr:colOff>
          <xdr:row>13</xdr:row>
          <xdr:rowOff>152400</xdr:rowOff>
        </xdr:to>
        <xdr:sp macro="" textlink="">
          <xdr:nvSpPr>
            <xdr:cNvPr id="7180" name="Option Button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xmlns="" id="{7A803D59-83E9-4CB6-8897-690D46DE42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D8D8D8"/>
            </a:solidFill>
            <a:ln w="12700">
              <a:solidFill>
                <a:srgbClr val="7F7F7F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KPI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7620</xdr:colOff>
          <xdr:row>12</xdr:row>
          <xdr:rowOff>106680</xdr:rowOff>
        </xdr:from>
        <xdr:to>
          <xdr:col>22</xdr:col>
          <xdr:colOff>1112520</xdr:colOff>
          <xdr:row>13</xdr:row>
          <xdr:rowOff>152400</xdr:rowOff>
        </xdr:to>
        <xdr:sp macro="" textlink="">
          <xdr:nvSpPr>
            <xdr:cNvPr id="7181" name="Option Button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xmlns="" id="{F2C86AD1-4D83-493A-BAA5-935ED4977F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D8D8D8"/>
            </a:solidFill>
            <a:ln w="12700">
              <a:solidFill>
                <a:srgbClr val="7F7F7F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KPI 5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0</xdr:colOff>
      <xdr:row>28</xdr:row>
      <xdr:rowOff>0</xdr:rowOff>
    </xdr:from>
    <xdr:to>
      <xdr:col>10</xdr:col>
      <xdr:colOff>19050</xdr:colOff>
      <xdr:row>42</xdr:row>
      <xdr:rowOff>190499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xmlns="" id="{CFA34AAD-CFA9-4E5F-9658-3DDFEE75C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104775</xdr:colOff>
      <xdr:row>28</xdr:row>
      <xdr:rowOff>123825</xdr:rowOff>
    </xdr:from>
    <xdr:to>
      <xdr:col>23</xdr:col>
      <xdr:colOff>0</xdr:colOff>
      <xdr:row>31</xdr:row>
      <xdr:rowOff>38325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xmlns="" id="{C59996A8-2A53-4103-8C1D-1DFFC7559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104775</xdr:colOff>
      <xdr:row>31</xdr:row>
      <xdr:rowOff>69056</xdr:rowOff>
    </xdr:from>
    <xdr:to>
      <xdr:col>23</xdr:col>
      <xdr:colOff>0</xdr:colOff>
      <xdr:row>33</xdr:row>
      <xdr:rowOff>174056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xmlns="" id="{D08F977A-33CD-448F-8BEB-7357B55DB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104775</xdr:colOff>
      <xdr:row>34</xdr:row>
      <xdr:rowOff>14287</xdr:rowOff>
    </xdr:from>
    <xdr:to>
      <xdr:col>23</xdr:col>
      <xdr:colOff>0</xdr:colOff>
      <xdr:row>36</xdr:row>
      <xdr:rowOff>119287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xmlns="" id="{70E58200-EB5D-4FDA-BD5D-976C143A93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104775</xdr:colOff>
      <xdr:row>36</xdr:row>
      <xdr:rowOff>150018</xdr:rowOff>
    </xdr:from>
    <xdr:to>
      <xdr:col>23</xdr:col>
      <xdr:colOff>0</xdr:colOff>
      <xdr:row>39</xdr:row>
      <xdr:rowOff>64518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xmlns="" id="{31A4E167-EB91-4F51-A7BB-86B966A60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104775</xdr:colOff>
      <xdr:row>39</xdr:row>
      <xdr:rowOff>95250</xdr:rowOff>
    </xdr:from>
    <xdr:to>
      <xdr:col>23</xdr:col>
      <xdr:colOff>0</xdr:colOff>
      <xdr:row>42</xdr:row>
      <xdr:rowOff>9750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xmlns="" id="{B7BC5651-3410-4D99-9901-88D8C4A82D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7620</xdr:colOff>
      <xdr:row>7</xdr:row>
      <xdr:rowOff>20955</xdr:rowOff>
    </xdr:from>
    <xdr:to>
      <xdr:col>6</xdr:col>
      <xdr:colOff>1122045</xdr:colOff>
      <xdr:row>12</xdr:row>
      <xdr:rowOff>20955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9471080F-6285-4E6E-B56E-6121365429BE}"/>
            </a:ext>
          </a:extLst>
        </xdr:cNvPr>
        <xdr:cNvSpPr/>
      </xdr:nvSpPr>
      <xdr:spPr>
        <a:xfrm>
          <a:off x="2065020" y="569595"/>
          <a:ext cx="1792605" cy="9144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2"/>
              </a:solidFill>
            </a:rPr>
            <a:t>KPI 1</a:t>
          </a:r>
        </a:p>
        <a:p>
          <a:pPr algn="l"/>
          <a:r>
            <a:rPr lang="en-IN" sz="1200">
              <a:solidFill>
                <a:schemeClr val="tx2"/>
              </a:solidFill>
            </a:rPr>
            <a:t>Product Name 36 [1,407]</a:t>
          </a:r>
        </a:p>
        <a:p>
          <a:pPr algn="l"/>
          <a:r>
            <a:rPr lang="en-IN" sz="1200">
              <a:solidFill>
                <a:schemeClr val="tx2"/>
              </a:solidFill>
            </a:rPr>
            <a:t>Product Name 39 [1,403]</a:t>
          </a:r>
        </a:p>
        <a:p>
          <a:pPr algn="l"/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 Name 65 [1,368]</a:t>
          </a:r>
          <a:endParaRPr lang="en-IN" sz="1200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83344</xdr:colOff>
      <xdr:row>7</xdr:row>
      <xdr:rowOff>28575</xdr:rowOff>
    </xdr:from>
    <xdr:to>
      <xdr:col>10</xdr:col>
      <xdr:colOff>1112044</xdr:colOff>
      <xdr:row>12</xdr:row>
      <xdr:rowOff>28575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5E10C990-07B3-43A0-B8C1-B4260FDE4207}"/>
            </a:ext>
          </a:extLst>
        </xdr:cNvPr>
        <xdr:cNvSpPr/>
      </xdr:nvSpPr>
      <xdr:spPr>
        <a:xfrm>
          <a:off x="3883819" y="590550"/>
          <a:ext cx="1771650" cy="9525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2"/>
              </a:solidFill>
            </a:rPr>
            <a:t>KPI 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 Name 13 [489]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 Name 61 [488]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 Name 9   [486]</a:t>
          </a:r>
          <a:endParaRPr lang="en-IN" sz="1400">
            <a:solidFill>
              <a:schemeClr val="tx2"/>
            </a:solidFill>
          </a:endParaRPr>
        </a:p>
      </xdr:txBody>
    </xdr:sp>
    <xdr:clientData/>
  </xdr:twoCellAnchor>
  <xdr:twoCellAnchor>
    <xdr:from>
      <xdr:col>11</xdr:col>
      <xdr:colOff>80963</xdr:colOff>
      <xdr:row>7</xdr:row>
      <xdr:rowOff>28575</xdr:rowOff>
    </xdr:from>
    <xdr:to>
      <xdr:col>14</xdr:col>
      <xdr:colOff>1109663</xdr:colOff>
      <xdr:row>12</xdr:row>
      <xdr:rowOff>28575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B8FC9AA6-E9A6-42A3-851E-11D438A3CF1B}"/>
            </a:ext>
          </a:extLst>
        </xdr:cNvPr>
        <xdr:cNvSpPr/>
      </xdr:nvSpPr>
      <xdr:spPr>
        <a:xfrm>
          <a:off x="5748338" y="590550"/>
          <a:ext cx="1771650" cy="9525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2"/>
              </a:solidFill>
            </a:rPr>
            <a:t>KPI 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 Name 69 [0.98]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 Name 25 [0.98]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 Name 6   [0.97]</a:t>
          </a:r>
          <a:endParaRPr lang="en-IN" sz="1400">
            <a:solidFill>
              <a:schemeClr val="tx2"/>
            </a:solidFill>
          </a:endParaRPr>
        </a:p>
      </xdr:txBody>
    </xdr:sp>
    <xdr:clientData/>
  </xdr:twoCellAnchor>
  <xdr:twoCellAnchor>
    <xdr:from>
      <xdr:col>16</xdr:col>
      <xdr:colOff>2382</xdr:colOff>
      <xdr:row>7</xdr:row>
      <xdr:rowOff>28575</xdr:rowOff>
    </xdr:from>
    <xdr:to>
      <xdr:col>18</xdr:col>
      <xdr:colOff>1116807</xdr:colOff>
      <xdr:row>12</xdr:row>
      <xdr:rowOff>28575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D149AD6A-7FF8-42A0-BC67-FFBDDB215B05}"/>
            </a:ext>
          </a:extLst>
        </xdr:cNvPr>
        <xdr:cNvSpPr/>
      </xdr:nvSpPr>
      <xdr:spPr>
        <a:xfrm>
          <a:off x="7622382" y="590550"/>
          <a:ext cx="1771650" cy="9525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2"/>
              </a:solidFill>
            </a:rPr>
            <a:t>KPI 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 Name 88 [731]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 Name 90 [720]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 Name 73 [720]</a:t>
          </a:r>
          <a:endParaRPr lang="en-IN" sz="1400">
            <a:solidFill>
              <a:schemeClr val="tx2"/>
            </a:solidFill>
          </a:endParaRPr>
        </a:p>
      </xdr:txBody>
    </xdr:sp>
    <xdr:clientData/>
  </xdr:twoCellAnchor>
  <xdr:twoCellAnchor>
    <xdr:from>
      <xdr:col>19</xdr:col>
      <xdr:colOff>76200</xdr:colOff>
      <xdr:row>7</xdr:row>
      <xdr:rowOff>28575</xdr:rowOff>
    </xdr:from>
    <xdr:to>
      <xdr:col>23</xdr:col>
      <xdr:colOff>68580</xdr:colOff>
      <xdr:row>12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F3E1587A-6CFE-491B-A1F7-AB36BD9CEB9E}"/>
            </a:ext>
          </a:extLst>
        </xdr:cNvPr>
        <xdr:cNvSpPr/>
      </xdr:nvSpPr>
      <xdr:spPr>
        <a:xfrm>
          <a:off x="9753600" y="577215"/>
          <a:ext cx="1920240" cy="9144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2"/>
              </a:solidFill>
            </a:rPr>
            <a:t>KPI 5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 Name 84 [999.49]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 Name 39 [996.63]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 Name 65 [992.41]</a:t>
          </a:r>
          <a:endParaRPr lang="en-IN" sz="1400">
            <a:solidFill>
              <a:schemeClr val="tx2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blKPIs" displayName="tblKPIs" ref="B4:M104" totalsRowShown="0">
  <autoFilter ref="B4:M104"/>
  <tableColumns count="12">
    <tableColumn id="1" name="No." dataDxfId="5"/>
    <tableColumn id="2" name="Products"/>
    <tableColumn id="3" name="KPI 1"/>
    <tableColumn id="4" name="KPI 2"/>
    <tableColumn id="5" name="KPI 3"/>
    <tableColumn id="6" name="KPI 4"/>
    <tableColumn id="7" name="KPI 5"/>
    <tableColumn id="8" name="tKPI1" dataDxfId="4"/>
    <tableColumn id="9" name="tKPI2" dataDxfId="3"/>
    <tableColumn id="10" name="tKPI3" dataDxfId="2"/>
    <tableColumn id="11" name="tKPI4" dataDxfId="1"/>
    <tableColumn id="12" name="tKPI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control" Target="../activeX/activeX1.xml"/><Relationship Id="rId7" Type="http://schemas.openxmlformats.org/officeDocument/2006/relationships/ctrlProp" Target="../ctrlProps/ctrlProp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.xml"/><Relationship Id="rId3" Type="http://schemas.openxmlformats.org/officeDocument/2006/relationships/ctrlProp" Target="../ctrlProps/ctrlProp5.xml"/><Relationship Id="rId7" Type="http://schemas.openxmlformats.org/officeDocument/2006/relationships/ctrlProp" Target="../ctrlProps/ctrlProp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3" Type="http://schemas.openxmlformats.org/officeDocument/2006/relationships/ctrlProp" Target="../ctrlProps/ctrlProp11.xml"/><Relationship Id="rId7" Type="http://schemas.openxmlformats.org/officeDocument/2006/relationships/ctrlProp" Target="../ctrlProps/ctrlProp1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4.xml"/><Relationship Id="rId5" Type="http://schemas.openxmlformats.org/officeDocument/2006/relationships/ctrlProp" Target="../ctrlProps/ctrlProp13.xml"/><Relationship Id="rId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R104"/>
  <sheetViews>
    <sheetView workbookViewId="0">
      <selection activeCell="Q5" sqref="Q5:Q104"/>
    </sheetView>
  </sheetViews>
  <sheetFormatPr defaultRowHeight="14.4" x14ac:dyDescent="0.3"/>
  <cols>
    <col min="2" max="2" width="6.33203125" style="1" customWidth="1"/>
    <col min="3" max="3" width="17.33203125" bestFit="1" customWidth="1"/>
    <col min="4" max="8" width="7.44140625" customWidth="1"/>
    <col min="17" max="17" width="20.44140625" customWidth="1"/>
  </cols>
  <sheetData>
    <row r="4" spans="2:18" x14ac:dyDescent="0.3">
      <c r="B4" s="1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P4" s="64" t="s">
        <v>2</v>
      </c>
      <c r="Q4" s="65"/>
    </row>
    <row r="5" spans="2:18" x14ac:dyDescent="0.3">
      <c r="B5" s="1">
        <v>1</v>
      </c>
      <c r="C5" t="s">
        <v>7</v>
      </c>
      <c r="D5">
        <v>284</v>
      </c>
      <c r="E5">
        <v>267</v>
      </c>
      <c r="F5">
        <v>0.28000000000000003</v>
      </c>
      <c r="G5">
        <v>318</v>
      </c>
      <c r="H5">
        <v>348.83</v>
      </c>
      <c r="I5" s="16">
        <v>203.40348971348044</v>
      </c>
      <c r="J5" s="16">
        <v>264.149673813655</v>
      </c>
      <c r="K5" s="15">
        <v>0.29202177533743273</v>
      </c>
      <c r="L5" s="16">
        <v>248.10845975230035</v>
      </c>
      <c r="M5" s="16">
        <v>355.23454887577731</v>
      </c>
      <c r="O5" s="34">
        <v>284</v>
      </c>
      <c r="P5" s="32">
        <v>284</v>
      </c>
      <c r="Q5" s="32">
        <v>284</v>
      </c>
      <c r="R5">
        <f>P5+3</f>
        <v>287</v>
      </c>
    </row>
    <row r="6" spans="2:18" x14ac:dyDescent="0.3">
      <c r="B6" s="1">
        <v>2</v>
      </c>
      <c r="C6" t="s">
        <v>8</v>
      </c>
      <c r="D6">
        <v>170</v>
      </c>
      <c r="E6">
        <v>218</v>
      </c>
      <c r="F6">
        <v>0.86</v>
      </c>
      <c r="G6">
        <v>295</v>
      </c>
      <c r="H6">
        <v>734.27</v>
      </c>
      <c r="I6" s="16">
        <v>46.180087961409086</v>
      </c>
      <c r="J6" s="16">
        <v>112.11263226785553</v>
      </c>
      <c r="K6" s="15">
        <v>0.72268558024639107</v>
      </c>
      <c r="L6" s="16">
        <v>315.75639770339177</v>
      </c>
      <c r="M6" s="16">
        <v>261.96733884874311</v>
      </c>
      <c r="O6" s="34">
        <v>170</v>
      </c>
      <c r="P6" s="32">
        <v>170</v>
      </c>
      <c r="Q6" s="32">
        <v>170</v>
      </c>
      <c r="R6">
        <f t="shared" ref="R6:R69" si="0">P6+3</f>
        <v>173</v>
      </c>
    </row>
    <row r="7" spans="2:18" x14ac:dyDescent="0.3">
      <c r="B7" s="1">
        <v>3</v>
      </c>
      <c r="C7" t="s">
        <v>9</v>
      </c>
      <c r="D7">
        <v>760</v>
      </c>
      <c r="E7">
        <v>9</v>
      </c>
      <c r="F7">
        <v>0.95</v>
      </c>
      <c r="G7">
        <v>372</v>
      </c>
      <c r="H7">
        <v>503.34</v>
      </c>
      <c r="I7" s="16">
        <v>1131.9671438741889</v>
      </c>
      <c r="J7" s="16">
        <v>13.030351315058256</v>
      </c>
      <c r="K7" s="15">
        <v>1.3168657333940765</v>
      </c>
      <c r="L7" s="16">
        <v>375.08112538065211</v>
      </c>
      <c r="M7" s="16">
        <v>411.44176467318778</v>
      </c>
      <c r="O7" s="34">
        <v>760</v>
      </c>
      <c r="P7" s="32">
        <v>760</v>
      </c>
      <c r="Q7" s="32">
        <v>760</v>
      </c>
      <c r="R7">
        <f t="shared" si="0"/>
        <v>763</v>
      </c>
    </row>
    <row r="8" spans="2:18" x14ac:dyDescent="0.3">
      <c r="B8" s="1">
        <v>4</v>
      </c>
      <c r="C8" t="s">
        <v>10</v>
      </c>
      <c r="D8">
        <v>366</v>
      </c>
      <c r="E8">
        <v>388</v>
      </c>
      <c r="F8">
        <v>0.35</v>
      </c>
      <c r="G8">
        <v>578</v>
      </c>
      <c r="H8">
        <v>367.9</v>
      </c>
      <c r="I8" s="16">
        <v>86.891804985272003</v>
      </c>
      <c r="J8" s="16">
        <v>395.1556422640042</v>
      </c>
      <c r="K8" s="15">
        <v>5.8893856343477116E-2</v>
      </c>
      <c r="L8" s="16">
        <v>295.27640115890108</v>
      </c>
      <c r="M8" s="16">
        <v>110.79941593908094</v>
      </c>
      <c r="O8" s="34">
        <v>366</v>
      </c>
      <c r="P8" s="32">
        <v>366</v>
      </c>
      <c r="Q8" s="32">
        <v>366</v>
      </c>
      <c r="R8">
        <f t="shared" si="0"/>
        <v>369</v>
      </c>
    </row>
    <row r="9" spans="2:18" x14ac:dyDescent="0.3">
      <c r="B9" s="1">
        <v>5</v>
      </c>
      <c r="C9" t="s">
        <v>11</v>
      </c>
      <c r="D9">
        <v>1345</v>
      </c>
      <c r="E9">
        <v>130</v>
      </c>
      <c r="F9">
        <v>0.57999999999999996</v>
      </c>
      <c r="G9">
        <v>352</v>
      </c>
      <c r="H9">
        <v>477.47</v>
      </c>
      <c r="I9" s="16">
        <v>1373.2153415700898</v>
      </c>
      <c r="J9" s="16">
        <v>184.39255200924282</v>
      </c>
      <c r="K9" s="15">
        <v>0.49950104289733299</v>
      </c>
      <c r="L9" s="16">
        <v>151.11450797133179</v>
      </c>
      <c r="M9" s="16">
        <v>655.35714507023147</v>
      </c>
      <c r="O9" s="34">
        <v>1345</v>
      </c>
      <c r="P9" s="32">
        <v>1345</v>
      </c>
      <c r="Q9" s="32">
        <v>1345</v>
      </c>
      <c r="R9">
        <f t="shared" si="0"/>
        <v>1348</v>
      </c>
    </row>
    <row r="10" spans="2:18" x14ac:dyDescent="0.3">
      <c r="B10" s="1">
        <v>6</v>
      </c>
      <c r="C10" t="s">
        <v>12</v>
      </c>
      <c r="D10">
        <v>790</v>
      </c>
      <c r="E10">
        <v>181</v>
      </c>
      <c r="F10">
        <v>0.97</v>
      </c>
      <c r="G10">
        <v>295</v>
      </c>
      <c r="H10">
        <v>678.05</v>
      </c>
      <c r="I10" s="16">
        <v>326.91403600645458</v>
      </c>
      <c r="J10" s="16">
        <v>214.66887621335565</v>
      </c>
      <c r="K10" s="15">
        <v>1.0713394056989523</v>
      </c>
      <c r="L10" s="16">
        <v>104.70696135623444</v>
      </c>
      <c r="M10" s="16">
        <v>772.96800419879696</v>
      </c>
      <c r="O10" s="34">
        <v>790</v>
      </c>
      <c r="P10" s="32">
        <v>790</v>
      </c>
      <c r="Q10" s="32">
        <v>790</v>
      </c>
      <c r="R10">
        <f t="shared" si="0"/>
        <v>793</v>
      </c>
    </row>
    <row r="11" spans="2:18" x14ac:dyDescent="0.3">
      <c r="B11" s="1">
        <v>7</v>
      </c>
      <c r="C11" t="s">
        <v>13</v>
      </c>
      <c r="D11">
        <v>1269</v>
      </c>
      <c r="E11">
        <v>319</v>
      </c>
      <c r="F11">
        <v>0.78</v>
      </c>
      <c r="G11">
        <v>285</v>
      </c>
      <c r="H11">
        <v>373.29</v>
      </c>
      <c r="I11" s="16">
        <v>952.78246060479307</v>
      </c>
      <c r="J11" s="16">
        <v>29.035931029226688</v>
      </c>
      <c r="K11" s="15">
        <v>0.19951850622180375</v>
      </c>
      <c r="L11" s="16">
        <v>197.96731582340942</v>
      </c>
      <c r="M11" s="16">
        <v>74.151725778172249</v>
      </c>
      <c r="O11" s="34">
        <v>1269</v>
      </c>
      <c r="P11" s="32">
        <v>1269</v>
      </c>
      <c r="Q11" s="32">
        <v>1269</v>
      </c>
      <c r="R11">
        <f t="shared" si="0"/>
        <v>1272</v>
      </c>
    </row>
    <row r="12" spans="2:18" x14ac:dyDescent="0.3">
      <c r="B12" s="1">
        <v>8</v>
      </c>
      <c r="C12" t="s">
        <v>14</v>
      </c>
      <c r="D12">
        <v>107</v>
      </c>
      <c r="E12">
        <v>16</v>
      </c>
      <c r="F12">
        <v>0.59</v>
      </c>
      <c r="G12">
        <v>280</v>
      </c>
      <c r="H12">
        <v>532.21</v>
      </c>
      <c r="I12" s="16">
        <v>64.085061829498045</v>
      </c>
      <c r="J12" s="16">
        <v>0.12600995574288021</v>
      </c>
      <c r="K12" s="15">
        <v>0.79728512150268827</v>
      </c>
      <c r="L12" s="16">
        <v>200.45299278888493</v>
      </c>
      <c r="M12" s="16">
        <v>559.89074688731148</v>
      </c>
      <c r="O12" s="34">
        <v>107</v>
      </c>
      <c r="P12" s="32">
        <v>107</v>
      </c>
      <c r="Q12" s="32">
        <v>107</v>
      </c>
      <c r="R12">
        <f t="shared" si="0"/>
        <v>110</v>
      </c>
    </row>
    <row r="13" spans="2:18" x14ac:dyDescent="0.3">
      <c r="B13" s="1">
        <v>9</v>
      </c>
      <c r="C13" t="s">
        <v>15</v>
      </c>
      <c r="D13">
        <v>501</v>
      </c>
      <c r="E13">
        <v>486</v>
      </c>
      <c r="F13">
        <v>0.56000000000000005</v>
      </c>
      <c r="G13">
        <v>464</v>
      </c>
      <c r="H13">
        <v>265</v>
      </c>
      <c r="I13" s="16">
        <v>373.62231692692694</v>
      </c>
      <c r="J13" s="16">
        <v>413.28375096131026</v>
      </c>
      <c r="K13" s="15">
        <v>0.35492563991055448</v>
      </c>
      <c r="L13" s="16">
        <v>317.17869345652019</v>
      </c>
      <c r="M13" s="16">
        <v>375.39903784377532</v>
      </c>
      <c r="O13" s="34">
        <v>501</v>
      </c>
      <c r="P13" s="32">
        <v>501</v>
      </c>
      <c r="Q13" s="32">
        <v>501</v>
      </c>
      <c r="R13">
        <f t="shared" si="0"/>
        <v>504</v>
      </c>
    </row>
    <row r="14" spans="2:18" x14ac:dyDescent="0.3">
      <c r="B14" s="1">
        <v>10</v>
      </c>
      <c r="C14" t="s">
        <v>16</v>
      </c>
      <c r="D14">
        <v>953</v>
      </c>
      <c r="E14">
        <v>259</v>
      </c>
      <c r="F14">
        <v>0.05</v>
      </c>
      <c r="G14">
        <v>260</v>
      </c>
      <c r="H14">
        <v>855.81</v>
      </c>
      <c r="I14" s="16">
        <v>315.65690975093577</v>
      </c>
      <c r="J14" s="16">
        <v>257.86687828779009</v>
      </c>
      <c r="K14" s="15">
        <v>3.79988478816395E-2</v>
      </c>
      <c r="L14" s="16">
        <v>245.91557474617957</v>
      </c>
      <c r="M14" s="16">
        <v>974.6246319638326</v>
      </c>
      <c r="O14" s="34">
        <v>953</v>
      </c>
      <c r="P14" s="32">
        <v>953</v>
      </c>
      <c r="Q14" s="32">
        <v>953</v>
      </c>
      <c r="R14">
        <f t="shared" si="0"/>
        <v>956</v>
      </c>
    </row>
    <row r="15" spans="2:18" x14ac:dyDescent="0.3">
      <c r="B15" s="1">
        <v>11</v>
      </c>
      <c r="C15" t="s">
        <v>17</v>
      </c>
      <c r="D15">
        <v>783</v>
      </c>
      <c r="E15">
        <v>299</v>
      </c>
      <c r="F15">
        <v>0.18</v>
      </c>
      <c r="G15">
        <v>711</v>
      </c>
      <c r="H15">
        <v>649.79</v>
      </c>
      <c r="I15" s="16">
        <v>250.09900631131836</v>
      </c>
      <c r="J15" s="16">
        <v>332.31108814011583</v>
      </c>
      <c r="K15" s="15">
        <v>0.25011004699569561</v>
      </c>
      <c r="L15" s="16">
        <v>1045.77614345541</v>
      </c>
      <c r="M15" s="16">
        <v>99.752331118496812</v>
      </c>
      <c r="O15" s="34">
        <v>783</v>
      </c>
      <c r="P15" s="32">
        <v>783</v>
      </c>
      <c r="Q15" s="32">
        <v>783</v>
      </c>
      <c r="R15">
        <f t="shared" si="0"/>
        <v>786</v>
      </c>
    </row>
    <row r="16" spans="2:18" x14ac:dyDescent="0.3">
      <c r="B16" s="1">
        <v>12</v>
      </c>
      <c r="C16" t="s">
        <v>18</v>
      </c>
      <c r="D16">
        <v>669</v>
      </c>
      <c r="E16">
        <v>124</v>
      </c>
      <c r="F16">
        <v>0.22</v>
      </c>
      <c r="G16">
        <v>609</v>
      </c>
      <c r="H16">
        <v>983.54</v>
      </c>
      <c r="I16" s="16">
        <v>40.187194614222797</v>
      </c>
      <c r="J16" s="16">
        <v>69.763338333953385</v>
      </c>
      <c r="K16" s="15">
        <v>7.8151450475336753E-2</v>
      </c>
      <c r="L16" s="16">
        <v>305.76356647936427</v>
      </c>
      <c r="M16" s="16">
        <v>427.15364214175582</v>
      </c>
      <c r="O16" s="34">
        <v>669</v>
      </c>
      <c r="P16" s="32">
        <v>669</v>
      </c>
      <c r="Q16" s="32">
        <v>669</v>
      </c>
      <c r="R16">
        <f t="shared" si="0"/>
        <v>672</v>
      </c>
    </row>
    <row r="17" spans="2:18" x14ac:dyDescent="0.3">
      <c r="B17" s="1">
        <v>13</v>
      </c>
      <c r="C17" t="s">
        <v>19</v>
      </c>
      <c r="D17">
        <v>447</v>
      </c>
      <c r="E17">
        <v>489</v>
      </c>
      <c r="F17">
        <v>0.13</v>
      </c>
      <c r="G17">
        <v>352</v>
      </c>
      <c r="H17">
        <v>141.18</v>
      </c>
      <c r="I17" s="16">
        <v>535.01747728985924</v>
      </c>
      <c r="J17" s="16">
        <v>697.57461463336324</v>
      </c>
      <c r="K17" s="15">
        <v>0.11351111509564001</v>
      </c>
      <c r="L17" s="16">
        <v>359.85760570646119</v>
      </c>
      <c r="M17" s="16">
        <v>129.41288577580261</v>
      </c>
      <c r="O17" s="34">
        <v>447</v>
      </c>
      <c r="P17" s="32">
        <v>447</v>
      </c>
      <c r="Q17" s="32">
        <v>447</v>
      </c>
      <c r="R17">
        <f t="shared" si="0"/>
        <v>450</v>
      </c>
    </row>
    <row r="18" spans="2:18" x14ac:dyDescent="0.3">
      <c r="B18" s="1">
        <v>14</v>
      </c>
      <c r="C18" t="s">
        <v>20</v>
      </c>
      <c r="D18">
        <v>682</v>
      </c>
      <c r="E18">
        <v>417</v>
      </c>
      <c r="F18">
        <v>0.41</v>
      </c>
      <c r="G18">
        <v>330</v>
      </c>
      <c r="H18">
        <v>404.07</v>
      </c>
      <c r="I18" s="16">
        <v>1016.8261713131608</v>
      </c>
      <c r="J18" s="16">
        <v>491.66247171183022</v>
      </c>
      <c r="K18" s="15">
        <v>0.5149041661813204</v>
      </c>
      <c r="L18" s="16">
        <v>37.56956289511767</v>
      </c>
      <c r="M18" s="16">
        <v>599.81215568516768</v>
      </c>
      <c r="O18" s="34">
        <v>682</v>
      </c>
      <c r="P18" s="32">
        <v>682</v>
      </c>
      <c r="Q18" s="32">
        <v>682</v>
      </c>
      <c r="R18">
        <f t="shared" si="0"/>
        <v>685</v>
      </c>
    </row>
    <row r="19" spans="2:18" x14ac:dyDescent="0.3">
      <c r="B19" s="1">
        <v>15</v>
      </c>
      <c r="C19" t="s">
        <v>21</v>
      </c>
      <c r="D19">
        <v>807</v>
      </c>
      <c r="E19">
        <v>77</v>
      </c>
      <c r="F19">
        <v>0.91</v>
      </c>
      <c r="G19">
        <v>643</v>
      </c>
      <c r="H19">
        <v>180.39</v>
      </c>
      <c r="I19" s="16">
        <v>956.34722524706149</v>
      </c>
      <c r="J19" s="16">
        <v>59.448848137911284</v>
      </c>
      <c r="K19" s="15">
        <v>0.86293929209456932</v>
      </c>
      <c r="L19" s="16">
        <v>699.81923424824276</v>
      </c>
      <c r="M19" s="16">
        <v>38.555077519714253</v>
      </c>
      <c r="O19" s="34">
        <v>807</v>
      </c>
      <c r="P19" s="32">
        <v>807</v>
      </c>
      <c r="Q19" s="32">
        <v>807</v>
      </c>
      <c r="R19">
        <f t="shared" si="0"/>
        <v>810</v>
      </c>
    </row>
    <row r="20" spans="2:18" x14ac:dyDescent="0.3">
      <c r="B20" s="1">
        <v>16</v>
      </c>
      <c r="C20" t="s">
        <v>22</v>
      </c>
      <c r="D20">
        <v>1180</v>
      </c>
      <c r="E20">
        <v>267</v>
      </c>
      <c r="F20">
        <v>0.43</v>
      </c>
      <c r="G20">
        <v>318</v>
      </c>
      <c r="H20">
        <v>887.77</v>
      </c>
      <c r="I20" s="16">
        <v>217.28177300947661</v>
      </c>
      <c r="J20" s="16">
        <v>150.49546178696193</v>
      </c>
      <c r="K20" s="15">
        <v>0.58356812987220696</v>
      </c>
      <c r="L20" s="16">
        <v>152.54531647623236</v>
      </c>
      <c r="M20" s="16">
        <v>1146.2864980418308</v>
      </c>
      <c r="O20" s="34">
        <v>1180</v>
      </c>
      <c r="P20" s="32">
        <v>1180</v>
      </c>
      <c r="Q20" s="32">
        <v>1180</v>
      </c>
      <c r="R20">
        <f t="shared" si="0"/>
        <v>1183</v>
      </c>
    </row>
    <row r="21" spans="2:18" x14ac:dyDescent="0.3">
      <c r="B21" s="1">
        <v>17</v>
      </c>
      <c r="C21" t="s">
        <v>23</v>
      </c>
      <c r="D21">
        <v>725</v>
      </c>
      <c r="E21">
        <v>172</v>
      </c>
      <c r="F21">
        <v>0.56999999999999995</v>
      </c>
      <c r="G21">
        <v>540</v>
      </c>
      <c r="H21">
        <v>10.18</v>
      </c>
      <c r="I21" s="16">
        <v>766.19791242756889</v>
      </c>
      <c r="J21" s="16">
        <v>7.1927261466291217</v>
      </c>
      <c r="K21" s="15">
        <v>0.60783127274761284</v>
      </c>
      <c r="L21" s="16">
        <v>691.97213898378641</v>
      </c>
      <c r="M21" s="16">
        <v>14.461621666167311</v>
      </c>
      <c r="O21" s="34">
        <v>725</v>
      </c>
      <c r="P21" s="32">
        <v>725</v>
      </c>
      <c r="Q21" s="32">
        <v>725</v>
      </c>
      <c r="R21">
        <f t="shared" si="0"/>
        <v>728</v>
      </c>
    </row>
    <row r="22" spans="2:18" x14ac:dyDescent="0.3">
      <c r="B22" s="1">
        <v>18</v>
      </c>
      <c r="C22" t="s">
        <v>24</v>
      </c>
      <c r="D22">
        <v>522</v>
      </c>
      <c r="E22">
        <v>227</v>
      </c>
      <c r="F22">
        <v>0.22</v>
      </c>
      <c r="G22">
        <v>669</v>
      </c>
      <c r="H22">
        <v>775.1</v>
      </c>
      <c r="I22" s="16">
        <v>294.50128839187471</v>
      </c>
      <c r="J22" s="16">
        <v>334.57877810634659</v>
      </c>
      <c r="K22" s="15">
        <v>0.20878219281537874</v>
      </c>
      <c r="L22" s="16">
        <v>149.44587628105597</v>
      </c>
      <c r="M22" s="16">
        <v>903.38023800934138</v>
      </c>
      <c r="O22" s="34">
        <v>522</v>
      </c>
      <c r="P22" s="32">
        <v>522</v>
      </c>
      <c r="Q22" s="32">
        <v>522</v>
      </c>
      <c r="R22">
        <f t="shared" si="0"/>
        <v>525</v>
      </c>
    </row>
    <row r="23" spans="2:18" x14ac:dyDescent="0.3">
      <c r="B23" s="1">
        <v>19</v>
      </c>
      <c r="C23" t="s">
        <v>25</v>
      </c>
      <c r="D23">
        <v>1350</v>
      </c>
      <c r="E23">
        <v>398</v>
      </c>
      <c r="F23">
        <v>0.68</v>
      </c>
      <c r="G23">
        <v>677</v>
      </c>
      <c r="H23">
        <v>411.09</v>
      </c>
      <c r="I23" s="16">
        <v>1065.5403165330513</v>
      </c>
      <c r="J23" s="16">
        <v>384.82500878242502</v>
      </c>
      <c r="K23" s="15">
        <v>0.63345077667658389</v>
      </c>
      <c r="L23" s="16">
        <v>760.40652032081198</v>
      </c>
      <c r="M23" s="16">
        <v>303.08128707439391</v>
      </c>
      <c r="O23" s="34">
        <v>1350</v>
      </c>
      <c r="P23" s="32">
        <v>1350</v>
      </c>
      <c r="Q23" s="32">
        <v>1350</v>
      </c>
      <c r="R23">
        <f t="shared" si="0"/>
        <v>1353</v>
      </c>
    </row>
    <row r="24" spans="2:18" x14ac:dyDescent="0.3">
      <c r="B24" s="1">
        <v>20</v>
      </c>
      <c r="C24" t="s">
        <v>26</v>
      </c>
      <c r="D24">
        <v>1163</v>
      </c>
      <c r="E24">
        <v>168</v>
      </c>
      <c r="F24">
        <v>0.08</v>
      </c>
      <c r="G24">
        <v>610</v>
      </c>
      <c r="H24">
        <v>807.26</v>
      </c>
      <c r="I24" s="16">
        <v>480.99050546700005</v>
      </c>
      <c r="J24" s="16">
        <v>112.26698747034919</v>
      </c>
      <c r="K24" s="15">
        <v>1.154442755675774E-2</v>
      </c>
      <c r="L24" s="16">
        <v>785.25281078638193</v>
      </c>
      <c r="M24" s="16">
        <v>1121.3580585246964</v>
      </c>
      <c r="O24" s="34">
        <v>1163</v>
      </c>
      <c r="P24" s="32">
        <v>1163</v>
      </c>
      <c r="Q24" s="32">
        <v>1163</v>
      </c>
      <c r="R24">
        <f t="shared" si="0"/>
        <v>1166</v>
      </c>
    </row>
    <row r="25" spans="2:18" x14ac:dyDescent="0.3">
      <c r="B25" s="1">
        <v>21</v>
      </c>
      <c r="C25" t="s">
        <v>27</v>
      </c>
      <c r="D25">
        <v>830</v>
      </c>
      <c r="E25">
        <v>264</v>
      </c>
      <c r="F25">
        <v>0.1</v>
      </c>
      <c r="G25">
        <v>396</v>
      </c>
      <c r="H25">
        <v>85.84</v>
      </c>
      <c r="I25" s="16">
        <v>1063.8950996750548</v>
      </c>
      <c r="J25" s="16">
        <v>19.300528787264867</v>
      </c>
      <c r="K25" s="15">
        <v>0.10544096733861306</v>
      </c>
      <c r="L25" s="16">
        <v>374.29164897600185</v>
      </c>
      <c r="M25" s="16">
        <v>34.866857003661039</v>
      </c>
      <c r="O25" s="34">
        <v>830</v>
      </c>
      <c r="P25" s="32">
        <v>830</v>
      </c>
      <c r="Q25" s="32">
        <v>830</v>
      </c>
      <c r="R25">
        <f t="shared" si="0"/>
        <v>833</v>
      </c>
    </row>
    <row r="26" spans="2:18" x14ac:dyDescent="0.3">
      <c r="B26" s="1">
        <v>22</v>
      </c>
      <c r="C26" t="s">
        <v>28</v>
      </c>
      <c r="D26">
        <v>1195</v>
      </c>
      <c r="E26">
        <v>199</v>
      </c>
      <c r="F26">
        <v>0.92</v>
      </c>
      <c r="G26">
        <v>439</v>
      </c>
      <c r="H26">
        <v>209.94</v>
      </c>
      <c r="I26" s="16">
        <v>210.5772290775393</v>
      </c>
      <c r="J26" s="16">
        <v>79.535260427644843</v>
      </c>
      <c r="K26" s="15">
        <v>0.90674089218360554</v>
      </c>
      <c r="L26" s="16">
        <v>59.783056756755784</v>
      </c>
      <c r="M26" s="16">
        <v>74.063373807088084</v>
      </c>
      <c r="O26" s="34">
        <v>1195</v>
      </c>
      <c r="P26" s="32">
        <v>1195</v>
      </c>
      <c r="Q26" s="32">
        <v>1195</v>
      </c>
      <c r="R26">
        <f t="shared" si="0"/>
        <v>1198</v>
      </c>
    </row>
    <row r="27" spans="2:18" x14ac:dyDescent="0.3">
      <c r="B27" s="1">
        <v>23</v>
      </c>
      <c r="C27" t="s">
        <v>29</v>
      </c>
      <c r="D27">
        <v>482</v>
      </c>
      <c r="E27">
        <v>116</v>
      </c>
      <c r="F27">
        <v>0.71</v>
      </c>
      <c r="G27">
        <v>425</v>
      </c>
      <c r="H27">
        <v>337.36</v>
      </c>
      <c r="I27" s="16">
        <v>272.53534932943359</v>
      </c>
      <c r="J27" s="16">
        <v>14.789151567297756</v>
      </c>
      <c r="K27" s="15">
        <v>0.69901742690169699</v>
      </c>
      <c r="L27" s="16">
        <v>214.41753061136995</v>
      </c>
      <c r="M27" s="16">
        <v>277.86560713405748</v>
      </c>
      <c r="O27" s="34">
        <v>482</v>
      </c>
      <c r="P27" s="32">
        <v>482</v>
      </c>
      <c r="Q27" s="32">
        <v>482</v>
      </c>
      <c r="R27">
        <f t="shared" si="0"/>
        <v>485</v>
      </c>
    </row>
    <row r="28" spans="2:18" x14ac:dyDescent="0.3">
      <c r="B28" s="1">
        <v>24</v>
      </c>
      <c r="C28" t="s">
        <v>30</v>
      </c>
      <c r="D28">
        <v>1024</v>
      </c>
      <c r="E28">
        <v>176</v>
      </c>
      <c r="F28">
        <v>0.35</v>
      </c>
      <c r="G28">
        <v>268</v>
      </c>
      <c r="H28">
        <v>242.52</v>
      </c>
      <c r="I28" s="16">
        <v>1368.9064931931707</v>
      </c>
      <c r="J28" s="16">
        <v>248.9395377951636</v>
      </c>
      <c r="K28" s="15">
        <v>0.1789055549666797</v>
      </c>
      <c r="L28" s="16">
        <v>387.7144321574516</v>
      </c>
      <c r="M28" s="16">
        <v>123.1874773753577</v>
      </c>
      <c r="O28" s="34">
        <v>1024</v>
      </c>
      <c r="P28" s="32">
        <v>1024</v>
      </c>
      <c r="Q28" s="32">
        <v>1024</v>
      </c>
      <c r="R28">
        <f t="shared" si="0"/>
        <v>1027</v>
      </c>
    </row>
    <row r="29" spans="2:18" x14ac:dyDescent="0.3">
      <c r="B29" s="1">
        <v>25</v>
      </c>
      <c r="C29" t="s">
        <v>31</v>
      </c>
      <c r="D29">
        <v>1339</v>
      </c>
      <c r="E29">
        <v>379</v>
      </c>
      <c r="F29">
        <v>0.98</v>
      </c>
      <c r="G29">
        <v>494</v>
      </c>
      <c r="H29">
        <v>336.15</v>
      </c>
      <c r="I29" s="16">
        <v>287.79783332904844</v>
      </c>
      <c r="J29" s="16">
        <v>467.58360923211313</v>
      </c>
      <c r="K29" s="15">
        <v>0.73347444272173368</v>
      </c>
      <c r="L29" s="16">
        <v>685.60308751255889</v>
      </c>
      <c r="M29" s="16">
        <v>280.7803220318645</v>
      </c>
      <c r="O29" s="34">
        <v>1339</v>
      </c>
      <c r="P29" s="32">
        <v>1339</v>
      </c>
      <c r="Q29" s="32">
        <v>1339</v>
      </c>
      <c r="R29">
        <f t="shared" si="0"/>
        <v>1342</v>
      </c>
    </row>
    <row r="30" spans="2:18" x14ac:dyDescent="0.3">
      <c r="B30" s="1">
        <v>26</v>
      </c>
      <c r="C30" t="s">
        <v>32</v>
      </c>
      <c r="D30">
        <v>958</v>
      </c>
      <c r="E30">
        <v>206</v>
      </c>
      <c r="F30">
        <v>0.1</v>
      </c>
      <c r="G30">
        <v>443</v>
      </c>
      <c r="H30">
        <v>717.43</v>
      </c>
      <c r="I30" s="16">
        <v>552.79708265520924</v>
      </c>
      <c r="J30" s="16">
        <v>172.37277127730096</v>
      </c>
      <c r="K30" s="15">
        <v>0.11681772733046607</v>
      </c>
      <c r="L30" s="16">
        <v>524.39538796426018</v>
      </c>
      <c r="M30" s="16">
        <v>430.32517471658491</v>
      </c>
      <c r="O30" s="34">
        <v>958</v>
      </c>
      <c r="P30" s="32">
        <v>958</v>
      </c>
      <c r="Q30" s="32">
        <v>958</v>
      </c>
      <c r="R30">
        <f t="shared" si="0"/>
        <v>961</v>
      </c>
    </row>
    <row r="31" spans="2:18" x14ac:dyDescent="0.3">
      <c r="B31" s="1">
        <v>27</v>
      </c>
      <c r="C31" t="s">
        <v>33</v>
      </c>
      <c r="D31">
        <v>1153</v>
      </c>
      <c r="E31">
        <v>250</v>
      </c>
      <c r="F31">
        <v>0.56999999999999995</v>
      </c>
      <c r="G31">
        <v>576</v>
      </c>
      <c r="H31">
        <v>7.33</v>
      </c>
      <c r="I31" s="16">
        <v>291.73870067121243</v>
      </c>
      <c r="J31" s="16">
        <v>87.250239487301712</v>
      </c>
      <c r="K31" s="15">
        <v>7.8361651079805195E-2</v>
      </c>
      <c r="L31" s="16">
        <v>50.870658339314062</v>
      </c>
      <c r="M31" s="16">
        <v>10.065708078674302</v>
      </c>
      <c r="O31" s="34">
        <v>1153</v>
      </c>
      <c r="P31" s="32">
        <v>1153</v>
      </c>
      <c r="Q31" s="32">
        <v>1153</v>
      </c>
      <c r="R31">
        <f t="shared" si="0"/>
        <v>1156</v>
      </c>
    </row>
    <row r="32" spans="2:18" x14ac:dyDescent="0.3">
      <c r="B32" s="1">
        <v>28</v>
      </c>
      <c r="C32" t="s">
        <v>34</v>
      </c>
      <c r="D32">
        <v>136</v>
      </c>
      <c r="E32">
        <v>57</v>
      </c>
      <c r="F32">
        <v>7.0000000000000007E-2</v>
      </c>
      <c r="G32">
        <v>607</v>
      </c>
      <c r="H32">
        <v>985.32</v>
      </c>
      <c r="I32" s="16">
        <v>8.5345701288789506</v>
      </c>
      <c r="J32" s="16">
        <v>3.5186585951317122</v>
      </c>
      <c r="K32" s="15">
        <v>3.2185851123386726E-3</v>
      </c>
      <c r="L32" s="16">
        <v>734.63551258184202</v>
      </c>
      <c r="M32" s="16">
        <v>1418.3579947941555</v>
      </c>
      <c r="O32" s="34">
        <v>136</v>
      </c>
      <c r="P32" s="32">
        <v>136</v>
      </c>
      <c r="Q32" s="32">
        <v>136</v>
      </c>
      <c r="R32">
        <f t="shared" si="0"/>
        <v>139</v>
      </c>
    </row>
    <row r="33" spans="2:18" x14ac:dyDescent="0.3">
      <c r="B33" s="1">
        <v>29</v>
      </c>
      <c r="C33" t="s">
        <v>35</v>
      </c>
      <c r="D33">
        <v>923</v>
      </c>
      <c r="E33">
        <v>116</v>
      </c>
      <c r="F33">
        <v>0.61</v>
      </c>
      <c r="G33">
        <v>622</v>
      </c>
      <c r="H33">
        <v>386.26</v>
      </c>
      <c r="I33" s="16">
        <v>207.97791998560962</v>
      </c>
      <c r="J33" s="16">
        <v>33.535078063832017</v>
      </c>
      <c r="K33" s="15">
        <v>0.2818102616112706</v>
      </c>
      <c r="L33" s="16">
        <v>287.37546018940623</v>
      </c>
      <c r="M33" s="16">
        <v>569.44004276804515</v>
      </c>
      <c r="O33" s="34">
        <v>923</v>
      </c>
      <c r="P33" s="32">
        <v>923</v>
      </c>
      <c r="Q33" s="32">
        <v>923</v>
      </c>
      <c r="R33">
        <f t="shared" si="0"/>
        <v>926</v>
      </c>
    </row>
    <row r="34" spans="2:18" x14ac:dyDescent="0.3">
      <c r="B34" s="1">
        <v>30</v>
      </c>
      <c r="C34" t="s">
        <v>36</v>
      </c>
      <c r="D34">
        <v>252</v>
      </c>
      <c r="E34">
        <v>439</v>
      </c>
      <c r="F34">
        <v>7.0000000000000007E-2</v>
      </c>
      <c r="G34">
        <v>289</v>
      </c>
      <c r="H34">
        <v>0.33</v>
      </c>
      <c r="I34" s="16">
        <v>48.006768295820656</v>
      </c>
      <c r="J34" s="16">
        <v>260.85951801541131</v>
      </c>
      <c r="K34" s="15">
        <v>1.2682939249330866E-2</v>
      </c>
      <c r="L34" s="16">
        <v>141.27134670414634</v>
      </c>
      <c r="M34" s="16">
        <v>6.8054259417984625E-2</v>
      </c>
      <c r="O34" s="34">
        <v>252</v>
      </c>
      <c r="P34" s="32">
        <v>252</v>
      </c>
      <c r="Q34" s="32">
        <v>252</v>
      </c>
      <c r="R34">
        <f t="shared" si="0"/>
        <v>255</v>
      </c>
    </row>
    <row r="35" spans="2:18" x14ac:dyDescent="0.3">
      <c r="B35" s="1">
        <v>31</v>
      </c>
      <c r="C35" t="s">
        <v>37</v>
      </c>
      <c r="D35">
        <v>1270</v>
      </c>
      <c r="E35">
        <v>64</v>
      </c>
      <c r="F35">
        <v>0.53</v>
      </c>
      <c r="G35">
        <v>487</v>
      </c>
      <c r="H35">
        <v>259.52</v>
      </c>
      <c r="I35" s="16">
        <v>1814.9919043787811</v>
      </c>
      <c r="J35" s="16">
        <v>20.039365697761681</v>
      </c>
      <c r="K35" s="15">
        <v>0.59588448875570255</v>
      </c>
      <c r="L35" s="16">
        <v>138.69195251505118</v>
      </c>
      <c r="M35" s="16">
        <v>114.96090020328882</v>
      </c>
      <c r="O35" s="34">
        <v>1270</v>
      </c>
      <c r="P35" s="32">
        <v>1270</v>
      </c>
      <c r="Q35" s="32">
        <v>1270</v>
      </c>
      <c r="R35">
        <f t="shared" si="0"/>
        <v>1273</v>
      </c>
    </row>
    <row r="36" spans="2:18" x14ac:dyDescent="0.3">
      <c r="B36" s="1">
        <v>32</v>
      </c>
      <c r="C36" t="s">
        <v>38</v>
      </c>
      <c r="D36">
        <v>880</v>
      </c>
      <c r="E36">
        <v>12</v>
      </c>
      <c r="F36">
        <v>0.9</v>
      </c>
      <c r="G36">
        <v>395</v>
      </c>
      <c r="H36">
        <v>915.26</v>
      </c>
      <c r="I36" s="16">
        <v>216.93784349866533</v>
      </c>
      <c r="J36" s="16">
        <v>10.002208396180126</v>
      </c>
      <c r="K36" s="15">
        <v>0.33245207485362421</v>
      </c>
      <c r="L36" s="16">
        <v>67.072872317309461</v>
      </c>
      <c r="M36" s="16">
        <v>1095.1417330012673</v>
      </c>
      <c r="O36" s="34">
        <v>880</v>
      </c>
      <c r="P36" s="32">
        <v>880</v>
      </c>
      <c r="Q36" s="32">
        <v>880</v>
      </c>
      <c r="R36">
        <f t="shared" si="0"/>
        <v>883</v>
      </c>
    </row>
    <row r="37" spans="2:18" x14ac:dyDescent="0.3">
      <c r="B37" s="1">
        <v>33</v>
      </c>
      <c r="C37" t="s">
        <v>39</v>
      </c>
      <c r="D37">
        <v>1330</v>
      </c>
      <c r="E37">
        <v>385</v>
      </c>
      <c r="F37">
        <v>0.25</v>
      </c>
      <c r="G37">
        <v>550</v>
      </c>
      <c r="H37">
        <v>117.46</v>
      </c>
      <c r="I37" s="16">
        <v>245.31329042454479</v>
      </c>
      <c r="J37" s="16">
        <v>145.96206698005568</v>
      </c>
      <c r="K37" s="15">
        <v>0.3652278009657981</v>
      </c>
      <c r="L37" s="16">
        <v>473.37970701648698</v>
      </c>
      <c r="M37" s="16">
        <v>32.524532374137756</v>
      </c>
      <c r="O37" s="34">
        <v>1330</v>
      </c>
      <c r="P37" s="32">
        <v>1330</v>
      </c>
      <c r="Q37" s="32">
        <v>1330</v>
      </c>
      <c r="R37">
        <f t="shared" si="0"/>
        <v>1333</v>
      </c>
    </row>
    <row r="38" spans="2:18" x14ac:dyDescent="0.3">
      <c r="B38" s="1">
        <v>34</v>
      </c>
      <c r="C38" t="s">
        <v>40</v>
      </c>
      <c r="D38">
        <v>255</v>
      </c>
      <c r="E38">
        <v>128</v>
      </c>
      <c r="F38">
        <v>0.87</v>
      </c>
      <c r="G38">
        <v>644</v>
      </c>
      <c r="H38">
        <v>191.33</v>
      </c>
      <c r="I38" s="16">
        <v>345.87695007608403</v>
      </c>
      <c r="J38" s="16">
        <v>158.67065477038119</v>
      </c>
      <c r="K38" s="15">
        <v>0.99239020979479386</v>
      </c>
      <c r="L38" s="16">
        <v>443.48052210633176</v>
      </c>
      <c r="M38" s="16">
        <v>259.5045532069517</v>
      </c>
      <c r="O38" s="34">
        <v>255</v>
      </c>
      <c r="P38" s="32">
        <v>255</v>
      </c>
      <c r="Q38" s="32">
        <v>255</v>
      </c>
      <c r="R38">
        <f t="shared" si="0"/>
        <v>258</v>
      </c>
    </row>
    <row r="39" spans="2:18" x14ac:dyDescent="0.3">
      <c r="B39" s="1">
        <v>35</v>
      </c>
      <c r="C39" t="s">
        <v>41</v>
      </c>
      <c r="D39">
        <v>253</v>
      </c>
      <c r="E39">
        <v>266</v>
      </c>
      <c r="F39">
        <v>0.19</v>
      </c>
      <c r="G39">
        <v>706</v>
      </c>
      <c r="H39">
        <v>982.91</v>
      </c>
      <c r="I39" s="16">
        <v>224.50198968091362</v>
      </c>
      <c r="J39" s="16">
        <v>225.23566195925434</v>
      </c>
      <c r="K39" s="15">
        <v>0.16374657288479241</v>
      </c>
      <c r="L39" s="16">
        <v>252.62826610506818</v>
      </c>
      <c r="M39" s="16">
        <v>273.53234135989624</v>
      </c>
      <c r="O39" s="34">
        <v>253</v>
      </c>
      <c r="P39" s="32">
        <v>253</v>
      </c>
      <c r="Q39" s="32">
        <v>253</v>
      </c>
      <c r="R39">
        <f t="shared" si="0"/>
        <v>256</v>
      </c>
    </row>
    <row r="40" spans="2:18" x14ac:dyDescent="0.3">
      <c r="B40" s="1">
        <v>36</v>
      </c>
      <c r="C40" t="s">
        <v>42</v>
      </c>
      <c r="D40">
        <v>1407</v>
      </c>
      <c r="E40">
        <v>302</v>
      </c>
      <c r="F40">
        <v>0.02</v>
      </c>
      <c r="G40">
        <v>634</v>
      </c>
      <c r="H40">
        <v>178.96</v>
      </c>
      <c r="I40" s="16">
        <v>2092.1319673120106</v>
      </c>
      <c r="J40" s="16">
        <v>176.17406194206848</v>
      </c>
      <c r="K40" s="15">
        <v>1.6439811469384807E-2</v>
      </c>
      <c r="L40" s="16">
        <v>351.29145713075275</v>
      </c>
      <c r="M40" s="16">
        <v>250.60183779505618</v>
      </c>
      <c r="O40" s="34">
        <v>1407</v>
      </c>
      <c r="P40" s="32">
        <v>1407</v>
      </c>
      <c r="Q40" s="32">
        <v>1407</v>
      </c>
      <c r="R40">
        <f t="shared" si="0"/>
        <v>1410</v>
      </c>
    </row>
    <row r="41" spans="2:18" x14ac:dyDescent="0.3">
      <c r="B41" s="1">
        <v>37</v>
      </c>
      <c r="C41" t="s">
        <v>43</v>
      </c>
      <c r="D41">
        <v>359</v>
      </c>
      <c r="E41">
        <v>269</v>
      </c>
      <c r="F41">
        <v>0.7</v>
      </c>
      <c r="G41">
        <v>571</v>
      </c>
      <c r="H41">
        <v>93.66</v>
      </c>
      <c r="I41" s="16">
        <v>353.64505059262797</v>
      </c>
      <c r="J41" s="16">
        <v>122.70352028824416</v>
      </c>
      <c r="K41" s="15">
        <v>0.73896169874929374</v>
      </c>
      <c r="L41" s="16">
        <v>497.30142916466735</v>
      </c>
      <c r="M41" s="16">
        <v>72.404920065801889</v>
      </c>
      <c r="O41" s="34">
        <v>359</v>
      </c>
      <c r="P41" s="32">
        <v>359</v>
      </c>
      <c r="Q41" s="32">
        <v>359</v>
      </c>
      <c r="R41">
        <f t="shared" si="0"/>
        <v>362</v>
      </c>
    </row>
    <row r="42" spans="2:18" x14ac:dyDescent="0.3">
      <c r="B42" s="1">
        <v>38</v>
      </c>
      <c r="C42" t="s">
        <v>44</v>
      </c>
      <c r="D42">
        <v>1084</v>
      </c>
      <c r="E42">
        <v>267</v>
      </c>
      <c r="F42">
        <v>0.13</v>
      </c>
      <c r="G42">
        <v>432</v>
      </c>
      <c r="H42">
        <v>67.7</v>
      </c>
      <c r="I42" s="16">
        <v>86.197164081829371</v>
      </c>
      <c r="J42" s="16">
        <v>170.48303732418427</v>
      </c>
      <c r="K42" s="15">
        <v>6.213100764998928E-2</v>
      </c>
      <c r="L42" s="16">
        <v>10.760247576717738</v>
      </c>
      <c r="M42" s="16">
        <v>39.757937727561547</v>
      </c>
      <c r="O42" s="34">
        <v>1084</v>
      </c>
      <c r="P42" s="32">
        <v>1084</v>
      </c>
      <c r="Q42" s="32">
        <v>1084</v>
      </c>
      <c r="R42">
        <f t="shared" si="0"/>
        <v>1087</v>
      </c>
    </row>
    <row r="43" spans="2:18" x14ac:dyDescent="0.3">
      <c r="B43" s="1">
        <v>39</v>
      </c>
      <c r="C43" t="s">
        <v>45</v>
      </c>
      <c r="D43">
        <v>1403</v>
      </c>
      <c r="E43">
        <v>347</v>
      </c>
      <c r="F43">
        <v>0.61</v>
      </c>
      <c r="G43">
        <v>671</v>
      </c>
      <c r="H43">
        <v>206.15</v>
      </c>
      <c r="I43" s="16">
        <v>745.52005073538419</v>
      </c>
      <c r="J43" s="16">
        <v>350.74668837174721</v>
      </c>
      <c r="K43" s="15">
        <v>0.53033037615165746</v>
      </c>
      <c r="L43" s="16">
        <v>308.09093096428575</v>
      </c>
      <c r="M43" s="16">
        <v>76.989727585227811</v>
      </c>
      <c r="O43" s="34">
        <v>1403</v>
      </c>
      <c r="P43" s="32">
        <v>1403</v>
      </c>
      <c r="Q43" s="32">
        <v>1403</v>
      </c>
      <c r="R43">
        <f t="shared" si="0"/>
        <v>1406</v>
      </c>
    </row>
    <row r="44" spans="2:18" x14ac:dyDescent="0.3">
      <c r="B44" s="1">
        <v>40</v>
      </c>
      <c r="C44" t="s">
        <v>46</v>
      </c>
      <c r="D44">
        <v>297</v>
      </c>
      <c r="E44">
        <v>65</v>
      </c>
      <c r="F44">
        <v>0.44</v>
      </c>
      <c r="G44">
        <v>334</v>
      </c>
      <c r="H44">
        <v>53.51</v>
      </c>
      <c r="I44" s="16">
        <v>136.45460394505162</v>
      </c>
      <c r="J44" s="16">
        <v>18.94620987301672</v>
      </c>
      <c r="K44" s="15">
        <v>0.604910134825412</v>
      </c>
      <c r="L44" s="16">
        <v>361.90349267584855</v>
      </c>
      <c r="M44" s="16">
        <v>66.275775200476005</v>
      </c>
      <c r="O44" s="34">
        <v>297</v>
      </c>
      <c r="P44" s="32">
        <v>297</v>
      </c>
      <c r="Q44" s="32">
        <v>297</v>
      </c>
      <c r="R44">
        <f t="shared" si="0"/>
        <v>300</v>
      </c>
    </row>
    <row r="45" spans="2:18" x14ac:dyDescent="0.3">
      <c r="B45" s="1">
        <v>41</v>
      </c>
      <c r="C45" t="s">
        <v>47</v>
      </c>
      <c r="D45">
        <v>767</v>
      </c>
      <c r="E45">
        <v>380</v>
      </c>
      <c r="F45">
        <v>0.86</v>
      </c>
      <c r="G45">
        <v>559</v>
      </c>
      <c r="H45">
        <v>517.96</v>
      </c>
      <c r="I45" s="16">
        <v>662.45032646107938</v>
      </c>
      <c r="J45" s="16">
        <v>202.1555220413936</v>
      </c>
      <c r="K45" s="15">
        <v>3.8947137038570959E-2</v>
      </c>
      <c r="L45" s="16">
        <v>428.38419323508521</v>
      </c>
      <c r="M45" s="16">
        <v>689.85256919239862</v>
      </c>
      <c r="O45" s="34">
        <v>767</v>
      </c>
      <c r="P45" s="32">
        <v>767</v>
      </c>
      <c r="Q45" s="32">
        <v>767</v>
      </c>
      <c r="R45">
        <f t="shared" si="0"/>
        <v>770</v>
      </c>
    </row>
    <row r="46" spans="2:18" x14ac:dyDescent="0.3">
      <c r="B46" s="1">
        <v>42</v>
      </c>
      <c r="C46" t="s">
        <v>48</v>
      </c>
      <c r="D46">
        <v>1338</v>
      </c>
      <c r="E46">
        <v>261</v>
      </c>
      <c r="F46">
        <v>0.86</v>
      </c>
      <c r="G46">
        <v>648</v>
      </c>
      <c r="H46">
        <v>218.2</v>
      </c>
      <c r="I46" s="16">
        <v>1678.9534392432322</v>
      </c>
      <c r="J46" s="16">
        <v>309.32792191084627</v>
      </c>
      <c r="K46" s="15">
        <v>0.14333663131161253</v>
      </c>
      <c r="L46" s="16">
        <v>732.05725766738021</v>
      </c>
      <c r="M46" s="16">
        <v>320.89226984612998</v>
      </c>
      <c r="O46" s="34">
        <v>1338</v>
      </c>
      <c r="P46" s="32">
        <v>1338</v>
      </c>
      <c r="Q46" s="32">
        <v>1338</v>
      </c>
      <c r="R46">
        <f t="shared" si="0"/>
        <v>1341</v>
      </c>
    </row>
    <row r="47" spans="2:18" x14ac:dyDescent="0.3">
      <c r="B47" s="1">
        <v>43</v>
      </c>
      <c r="C47" t="s">
        <v>49</v>
      </c>
      <c r="D47">
        <v>180</v>
      </c>
      <c r="E47">
        <v>478</v>
      </c>
      <c r="F47">
        <v>0.67</v>
      </c>
      <c r="G47">
        <v>639</v>
      </c>
      <c r="H47">
        <v>514.29</v>
      </c>
      <c r="I47" s="16">
        <v>83.706918017617383</v>
      </c>
      <c r="J47" s="16">
        <v>375.97447675670753</v>
      </c>
      <c r="K47" s="15">
        <v>0.94159023008638987</v>
      </c>
      <c r="L47" s="16">
        <v>597.42150357801961</v>
      </c>
      <c r="M47" s="16">
        <v>378.24672024792653</v>
      </c>
      <c r="O47" s="34">
        <v>180</v>
      </c>
      <c r="P47" s="32">
        <v>180</v>
      </c>
      <c r="Q47" s="32">
        <v>180</v>
      </c>
      <c r="R47">
        <f t="shared" si="0"/>
        <v>183</v>
      </c>
    </row>
    <row r="48" spans="2:18" x14ac:dyDescent="0.3">
      <c r="B48" s="1">
        <v>44</v>
      </c>
      <c r="C48" t="s">
        <v>50</v>
      </c>
      <c r="D48">
        <v>419</v>
      </c>
      <c r="E48">
        <v>398</v>
      </c>
      <c r="F48">
        <v>0.51</v>
      </c>
      <c r="G48">
        <v>316</v>
      </c>
      <c r="H48">
        <v>153.76</v>
      </c>
      <c r="I48" s="16">
        <v>627.8119688039568</v>
      </c>
      <c r="J48" s="16">
        <v>514.11628729794597</v>
      </c>
      <c r="K48" s="15">
        <v>0.34559465856462013</v>
      </c>
      <c r="L48" s="16">
        <v>8.8631399881034696</v>
      </c>
      <c r="M48" s="16">
        <v>162.215481974912</v>
      </c>
      <c r="O48" s="34">
        <v>419</v>
      </c>
      <c r="P48" s="32">
        <v>419</v>
      </c>
      <c r="Q48" s="32">
        <v>419</v>
      </c>
      <c r="R48">
        <f t="shared" si="0"/>
        <v>422</v>
      </c>
    </row>
    <row r="49" spans="2:18" x14ac:dyDescent="0.3">
      <c r="B49" s="1">
        <v>45</v>
      </c>
      <c r="C49" t="s">
        <v>51</v>
      </c>
      <c r="D49">
        <v>905</v>
      </c>
      <c r="E49">
        <v>84</v>
      </c>
      <c r="F49">
        <v>0.22</v>
      </c>
      <c r="G49">
        <v>704</v>
      </c>
      <c r="H49">
        <v>101.97</v>
      </c>
      <c r="I49" s="16">
        <v>334.5794324483669</v>
      </c>
      <c r="J49" s="16">
        <v>51.641860193292828</v>
      </c>
      <c r="K49" s="15">
        <v>0.23169621250876657</v>
      </c>
      <c r="L49" s="16">
        <v>297.65427638598646</v>
      </c>
      <c r="M49" s="16">
        <v>42.06114538184012</v>
      </c>
      <c r="O49" s="34">
        <v>905</v>
      </c>
      <c r="P49" s="32">
        <v>905</v>
      </c>
      <c r="Q49" s="32">
        <v>905</v>
      </c>
      <c r="R49">
        <f t="shared" si="0"/>
        <v>908</v>
      </c>
    </row>
    <row r="50" spans="2:18" x14ac:dyDescent="0.3">
      <c r="B50" s="1">
        <v>46</v>
      </c>
      <c r="C50" t="s">
        <v>52</v>
      </c>
      <c r="D50">
        <v>673</v>
      </c>
      <c r="E50">
        <v>352</v>
      </c>
      <c r="F50">
        <v>0.11</v>
      </c>
      <c r="G50">
        <v>420</v>
      </c>
      <c r="H50">
        <v>568.95000000000005</v>
      </c>
      <c r="I50" s="16">
        <v>76.965310101492435</v>
      </c>
      <c r="J50" s="16">
        <v>77.9882181694813</v>
      </c>
      <c r="K50" s="15">
        <v>0.12981682589733504</v>
      </c>
      <c r="L50" s="16">
        <v>256.32920235470635</v>
      </c>
      <c r="M50" s="16">
        <v>27.93989833834307</v>
      </c>
      <c r="O50" s="34">
        <v>673</v>
      </c>
      <c r="P50" s="32">
        <v>673</v>
      </c>
      <c r="Q50" s="32">
        <v>673</v>
      </c>
      <c r="R50">
        <f t="shared" si="0"/>
        <v>676</v>
      </c>
    </row>
    <row r="51" spans="2:18" x14ac:dyDescent="0.3">
      <c r="B51" s="1">
        <v>47</v>
      </c>
      <c r="C51" t="s">
        <v>53</v>
      </c>
      <c r="D51">
        <v>1204</v>
      </c>
      <c r="E51">
        <v>227</v>
      </c>
      <c r="F51">
        <v>0.16</v>
      </c>
      <c r="G51">
        <v>454</v>
      </c>
      <c r="H51">
        <v>973.82</v>
      </c>
      <c r="I51" s="16">
        <v>1615.4674054627276</v>
      </c>
      <c r="J51" s="16">
        <v>68.612904003176027</v>
      </c>
      <c r="K51" s="15">
        <v>0.19366795780983406</v>
      </c>
      <c r="L51" s="16">
        <v>131.81154803528869</v>
      </c>
      <c r="M51" s="16">
        <v>472.11062675150532</v>
      </c>
      <c r="O51" s="34">
        <v>1204</v>
      </c>
      <c r="P51" s="32">
        <v>1204</v>
      </c>
      <c r="Q51" s="32">
        <v>1204</v>
      </c>
      <c r="R51">
        <f t="shared" si="0"/>
        <v>1207</v>
      </c>
    </row>
    <row r="52" spans="2:18" x14ac:dyDescent="0.3">
      <c r="B52" s="1">
        <v>48</v>
      </c>
      <c r="C52" t="s">
        <v>54</v>
      </c>
      <c r="D52">
        <v>678</v>
      </c>
      <c r="E52">
        <v>129</v>
      </c>
      <c r="F52">
        <v>0.86</v>
      </c>
      <c r="G52">
        <v>538</v>
      </c>
      <c r="H52">
        <v>793.37</v>
      </c>
      <c r="I52" s="16">
        <v>456.65555130534494</v>
      </c>
      <c r="J52" s="16">
        <v>88.520894204721031</v>
      </c>
      <c r="K52" s="15">
        <v>0.35947250387076757</v>
      </c>
      <c r="L52" s="16">
        <v>40.264597305889957</v>
      </c>
      <c r="M52" s="16">
        <v>138.91961458292667</v>
      </c>
      <c r="O52" s="34">
        <v>678</v>
      </c>
      <c r="P52" s="32">
        <v>678</v>
      </c>
      <c r="Q52" s="32">
        <v>678</v>
      </c>
      <c r="R52">
        <f t="shared" si="0"/>
        <v>681</v>
      </c>
    </row>
    <row r="53" spans="2:18" x14ac:dyDescent="0.3">
      <c r="B53" s="1">
        <v>49</v>
      </c>
      <c r="C53" t="s">
        <v>55</v>
      </c>
      <c r="D53">
        <v>389</v>
      </c>
      <c r="E53">
        <v>257</v>
      </c>
      <c r="F53">
        <v>0.24</v>
      </c>
      <c r="G53">
        <v>437</v>
      </c>
      <c r="H53">
        <v>948.59</v>
      </c>
      <c r="I53" s="16">
        <v>133.36049619404076</v>
      </c>
      <c r="J53" s="16">
        <v>325.93982573997494</v>
      </c>
      <c r="K53" s="15">
        <v>7.198306180779028E-2</v>
      </c>
      <c r="L53" s="16">
        <v>207.90116807229703</v>
      </c>
      <c r="M53" s="16">
        <v>227.84718592366448</v>
      </c>
      <c r="O53" s="34">
        <v>389</v>
      </c>
      <c r="P53" s="32">
        <v>389</v>
      </c>
      <c r="Q53" s="32">
        <v>389</v>
      </c>
      <c r="R53">
        <f t="shared" si="0"/>
        <v>392</v>
      </c>
    </row>
    <row r="54" spans="2:18" x14ac:dyDescent="0.3">
      <c r="B54" s="1">
        <v>50</v>
      </c>
      <c r="C54" t="s">
        <v>56</v>
      </c>
      <c r="D54">
        <v>394</v>
      </c>
      <c r="E54">
        <v>405</v>
      </c>
      <c r="F54">
        <v>0.1</v>
      </c>
      <c r="G54">
        <v>587</v>
      </c>
      <c r="H54">
        <v>516.88</v>
      </c>
      <c r="I54" s="16">
        <v>33.911693512120905</v>
      </c>
      <c r="J54" s="16">
        <v>574.54351132129136</v>
      </c>
      <c r="K54" s="15">
        <v>5.6144120433122446E-2</v>
      </c>
      <c r="L54" s="16">
        <v>58.917230057448769</v>
      </c>
      <c r="M54" s="16">
        <v>175.7266726668546</v>
      </c>
      <c r="O54" s="34">
        <v>394</v>
      </c>
      <c r="P54" s="32">
        <v>394</v>
      </c>
      <c r="Q54" s="32">
        <v>394</v>
      </c>
      <c r="R54">
        <f t="shared" si="0"/>
        <v>397</v>
      </c>
    </row>
    <row r="55" spans="2:18" x14ac:dyDescent="0.3">
      <c r="B55" s="1">
        <v>51</v>
      </c>
      <c r="C55" t="s">
        <v>57</v>
      </c>
      <c r="D55">
        <v>120</v>
      </c>
      <c r="E55">
        <v>64</v>
      </c>
      <c r="F55">
        <v>0.46</v>
      </c>
      <c r="G55">
        <v>274</v>
      </c>
      <c r="H55">
        <v>880.23</v>
      </c>
      <c r="I55" s="16">
        <v>97.044194902081188</v>
      </c>
      <c r="J55" s="16">
        <v>87.853697556049696</v>
      </c>
      <c r="K55" s="15">
        <v>0.32407438352044127</v>
      </c>
      <c r="L55" s="16">
        <v>326.00411902962668</v>
      </c>
      <c r="M55" s="16">
        <v>309.91199135543951</v>
      </c>
      <c r="O55" s="34">
        <v>120</v>
      </c>
      <c r="P55" s="32">
        <v>120</v>
      </c>
      <c r="Q55" s="32">
        <v>120</v>
      </c>
      <c r="R55">
        <f t="shared" si="0"/>
        <v>123</v>
      </c>
    </row>
    <row r="56" spans="2:18" x14ac:dyDescent="0.3">
      <c r="B56" s="1">
        <v>52</v>
      </c>
      <c r="C56" t="s">
        <v>58</v>
      </c>
      <c r="D56">
        <v>305</v>
      </c>
      <c r="E56">
        <v>277</v>
      </c>
      <c r="F56">
        <v>0.22</v>
      </c>
      <c r="G56">
        <v>597</v>
      </c>
      <c r="H56">
        <v>136.75</v>
      </c>
      <c r="I56" s="16">
        <v>34.192770124274944</v>
      </c>
      <c r="J56" s="16">
        <v>152.62293432164378</v>
      </c>
      <c r="K56" s="15">
        <v>0.29390620344852209</v>
      </c>
      <c r="L56" s="16">
        <v>399.5899481302398</v>
      </c>
      <c r="M56" s="16">
        <v>72.136523801347565</v>
      </c>
      <c r="O56" s="34">
        <v>305</v>
      </c>
      <c r="P56" s="32">
        <v>305</v>
      </c>
      <c r="Q56" s="32">
        <v>305</v>
      </c>
      <c r="R56">
        <f t="shared" si="0"/>
        <v>308</v>
      </c>
    </row>
    <row r="57" spans="2:18" x14ac:dyDescent="0.3">
      <c r="B57" s="1">
        <v>53</v>
      </c>
      <c r="C57" t="s">
        <v>59</v>
      </c>
      <c r="D57">
        <v>1108</v>
      </c>
      <c r="E57">
        <v>5</v>
      </c>
      <c r="F57">
        <v>0.37</v>
      </c>
      <c r="G57">
        <v>339</v>
      </c>
      <c r="H57">
        <v>992.41</v>
      </c>
      <c r="I57" s="16">
        <v>1334.1922817491934</v>
      </c>
      <c r="J57" s="16">
        <v>0.35805863665426263</v>
      </c>
      <c r="K57" s="15">
        <v>0.3474098710341319</v>
      </c>
      <c r="L57" s="16">
        <v>205.85554675331767</v>
      </c>
      <c r="M57" s="16">
        <v>1004.1103146706311</v>
      </c>
      <c r="O57" s="34">
        <v>1108</v>
      </c>
      <c r="P57" s="32">
        <v>1108</v>
      </c>
      <c r="Q57" s="32">
        <v>1108</v>
      </c>
      <c r="R57">
        <f t="shared" si="0"/>
        <v>1111</v>
      </c>
    </row>
    <row r="58" spans="2:18" x14ac:dyDescent="0.3">
      <c r="B58" s="1">
        <v>54</v>
      </c>
      <c r="C58" t="s">
        <v>60</v>
      </c>
      <c r="D58">
        <v>295</v>
      </c>
      <c r="E58">
        <v>338</v>
      </c>
      <c r="F58">
        <v>0.91</v>
      </c>
      <c r="G58">
        <v>585</v>
      </c>
      <c r="H58">
        <v>960.61</v>
      </c>
      <c r="I58" s="16">
        <v>158.65492238375538</v>
      </c>
      <c r="J58" s="16">
        <v>5.2334018247712892</v>
      </c>
      <c r="K58" s="15">
        <v>0.23790427085077787</v>
      </c>
      <c r="L58" s="16">
        <v>774.19540702324787</v>
      </c>
      <c r="M58" s="16">
        <v>82.682670144005456</v>
      </c>
      <c r="O58" s="34">
        <v>295</v>
      </c>
      <c r="P58" s="32">
        <v>295</v>
      </c>
      <c r="Q58" s="32">
        <v>295</v>
      </c>
      <c r="R58">
        <f t="shared" si="0"/>
        <v>298</v>
      </c>
    </row>
    <row r="59" spans="2:18" x14ac:dyDescent="0.3">
      <c r="B59" s="1">
        <v>55</v>
      </c>
      <c r="C59" t="s">
        <v>61</v>
      </c>
      <c r="D59">
        <v>143</v>
      </c>
      <c r="E59">
        <v>90</v>
      </c>
      <c r="F59">
        <v>0.42</v>
      </c>
      <c r="G59">
        <v>449</v>
      </c>
      <c r="H59">
        <v>34.5</v>
      </c>
      <c r="I59" s="16">
        <v>80.940282467885638</v>
      </c>
      <c r="J59" s="16">
        <v>14.750070304767435</v>
      </c>
      <c r="K59" s="15">
        <v>0.55011158821965678</v>
      </c>
      <c r="L59" s="16">
        <v>648.21213410797111</v>
      </c>
      <c r="M59" s="16">
        <v>30.83504304941502</v>
      </c>
      <c r="O59" s="34">
        <v>143</v>
      </c>
      <c r="P59" s="32">
        <v>143</v>
      </c>
      <c r="Q59" s="32">
        <v>143</v>
      </c>
      <c r="R59">
        <f t="shared" si="0"/>
        <v>146</v>
      </c>
    </row>
    <row r="60" spans="2:18" x14ac:dyDescent="0.3">
      <c r="B60" s="1">
        <v>56</v>
      </c>
      <c r="C60" t="s">
        <v>62</v>
      </c>
      <c r="D60">
        <v>891</v>
      </c>
      <c r="E60">
        <v>339</v>
      </c>
      <c r="F60">
        <v>0.92</v>
      </c>
      <c r="G60">
        <v>410</v>
      </c>
      <c r="H60">
        <v>514.91999999999996</v>
      </c>
      <c r="I60" s="16">
        <v>465.0776792131428</v>
      </c>
      <c r="J60" s="16">
        <v>347.77222715230096</v>
      </c>
      <c r="K60" s="15">
        <v>1.2679192638655723</v>
      </c>
      <c r="L60" s="16">
        <v>526.77557385277737</v>
      </c>
      <c r="M60" s="16">
        <v>517.3617809445368</v>
      </c>
      <c r="O60" s="34">
        <v>891</v>
      </c>
      <c r="P60" s="32">
        <v>891</v>
      </c>
      <c r="Q60" s="32">
        <v>891</v>
      </c>
      <c r="R60">
        <f t="shared" si="0"/>
        <v>894</v>
      </c>
    </row>
    <row r="61" spans="2:18" x14ac:dyDescent="0.3">
      <c r="B61" s="1">
        <v>57</v>
      </c>
      <c r="C61" t="s">
        <v>63</v>
      </c>
      <c r="D61">
        <v>445</v>
      </c>
      <c r="E61">
        <v>396</v>
      </c>
      <c r="F61">
        <v>0.56000000000000005</v>
      </c>
      <c r="G61">
        <v>388</v>
      </c>
      <c r="H61">
        <v>369.97</v>
      </c>
      <c r="I61" s="16">
        <v>315.11343676473695</v>
      </c>
      <c r="J61" s="16">
        <v>308.48729264945177</v>
      </c>
      <c r="K61" s="15">
        <v>0.46844579296307887</v>
      </c>
      <c r="L61" s="16">
        <v>340.97469462889046</v>
      </c>
      <c r="M61" s="16">
        <v>431.61526781887278</v>
      </c>
      <c r="O61" s="34">
        <v>445</v>
      </c>
      <c r="P61" s="32">
        <v>445</v>
      </c>
      <c r="Q61" s="32">
        <v>445</v>
      </c>
      <c r="R61">
        <f t="shared" si="0"/>
        <v>448</v>
      </c>
    </row>
    <row r="62" spans="2:18" x14ac:dyDescent="0.3">
      <c r="B62" s="1">
        <v>58</v>
      </c>
      <c r="C62" t="s">
        <v>64</v>
      </c>
      <c r="D62">
        <v>284</v>
      </c>
      <c r="E62">
        <v>286</v>
      </c>
      <c r="F62">
        <v>0.62</v>
      </c>
      <c r="G62">
        <v>668</v>
      </c>
      <c r="H62">
        <v>574.32000000000005</v>
      </c>
      <c r="I62" s="16">
        <v>152.40765749660108</v>
      </c>
      <c r="J62" s="16">
        <v>264.43310768798744</v>
      </c>
      <c r="K62" s="15">
        <v>3.9652427749232395E-2</v>
      </c>
      <c r="L62" s="16">
        <v>266.81003080631723</v>
      </c>
      <c r="M62" s="16">
        <v>0.3644982735053891</v>
      </c>
      <c r="O62" s="34">
        <v>284</v>
      </c>
      <c r="P62" s="32">
        <v>284</v>
      </c>
      <c r="Q62" s="32">
        <v>284</v>
      </c>
      <c r="R62">
        <f t="shared" si="0"/>
        <v>287</v>
      </c>
    </row>
    <row r="63" spans="2:18" x14ac:dyDescent="0.3">
      <c r="B63" s="1">
        <v>59</v>
      </c>
      <c r="C63" t="s">
        <v>65</v>
      </c>
      <c r="D63">
        <v>154</v>
      </c>
      <c r="E63">
        <v>121</v>
      </c>
      <c r="F63">
        <v>0.83</v>
      </c>
      <c r="G63">
        <v>463</v>
      </c>
      <c r="H63">
        <v>79.95</v>
      </c>
      <c r="I63" s="16">
        <v>90.902459916472182</v>
      </c>
      <c r="J63" s="16">
        <v>99.716346804950476</v>
      </c>
      <c r="K63" s="15">
        <v>0.16436156362453416</v>
      </c>
      <c r="L63" s="16">
        <v>50.151671822667694</v>
      </c>
      <c r="M63" s="16">
        <v>39.529881538604563</v>
      </c>
      <c r="O63" s="34">
        <v>154</v>
      </c>
      <c r="P63" s="32">
        <v>154</v>
      </c>
      <c r="Q63" s="32">
        <v>154</v>
      </c>
      <c r="R63">
        <f t="shared" si="0"/>
        <v>157</v>
      </c>
    </row>
    <row r="64" spans="2:18" x14ac:dyDescent="0.3">
      <c r="B64" s="1">
        <v>60</v>
      </c>
      <c r="C64" t="s">
        <v>66</v>
      </c>
      <c r="D64">
        <v>175</v>
      </c>
      <c r="E64">
        <v>293</v>
      </c>
      <c r="F64">
        <v>0.67</v>
      </c>
      <c r="G64">
        <v>704</v>
      </c>
      <c r="H64">
        <v>147.34</v>
      </c>
      <c r="I64" s="16">
        <v>65.643063875183259</v>
      </c>
      <c r="J64" s="16">
        <v>63.512252755654501</v>
      </c>
      <c r="K64" s="15">
        <v>0.48899871180126298</v>
      </c>
      <c r="L64" s="16">
        <v>985.87970978987209</v>
      </c>
      <c r="M64" s="16">
        <v>72.509426293058141</v>
      </c>
      <c r="O64" s="34">
        <v>175</v>
      </c>
      <c r="P64" s="32">
        <v>175</v>
      </c>
      <c r="Q64" s="32">
        <v>175</v>
      </c>
      <c r="R64">
        <f t="shared" si="0"/>
        <v>178</v>
      </c>
    </row>
    <row r="65" spans="2:18" x14ac:dyDescent="0.3">
      <c r="B65" s="1">
        <v>61</v>
      </c>
      <c r="C65" t="s">
        <v>67</v>
      </c>
      <c r="D65">
        <v>671</v>
      </c>
      <c r="E65">
        <v>488</v>
      </c>
      <c r="F65">
        <v>0.64</v>
      </c>
      <c r="G65">
        <v>342</v>
      </c>
      <c r="H65">
        <v>622.22</v>
      </c>
      <c r="I65" s="16">
        <v>21.358942470833721</v>
      </c>
      <c r="J65" s="16">
        <v>140.971401321645</v>
      </c>
      <c r="K65" s="15">
        <v>0.40520367836942195</v>
      </c>
      <c r="L65" s="16">
        <v>226.39842926205421</v>
      </c>
      <c r="M65" s="16">
        <v>343.02481066780615</v>
      </c>
      <c r="O65" s="34">
        <v>671</v>
      </c>
      <c r="P65" s="32">
        <v>671</v>
      </c>
      <c r="Q65" s="32">
        <v>671</v>
      </c>
      <c r="R65">
        <f t="shared" si="0"/>
        <v>674</v>
      </c>
    </row>
    <row r="66" spans="2:18" x14ac:dyDescent="0.3">
      <c r="B66" s="1">
        <v>62</v>
      </c>
      <c r="C66" t="s">
        <v>68</v>
      </c>
      <c r="D66">
        <v>266</v>
      </c>
      <c r="E66">
        <v>18</v>
      </c>
      <c r="F66">
        <v>0.54</v>
      </c>
      <c r="G66">
        <v>703</v>
      </c>
      <c r="H66">
        <v>973.22</v>
      </c>
      <c r="I66" s="16">
        <v>10.476172702117896</v>
      </c>
      <c r="J66" s="16">
        <v>11.731896416132376</v>
      </c>
      <c r="K66" s="15">
        <v>8.6955893139014067E-3</v>
      </c>
      <c r="L66" s="16">
        <v>981.31022601247219</v>
      </c>
      <c r="M66" s="16">
        <v>1169.9602384796474</v>
      </c>
      <c r="O66" s="34">
        <v>266</v>
      </c>
      <c r="P66" s="32">
        <v>266</v>
      </c>
      <c r="Q66" s="32">
        <v>266</v>
      </c>
      <c r="R66">
        <f t="shared" si="0"/>
        <v>269</v>
      </c>
    </row>
    <row r="67" spans="2:18" x14ac:dyDescent="0.3">
      <c r="B67" s="1">
        <v>63</v>
      </c>
      <c r="C67" t="s">
        <v>69</v>
      </c>
      <c r="D67">
        <v>611</v>
      </c>
      <c r="E67">
        <v>429</v>
      </c>
      <c r="F67">
        <v>0.35</v>
      </c>
      <c r="G67">
        <v>615</v>
      </c>
      <c r="H67">
        <v>166.92</v>
      </c>
      <c r="I67" s="16">
        <v>148.32163098525749</v>
      </c>
      <c r="J67" s="16">
        <v>407.09058128541528</v>
      </c>
      <c r="K67" s="15">
        <v>0.21970206709832912</v>
      </c>
      <c r="L67" s="16">
        <v>273.11210722459913</v>
      </c>
      <c r="M67" s="16">
        <v>149.57433563182207</v>
      </c>
      <c r="O67" s="34">
        <v>611</v>
      </c>
      <c r="P67" s="32">
        <v>611</v>
      </c>
      <c r="Q67" s="32">
        <v>611</v>
      </c>
      <c r="R67">
        <f t="shared" si="0"/>
        <v>614</v>
      </c>
    </row>
    <row r="68" spans="2:18" x14ac:dyDescent="0.3">
      <c r="B68" s="1">
        <v>64</v>
      </c>
      <c r="C68" t="s">
        <v>70</v>
      </c>
      <c r="D68">
        <v>259</v>
      </c>
      <c r="E68">
        <v>42</v>
      </c>
      <c r="F68">
        <v>0.28000000000000003</v>
      </c>
      <c r="G68">
        <v>263</v>
      </c>
      <c r="H68">
        <v>728.32</v>
      </c>
      <c r="I68" s="16">
        <v>175.15766567187214</v>
      </c>
      <c r="J68" s="16">
        <v>32.417669365730383</v>
      </c>
      <c r="K68" s="15">
        <v>4.118632908733956E-2</v>
      </c>
      <c r="L68" s="16">
        <v>88.493660853420437</v>
      </c>
      <c r="M68" s="16">
        <v>206.59498550737794</v>
      </c>
      <c r="O68" s="34">
        <v>259</v>
      </c>
      <c r="P68" s="32">
        <v>259</v>
      </c>
      <c r="Q68" s="32">
        <v>259</v>
      </c>
      <c r="R68">
        <f t="shared" si="0"/>
        <v>262</v>
      </c>
    </row>
    <row r="69" spans="2:18" x14ac:dyDescent="0.3">
      <c r="B69" s="1">
        <v>65</v>
      </c>
      <c r="C69" t="s">
        <v>71</v>
      </c>
      <c r="D69">
        <v>1368</v>
      </c>
      <c r="E69">
        <v>188</v>
      </c>
      <c r="F69">
        <v>0.28000000000000003</v>
      </c>
      <c r="G69">
        <v>539</v>
      </c>
      <c r="H69">
        <v>876.31</v>
      </c>
      <c r="I69" s="16">
        <v>1412.0458870412078</v>
      </c>
      <c r="J69" s="16">
        <v>145.16061217498435</v>
      </c>
      <c r="K69" s="15">
        <v>0.18893470902433018</v>
      </c>
      <c r="L69" s="16">
        <v>308.57248912498756</v>
      </c>
      <c r="M69" s="16">
        <v>501.04511031816025</v>
      </c>
      <c r="O69" s="34">
        <v>1368</v>
      </c>
      <c r="P69" s="32">
        <v>1368</v>
      </c>
      <c r="Q69" s="32">
        <v>1368</v>
      </c>
      <c r="R69">
        <f t="shared" si="0"/>
        <v>1371</v>
      </c>
    </row>
    <row r="70" spans="2:18" x14ac:dyDescent="0.3">
      <c r="B70" s="1">
        <v>66</v>
      </c>
      <c r="C70" t="s">
        <v>72</v>
      </c>
      <c r="D70">
        <v>592</v>
      </c>
      <c r="E70">
        <v>253</v>
      </c>
      <c r="F70">
        <v>0.74</v>
      </c>
      <c r="G70">
        <v>496</v>
      </c>
      <c r="H70">
        <v>621.80999999999995</v>
      </c>
      <c r="I70" s="16">
        <v>267.1598807827998</v>
      </c>
      <c r="J70" s="16">
        <v>331.40041558441391</v>
      </c>
      <c r="K70" s="15">
        <v>0.10896253340024148</v>
      </c>
      <c r="L70" s="16">
        <v>376.81600005926163</v>
      </c>
      <c r="M70" s="16">
        <v>490.88223264519024</v>
      </c>
      <c r="O70" s="34">
        <v>592</v>
      </c>
      <c r="P70" s="32">
        <v>592</v>
      </c>
      <c r="Q70" s="32">
        <v>592</v>
      </c>
      <c r="R70">
        <f t="shared" ref="R70:R104" si="1">P70+3</f>
        <v>595</v>
      </c>
    </row>
    <row r="71" spans="2:18" x14ac:dyDescent="0.3">
      <c r="B71" s="1">
        <v>67</v>
      </c>
      <c r="C71" t="s">
        <v>73</v>
      </c>
      <c r="D71">
        <v>870</v>
      </c>
      <c r="E71">
        <v>73</v>
      </c>
      <c r="F71">
        <v>0.08</v>
      </c>
      <c r="G71">
        <v>509</v>
      </c>
      <c r="H71">
        <v>541.54999999999995</v>
      </c>
      <c r="I71" s="16">
        <v>77.781596061405708</v>
      </c>
      <c r="J71" s="16">
        <v>65.234595183736076</v>
      </c>
      <c r="K71" s="15">
        <v>7.6085449553055684E-2</v>
      </c>
      <c r="L71" s="16">
        <v>264.1869255927453</v>
      </c>
      <c r="M71" s="16">
        <v>275.46012735404366</v>
      </c>
      <c r="O71" s="34">
        <v>870</v>
      </c>
      <c r="P71" s="32">
        <v>870</v>
      </c>
      <c r="Q71" s="32">
        <v>870</v>
      </c>
      <c r="R71">
        <f t="shared" si="1"/>
        <v>873</v>
      </c>
    </row>
    <row r="72" spans="2:18" x14ac:dyDescent="0.3">
      <c r="B72" s="1">
        <v>68</v>
      </c>
      <c r="C72" t="s">
        <v>74</v>
      </c>
      <c r="D72">
        <v>1236</v>
      </c>
      <c r="E72">
        <v>154</v>
      </c>
      <c r="F72">
        <v>0.42</v>
      </c>
      <c r="G72">
        <v>672</v>
      </c>
      <c r="H72">
        <v>729.28</v>
      </c>
      <c r="I72" s="16">
        <v>348.65797303753567</v>
      </c>
      <c r="J72" s="16">
        <v>4.5381982540267325</v>
      </c>
      <c r="K72" s="15">
        <v>0.13151143777865715</v>
      </c>
      <c r="L72" s="16">
        <v>460.33313996413978</v>
      </c>
      <c r="M72" s="16">
        <v>22.37912801171419</v>
      </c>
      <c r="O72" s="34">
        <v>1236</v>
      </c>
      <c r="P72" s="32">
        <v>1236</v>
      </c>
      <c r="Q72" s="32">
        <v>1236</v>
      </c>
      <c r="R72">
        <f t="shared" si="1"/>
        <v>1239</v>
      </c>
    </row>
    <row r="73" spans="2:18" x14ac:dyDescent="0.3">
      <c r="B73" s="1">
        <v>69</v>
      </c>
      <c r="C73" t="s">
        <v>75</v>
      </c>
      <c r="D73">
        <v>187</v>
      </c>
      <c r="E73">
        <v>392</v>
      </c>
      <c r="F73">
        <v>0.98</v>
      </c>
      <c r="G73">
        <v>655</v>
      </c>
      <c r="H73">
        <v>609.45000000000005</v>
      </c>
      <c r="I73" s="16">
        <v>132.88512889768373</v>
      </c>
      <c r="J73" s="16">
        <v>531.78497144394805</v>
      </c>
      <c r="K73" s="15">
        <v>1.4173504074724437</v>
      </c>
      <c r="L73" s="16">
        <v>242.22960582514054</v>
      </c>
      <c r="M73" s="16">
        <v>479.83082830250817</v>
      </c>
      <c r="O73" s="34">
        <v>187</v>
      </c>
      <c r="P73" s="32">
        <v>187</v>
      </c>
      <c r="Q73" s="32">
        <v>187</v>
      </c>
      <c r="R73">
        <f t="shared" si="1"/>
        <v>190</v>
      </c>
    </row>
    <row r="74" spans="2:18" x14ac:dyDescent="0.3">
      <c r="B74" s="1">
        <v>70</v>
      </c>
      <c r="C74" t="s">
        <v>76</v>
      </c>
      <c r="D74">
        <v>357</v>
      </c>
      <c r="E74">
        <v>345</v>
      </c>
      <c r="F74">
        <v>0.72</v>
      </c>
      <c r="G74">
        <v>641</v>
      </c>
      <c r="H74">
        <v>449</v>
      </c>
      <c r="I74" s="16">
        <v>495.77062162224036</v>
      </c>
      <c r="J74" s="16">
        <v>353.6827306575999</v>
      </c>
      <c r="K74" s="15">
        <v>0.67983318749701138</v>
      </c>
      <c r="L74" s="16">
        <v>713.39875575566919</v>
      </c>
      <c r="M74" s="16">
        <v>115.18713940630457</v>
      </c>
      <c r="O74" s="34">
        <v>357</v>
      </c>
      <c r="P74" s="32">
        <v>357</v>
      </c>
      <c r="Q74" s="32">
        <v>357</v>
      </c>
      <c r="R74">
        <f t="shared" si="1"/>
        <v>360</v>
      </c>
    </row>
    <row r="75" spans="2:18" x14ac:dyDescent="0.3">
      <c r="B75" s="1">
        <v>71</v>
      </c>
      <c r="C75" t="s">
        <v>77</v>
      </c>
      <c r="D75">
        <v>431</v>
      </c>
      <c r="E75">
        <v>234</v>
      </c>
      <c r="F75">
        <v>0.59</v>
      </c>
      <c r="G75">
        <v>507</v>
      </c>
      <c r="H75">
        <v>3.23</v>
      </c>
      <c r="I75" s="16">
        <v>266.30406941469073</v>
      </c>
      <c r="J75" s="16">
        <v>205.16480826560687</v>
      </c>
      <c r="K75" s="15">
        <v>2.9616644609854359E-2</v>
      </c>
      <c r="L75" s="16">
        <v>637.59795118713055</v>
      </c>
      <c r="M75" s="16">
        <v>3.0582064387520287</v>
      </c>
      <c r="O75" s="34">
        <v>431</v>
      </c>
      <c r="P75" s="32">
        <v>431</v>
      </c>
      <c r="Q75" s="32">
        <v>431</v>
      </c>
      <c r="R75">
        <f t="shared" si="1"/>
        <v>434</v>
      </c>
    </row>
    <row r="76" spans="2:18" x14ac:dyDescent="0.3">
      <c r="B76" s="1">
        <v>72</v>
      </c>
      <c r="C76" t="s">
        <v>78</v>
      </c>
      <c r="D76">
        <v>793</v>
      </c>
      <c r="E76">
        <v>301</v>
      </c>
      <c r="F76">
        <v>0.81</v>
      </c>
      <c r="G76">
        <v>636</v>
      </c>
      <c r="H76">
        <v>441.91</v>
      </c>
      <c r="I76" s="16">
        <v>778.62857567689605</v>
      </c>
      <c r="J76" s="16">
        <v>200.46396421516275</v>
      </c>
      <c r="K76" s="15">
        <v>1.0013257377932498</v>
      </c>
      <c r="L76" s="16">
        <v>354.76956027070094</v>
      </c>
      <c r="M76" s="16">
        <v>279.00312666058932</v>
      </c>
      <c r="O76" s="34">
        <v>793</v>
      </c>
      <c r="P76" s="32">
        <v>793</v>
      </c>
      <c r="Q76" s="32">
        <v>793</v>
      </c>
      <c r="R76">
        <f t="shared" si="1"/>
        <v>796</v>
      </c>
    </row>
    <row r="77" spans="2:18" x14ac:dyDescent="0.3">
      <c r="B77" s="1">
        <v>73</v>
      </c>
      <c r="C77" t="s">
        <v>79</v>
      </c>
      <c r="D77">
        <v>350</v>
      </c>
      <c r="E77">
        <v>53</v>
      </c>
      <c r="F77">
        <v>0.17</v>
      </c>
      <c r="G77">
        <v>720</v>
      </c>
      <c r="H77">
        <v>646.45000000000005</v>
      </c>
      <c r="I77" s="16">
        <v>469.6519345212854</v>
      </c>
      <c r="J77" s="16">
        <v>29.18261752974087</v>
      </c>
      <c r="K77" s="15">
        <v>1.7694845982210335E-2</v>
      </c>
      <c r="L77" s="16">
        <v>928.24631481413371</v>
      </c>
      <c r="M77" s="16">
        <v>356.79381526384793</v>
      </c>
      <c r="O77" s="34">
        <v>350</v>
      </c>
      <c r="P77" s="32">
        <v>350</v>
      </c>
      <c r="Q77" s="32">
        <v>350</v>
      </c>
      <c r="R77">
        <f t="shared" si="1"/>
        <v>353</v>
      </c>
    </row>
    <row r="78" spans="2:18" x14ac:dyDescent="0.3">
      <c r="B78" s="1">
        <v>74</v>
      </c>
      <c r="C78" t="s">
        <v>80</v>
      </c>
      <c r="D78">
        <v>781</v>
      </c>
      <c r="E78">
        <v>319</v>
      </c>
      <c r="F78">
        <v>0.82</v>
      </c>
      <c r="G78">
        <v>646</v>
      </c>
      <c r="H78">
        <v>585.01</v>
      </c>
      <c r="I78" s="16">
        <v>605.05702760506904</v>
      </c>
      <c r="J78" s="16">
        <v>356.25598188983065</v>
      </c>
      <c r="K78" s="15">
        <v>0.50218190621327063</v>
      </c>
      <c r="L78" s="16">
        <v>166.17433834221626</v>
      </c>
      <c r="M78" s="16">
        <v>691.6917591946426</v>
      </c>
      <c r="O78" s="34">
        <v>781</v>
      </c>
      <c r="P78" s="32">
        <v>781</v>
      </c>
      <c r="Q78" s="32">
        <v>781</v>
      </c>
      <c r="R78">
        <f t="shared" si="1"/>
        <v>784</v>
      </c>
    </row>
    <row r="79" spans="2:18" x14ac:dyDescent="0.3">
      <c r="B79" s="1">
        <v>75</v>
      </c>
      <c r="C79" t="s">
        <v>81</v>
      </c>
      <c r="D79">
        <v>488</v>
      </c>
      <c r="E79">
        <v>476</v>
      </c>
      <c r="F79">
        <v>0.02</v>
      </c>
      <c r="G79">
        <v>426</v>
      </c>
      <c r="H79">
        <v>958.79</v>
      </c>
      <c r="I79" s="16">
        <v>692.33745227326051</v>
      </c>
      <c r="J79" s="16">
        <v>696.04132833979577</v>
      </c>
      <c r="K79" s="15">
        <v>1.7379772322464859E-3</v>
      </c>
      <c r="L79" s="16">
        <v>162.42748887489981</v>
      </c>
      <c r="M79" s="16">
        <v>819.58758944581086</v>
      </c>
      <c r="O79" s="34">
        <v>488</v>
      </c>
      <c r="P79" s="32">
        <v>488</v>
      </c>
      <c r="Q79" s="32">
        <v>488</v>
      </c>
      <c r="R79">
        <f t="shared" si="1"/>
        <v>491</v>
      </c>
    </row>
    <row r="80" spans="2:18" x14ac:dyDescent="0.3">
      <c r="B80" s="1">
        <v>76</v>
      </c>
      <c r="C80" t="s">
        <v>82</v>
      </c>
      <c r="D80">
        <v>496</v>
      </c>
      <c r="E80">
        <v>242</v>
      </c>
      <c r="F80">
        <v>0.83</v>
      </c>
      <c r="G80">
        <v>344</v>
      </c>
      <c r="H80">
        <v>577.15</v>
      </c>
      <c r="I80" s="16">
        <v>469.87507883581145</v>
      </c>
      <c r="J80" s="16">
        <v>104.61856959661213</v>
      </c>
      <c r="K80" s="15">
        <v>0.18785976799741883</v>
      </c>
      <c r="L80" s="16">
        <v>396.98750025625066</v>
      </c>
      <c r="M80" s="16">
        <v>440.76673092515603</v>
      </c>
      <c r="O80" s="34">
        <v>496</v>
      </c>
      <c r="P80" s="32">
        <v>496</v>
      </c>
      <c r="Q80" s="32">
        <v>496</v>
      </c>
      <c r="R80">
        <f t="shared" si="1"/>
        <v>499</v>
      </c>
    </row>
    <row r="81" spans="2:18" x14ac:dyDescent="0.3">
      <c r="B81" s="1">
        <v>77</v>
      </c>
      <c r="C81" t="s">
        <v>83</v>
      </c>
      <c r="D81">
        <v>576</v>
      </c>
      <c r="E81">
        <v>372</v>
      </c>
      <c r="F81">
        <v>0.37</v>
      </c>
      <c r="G81">
        <v>675</v>
      </c>
      <c r="H81">
        <v>239.9</v>
      </c>
      <c r="I81" s="16">
        <v>58.831640726669747</v>
      </c>
      <c r="J81" s="16">
        <v>221.67193970171218</v>
      </c>
      <c r="K81" s="15">
        <v>0.44117731699630053</v>
      </c>
      <c r="L81" s="16">
        <v>377.72345530679189</v>
      </c>
      <c r="M81" s="16">
        <v>213.2571875209189</v>
      </c>
      <c r="O81" s="34">
        <v>576</v>
      </c>
      <c r="P81" s="32">
        <v>576</v>
      </c>
      <c r="Q81" s="32">
        <v>576</v>
      </c>
      <c r="R81">
        <f t="shared" si="1"/>
        <v>579</v>
      </c>
    </row>
    <row r="82" spans="2:18" x14ac:dyDescent="0.3">
      <c r="B82" s="1">
        <v>78</v>
      </c>
      <c r="C82" t="s">
        <v>84</v>
      </c>
      <c r="D82">
        <v>1053</v>
      </c>
      <c r="E82">
        <v>16</v>
      </c>
      <c r="F82">
        <v>0.02</v>
      </c>
      <c r="G82">
        <v>528</v>
      </c>
      <c r="H82">
        <v>571.91</v>
      </c>
      <c r="I82" s="16">
        <v>1550.6578099625913</v>
      </c>
      <c r="J82" s="16">
        <v>10.959624220737224</v>
      </c>
      <c r="K82" s="15">
        <v>8.1642409183085886E-3</v>
      </c>
      <c r="L82" s="16">
        <v>531.49445272637536</v>
      </c>
      <c r="M82" s="16">
        <v>278.20659319965694</v>
      </c>
      <c r="O82" s="34">
        <v>1053</v>
      </c>
      <c r="P82" s="32">
        <v>1053</v>
      </c>
      <c r="Q82" s="32">
        <v>1053</v>
      </c>
      <c r="R82">
        <f t="shared" si="1"/>
        <v>1056</v>
      </c>
    </row>
    <row r="83" spans="2:18" x14ac:dyDescent="0.3">
      <c r="B83" s="1">
        <v>79</v>
      </c>
      <c r="C83" t="s">
        <v>85</v>
      </c>
      <c r="D83">
        <v>428</v>
      </c>
      <c r="E83">
        <v>124</v>
      </c>
      <c r="F83">
        <v>0.47</v>
      </c>
      <c r="G83">
        <v>351</v>
      </c>
      <c r="H83">
        <v>639.48</v>
      </c>
      <c r="I83" s="16">
        <v>316.19833327421065</v>
      </c>
      <c r="J83" s="16">
        <v>141.69364361239866</v>
      </c>
      <c r="K83" s="15">
        <v>0.35489116651174357</v>
      </c>
      <c r="L83" s="16">
        <v>276.73072836735452</v>
      </c>
      <c r="M83" s="16">
        <v>222.43971348742065</v>
      </c>
      <c r="O83" s="34">
        <v>428</v>
      </c>
      <c r="P83" s="32">
        <v>428</v>
      </c>
      <c r="Q83" s="32">
        <v>428</v>
      </c>
      <c r="R83">
        <f t="shared" si="1"/>
        <v>431</v>
      </c>
    </row>
    <row r="84" spans="2:18" x14ac:dyDescent="0.3">
      <c r="B84" s="1">
        <v>80</v>
      </c>
      <c r="C84" t="s">
        <v>86</v>
      </c>
      <c r="D84">
        <v>447</v>
      </c>
      <c r="E84">
        <v>299</v>
      </c>
      <c r="F84">
        <v>0.72</v>
      </c>
      <c r="G84">
        <v>518</v>
      </c>
      <c r="H84">
        <v>759.99</v>
      </c>
      <c r="I84" s="16">
        <v>83.319012334783238</v>
      </c>
      <c r="J84" s="16">
        <v>206.57918315011744</v>
      </c>
      <c r="K84" s="15">
        <v>1.0501019854398632</v>
      </c>
      <c r="L84" s="16">
        <v>207.44574617772594</v>
      </c>
      <c r="M84" s="16">
        <v>593.77203931038855</v>
      </c>
      <c r="O84" s="34">
        <v>447</v>
      </c>
      <c r="P84" s="32">
        <v>447</v>
      </c>
      <c r="Q84" s="32">
        <v>447</v>
      </c>
      <c r="R84">
        <f t="shared" si="1"/>
        <v>450</v>
      </c>
    </row>
    <row r="85" spans="2:18" x14ac:dyDescent="0.3">
      <c r="B85" s="1">
        <v>81</v>
      </c>
      <c r="C85" t="s">
        <v>87</v>
      </c>
      <c r="D85">
        <v>1059</v>
      </c>
      <c r="E85">
        <v>9</v>
      </c>
      <c r="F85">
        <v>0.68</v>
      </c>
      <c r="G85">
        <v>563</v>
      </c>
      <c r="H85">
        <v>100.84</v>
      </c>
      <c r="I85" s="16">
        <v>240.43364738661512</v>
      </c>
      <c r="J85" s="16">
        <v>7.5389116831402809</v>
      </c>
      <c r="K85" s="15">
        <v>0.95766220084137466</v>
      </c>
      <c r="L85" s="16">
        <v>282.9518536141037</v>
      </c>
      <c r="M85" s="16">
        <v>53.072413516795734</v>
      </c>
      <c r="O85" s="34">
        <v>1059</v>
      </c>
      <c r="P85" s="32">
        <v>1059</v>
      </c>
      <c r="Q85" s="32">
        <v>1059</v>
      </c>
      <c r="R85">
        <f t="shared" si="1"/>
        <v>1062</v>
      </c>
    </row>
    <row r="86" spans="2:18" x14ac:dyDescent="0.3">
      <c r="B86" s="1">
        <v>82</v>
      </c>
      <c r="C86" t="s">
        <v>88</v>
      </c>
      <c r="D86">
        <v>389</v>
      </c>
      <c r="E86">
        <v>19</v>
      </c>
      <c r="F86">
        <v>0.37</v>
      </c>
      <c r="G86">
        <v>537</v>
      </c>
      <c r="H86">
        <v>620.14</v>
      </c>
      <c r="I86" s="16">
        <v>520.22319619739733</v>
      </c>
      <c r="J86" s="16">
        <v>21.744127896103251</v>
      </c>
      <c r="K86" s="15">
        <v>0.19146923260157833</v>
      </c>
      <c r="L86" s="16">
        <v>632.26646997014609</v>
      </c>
      <c r="M86" s="16">
        <v>902.72724351521265</v>
      </c>
      <c r="O86" s="34">
        <v>389</v>
      </c>
      <c r="P86" s="32">
        <v>389</v>
      </c>
      <c r="Q86" s="32">
        <v>389</v>
      </c>
      <c r="R86">
        <f t="shared" si="1"/>
        <v>392</v>
      </c>
    </row>
    <row r="87" spans="2:18" x14ac:dyDescent="0.3">
      <c r="B87" s="1">
        <v>83</v>
      </c>
      <c r="C87" t="s">
        <v>89</v>
      </c>
      <c r="D87">
        <v>913</v>
      </c>
      <c r="E87">
        <v>115</v>
      </c>
      <c r="F87">
        <v>0.12</v>
      </c>
      <c r="G87">
        <v>499</v>
      </c>
      <c r="H87">
        <v>558.05999999999995</v>
      </c>
      <c r="I87" s="16">
        <v>1079.3808490865722</v>
      </c>
      <c r="J87" s="16">
        <v>159.49257258953884</v>
      </c>
      <c r="K87" s="15">
        <v>0.14470678673836707</v>
      </c>
      <c r="L87" s="16">
        <v>115.84694933699065</v>
      </c>
      <c r="M87" s="16">
        <v>501.24253327935662</v>
      </c>
      <c r="O87" s="34">
        <v>913</v>
      </c>
      <c r="P87" s="32">
        <v>913</v>
      </c>
      <c r="Q87" s="32">
        <v>913</v>
      </c>
      <c r="R87">
        <f t="shared" si="1"/>
        <v>916</v>
      </c>
    </row>
    <row r="88" spans="2:18" x14ac:dyDescent="0.3">
      <c r="B88" s="1">
        <v>84</v>
      </c>
      <c r="C88" t="s">
        <v>90</v>
      </c>
      <c r="D88">
        <v>1136</v>
      </c>
      <c r="E88">
        <v>347</v>
      </c>
      <c r="F88">
        <v>0.6</v>
      </c>
      <c r="G88">
        <v>384</v>
      </c>
      <c r="H88">
        <v>999.49</v>
      </c>
      <c r="I88" s="16">
        <v>502.91406568546518</v>
      </c>
      <c r="J88" s="16">
        <v>197.14649758679087</v>
      </c>
      <c r="K88" s="15">
        <v>0.33287843438620646</v>
      </c>
      <c r="L88" s="16">
        <v>407.88058523381358</v>
      </c>
      <c r="M88" s="16">
        <v>15.258305572402353</v>
      </c>
      <c r="O88" s="34">
        <v>1136</v>
      </c>
      <c r="P88" s="32">
        <v>1136</v>
      </c>
      <c r="Q88" s="32">
        <v>1136</v>
      </c>
      <c r="R88">
        <f t="shared" si="1"/>
        <v>1139</v>
      </c>
    </row>
    <row r="89" spans="2:18" x14ac:dyDescent="0.3">
      <c r="B89" s="1">
        <v>85</v>
      </c>
      <c r="C89" t="s">
        <v>91</v>
      </c>
      <c r="D89">
        <v>1135</v>
      </c>
      <c r="E89">
        <v>318</v>
      </c>
      <c r="F89">
        <v>0.81</v>
      </c>
      <c r="G89">
        <v>491</v>
      </c>
      <c r="H89">
        <v>715.53</v>
      </c>
      <c r="I89" s="16">
        <v>744.62729131732954</v>
      </c>
      <c r="J89" s="16">
        <v>44.078311506281729</v>
      </c>
      <c r="K89" s="15">
        <v>0.11566757377606918</v>
      </c>
      <c r="L89" s="16">
        <v>605.00575313001752</v>
      </c>
      <c r="M89" s="16">
        <v>149.83306383215427</v>
      </c>
      <c r="O89" s="34">
        <v>1135</v>
      </c>
      <c r="P89" s="32">
        <v>1135</v>
      </c>
      <c r="Q89" s="32">
        <v>1135</v>
      </c>
      <c r="R89">
        <f t="shared" si="1"/>
        <v>1138</v>
      </c>
    </row>
    <row r="90" spans="2:18" x14ac:dyDescent="0.3">
      <c r="B90" s="1">
        <v>86</v>
      </c>
      <c r="C90" t="s">
        <v>92</v>
      </c>
      <c r="D90">
        <v>232</v>
      </c>
      <c r="E90">
        <v>430</v>
      </c>
      <c r="F90">
        <v>0.71</v>
      </c>
      <c r="G90">
        <v>256</v>
      </c>
      <c r="H90">
        <v>275.58</v>
      </c>
      <c r="I90" s="16">
        <v>87.373248044516259</v>
      </c>
      <c r="J90" s="16">
        <v>464.32433746911795</v>
      </c>
      <c r="K90" s="15">
        <v>0.62006523116096224</v>
      </c>
      <c r="L90" s="16">
        <v>199.13102747255226</v>
      </c>
      <c r="M90" s="16">
        <v>85.16756366807617</v>
      </c>
      <c r="O90" s="34">
        <v>232</v>
      </c>
      <c r="P90" s="32">
        <v>232</v>
      </c>
      <c r="Q90" s="32">
        <v>232</v>
      </c>
      <c r="R90">
        <f t="shared" si="1"/>
        <v>235</v>
      </c>
    </row>
    <row r="91" spans="2:18" x14ac:dyDescent="0.3">
      <c r="B91" s="1">
        <v>87</v>
      </c>
      <c r="C91" t="s">
        <v>93</v>
      </c>
      <c r="D91">
        <v>1319</v>
      </c>
      <c r="E91">
        <v>100</v>
      </c>
      <c r="F91">
        <v>0.79</v>
      </c>
      <c r="G91">
        <v>269</v>
      </c>
      <c r="H91">
        <v>365.38</v>
      </c>
      <c r="I91" s="16">
        <v>701.2508320271229</v>
      </c>
      <c r="J91" s="16">
        <v>23.004309710770254</v>
      </c>
      <c r="K91" s="15">
        <v>0.10688817877902151</v>
      </c>
      <c r="L91" s="16">
        <v>153.16619504242234</v>
      </c>
      <c r="M91" s="16">
        <v>187.38603203852716</v>
      </c>
      <c r="O91" s="34">
        <v>1319</v>
      </c>
      <c r="P91" s="32">
        <v>1319</v>
      </c>
      <c r="Q91" s="32">
        <v>1319</v>
      </c>
      <c r="R91">
        <f t="shared" si="1"/>
        <v>1322</v>
      </c>
    </row>
    <row r="92" spans="2:18" x14ac:dyDescent="0.3">
      <c r="B92" s="1">
        <v>88</v>
      </c>
      <c r="C92" t="s">
        <v>94</v>
      </c>
      <c r="D92">
        <v>465</v>
      </c>
      <c r="E92">
        <v>471</v>
      </c>
      <c r="F92">
        <v>0.85</v>
      </c>
      <c r="G92">
        <v>731</v>
      </c>
      <c r="H92">
        <v>970.51</v>
      </c>
      <c r="I92" s="16">
        <v>170.66449779887023</v>
      </c>
      <c r="J92" s="16">
        <v>400.38792576352955</v>
      </c>
      <c r="K92" s="15">
        <v>0.79148357565504635</v>
      </c>
      <c r="L92" s="16">
        <v>28.498276451553053</v>
      </c>
      <c r="M92" s="16">
        <v>1268.117773679314</v>
      </c>
      <c r="O92" s="34">
        <v>465</v>
      </c>
      <c r="P92" s="32">
        <v>465</v>
      </c>
      <c r="Q92" s="32">
        <v>465</v>
      </c>
      <c r="R92">
        <f t="shared" si="1"/>
        <v>468</v>
      </c>
    </row>
    <row r="93" spans="2:18" x14ac:dyDescent="0.3">
      <c r="B93" s="1">
        <v>89</v>
      </c>
      <c r="C93" t="s">
        <v>95</v>
      </c>
      <c r="D93">
        <v>1100</v>
      </c>
      <c r="E93">
        <v>380</v>
      </c>
      <c r="F93">
        <v>0.75</v>
      </c>
      <c r="G93">
        <v>600</v>
      </c>
      <c r="H93">
        <v>228.92</v>
      </c>
      <c r="I93" s="16">
        <v>1316.0218118117828</v>
      </c>
      <c r="J93" s="16">
        <v>38.246310999125363</v>
      </c>
      <c r="K93" s="15">
        <v>0.1805316548290874</v>
      </c>
      <c r="L93" s="16">
        <v>787.55541502106166</v>
      </c>
      <c r="M93" s="16">
        <v>334.20944296605433</v>
      </c>
      <c r="O93" s="34">
        <v>1100</v>
      </c>
      <c r="P93" s="32">
        <v>1100</v>
      </c>
      <c r="Q93" s="32">
        <v>1100</v>
      </c>
      <c r="R93">
        <f t="shared" si="1"/>
        <v>1103</v>
      </c>
    </row>
    <row r="94" spans="2:18" x14ac:dyDescent="0.3">
      <c r="B94" s="1">
        <v>90</v>
      </c>
      <c r="C94" t="s">
        <v>96</v>
      </c>
      <c r="D94">
        <v>386</v>
      </c>
      <c r="E94">
        <v>379</v>
      </c>
      <c r="F94">
        <v>0.21</v>
      </c>
      <c r="G94">
        <v>720</v>
      </c>
      <c r="H94">
        <v>22.38</v>
      </c>
      <c r="I94" s="16">
        <v>536.07577662225822</v>
      </c>
      <c r="J94" s="16">
        <v>525.16616101597515</v>
      </c>
      <c r="K94" s="15">
        <v>0.27280581436238477</v>
      </c>
      <c r="L94" s="16">
        <v>529.7213067890508</v>
      </c>
      <c r="M94" s="16">
        <v>15.28599983853489</v>
      </c>
      <c r="O94" s="34">
        <v>386</v>
      </c>
      <c r="P94" s="32">
        <v>386</v>
      </c>
      <c r="Q94" s="32">
        <v>386</v>
      </c>
      <c r="R94">
        <f t="shared" si="1"/>
        <v>389</v>
      </c>
    </row>
    <row r="95" spans="2:18" x14ac:dyDescent="0.3">
      <c r="B95" s="1">
        <v>91</v>
      </c>
      <c r="C95" t="s">
        <v>97</v>
      </c>
      <c r="D95">
        <v>1337</v>
      </c>
      <c r="E95">
        <v>473</v>
      </c>
      <c r="F95">
        <v>0.24</v>
      </c>
      <c r="G95">
        <v>266</v>
      </c>
      <c r="H95">
        <v>711.8</v>
      </c>
      <c r="I95" s="16">
        <v>1946.9258596977402</v>
      </c>
      <c r="J95" s="16">
        <v>670.53738917339956</v>
      </c>
      <c r="K95" s="15">
        <v>0.35271694944871196</v>
      </c>
      <c r="L95" s="16">
        <v>2.027628080666398</v>
      </c>
      <c r="M95" s="16">
        <v>14.95739861531562</v>
      </c>
      <c r="O95" s="34">
        <v>1337</v>
      </c>
      <c r="P95" s="32">
        <v>1337</v>
      </c>
      <c r="Q95" s="32">
        <v>1337</v>
      </c>
      <c r="R95">
        <f t="shared" si="1"/>
        <v>1340</v>
      </c>
    </row>
    <row r="96" spans="2:18" x14ac:dyDescent="0.3">
      <c r="B96" s="1">
        <v>92</v>
      </c>
      <c r="C96" t="s">
        <v>98</v>
      </c>
      <c r="D96">
        <v>130</v>
      </c>
      <c r="E96">
        <v>244</v>
      </c>
      <c r="F96">
        <v>0.08</v>
      </c>
      <c r="G96">
        <v>391</v>
      </c>
      <c r="H96">
        <v>384.97</v>
      </c>
      <c r="I96" s="16">
        <v>10.942348709401749</v>
      </c>
      <c r="J96" s="16">
        <v>137.12167693507325</v>
      </c>
      <c r="K96" s="15">
        <v>2.1317943521009859E-2</v>
      </c>
      <c r="L96" s="16">
        <v>64.299514692215737</v>
      </c>
      <c r="M96" s="16">
        <v>73.472429123382611</v>
      </c>
      <c r="O96" s="34">
        <v>130</v>
      </c>
      <c r="P96" s="32">
        <v>130</v>
      </c>
      <c r="Q96" s="32">
        <v>130</v>
      </c>
      <c r="R96">
        <f t="shared" si="1"/>
        <v>133</v>
      </c>
    </row>
    <row r="97" spans="2:18" x14ac:dyDescent="0.3">
      <c r="B97" s="1">
        <v>93</v>
      </c>
      <c r="C97" t="s">
        <v>99</v>
      </c>
      <c r="D97">
        <v>680</v>
      </c>
      <c r="E97">
        <v>49</v>
      </c>
      <c r="F97">
        <v>0.03</v>
      </c>
      <c r="G97">
        <v>496</v>
      </c>
      <c r="H97">
        <v>614.98</v>
      </c>
      <c r="I97" s="16">
        <v>317.06751845476242</v>
      </c>
      <c r="J97" s="16">
        <v>48.38403240200455</v>
      </c>
      <c r="K97" s="15">
        <v>3.349050010014179E-2</v>
      </c>
      <c r="L97" s="16">
        <v>280.91317610353076</v>
      </c>
      <c r="M97" s="16">
        <v>622.45463928787922</v>
      </c>
      <c r="O97" s="34">
        <v>680</v>
      </c>
      <c r="P97" s="32">
        <v>680</v>
      </c>
      <c r="Q97" s="32">
        <v>680</v>
      </c>
      <c r="R97">
        <f t="shared" si="1"/>
        <v>683</v>
      </c>
    </row>
    <row r="98" spans="2:18" x14ac:dyDescent="0.3">
      <c r="B98" s="1">
        <v>94</v>
      </c>
      <c r="C98" t="s">
        <v>100</v>
      </c>
      <c r="D98">
        <v>1355</v>
      </c>
      <c r="E98">
        <v>423</v>
      </c>
      <c r="F98">
        <v>0.63</v>
      </c>
      <c r="G98">
        <v>705</v>
      </c>
      <c r="H98">
        <v>482.87</v>
      </c>
      <c r="I98" s="16">
        <v>1314.4267328636588</v>
      </c>
      <c r="J98" s="16">
        <v>334.916620264892</v>
      </c>
      <c r="K98" s="15">
        <v>0.31208493686856642</v>
      </c>
      <c r="L98" s="16">
        <v>1023.4018911439239</v>
      </c>
      <c r="M98" s="16">
        <v>697.65064529651386</v>
      </c>
      <c r="O98" s="34">
        <v>1355</v>
      </c>
      <c r="P98" s="32">
        <v>1355</v>
      </c>
      <c r="Q98" s="32">
        <v>1355</v>
      </c>
      <c r="R98">
        <f t="shared" si="1"/>
        <v>1358</v>
      </c>
    </row>
    <row r="99" spans="2:18" x14ac:dyDescent="0.3">
      <c r="B99" s="1">
        <v>95</v>
      </c>
      <c r="C99" t="s">
        <v>101</v>
      </c>
      <c r="D99">
        <v>889</v>
      </c>
      <c r="E99">
        <v>15</v>
      </c>
      <c r="F99">
        <v>0.11</v>
      </c>
      <c r="G99">
        <v>561</v>
      </c>
      <c r="H99">
        <v>80.790000000000006</v>
      </c>
      <c r="I99" s="16">
        <v>161.58100870070996</v>
      </c>
      <c r="J99" s="16">
        <v>11.914699670403893</v>
      </c>
      <c r="K99" s="15">
        <v>0.15783407161631666</v>
      </c>
      <c r="L99" s="16">
        <v>773.97024162083517</v>
      </c>
      <c r="M99" s="16">
        <v>112.41630460336511</v>
      </c>
      <c r="O99" s="34">
        <v>889</v>
      </c>
      <c r="P99" s="32">
        <v>889</v>
      </c>
      <c r="Q99" s="32">
        <v>889</v>
      </c>
      <c r="R99">
        <f t="shared" si="1"/>
        <v>892</v>
      </c>
    </row>
    <row r="100" spans="2:18" x14ac:dyDescent="0.3">
      <c r="B100" s="1">
        <v>96</v>
      </c>
      <c r="C100" t="s">
        <v>102</v>
      </c>
      <c r="D100">
        <v>1102</v>
      </c>
      <c r="E100">
        <v>69</v>
      </c>
      <c r="F100">
        <v>0.16</v>
      </c>
      <c r="G100">
        <v>666</v>
      </c>
      <c r="H100">
        <v>453.03</v>
      </c>
      <c r="I100" s="16">
        <v>1128.3727360656917</v>
      </c>
      <c r="J100" s="16">
        <v>19.800935044793079</v>
      </c>
      <c r="K100" s="15">
        <v>0.13359211674640831</v>
      </c>
      <c r="L100" s="16">
        <v>371.69238063827078</v>
      </c>
      <c r="M100" s="16">
        <v>225.45057159931184</v>
      </c>
      <c r="O100" s="34">
        <v>1102</v>
      </c>
      <c r="P100" s="32">
        <v>1102</v>
      </c>
      <c r="Q100" s="32">
        <v>1102</v>
      </c>
      <c r="R100">
        <f t="shared" si="1"/>
        <v>1105</v>
      </c>
    </row>
    <row r="101" spans="2:18" x14ac:dyDescent="0.3">
      <c r="B101" s="1">
        <v>97</v>
      </c>
      <c r="C101" t="s">
        <v>103</v>
      </c>
      <c r="D101">
        <v>638</v>
      </c>
      <c r="E101">
        <v>393</v>
      </c>
      <c r="F101">
        <v>0.65</v>
      </c>
      <c r="G101">
        <v>587</v>
      </c>
      <c r="H101">
        <v>944.86</v>
      </c>
      <c r="I101" s="16">
        <v>498.91704481946266</v>
      </c>
      <c r="J101" s="16">
        <v>318.41775238786857</v>
      </c>
      <c r="K101" s="15">
        <v>0.87824005667477201</v>
      </c>
      <c r="L101" s="16">
        <v>594.43923705491602</v>
      </c>
      <c r="M101" s="16">
        <v>297.98344745880195</v>
      </c>
      <c r="O101" s="34">
        <v>638</v>
      </c>
      <c r="P101" s="32">
        <v>638</v>
      </c>
      <c r="Q101" s="32">
        <v>638</v>
      </c>
      <c r="R101">
        <f t="shared" si="1"/>
        <v>641</v>
      </c>
    </row>
    <row r="102" spans="2:18" x14ac:dyDescent="0.3">
      <c r="B102" s="1">
        <v>98</v>
      </c>
      <c r="C102" t="s">
        <v>104</v>
      </c>
      <c r="D102">
        <v>885</v>
      </c>
      <c r="E102">
        <v>343</v>
      </c>
      <c r="F102">
        <v>0.35</v>
      </c>
      <c r="G102">
        <v>679</v>
      </c>
      <c r="H102">
        <v>676.41</v>
      </c>
      <c r="I102" s="16">
        <v>836.74311707602419</v>
      </c>
      <c r="J102" s="16">
        <v>408.05996243442075</v>
      </c>
      <c r="K102" s="15">
        <v>0.23763369263047718</v>
      </c>
      <c r="L102" s="16">
        <v>610.56813548913533</v>
      </c>
      <c r="M102" s="16">
        <v>915.12663605527416</v>
      </c>
      <c r="O102" s="34">
        <v>885</v>
      </c>
      <c r="P102" s="32">
        <v>885</v>
      </c>
      <c r="Q102" s="32">
        <v>885</v>
      </c>
      <c r="R102">
        <f t="shared" si="1"/>
        <v>888</v>
      </c>
    </row>
    <row r="103" spans="2:18" x14ac:dyDescent="0.3">
      <c r="B103" s="1">
        <v>99</v>
      </c>
      <c r="C103" t="s">
        <v>105</v>
      </c>
      <c r="D103">
        <v>1188</v>
      </c>
      <c r="E103">
        <v>289</v>
      </c>
      <c r="F103">
        <v>0.39</v>
      </c>
      <c r="G103">
        <v>609</v>
      </c>
      <c r="H103">
        <v>996.63</v>
      </c>
      <c r="I103" s="16">
        <v>1377.3948988269121</v>
      </c>
      <c r="J103" s="16">
        <v>34.68374386552027</v>
      </c>
      <c r="K103" s="15">
        <v>5.7199587421970725E-2</v>
      </c>
      <c r="L103" s="16">
        <v>587.2894611141644</v>
      </c>
      <c r="M103" s="16">
        <v>661.23831024559991</v>
      </c>
      <c r="O103" s="34">
        <v>1188</v>
      </c>
      <c r="P103" s="32">
        <v>1188</v>
      </c>
      <c r="Q103" s="32">
        <v>1188</v>
      </c>
      <c r="R103">
        <f t="shared" si="1"/>
        <v>1191</v>
      </c>
    </row>
    <row r="104" spans="2:18" x14ac:dyDescent="0.3">
      <c r="B104" s="1">
        <v>100</v>
      </c>
      <c r="C104" t="s">
        <v>106</v>
      </c>
      <c r="D104">
        <v>1338</v>
      </c>
      <c r="E104">
        <v>183</v>
      </c>
      <c r="F104">
        <v>0.28000000000000003</v>
      </c>
      <c r="G104">
        <v>646</v>
      </c>
      <c r="H104">
        <v>343.29</v>
      </c>
      <c r="I104" s="16">
        <v>2005.7963301729155</v>
      </c>
      <c r="J104" s="16">
        <v>131.39502413184667</v>
      </c>
      <c r="K104" s="15">
        <v>0.14674589014567241</v>
      </c>
      <c r="L104" s="16">
        <v>257.57406472027117</v>
      </c>
      <c r="M104" s="16">
        <v>482.69574792059746</v>
      </c>
      <c r="O104" s="34">
        <v>1338</v>
      </c>
      <c r="P104" s="32">
        <v>1338</v>
      </c>
      <c r="Q104" s="32">
        <v>1338</v>
      </c>
      <c r="R104">
        <f t="shared" si="1"/>
        <v>1341</v>
      </c>
    </row>
  </sheetData>
  <mergeCells count="1">
    <mergeCell ref="P4:Q4"/>
  </mergeCells>
  <conditionalFormatting sqref="P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{57EBAC7C-28D5-4025-A5BC-C9A9ED3BD676}</x14:id>
        </ext>
      </extLst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{96533E66-DF32-4536-B2BF-889D9DD47C40}</x14:id>
        </ext>
      </extLst>
    </cfRule>
  </conditionalFormatting>
  <conditionalFormatting sqref="Q5:Q104">
    <cfRule type="dataBar" priority="7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{4335C101-122E-4661-820F-68D2012F51B9}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EBAC7C-28D5-4025-A5BC-C9A9ED3BD676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96533E66-DF32-4536-B2BF-889D9DD47C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4335C101-122E-4661-820F-68D2012F51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Q5:Q104</xm:sqref>
        </x14:conditionalFormatting>
        <x14:conditionalFormatting xmlns:xm="http://schemas.microsoft.com/office/excel/2006/main">
          <x14:cfRule type="iconSet" priority="2" id="{93537E9E-E951-432C-BDA5-C1B2B676A99F}">
            <x14:iconSet showValue="0" custom="1">
              <x14:cfvo type="percent">
                <xm:f>0</xm:f>
              </x14:cfvo>
              <x14:cfvo type="percentile">
                <xm:f>10</xm:f>
              </x14:cfvo>
              <x14:cfvo type="percentile">
                <xm:f>90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O5:O104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K119"/>
  <sheetViews>
    <sheetView showGridLines="0" topLeftCell="M13" workbookViewId="0">
      <selection activeCell="Y20" sqref="Y20"/>
    </sheetView>
  </sheetViews>
  <sheetFormatPr defaultRowHeight="14.4" x14ac:dyDescent="0.3"/>
  <cols>
    <col min="2" max="2" width="16.5546875" bestFit="1" customWidth="1"/>
    <col min="3" max="3" width="17.33203125" bestFit="1" customWidth="1"/>
    <col min="9" max="9" width="12.6640625" customWidth="1"/>
    <col min="10" max="10" width="9" style="1" customWidth="1"/>
    <col min="11" max="12" width="9" customWidth="1"/>
    <col min="13" max="13" width="9" style="9" customWidth="1"/>
    <col min="15" max="15" width="16.88671875" customWidth="1"/>
    <col min="27" max="27" width="13.109375" bestFit="1" customWidth="1"/>
    <col min="28" max="28" width="12.88671875" bestFit="1" customWidth="1"/>
    <col min="29" max="29" width="13.109375" bestFit="1" customWidth="1"/>
    <col min="30" max="30" width="12.88671875" bestFit="1" customWidth="1"/>
  </cols>
  <sheetData>
    <row r="2" spans="2:37" x14ac:dyDescent="0.3">
      <c r="B2" t="s">
        <v>107</v>
      </c>
      <c r="C2" s="7">
        <v>1</v>
      </c>
      <c r="I2" t="s">
        <v>126</v>
      </c>
      <c r="J2" s="27" t="b">
        <v>1</v>
      </c>
    </row>
    <row r="3" spans="2:37" x14ac:dyDescent="0.3">
      <c r="AA3" s="2" t="s">
        <v>131</v>
      </c>
    </row>
    <row r="4" spans="2:37" x14ac:dyDescent="0.3">
      <c r="B4" s="2" t="s">
        <v>108</v>
      </c>
      <c r="D4" s="7">
        <v>5</v>
      </c>
      <c r="G4" s="3" t="s">
        <v>113</v>
      </c>
      <c r="H4" s="7" t="str">
        <f>CHOOSE(D4,D19,E19,F19,G19,H19,B19)</f>
        <v>KPI 5</v>
      </c>
      <c r="N4" t="s">
        <v>124</v>
      </c>
      <c r="S4" t="s">
        <v>125</v>
      </c>
    </row>
    <row r="5" spans="2:37" x14ac:dyDescent="0.3">
      <c r="B5" s="10" t="s">
        <v>109</v>
      </c>
      <c r="C5" s="4" t="str">
        <f>Data!C4</f>
        <v>Products</v>
      </c>
      <c r="D5" s="4" t="str">
        <f>Data!D4</f>
        <v>KPI 1</v>
      </c>
      <c r="E5" s="4" t="str">
        <f>Data!E4</f>
        <v>KPI 2</v>
      </c>
      <c r="F5" s="4" t="str">
        <f>Data!F4</f>
        <v>KPI 3</v>
      </c>
      <c r="G5" s="4" t="str">
        <f>Data!G4</f>
        <v>KPI 4</v>
      </c>
      <c r="H5" s="4" t="str">
        <f>Data!H4</f>
        <v>KPI 5</v>
      </c>
      <c r="I5" s="5" t="str">
        <f t="shared" ref="I5:M5" si="0">U19</f>
        <v>tKPI1</v>
      </c>
      <c r="J5" s="5" t="str">
        <f t="shared" si="0"/>
        <v>tKPI2</v>
      </c>
      <c r="K5" s="5" t="str">
        <f t="shared" si="0"/>
        <v>tKPI3</v>
      </c>
      <c r="L5" s="5" t="str">
        <f t="shared" si="0"/>
        <v>tKPI4</v>
      </c>
      <c r="M5" s="5" t="str">
        <f t="shared" si="0"/>
        <v>tKPI5</v>
      </c>
      <c r="N5" s="22" t="str">
        <f t="shared" ref="N5:R5" si="1">D5</f>
        <v>KPI 1</v>
      </c>
      <c r="O5" s="22" t="str">
        <f t="shared" si="1"/>
        <v>KPI 2</v>
      </c>
      <c r="P5" s="22" t="str">
        <f t="shared" si="1"/>
        <v>KPI 3</v>
      </c>
      <c r="Q5" s="22" t="str">
        <f t="shared" si="1"/>
        <v>KPI 4</v>
      </c>
      <c r="R5" s="22" t="str">
        <f t="shared" si="1"/>
        <v>KPI 5</v>
      </c>
      <c r="S5" s="25" t="str">
        <f t="shared" ref="S5:W5" si="2">N5</f>
        <v>KPI 1</v>
      </c>
      <c r="T5" s="25" t="str">
        <f t="shared" si="2"/>
        <v>KPI 2</v>
      </c>
      <c r="U5" s="25" t="str">
        <f t="shared" si="2"/>
        <v>KPI 3</v>
      </c>
      <c r="V5" s="25" t="str">
        <f t="shared" si="2"/>
        <v>KPI 4</v>
      </c>
      <c r="W5" s="25" t="str">
        <f t="shared" si="2"/>
        <v>KPI 5</v>
      </c>
      <c r="Y5" s="26" t="str">
        <f>S5</f>
        <v>KPI 1</v>
      </c>
      <c r="AA5" s="5" t="str">
        <f>D5</f>
        <v>KPI 1</v>
      </c>
      <c r="AB5" s="5" t="str">
        <f t="shared" ref="AB5:AE5" si="3">E5</f>
        <v>KPI 2</v>
      </c>
      <c r="AC5" s="5" t="str">
        <f t="shared" si="3"/>
        <v>KPI 3</v>
      </c>
      <c r="AD5" s="5" t="str">
        <f t="shared" si="3"/>
        <v>KPI 4</v>
      </c>
      <c r="AE5" s="5" t="str">
        <f t="shared" si="3"/>
        <v>KPI 5</v>
      </c>
      <c r="AG5" s="2" t="s">
        <v>1</v>
      </c>
    </row>
    <row r="6" spans="2:37" x14ac:dyDescent="0.3">
      <c r="B6" s="11">
        <f>$C$2+ROWS($A$6:A6)-1</f>
        <v>1</v>
      </c>
      <c r="C6" s="4" t="str">
        <f>INDEX(lstSortedKPIs,$B6,COLUMNS($B$5:C5))</f>
        <v>Product Name 84</v>
      </c>
      <c r="D6" s="4">
        <f>INDEX(lstSortedKPIs,$B6,COLUMNS($B$5:D5))</f>
        <v>1136</v>
      </c>
      <c r="E6" s="4">
        <f>INDEX(lstSortedKPIs,$B6,COLUMNS($B$5:E5))</f>
        <v>347</v>
      </c>
      <c r="F6" s="4">
        <f>INDEX(lstSortedKPIs,$B6,COLUMNS($B$5:F5))</f>
        <v>0.6</v>
      </c>
      <c r="G6" s="4">
        <f>INDEX(lstSortedKPIs,$B6,COLUMNS($B$5:G5))</f>
        <v>384</v>
      </c>
      <c r="H6" s="4">
        <f>INDEX(lstSortedKPIs,$B6,COLUMNS($B$5:H5))</f>
        <v>999.49</v>
      </c>
      <c r="I6" s="19">
        <f>IF($J$2,INDEX(lstTargets,$B6,COLUMNS($I$5:I5)),NA())</f>
        <v>502.91406568546518</v>
      </c>
      <c r="J6" s="19">
        <f>IF($J$2,INDEX(lstTargets,$B6,COLUMNS($I$5:J5)),NA())</f>
        <v>197.14649758679087</v>
      </c>
      <c r="K6" s="19">
        <f>IF($J$2,INDEX(lstTargets,$B6,COLUMNS($I$5:K5)),NA())</f>
        <v>0.33287843438620646</v>
      </c>
      <c r="L6" s="19">
        <f>IF($J$2,INDEX(lstTargets,$B6,COLUMNS($I$5:L5)),NA())</f>
        <v>407.88058523381358</v>
      </c>
      <c r="M6" s="19">
        <f>IF($J$2,INDEX(lstTargets,$B6,COLUMNS($I$5:M5)),NA())</f>
        <v>15.258305572402353</v>
      </c>
      <c r="N6" s="23">
        <f>PERCENTRANK(P$20:P$119,D6)</f>
        <v>0.78700000000000003</v>
      </c>
      <c r="O6" s="23">
        <f t="shared" ref="O6:R15" si="4">PERCENTRANK(Q$20:Q$119,E6)</f>
        <v>0.72699999999999998</v>
      </c>
      <c r="P6" s="23">
        <f t="shared" si="4"/>
        <v>0.60599999999999998</v>
      </c>
      <c r="Q6" s="23">
        <f t="shared" si="4"/>
        <v>0.24199999999999999</v>
      </c>
      <c r="R6" s="23">
        <f t="shared" si="4"/>
        <v>1</v>
      </c>
      <c r="S6" s="24" t="str">
        <f>IF(N6&gt;=$AA$15,2,IF(N6&lt;=$AA$16,0,""))</f>
        <v/>
      </c>
      <c r="T6" s="24" t="str">
        <f t="shared" ref="T6:W15" si="5">IF(O6&gt;=$AA$15,2,IF(O6&lt;=$AA$16,0,""))</f>
        <v/>
      </c>
      <c r="U6" s="24" t="str">
        <f t="shared" si="5"/>
        <v/>
      </c>
      <c r="V6" s="24" t="str">
        <f t="shared" si="5"/>
        <v/>
      </c>
      <c r="W6" s="24">
        <f t="shared" si="5"/>
        <v>2</v>
      </c>
      <c r="Y6" s="26" t="str">
        <f>T5</f>
        <v>KPI 2</v>
      </c>
      <c r="AA6" s="5">
        <f>LARGE(INDEX(lstddkpis,,COLUMNS($AA$5:AA$5)),ROWS($Z$6:Z6))</f>
        <v>1407.0000000360001</v>
      </c>
      <c r="AB6" s="5">
        <f>LARGE(INDEX(lstddkpis,,COLUMNS($AA$5:AB$5)),ROWS($Z$6:AA6))</f>
        <v>489.00000001299998</v>
      </c>
      <c r="AC6" s="5">
        <f>LARGE(INDEX(lstddkpis,,COLUMNS($AA$5:AC$5)),ROWS($Z$6:AB6))</f>
        <v>0.98000006900000003</v>
      </c>
      <c r="AD6" s="5">
        <f>LARGE(INDEX(lstddkpis,,COLUMNS($AA$5:AD$5)),ROWS($Z$6:AC6))</f>
        <v>731.00000008799998</v>
      </c>
      <c r="AE6" s="5">
        <f>LARGE(INDEX(lstddkpis,,COLUMNS($AA$5:AE$5)),ROWS($Z$6:AD6))</f>
        <v>999.49000008400003</v>
      </c>
      <c r="AG6" s="4" t="str">
        <f t="shared" ref="AG6:AK8" si="6">INDEX($C$20:$C$119,AA10)</f>
        <v>Product Name 36</v>
      </c>
      <c r="AH6" s="4" t="str">
        <f t="shared" si="6"/>
        <v>Product Name 13</v>
      </c>
      <c r="AI6" s="4" t="str">
        <f t="shared" si="6"/>
        <v>Product Name 69</v>
      </c>
      <c r="AJ6" s="4" t="str">
        <f t="shared" si="6"/>
        <v>Product Name 88</v>
      </c>
      <c r="AK6" s="4" t="str">
        <f t="shared" si="6"/>
        <v>Product Name 84</v>
      </c>
    </row>
    <row r="7" spans="2:37" x14ac:dyDescent="0.3">
      <c r="B7" s="11">
        <f>$C$2+ROWS($A$6:A7)-1</f>
        <v>2</v>
      </c>
      <c r="C7" s="4" t="str">
        <f>INDEX(lstSortedKPIs,$B7,COLUMNS($B$5:C6))</f>
        <v>Product Name 99</v>
      </c>
      <c r="D7" s="4">
        <f>INDEX(lstSortedKPIs,$B7,COLUMNS($B$5:D6))</f>
        <v>1188</v>
      </c>
      <c r="E7" s="4">
        <f>INDEX(lstSortedKPIs,$B7,COLUMNS($B$5:E6))</f>
        <v>289</v>
      </c>
      <c r="F7" s="4">
        <f>INDEX(lstSortedKPIs,$B7,COLUMNS($B$5:F6))</f>
        <v>0.39</v>
      </c>
      <c r="G7" s="4">
        <f>INDEX(lstSortedKPIs,$B7,COLUMNS($B$5:G6))</f>
        <v>609</v>
      </c>
      <c r="H7" s="4">
        <f>INDEX(lstSortedKPIs,$B7,COLUMNS($B$5:H6))</f>
        <v>996.63</v>
      </c>
      <c r="I7" s="19">
        <f>IF($J$2,INDEX(lstTargets,$B7,COLUMNS($I$5:I6)),NA())</f>
        <v>1377.3948988269121</v>
      </c>
      <c r="J7" s="19">
        <f>IF($J$2,INDEX(lstTargets,$B7,COLUMNS($I$5:J6)),NA())</f>
        <v>34.68374386552027</v>
      </c>
      <c r="K7" s="19">
        <f>IF($J$2,INDEX(lstTargets,$B7,COLUMNS($I$5:K6)),NA())</f>
        <v>5.7199587421970725E-2</v>
      </c>
      <c r="L7" s="19">
        <f>IF($J$2,INDEX(lstTargets,$B7,COLUMNS($I$5:L6)),NA())</f>
        <v>587.2894611141644</v>
      </c>
      <c r="M7" s="19">
        <f>IF($J$2,INDEX(lstTargets,$B7,COLUMNS($I$5:M6)),NA())</f>
        <v>661.23831024559991</v>
      </c>
      <c r="N7" s="23">
        <f t="shared" ref="N7:N15" si="7">PERCENTRANK(P$20:P$119,D7)</f>
        <v>0.82799999999999996</v>
      </c>
      <c r="O7" s="23">
        <f t="shared" si="4"/>
        <v>0.59499999999999997</v>
      </c>
      <c r="P7" s="23">
        <f t="shared" si="4"/>
        <v>0.42399999999999999</v>
      </c>
      <c r="Q7" s="23">
        <f t="shared" si="4"/>
        <v>0.68600000000000005</v>
      </c>
      <c r="R7" s="23">
        <f t="shared" si="4"/>
        <v>0.98899999999999999</v>
      </c>
      <c r="S7" s="24" t="str">
        <f t="shared" ref="S7:S15" si="8">IF(N7&gt;=$AA$15,2,IF(N7&lt;=$AA$16,0,""))</f>
        <v/>
      </c>
      <c r="T7" s="24" t="str">
        <f t="shared" si="5"/>
        <v/>
      </c>
      <c r="U7" s="24" t="str">
        <f t="shared" si="5"/>
        <v/>
      </c>
      <c r="V7" s="24" t="str">
        <f t="shared" si="5"/>
        <v/>
      </c>
      <c r="W7" s="24">
        <f t="shared" si="5"/>
        <v>2</v>
      </c>
      <c r="Y7" s="26" t="str">
        <f>U5</f>
        <v>KPI 3</v>
      </c>
      <c r="AA7" s="5">
        <f>LARGE(INDEX(lstddkpis,,COLUMNS($AA$5:AA$5)),ROWS($Z$6:Z7))</f>
        <v>1403.000000039</v>
      </c>
      <c r="AB7" s="5">
        <f>LARGE(INDEX(lstddkpis,,COLUMNS($AA$5:AB$5)),ROWS($Z$6:AA7))</f>
        <v>488.00000006099998</v>
      </c>
      <c r="AC7" s="5">
        <f>LARGE(INDEX(lstddkpis,,COLUMNS($AA$5:AC$5)),ROWS($Z$6:AB7))</f>
        <v>0.98000002499999994</v>
      </c>
      <c r="AD7" s="5">
        <f>LARGE(INDEX(lstddkpis,,COLUMNS($AA$5:AD$5)),ROWS($Z$6:AC7))</f>
        <v>720.00000008999996</v>
      </c>
      <c r="AE7" s="5">
        <f>LARGE(INDEX(lstddkpis,,COLUMNS($AA$5:AE$5)),ROWS($Z$6:AD7))</f>
        <v>996.63000009899997</v>
      </c>
      <c r="AG7" s="4" t="str">
        <f t="shared" si="6"/>
        <v>Product Name 39</v>
      </c>
      <c r="AH7" s="4" t="str">
        <f t="shared" si="6"/>
        <v>Product Name 61</v>
      </c>
      <c r="AI7" s="4" t="str">
        <f t="shared" si="6"/>
        <v>Product Name 25</v>
      </c>
      <c r="AJ7" s="4" t="str">
        <f t="shared" si="6"/>
        <v>Product Name 90</v>
      </c>
      <c r="AK7" s="4" t="str">
        <f t="shared" si="6"/>
        <v>Product Name 99</v>
      </c>
    </row>
    <row r="8" spans="2:37" x14ac:dyDescent="0.3">
      <c r="B8" s="11">
        <f>$C$2+ROWS($A$6:A8)-1</f>
        <v>3</v>
      </c>
      <c r="C8" s="4" t="str">
        <f>INDEX(lstSortedKPIs,$B8,COLUMNS($B$5:C7))</f>
        <v>Product Name 53</v>
      </c>
      <c r="D8" s="4">
        <f>INDEX(lstSortedKPIs,$B8,COLUMNS($B$5:D7))</f>
        <v>1108</v>
      </c>
      <c r="E8" s="4">
        <f>INDEX(lstSortedKPIs,$B8,COLUMNS($B$5:E7))</f>
        <v>5</v>
      </c>
      <c r="F8" s="4">
        <f>INDEX(lstSortedKPIs,$B8,COLUMNS($B$5:F7))</f>
        <v>0.37</v>
      </c>
      <c r="G8" s="4">
        <f>INDEX(lstSortedKPIs,$B8,COLUMNS($B$5:G7))</f>
        <v>339</v>
      </c>
      <c r="H8" s="4">
        <f>INDEX(lstSortedKPIs,$B8,COLUMNS($B$5:H7))</f>
        <v>992.41</v>
      </c>
      <c r="I8" s="19">
        <f>IF($J$2,INDEX(lstTargets,$B8,COLUMNS($I$5:I7)),NA())</f>
        <v>1334.1922817491934</v>
      </c>
      <c r="J8" s="19">
        <f>IF($J$2,INDEX(lstTargets,$B8,COLUMNS($I$5:J7)),NA())</f>
        <v>0.35805863665426263</v>
      </c>
      <c r="K8" s="19">
        <f>IF($J$2,INDEX(lstTargets,$B8,COLUMNS($I$5:K7)),NA())</f>
        <v>0.3474098710341319</v>
      </c>
      <c r="L8" s="19">
        <f>IF($J$2,INDEX(lstTargets,$B8,COLUMNS($I$5:L7)),NA())</f>
        <v>205.85554675331767</v>
      </c>
      <c r="M8" s="19">
        <f>IF($J$2,INDEX(lstTargets,$B8,COLUMNS($I$5:M7)),NA())</f>
        <v>1004.1103146706311</v>
      </c>
      <c r="N8" s="23">
        <f t="shared" si="7"/>
        <v>0.76700000000000002</v>
      </c>
      <c r="O8" s="23">
        <f t="shared" si="4"/>
        <v>0</v>
      </c>
      <c r="P8" s="23">
        <f t="shared" si="4"/>
        <v>0.39300000000000002</v>
      </c>
      <c r="Q8" s="23">
        <f t="shared" si="4"/>
        <v>0.17100000000000001</v>
      </c>
      <c r="R8" s="23">
        <f t="shared" si="4"/>
        <v>0.97899999999999998</v>
      </c>
      <c r="S8" s="24" t="str">
        <f t="shared" si="8"/>
        <v/>
      </c>
      <c r="T8" s="24">
        <f t="shared" si="5"/>
        <v>0</v>
      </c>
      <c r="U8" s="24" t="str">
        <f t="shared" si="5"/>
        <v/>
      </c>
      <c r="V8" s="24" t="str">
        <f t="shared" si="5"/>
        <v/>
      </c>
      <c r="W8" s="24">
        <f t="shared" si="5"/>
        <v>2</v>
      </c>
      <c r="Y8" s="26" t="str">
        <f>V5</f>
        <v>KPI 4</v>
      </c>
      <c r="AA8" s="5">
        <f>LARGE(INDEX(lstddkpis,,COLUMNS($AA$5:AA$5)),ROWS($Z$6:Z8))</f>
        <v>1368.000000065</v>
      </c>
      <c r="AB8" s="5">
        <f>LARGE(INDEX(lstddkpis,,COLUMNS($AA$5:AB$5)),ROWS($Z$6:AA8))</f>
        <v>486.00000000900002</v>
      </c>
      <c r="AC8" s="5">
        <f>LARGE(INDEX(lstddkpis,,COLUMNS($AA$5:AC$5)),ROWS($Z$6:AB8))</f>
        <v>0.97000000600000003</v>
      </c>
      <c r="AD8" s="5">
        <f>LARGE(INDEX(lstddkpis,,COLUMNS($AA$5:AD$5)),ROWS($Z$6:AC8))</f>
        <v>720.00000007300002</v>
      </c>
      <c r="AE8" s="5">
        <f>LARGE(INDEX(lstddkpis,,COLUMNS($AA$5:AE$5)),ROWS($Z$6:AD8))</f>
        <v>992.41000005299998</v>
      </c>
      <c r="AG8" s="4" t="str">
        <f t="shared" si="6"/>
        <v>Product Name 65</v>
      </c>
      <c r="AH8" s="4" t="str">
        <f t="shared" si="6"/>
        <v>Product Name 9</v>
      </c>
      <c r="AI8" s="4" t="str">
        <f t="shared" si="6"/>
        <v>Product Name 6</v>
      </c>
      <c r="AJ8" s="4" t="str">
        <f t="shared" si="6"/>
        <v>Product Name 73</v>
      </c>
      <c r="AK8" s="4" t="str">
        <f t="shared" si="6"/>
        <v>Product Name 53</v>
      </c>
    </row>
    <row r="9" spans="2:37" x14ac:dyDescent="0.3">
      <c r="B9" s="11">
        <f>$C$2+ROWS($A$6:A9)-1</f>
        <v>4</v>
      </c>
      <c r="C9" s="4" t="str">
        <f>INDEX(lstSortedKPIs,$B9,COLUMNS($B$5:C8))</f>
        <v>Product Name 28</v>
      </c>
      <c r="D9" s="4">
        <f>INDEX(lstSortedKPIs,$B9,COLUMNS($B$5:D8))</f>
        <v>136</v>
      </c>
      <c r="E9" s="4">
        <f>INDEX(lstSortedKPIs,$B9,COLUMNS($B$5:E8))</f>
        <v>57</v>
      </c>
      <c r="F9" s="4">
        <f>INDEX(lstSortedKPIs,$B9,COLUMNS($B$5:F8))</f>
        <v>7.0000000000000007E-2</v>
      </c>
      <c r="G9" s="4">
        <f>INDEX(lstSortedKPIs,$B9,COLUMNS($B$5:G8))</f>
        <v>607</v>
      </c>
      <c r="H9" s="4">
        <f>INDEX(lstSortedKPIs,$B9,COLUMNS($B$5:H8))</f>
        <v>985.32</v>
      </c>
      <c r="I9" s="19">
        <f>IF($J$2,INDEX(lstTargets,$B9,COLUMNS($I$5:I8)),NA())</f>
        <v>8.5345701288789506</v>
      </c>
      <c r="J9" s="19">
        <f>IF($J$2,INDEX(lstTargets,$B9,COLUMNS($I$5:J8)),NA())</f>
        <v>3.5186585951317122</v>
      </c>
      <c r="K9" s="19">
        <f>IF($J$2,INDEX(lstTargets,$B9,COLUMNS($I$5:K8)),NA())</f>
        <v>3.2185851123386726E-3</v>
      </c>
      <c r="L9" s="19">
        <f>IF($J$2,INDEX(lstTargets,$B9,COLUMNS($I$5:L8)),NA())</f>
        <v>734.63551258184202</v>
      </c>
      <c r="M9" s="19">
        <f>IF($J$2,INDEX(lstTargets,$B9,COLUMNS($I$5:M8)),NA())</f>
        <v>1418.3579947941555</v>
      </c>
      <c r="N9" s="23">
        <f t="shared" si="7"/>
        <v>0.03</v>
      </c>
      <c r="O9" s="23">
        <f t="shared" si="4"/>
        <v>0.121</v>
      </c>
      <c r="P9" s="23">
        <f t="shared" si="4"/>
        <v>0.05</v>
      </c>
      <c r="Q9" s="23">
        <f t="shared" si="4"/>
        <v>0.67600000000000005</v>
      </c>
      <c r="R9" s="23">
        <f t="shared" si="4"/>
        <v>0.96899999999999997</v>
      </c>
      <c r="S9" s="24">
        <f t="shared" si="8"/>
        <v>0</v>
      </c>
      <c r="T9" s="24" t="str">
        <f t="shared" si="5"/>
        <v/>
      </c>
      <c r="U9" s="24">
        <f t="shared" si="5"/>
        <v>0</v>
      </c>
      <c r="V9" s="24" t="str">
        <f t="shared" si="5"/>
        <v/>
      </c>
      <c r="W9" s="24">
        <f t="shared" si="5"/>
        <v>2</v>
      </c>
      <c r="Y9" s="26" t="str">
        <f>W5</f>
        <v>KPI 5</v>
      </c>
      <c r="AA9" s="2" t="s">
        <v>132</v>
      </c>
      <c r="AG9" s="2" t="s">
        <v>133</v>
      </c>
    </row>
    <row r="10" spans="2:37" x14ac:dyDescent="0.3">
      <c r="B10" s="11">
        <f>$C$2+ROWS($A$6:A10)-1</f>
        <v>5</v>
      </c>
      <c r="C10" s="4" t="str">
        <f>INDEX(lstSortedKPIs,$B10,COLUMNS($B$5:C9))</f>
        <v>Product Name 12</v>
      </c>
      <c r="D10" s="4">
        <f>INDEX(lstSortedKPIs,$B10,COLUMNS($B$5:D9))</f>
        <v>669</v>
      </c>
      <c r="E10" s="4">
        <f>INDEX(lstSortedKPIs,$B10,COLUMNS($B$5:E9))</f>
        <v>124</v>
      </c>
      <c r="F10" s="4">
        <f>INDEX(lstSortedKPIs,$B10,COLUMNS($B$5:F9))</f>
        <v>0.22</v>
      </c>
      <c r="G10" s="4">
        <f>INDEX(lstSortedKPIs,$B10,COLUMNS($B$5:G9))</f>
        <v>609</v>
      </c>
      <c r="H10" s="4">
        <f>INDEX(lstSortedKPIs,$B10,COLUMNS($B$5:H9))</f>
        <v>983.54</v>
      </c>
      <c r="I10" s="19">
        <f>IF($J$2,INDEX(lstTargets,$B10,COLUMNS($I$5:I9)),NA())</f>
        <v>40.187194614222797</v>
      </c>
      <c r="J10" s="19">
        <f>IF($J$2,INDEX(lstTargets,$B10,COLUMNS($I$5:J9)),NA())</f>
        <v>69.763338333953385</v>
      </c>
      <c r="K10" s="19">
        <f>IF($J$2,INDEX(lstTargets,$B10,COLUMNS($I$5:K9)),NA())</f>
        <v>7.8151450475336753E-2</v>
      </c>
      <c r="L10" s="19">
        <f>IF($J$2,INDEX(lstTargets,$B10,COLUMNS($I$5:L9)),NA())</f>
        <v>305.76356647936427</v>
      </c>
      <c r="M10" s="19">
        <f>IF($J$2,INDEX(lstTargets,$B10,COLUMNS($I$5:M9)),NA())</f>
        <v>427.15364214175582</v>
      </c>
      <c r="N10" s="23">
        <f t="shared" si="7"/>
        <v>0.45400000000000001</v>
      </c>
      <c r="O10" s="23">
        <f t="shared" si="4"/>
        <v>0.26200000000000001</v>
      </c>
      <c r="P10" s="23">
        <f t="shared" si="4"/>
        <v>0.24199999999999999</v>
      </c>
      <c r="Q10" s="23">
        <f t="shared" si="4"/>
        <v>0.68600000000000005</v>
      </c>
      <c r="R10" s="23">
        <f t="shared" si="4"/>
        <v>0.95899999999999996</v>
      </c>
      <c r="S10" s="24" t="str">
        <f t="shared" si="8"/>
        <v/>
      </c>
      <c r="T10" s="24" t="str">
        <f t="shared" si="5"/>
        <v/>
      </c>
      <c r="U10" s="24" t="str">
        <f t="shared" si="5"/>
        <v/>
      </c>
      <c r="V10" s="24" t="str">
        <f t="shared" si="5"/>
        <v/>
      </c>
      <c r="W10" s="24">
        <f t="shared" si="5"/>
        <v>2</v>
      </c>
      <c r="AA10" s="4">
        <f>MATCH(AA6,INDEX(lstddkpis,,COLUMNS($AA$5:AA$5)),0)</f>
        <v>36</v>
      </c>
      <c r="AB10" s="4">
        <f>MATCH(AB6,INDEX(lstddkpis,,COLUMNS($AA$5:AB$5)),0)</f>
        <v>13</v>
      </c>
      <c r="AC10" s="4">
        <f>MATCH(AC6,INDEX(lstddkpis,,COLUMNS($AA$5:AC$5)),0)</f>
        <v>69</v>
      </c>
      <c r="AD10" s="4">
        <f>MATCH(AD6,INDEX(lstddkpis,,COLUMNS($AA$5:AD$5)),0)</f>
        <v>88</v>
      </c>
      <c r="AE10" s="4">
        <f>MATCH(AE6,INDEX(lstddkpis,,COLUMNS($AA$5:AE$5)),0)</f>
        <v>84</v>
      </c>
      <c r="AG10" t="str">
        <f>AG6&amp;" ["&amp;TEXT(AA6,"#,##")&amp;"]"</f>
        <v>Product Name 36 [1,407]</v>
      </c>
      <c r="AH10" t="str">
        <f t="shared" ref="AH10:AJ12" si="9">AH6&amp;" ["&amp;TEXT(AB6,"#,##")&amp;"]"</f>
        <v>Product Name 13 [489]</v>
      </c>
      <c r="AI10" t="str">
        <f>AI6&amp;" ["&amp;TEXT(AC6,"0%")&amp;"]"</f>
        <v>Product Name 69 [98%]</v>
      </c>
      <c r="AJ10" t="str">
        <f t="shared" si="9"/>
        <v>Product Name 88 [731]</v>
      </c>
      <c r="AK10" t="str">
        <f>AK6&amp;" ["&amp;TEXT(AE6,"#,##.00")&amp;"]"</f>
        <v>Product Name 84 [999.49]</v>
      </c>
    </row>
    <row r="11" spans="2:37" x14ac:dyDescent="0.3">
      <c r="B11" s="11">
        <f>$C$2+ROWS($A$6:A11)-1</f>
        <v>6</v>
      </c>
      <c r="C11" s="4" t="str">
        <f>INDEX(lstSortedKPIs,$B11,COLUMNS($B$5:C10))</f>
        <v>Product Name 35</v>
      </c>
      <c r="D11" s="4">
        <f>INDEX(lstSortedKPIs,$B11,COLUMNS($B$5:D10))</f>
        <v>253</v>
      </c>
      <c r="E11" s="4">
        <f>INDEX(lstSortedKPIs,$B11,COLUMNS($B$5:E10))</f>
        <v>266</v>
      </c>
      <c r="F11" s="4">
        <f>INDEX(lstSortedKPIs,$B11,COLUMNS($B$5:F10))</f>
        <v>0.19</v>
      </c>
      <c r="G11" s="4">
        <f>INDEX(lstSortedKPIs,$B11,COLUMNS($B$5:G10))</f>
        <v>706</v>
      </c>
      <c r="H11" s="4">
        <f>INDEX(lstSortedKPIs,$B11,COLUMNS($B$5:H10))</f>
        <v>982.91</v>
      </c>
      <c r="I11" s="19">
        <f>IF($J$2,INDEX(lstTargets,$B11,COLUMNS($I$5:I10)),NA())</f>
        <v>224.50198968091362</v>
      </c>
      <c r="J11" s="19">
        <f>IF($J$2,INDEX(lstTargets,$B11,COLUMNS($I$5:J10)),NA())</f>
        <v>225.23566195925434</v>
      </c>
      <c r="K11" s="19">
        <f>IF($J$2,INDEX(lstTargets,$B11,COLUMNS($I$5:K10)),NA())</f>
        <v>0.16374657288479241</v>
      </c>
      <c r="L11" s="19">
        <f>IF($J$2,INDEX(lstTargets,$B11,COLUMNS($I$5:L10)),NA())</f>
        <v>252.62826610506818</v>
      </c>
      <c r="M11" s="19">
        <f>IF($J$2,INDEX(lstTargets,$B11,COLUMNS($I$5:M10)),NA())</f>
        <v>273.53234135989624</v>
      </c>
      <c r="N11" s="23">
        <f t="shared" si="7"/>
        <v>0.121</v>
      </c>
      <c r="O11" s="23">
        <f t="shared" si="4"/>
        <v>0.52500000000000002</v>
      </c>
      <c r="P11" s="23">
        <f t="shared" si="4"/>
        <v>0.222</v>
      </c>
      <c r="Q11" s="23">
        <f t="shared" si="4"/>
        <v>0.95899999999999996</v>
      </c>
      <c r="R11" s="23">
        <f t="shared" si="4"/>
        <v>0.94899999999999995</v>
      </c>
      <c r="S11" s="24" t="str">
        <f t="shared" si="8"/>
        <v/>
      </c>
      <c r="T11" s="24" t="str">
        <f t="shared" si="5"/>
        <v/>
      </c>
      <c r="U11" s="24" t="str">
        <f t="shared" si="5"/>
        <v/>
      </c>
      <c r="V11" s="24">
        <f t="shared" si="5"/>
        <v>2</v>
      </c>
      <c r="W11" s="24">
        <f t="shared" si="5"/>
        <v>2</v>
      </c>
      <c r="AA11" s="4">
        <f>MATCH(AA7,INDEX(lstddkpis,,COLUMNS($AA$5:AA$5)),0)</f>
        <v>39</v>
      </c>
      <c r="AB11" s="4">
        <f>MATCH(AB7,INDEX(lstddkpis,,COLUMNS($AA$5:AB$5)),0)</f>
        <v>61</v>
      </c>
      <c r="AC11" s="4">
        <f>MATCH(AC7,INDEX(lstddkpis,,COLUMNS($AA$5:AC$5)),0)</f>
        <v>25</v>
      </c>
      <c r="AD11" s="4">
        <f>MATCH(AD7,INDEX(lstddkpis,,COLUMNS($AA$5:AD$5)),0)</f>
        <v>90</v>
      </c>
      <c r="AE11" s="4">
        <f>MATCH(AE7,INDEX(lstddkpis,,COLUMNS($AA$5:AE$5)),0)</f>
        <v>99</v>
      </c>
      <c r="AG11" t="str">
        <f t="shared" ref="AG11:AG12" si="10">AG7&amp;" ["&amp;TEXT(AA7,"#,##")&amp;"]"</f>
        <v>Product Name 39 [1,403]</v>
      </c>
      <c r="AH11" t="str">
        <f t="shared" si="9"/>
        <v>Product Name 61 [488]</v>
      </c>
      <c r="AI11" t="str">
        <f t="shared" ref="AI11:AI12" si="11">AI7&amp;" ["&amp;TEXT(AC7,"0%")&amp;"]"</f>
        <v>Product Name 25 [98%]</v>
      </c>
      <c r="AJ11" t="str">
        <f t="shared" si="9"/>
        <v>Product Name 90 [720]</v>
      </c>
      <c r="AK11" t="str">
        <f t="shared" ref="AK11:AK12" si="12">AK7&amp;" ["&amp;TEXT(AE7,"#,##.00")&amp;"]"</f>
        <v>Product Name 99 [996.63]</v>
      </c>
    </row>
    <row r="12" spans="2:37" x14ac:dyDescent="0.3">
      <c r="B12" s="11">
        <f>$C$2+ROWS($A$6:A12)-1</f>
        <v>7</v>
      </c>
      <c r="C12" s="4" t="str">
        <f>INDEX(lstSortedKPIs,$B12,COLUMNS($B$5:C11))</f>
        <v>Product Name 47</v>
      </c>
      <c r="D12" s="4">
        <f>INDEX(lstSortedKPIs,$B12,COLUMNS($B$5:D11))</f>
        <v>1204</v>
      </c>
      <c r="E12" s="4">
        <f>INDEX(lstSortedKPIs,$B12,COLUMNS($B$5:E11))</f>
        <v>227</v>
      </c>
      <c r="F12" s="4">
        <f>INDEX(lstSortedKPIs,$B12,COLUMNS($B$5:F11))</f>
        <v>0.16</v>
      </c>
      <c r="G12" s="4">
        <f>INDEX(lstSortedKPIs,$B12,COLUMNS($B$5:G11))</f>
        <v>454</v>
      </c>
      <c r="H12" s="4">
        <f>INDEX(lstSortedKPIs,$B12,COLUMNS($B$5:H11))</f>
        <v>973.82</v>
      </c>
      <c r="I12" s="19">
        <f>IF($J$2,INDEX(lstTargets,$B12,COLUMNS($I$5:I11)),NA())</f>
        <v>1615.4674054627276</v>
      </c>
      <c r="J12" s="19">
        <f>IF($J$2,INDEX(lstTargets,$B12,COLUMNS($I$5:J11)),NA())</f>
        <v>68.612904003176027</v>
      </c>
      <c r="K12" s="19">
        <f>IF($J$2,INDEX(lstTargets,$B12,COLUMNS($I$5:K11)),NA())</f>
        <v>0.19366795780983406</v>
      </c>
      <c r="L12" s="19">
        <f>IF($J$2,INDEX(lstTargets,$B12,COLUMNS($I$5:L11)),NA())</f>
        <v>131.81154803528869</v>
      </c>
      <c r="M12" s="19">
        <f>IF($J$2,INDEX(lstTargets,$B12,COLUMNS($I$5:M11)),NA())</f>
        <v>472.11062675150532</v>
      </c>
      <c r="N12" s="23">
        <f t="shared" si="7"/>
        <v>0.84799999999999998</v>
      </c>
      <c r="O12" s="23">
        <f t="shared" si="4"/>
        <v>0.41399999999999998</v>
      </c>
      <c r="P12" s="23">
        <f t="shared" si="4"/>
        <v>0.18099999999999999</v>
      </c>
      <c r="Q12" s="23">
        <f t="shared" si="4"/>
        <v>0.38300000000000001</v>
      </c>
      <c r="R12" s="23">
        <f t="shared" si="4"/>
        <v>0.93899999999999995</v>
      </c>
      <c r="S12" s="24" t="str">
        <f t="shared" si="8"/>
        <v/>
      </c>
      <c r="T12" s="24" t="str">
        <f t="shared" si="5"/>
        <v/>
      </c>
      <c r="U12" s="24" t="str">
        <f t="shared" si="5"/>
        <v/>
      </c>
      <c r="V12" s="24" t="str">
        <f t="shared" si="5"/>
        <v/>
      </c>
      <c r="W12" s="24">
        <f t="shared" si="5"/>
        <v>2</v>
      </c>
      <c r="AA12" s="4">
        <f>MATCH(AA8,INDEX(lstddkpis,,COLUMNS($AA$5:AA$5)),0)</f>
        <v>65</v>
      </c>
      <c r="AB12" s="4">
        <f>MATCH(AB8,INDEX(lstddkpis,,COLUMNS($AA$5:AB$5)),0)</f>
        <v>9</v>
      </c>
      <c r="AC12" s="4">
        <f>MATCH(AC8,INDEX(lstddkpis,,COLUMNS($AA$5:AC$5)),0)</f>
        <v>6</v>
      </c>
      <c r="AD12" s="4">
        <f>MATCH(AD8,INDEX(lstddkpis,,COLUMNS($AA$5:AD$5)),0)</f>
        <v>73</v>
      </c>
      <c r="AE12" s="4">
        <f>MATCH(AE8,INDEX(lstddkpis,,COLUMNS($AA$5:AE$5)),0)</f>
        <v>53</v>
      </c>
      <c r="AG12" t="str">
        <f t="shared" si="10"/>
        <v>Product Name 65 [1,368]</v>
      </c>
      <c r="AH12" t="str">
        <f t="shared" si="9"/>
        <v>Product Name 9 [486]</v>
      </c>
      <c r="AI12" t="str">
        <f t="shared" si="11"/>
        <v>Product Name 6 [97%]</v>
      </c>
      <c r="AJ12" t="str">
        <f t="shared" si="9"/>
        <v>Product Name 73 [720]</v>
      </c>
      <c r="AK12" t="str">
        <f t="shared" si="12"/>
        <v>Product Name 53 [992.41]</v>
      </c>
    </row>
    <row r="13" spans="2:37" x14ac:dyDescent="0.3">
      <c r="B13" s="11">
        <f>$C$2+ROWS($A$6:A13)-1</f>
        <v>8</v>
      </c>
      <c r="C13" s="4" t="str">
        <f>INDEX(lstSortedKPIs,$B13,COLUMNS($B$5:C12))</f>
        <v>Product Name 62</v>
      </c>
      <c r="D13" s="4">
        <f>INDEX(lstSortedKPIs,$B13,COLUMNS($B$5:D12))</f>
        <v>266</v>
      </c>
      <c r="E13" s="4">
        <f>INDEX(lstSortedKPIs,$B13,COLUMNS($B$5:E12))</f>
        <v>18</v>
      </c>
      <c r="F13" s="4">
        <f>INDEX(lstSortedKPIs,$B13,COLUMNS($B$5:F12))</f>
        <v>0.54</v>
      </c>
      <c r="G13" s="4">
        <f>INDEX(lstSortedKPIs,$B13,COLUMNS($B$5:G12))</f>
        <v>703</v>
      </c>
      <c r="H13" s="4">
        <f>INDEX(lstSortedKPIs,$B13,COLUMNS($B$5:H12))</f>
        <v>973.22</v>
      </c>
      <c r="I13" s="19">
        <f>IF($J$2,INDEX(lstTargets,$B13,COLUMNS($I$5:I12)),NA())</f>
        <v>10.476172702117896</v>
      </c>
      <c r="J13" s="19">
        <f>IF($J$2,INDEX(lstTargets,$B13,COLUMNS($I$5:J12)),NA())</f>
        <v>11.731896416132376</v>
      </c>
      <c r="K13" s="19">
        <f>IF($J$2,INDEX(lstTargets,$B13,COLUMNS($I$5:K12)),NA())</f>
        <v>8.6955893139014067E-3</v>
      </c>
      <c r="L13" s="19">
        <f>IF($J$2,INDEX(lstTargets,$B13,COLUMNS($I$5:L12)),NA())</f>
        <v>981.31022601247219</v>
      </c>
      <c r="M13" s="19">
        <f>IF($J$2,INDEX(lstTargets,$B13,COLUMNS($I$5:M12)),NA())</f>
        <v>1169.9602384796474</v>
      </c>
      <c r="N13" s="23">
        <f t="shared" si="7"/>
        <v>0.151</v>
      </c>
      <c r="O13" s="23">
        <f t="shared" si="4"/>
        <v>7.0000000000000007E-2</v>
      </c>
      <c r="P13" s="23">
        <f t="shared" si="4"/>
        <v>0.52500000000000002</v>
      </c>
      <c r="Q13" s="23">
        <f t="shared" si="4"/>
        <v>0.91900000000000004</v>
      </c>
      <c r="R13" s="23">
        <f t="shared" si="4"/>
        <v>0.92900000000000005</v>
      </c>
      <c r="S13" s="24" t="str">
        <f t="shared" si="8"/>
        <v/>
      </c>
      <c r="T13" s="24">
        <f t="shared" si="5"/>
        <v>0</v>
      </c>
      <c r="U13" s="24" t="str">
        <f t="shared" si="5"/>
        <v/>
      </c>
      <c r="V13" s="24">
        <f t="shared" si="5"/>
        <v>2</v>
      </c>
      <c r="W13" s="24">
        <f t="shared" si="5"/>
        <v>2</v>
      </c>
    </row>
    <row r="14" spans="2:37" x14ac:dyDescent="0.3">
      <c r="B14" s="11">
        <f>$C$2+ROWS($A$6:A14)-1</f>
        <v>9</v>
      </c>
      <c r="C14" s="4" t="str">
        <f>INDEX(lstSortedKPIs,$B14,COLUMNS($B$5:C13))</f>
        <v>Product Name 88</v>
      </c>
      <c r="D14" s="4">
        <f>INDEX(lstSortedKPIs,$B14,COLUMNS($B$5:D13))</f>
        <v>465</v>
      </c>
      <c r="E14" s="4">
        <f>INDEX(lstSortedKPIs,$B14,COLUMNS($B$5:E13))</f>
        <v>471</v>
      </c>
      <c r="F14" s="4">
        <f>INDEX(lstSortedKPIs,$B14,COLUMNS($B$5:F13))</f>
        <v>0.85</v>
      </c>
      <c r="G14" s="4">
        <f>INDEX(lstSortedKPIs,$B14,COLUMNS($B$5:G13))</f>
        <v>731</v>
      </c>
      <c r="H14" s="4">
        <f>INDEX(lstSortedKPIs,$B14,COLUMNS($B$5:H13))</f>
        <v>970.51</v>
      </c>
      <c r="I14" s="19">
        <f>IF($J$2,INDEX(lstTargets,$B14,COLUMNS($I$5:I13)),NA())</f>
        <v>170.66449779887023</v>
      </c>
      <c r="J14" s="19">
        <f>IF($J$2,INDEX(lstTargets,$B14,COLUMNS($I$5:J13)),NA())</f>
        <v>400.38792576352955</v>
      </c>
      <c r="K14" s="19">
        <f>IF($J$2,INDEX(lstTargets,$B14,COLUMNS($I$5:K13)),NA())</f>
        <v>0.79148357565504635</v>
      </c>
      <c r="L14" s="19">
        <f>IF($J$2,INDEX(lstTargets,$B14,COLUMNS($I$5:L13)),NA())</f>
        <v>28.498276451553053</v>
      </c>
      <c r="M14" s="19">
        <f>IF($J$2,INDEX(lstTargets,$B14,COLUMNS($I$5:M13)),NA())</f>
        <v>1268.117773679314</v>
      </c>
      <c r="N14" s="23">
        <f t="shared" si="7"/>
        <v>0.35299999999999998</v>
      </c>
      <c r="O14" s="23">
        <f t="shared" si="4"/>
        <v>0.93899999999999995</v>
      </c>
      <c r="P14" s="23">
        <f t="shared" si="4"/>
        <v>0.85799999999999998</v>
      </c>
      <c r="Q14" s="23">
        <f t="shared" si="4"/>
        <v>1</v>
      </c>
      <c r="R14" s="23">
        <f t="shared" si="4"/>
        <v>0.91900000000000004</v>
      </c>
      <c r="S14" s="24" t="str">
        <f t="shared" si="8"/>
        <v/>
      </c>
      <c r="T14" s="24">
        <f t="shared" si="5"/>
        <v>2</v>
      </c>
      <c r="U14" s="24" t="str">
        <f t="shared" si="5"/>
        <v/>
      </c>
      <c r="V14" s="24">
        <f t="shared" si="5"/>
        <v>2</v>
      </c>
      <c r="W14" s="24">
        <f t="shared" si="5"/>
        <v>2</v>
      </c>
    </row>
    <row r="15" spans="2:37" x14ac:dyDescent="0.3">
      <c r="B15" s="11">
        <f>$C$2+ROWS($A$6:A15)-1</f>
        <v>10</v>
      </c>
      <c r="C15" s="4" t="str">
        <f>INDEX(lstSortedKPIs,$B15,COLUMNS($B$5:C14))</f>
        <v>Product Name 54</v>
      </c>
      <c r="D15" s="4">
        <f>INDEX(lstSortedKPIs,$B15,COLUMNS($B$5:D14))</f>
        <v>295</v>
      </c>
      <c r="E15" s="4">
        <f>INDEX(lstSortedKPIs,$B15,COLUMNS($B$5:E14))</f>
        <v>338</v>
      </c>
      <c r="F15" s="4">
        <f>INDEX(lstSortedKPIs,$B15,COLUMNS($B$5:F14))</f>
        <v>0.91</v>
      </c>
      <c r="G15" s="4">
        <f>INDEX(lstSortedKPIs,$B15,COLUMNS($B$5:G14))</f>
        <v>585</v>
      </c>
      <c r="H15" s="4">
        <f>INDEX(lstSortedKPIs,$B15,COLUMNS($B$5:H14))</f>
        <v>960.61</v>
      </c>
      <c r="I15" s="19">
        <f>IF($J$2,INDEX(lstTargets,$B15,COLUMNS($I$5:I14)),NA())</f>
        <v>158.65492238375538</v>
      </c>
      <c r="J15" s="19">
        <f>IF($J$2,INDEX(lstTargets,$B15,COLUMNS($I$5:J14)),NA())</f>
        <v>5.2334018247712892</v>
      </c>
      <c r="K15" s="19">
        <f>IF($J$2,INDEX(lstTargets,$B15,COLUMNS($I$5:K14)),NA())</f>
        <v>0.23790427085077787</v>
      </c>
      <c r="L15" s="19">
        <f>IF($J$2,INDEX(lstTargets,$B15,COLUMNS($I$5:L14)),NA())</f>
        <v>774.19540702324787</v>
      </c>
      <c r="M15" s="19">
        <f>IF($J$2,INDEX(lstTargets,$B15,COLUMNS($I$5:M14)),NA())</f>
        <v>82.682670144005456</v>
      </c>
      <c r="N15" s="23">
        <f t="shared" si="7"/>
        <v>0.18099999999999999</v>
      </c>
      <c r="O15" s="23">
        <f t="shared" si="4"/>
        <v>0.68600000000000005</v>
      </c>
      <c r="P15" s="23">
        <f t="shared" si="4"/>
        <v>0.92900000000000005</v>
      </c>
      <c r="Q15" s="23">
        <f t="shared" si="4"/>
        <v>0.626</v>
      </c>
      <c r="R15" s="23">
        <f t="shared" si="4"/>
        <v>0.90900000000000003</v>
      </c>
      <c r="S15" s="24" t="str">
        <f t="shared" si="8"/>
        <v/>
      </c>
      <c r="T15" s="24" t="str">
        <f t="shared" si="5"/>
        <v/>
      </c>
      <c r="U15" s="24">
        <f t="shared" si="5"/>
        <v>2</v>
      </c>
      <c r="V15" s="24" t="str">
        <f t="shared" si="5"/>
        <v/>
      </c>
      <c r="W15" s="24">
        <f t="shared" si="5"/>
        <v>2</v>
      </c>
      <c r="Z15" t="s">
        <v>122</v>
      </c>
      <c r="AA15" s="21">
        <v>0.9</v>
      </c>
      <c r="AB15">
        <v>2</v>
      </c>
    </row>
    <row r="16" spans="2:37" x14ac:dyDescent="0.3">
      <c r="Z16" t="s">
        <v>123</v>
      </c>
      <c r="AA16" s="21">
        <v>0.1</v>
      </c>
      <c r="AB16">
        <v>0</v>
      </c>
    </row>
    <row r="17" spans="2:36" x14ac:dyDescent="0.3">
      <c r="O17" t="s">
        <v>121</v>
      </c>
      <c r="P17" s="20">
        <f>MAX(P20:P119,U20:U119)</f>
        <v>2092.1319673120106</v>
      </c>
      <c r="Q17" s="20">
        <f t="shared" ref="Q17:T17" si="13">MAX(Q20:Q119,V20:V119)</f>
        <v>697.57461463336324</v>
      </c>
      <c r="R17" s="20">
        <f t="shared" si="13"/>
        <v>1.4173504074724437</v>
      </c>
      <c r="S17" s="20">
        <f t="shared" si="13"/>
        <v>1045.77614345541</v>
      </c>
      <c r="T17" s="20">
        <f t="shared" si="13"/>
        <v>1418.3579947941555</v>
      </c>
      <c r="AC17" t="s">
        <v>129</v>
      </c>
      <c r="AF17" t="s">
        <v>130</v>
      </c>
    </row>
    <row r="18" spans="2:36" x14ac:dyDescent="0.3">
      <c r="B18" s="2" t="s">
        <v>110</v>
      </c>
      <c r="J18" s="8" t="s">
        <v>114</v>
      </c>
      <c r="N18" s="2" t="s">
        <v>111</v>
      </c>
      <c r="AA18" s="4" t="s">
        <v>127</v>
      </c>
      <c r="AB18" s="4" t="s">
        <v>128</v>
      </c>
      <c r="AC18" s="4" t="str">
        <f t="shared" ref="AC18:AD19" si="14">AA18</f>
        <v>Selected KPI1</v>
      </c>
      <c r="AD18" s="4" t="str">
        <f t="shared" si="14"/>
        <v>selected KPI2</v>
      </c>
      <c r="AF18" s="4" t="e">
        <f>#REF!</f>
        <v>#REF!</v>
      </c>
    </row>
    <row r="19" spans="2:36" x14ac:dyDescent="0.3">
      <c r="B19" s="10" t="str">
        <f t="array" ref="B19:H19">tblKPIs[#Headers]</f>
        <v>No.</v>
      </c>
      <c r="C19" s="10" t="str">
        <v>Products</v>
      </c>
      <c r="D19" s="6" t="str">
        <v>KPI 1</v>
      </c>
      <c r="E19" s="6" t="str">
        <v>KPI 2</v>
      </c>
      <c r="F19" s="6" t="str">
        <v>KPI 3</v>
      </c>
      <c r="G19" s="6" t="str">
        <v>KPI 4</v>
      </c>
      <c r="H19" s="6" t="str">
        <v>KPI 5</v>
      </c>
      <c r="J19" s="12" t="str">
        <f>H4</f>
        <v>KPI 5</v>
      </c>
      <c r="K19" s="10" t="s">
        <v>112</v>
      </c>
      <c r="L19" s="4"/>
      <c r="M19" s="13" t="s">
        <v>115</v>
      </c>
      <c r="N19" s="10" t="str">
        <f>B19</f>
        <v>No.</v>
      </c>
      <c r="O19" s="10" t="str">
        <f t="shared" ref="O19:T19" si="15">C19</f>
        <v>Products</v>
      </c>
      <c r="P19" s="10" t="str">
        <f t="shared" si="15"/>
        <v>KPI 1</v>
      </c>
      <c r="Q19" s="10" t="str">
        <f t="shared" si="15"/>
        <v>KPI 2</v>
      </c>
      <c r="R19" s="10" t="str">
        <f t="shared" si="15"/>
        <v>KPI 3</v>
      </c>
      <c r="S19" s="10" t="str">
        <f t="shared" si="15"/>
        <v>KPI 4</v>
      </c>
      <c r="T19" s="10" t="str">
        <f t="shared" si="15"/>
        <v>KPI 5</v>
      </c>
      <c r="U19" s="6" t="str">
        <f>Data!I4</f>
        <v>tKPI1</v>
      </c>
      <c r="V19" s="6" t="str">
        <f>Data!J4</f>
        <v>tKPI2</v>
      </c>
      <c r="W19" s="6" t="str">
        <f>Data!K4</f>
        <v>tKPI3</v>
      </c>
      <c r="X19" s="6" t="str">
        <f>Data!L4</f>
        <v>tKPI4</v>
      </c>
      <c r="Y19" s="6" t="str">
        <f>Data!M4</f>
        <v>tKPI5</v>
      </c>
      <c r="AA19" s="4">
        <v>3</v>
      </c>
      <c r="AB19" s="4">
        <v>4</v>
      </c>
      <c r="AC19" s="4">
        <f t="shared" si="14"/>
        <v>3</v>
      </c>
      <c r="AD19" s="4">
        <f t="shared" si="14"/>
        <v>4</v>
      </c>
      <c r="AF19" s="14" t="str">
        <f t="shared" ref="AF19:AJ19" si="16">P19</f>
        <v>KPI 1</v>
      </c>
      <c r="AG19" s="14" t="str">
        <f t="shared" si="16"/>
        <v>KPI 2</v>
      </c>
      <c r="AH19" s="14" t="str">
        <f t="shared" si="16"/>
        <v>KPI 3</v>
      </c>
      <c r="AI19" s="14" t="str">
        <f t="shared" si="16"/>
        <v>KPI 4</v>
      </c>
      <c r="AJ19" s="14" t="str">
        <f t="shared" si="16"/>
        <v>KPI 5</v>
      </c>
    </row>
    <row r="20" spans="2:36" x14ac:dyDescent="0.3">
      <c r="B20" s="11">
        <f t="array" ref="B20:H119">tblKPIs[]</f>
        <v>1</v>
      </c>
      <c r="C20" s="4" t="str">
        <v>Product Name 1</v>
      </c>
      <c r="D20" s="4">
        <v>284</v>
      </c>
      <c r="E20" s="4">
        <v>267</v>
      </c>
      <c r="F20" s="4">
        <v>0.28000000000000003</v>
      </c>
      <c r="G20" s="4">
        <v>318</v>
      </c>
      <c r="H20" s="4">
        <v>348.83</v>
      </c>
      <c r="J20" s="11">
        <f>CHOOSE($D$4,D20,E20,F20,G20,H20,101-B20)+0.000001*ROWS($A$20:A20)</f>
        <v>348.83000099999998</v>
      </c>
      <c r="K20" s="4">
        <f>RANK(J20,$J$20:$J$119)</f>
        <v>65</v>
      </c>
      <c r="L20" s="4"/>
      <c r="M20" s="14">
        <f>ROWS($M$20:M20)</f>
        <v>1</v>
      </c>
      <c r="N20" s="4">
        <f t="array" ref="N20:N119">INDEX(B$20:B$119,MATCH($M20:$M119,$K$20:$K$119,0))</f>
        <v>84</v>
      </c>
      <c r="O20" s="4" t="str">
        <f t="array" ref="O20:O119">INDEX(C$20:C$119,MATCH($M20:$M119,$K$20:$K$119,0))</f>
        <v>Product Name 84</v>
      </c>
      <c r="P20" s="4">
        <f t="array" ref="P20:P119">INDEX(D$20:D$119,MATCH($M20:$M119,$K$20:$K$119,0))</f>
        <v>1136</v>
      </c>
      <c r="Q20" s="4">
        <f t="array" ref="Q20:Q119">INDEX(E$20:E$119,MATCH($M20:$M119,$K$20:$K$119,0))</f>
        <v>347</v>
      </c>
      <c r="R20" s="4">
        <f t="array" ref="R20:R119">INDEX(F$20:F$119,MATCH($M20:$M119,$K$20:$K$119,0))</f>
        <v>0.6</v>
      </c>
      <c r="S20" s="4">
        <f t="array" ref="S20:S119">INDEX(G$20:G$119,MATCH($M20:$M119,$K$20:$K$119,0))</f>
        <v>384</v>
      </c>
      <c r="T20" s="4">
        <f t="array" ref="T20:T119">INDEX(H$20:H$119,MATCH($M20:$M119,$K$20:$K$119,0))</f>
        <v>999.49</v>
      </c>
      <c r="U20" s="18">
        <f t="array" ref="U20:U119">INDEX(tblKPIs[tKPI1],MATCH($M20:$M119,$K$20:$K$119,0))</f>
        <v>502.91406568546518</v>
      </c>
      <c r="V20" s="18">
        <f t="array" ref="V20:V119">INDEX(tblKPIs[tKPI2],MATCH($M20:$M119,$K$20:$K$119,0))</f>
        <v>197.14649758679087</v>
      </c>
      <c r="W20" s="17">
        <f t="array" ref="W20:W119">INDEX(tblKPIs[tKPI3],MATCH($M20:$M119,$K$20:$K$119,0))</f>
        <v>0.33287843438620646</v>
      </c>
      <c r="X20" s="18">
        <f t="array" ref="X20:X119">INDEX(tblKPIs[tKPI4],MATCH($M20:$M119,$K$20:$K$119,0))</f>
        <v>407.88058523381358</v>
      </c>
      <c r="Y20" s="18">
        <f t="array" ref="Y20:Y119">INDEX(tblKPIs[tKPI5],MATCH($M20:$M119,$K$20:$K$119,0))</f>
        <v>15.258305572402353</v>
      </c>
      <c r="AA20" s="4">
        <f t="array" ref="AA20:AA119">INDEX($P$20:$T$119,calculations!$B$20:$B$119,calculations!$AA$19)</f>
        <v>0.6</v>
      </c>
      <c r="AB20" s="4">
        <f t="array" ref="AB20:AB119">INDEX($P$20:$T$119,calculations!$B$20:$B$119,calculations!$AB$19)</f>
        <v>384</v>
      </c>
      <c r="AC20" s="4">
        <f t="array" ref="AC20:AD29">INDEX($D$6:$H$15,$B$20:$B$29,$AC$19:$AD$19)</f>
        <v>0.6</v>
      </c>
      <c r="AD20" s="4">
        <v>384</v>
      </c>
      <c r="AF20" s="14" t="e">
        <f t="array" ref="AF20:AJ119">IFERROR((FIND($AF$18,$O$20:$O$119)&gt;0)*($P$20:$T$119),NA())</f>
        <v>#N/A</v>
      </c>
      <c r="AG20" s="14" t="e">
        <v>#N/A</v>
      </c>
      <c r="AH20" s="14" t="e">
        <v>#N/A</v>
      </c>
      <c r="AI20" s="14" t="e">
        <v>#N/A</v>
      </c>
      <c r="AJ20" s="14" t="e">
        <v>#N/A</v>
      </c>
    </row>
    <row r="21" spans="2:36" x14ac:dyDescent="0.3">
      <c r="B21" s="11">
        <v>2</v>
      </c>
      <c r="C21" s="4" t="str">
        <v>Product Name 2</v>
      </c>
      <c r="D21" s="4">
        <v>170</v>
      </c>
      <c r="E21" s="4">
        <v>218</v>
      </c>
      <c r="F21" s="4">
        <v>0.86</v>
      </c>
      <c r="G21" s="4">
        <v>295</v>
      </c>
      <c r="H21" s="4">
        <v>734.27</v>
      </c>
      <c r="J21" s="11">
        <f>CHOOSE($D$4,D21,E21,F21,G21,H21,101-B21)+0.000001*ROWS($A$20:A21)</f>
        <v>734.27000199999998</v>
      </c>
      <c r="K21" s="4">
        <f t="shared" ref="K21:K84" si="17">RANK(J21,$J$20:$J$119)</f>
        <v>23</v>
      </c>
      <c r="L21" s="4"/>
      <c r="M21" s="14">
        <f>ROWS($M$20:M21)</f>
        <v>2</v>
      </c>
      <c r="N21" s="4">
        <v>99</v>
      </c>
      <c r="O21" s="4" t="str">
        <v>Product Name 99</v>
      </c>
      <c r="P21" s="4">
        <v>1188</v>
      </c>
      <c r="Q21" s="4">
        <v>289</v>
      </c>
      <c r="R21" s="4">
        <v>0.39</v>
      </c>
      <c r="S21" s="4">
        <v>609</v>
      </c>
      <c r="T21" s="4">
        <v>996.63</v>
      </c>
      <c r="U21" s="18">
        <v>1377.3948988269121</v>
      </c>
      <c r="V21" s="18">
        <v>34.68374386552027</v>
      </c>
      <c r="W21" s="17">
        <v>5.7199587421970725E-2</v>
      </c>
      <c r="X21" s="18">
        <v>587.2894611141644</v>
      </c>
      <c r="Y21" s="18">
        <v>661.23831024559991</v>
      </c>
      <c r="AA21" s="4">
        <v>0.39</v>
      </c>
      <c r="AB21" s="4">
        <v>609</v>
      </c>
      <c r="AC21" s="4">
        <v>0.39</v>
      </c>
      <c r="AD21" s="4">
        <v>609</v>
      </c>
      <c r="AF21" s="14" t="e">
        <v>#N/A</v>
      </c>
      <c r="AG21" s="14" t="e">
        <v>#N/A</v>
      </c>
      <c r="AH21" s="14" t="e">
        <v>#N/A</v>
      </c>
      <c r="AI21" s="14" t="e">
        <v>#N/A</v>
      </c>
      <c r="AJ21" s="14" t="e">
        <v>#N/A</v>
      </c>
    </row>
    <row r="22" spans="2:36" x14ac:dyDescent="0.3">
      <c r="B22" s="11">
        <v>3</v>
      </c>
      <c r="C22" s="4" t="str">
        <v>Product Name 3</v>
      </c>
      <c r="D22" s="4">
        <v>760</v>
      </c>
      <c r="E22" s="4">
        <v>9</v>
      </c>
      <c r="F22" s="4">
        <v>0.95</v>
      </c>
      <c r="G22" s="4">
        <v>372</v>
      </c>
      <c r="H22" s="4">
        <v>503.34</v>
      </c>
      <c r="J22" s="11">
        <f>CHOOSE($D$4,D22,E22,F22,G22,H22,101-B22)+0.000001*ROWS($A$20:A22)</f>
        <v>503.34000299999997</v>
      </c>
      <c r="K22" s="4">
        <f t="shared" si="17"/>
        <v>51</v>
      </c>
      <c r="L22" s="4"/>
      <c r="M22" s="14">
        <f>ROWS($M$20:M22)</f>
        <v>3</v>
      </c>
      <c r="N22" s="4">
        <v>53</v>
      </c>
      <c r="O22" s="4" t="str">
        <v>Product Name 53</v>
      </c>
      <c r="P22" s="4">
        <v>1108</v>
      </c>
      <c r="Q22" s="4">
        <v>5</v>
      </c>
      <c r="R22" s="4">
        <v>0.37</v>
      </c>
      <c r="S22" s="4">
        <v>339</v>
      </c>
      <c r="T22" s="4">
        <v>992.41</v>
      </c>
      <c r="U22" s="18">
        <v>1334.1922817491934</v>
      </c>
      <c r="V22" s="18">
        <v>0.35805863665426263</v>
      </c>
      <c r="W22" s="17">
        <v>0.3474098710341319</v>
      </c>
      <c r="X22" s="18">
        <v>205.85554675331767</v>
      </c>
      <c r="Y22" s="18">
        <v>1004.1103146706311</v>
      </c>
      <c r="AA22" s="4">
        <v>0.37</v>
      </c>
      <c r="AB22" s="4">
        <v>339</v>
      </c>
      <c r="AC22" s="4">
        <v>0.37</v>
      </c>
      <c r="AD22" s="4">
        <v>339</v>
      </c>
      <c r="AF22" s="14" t="e">
        <v>#N/A</v>
      </c>
      <c r="AG22" s="14" t="e">
        <v>#N/A</v>
      </c>
      <c r="AH22" s="14" t="e">
        <v>#N/A</v>
      </c>
      <c r="AI22" s="14" t="e">
        <v>#N/A</v>
      </c>
      <c r="AJ22" s="14" t="e">
        <v>#N/A</v>
      </c>
    </row>
    <row r="23" spans="2:36" x14ac:dyDescent="0.3">
      <c r="B23" s="11">
        <v>4</v>
      </c>
      <c r="C23" s="4" t="str">
        <v>Product Name 4</v>
      </c>
      <c r="D23" s="4">
        <v>366</v>
      </c>
      <c r="E23" s="4">
        <v>388</v>
      </c>
      <c r="F23" s="4">
        <v>0.35</v>
      </c>
      <c r="G23" s="4">
        <v>578</v>
      </c>
      <c r="H23" s="4">
        <v>367.9</v>
      </c>
      <c r="J23" s="11">
        <f>CHOOSE($D$4,D23,E23,F23,G23,H23,101-B23)+0.000001*ROWS($A$20:A23)</f>
        <v>367.90000399999997</v>
      </c>
      <c r="K23" s="4">
        <f t="shared" si="17"/>
        <v>63</v>
      </c>
      <c r="L23" s="4"/>
      <c r="M23" s="14">
        <f>ROWS($M$20:M23)</f>
        <v>4</v>
      </c>
      <c r="N23" s="4">
        <v>28</v>
      </c>
      <c r="O23" s="4" t="str">
        <v>Product Name 28</v>
      </c>
      <c r="P23" s="4">
        <v>136</v>
      </c>
      <c r="Q23" s="4">
        <v>57</v>
      </c>
      <c r="R23" s="4">
        <v>7.0000000000000007E-2</v>
      </c>
      <c r="S23" s="4">
        <v>607</v>
      </c>
      <c r="T23" s="4">
        <v>985.32</v>
      </c>
      <c r="U23" s="18">
        <v>8.5345701288789506</v>
      </c>
      <c r="V23" s="18">
        <v>3.5186585951317122</v>
      </c>
      <c r="W23" s="17">
        <v>3.2185851123386726E-3</v>
      </c>
      <c r="X23" s="18">
        <v>734.63551258184202</v>
      </c>
      <c r="Y23" s="18">
        <v>1418.3579947941555</v>
      </c>
      <c r="AA23" s="4">
        <v>7.0000000000000007E-2</v>
      </c>
      <c r="AB23" s="4">
        <v>607</v>
      </c>
      <c r="AC23" s="4">
        <v>7.0000000000000007E-2</v>
      </c>
      <c r="AD23" s="4">
        <v>607</v>
      </c>
      <c r="AF23" s="14" t="e">
        <v>#N/A</v>
      </c>
      <c r="AG23" s="14" t="e">
        <v>#N/A</v>
      </c>
      <c r="AH23" s="14" t="e">
        <v>#N/A</v>
      </c>
      <c r="AI23" s="14" t="e">
        <v>#N/A</v>
      </c>
      <c r="AJ23" s="14" t="e">
        <v>#N/A</v>
      </c>
    </row>
    <row r="24" spans="2:36" x14ac:dyDescent="0.3">
      <c r="B24" s="11">
        <v>5</v>
      </c>
      <c r="C24" s="4" t="str">
        <v>Product Name 5</v>
      </c>
      <c r="D24" s="4">
        <v>1345</v>
      </c>
      <c r="E24" s="4">
        <v>130</v>
      </c>
      <c r="F24" s="4">
        <v>0.57999999999999996</v>
      </c>
      <c r="G24" s="4">
        <v>352</v>
      </c>
      <c r="H24" s="4">
        <v>477.47</v>
      </c>
      <c r="J24" s="11">
        <f>CHOOSE($D$4,D24,E24,F24,G24,H24,101-B24)+0.000001*ROWS($A$20:A24)</f>
        <v>477.47000500000001</v>
      </c>
      <c r="K24" s="4">
        <f t="shared" si="17"/>
        <v>53</v>
      </c>
      <c r="L24" s="4"/>
      <c r="M24" s="14">
        <f>ROWS($M$20:M24)</f>
        <v>5</v>
      </c>
      <c r="N24" s="4">
        <v>12</v>
      </c>
      <c r="O24" s="4" t="str">
        <v>Product Name 12</v>
      </c>
      <c r="P24" s="4">
        <v>669</v>
      </c>
      <c r="Q24" s="4">
        <v>124</v>
      </c>
      <c r="R24" s="4">
        <v>0.22</v>
      </c>
      <c r="S24" s="4">
        <v>609</v>
      </c>
      <c r="T24" s="4">
        <v>983.54</v>
      </c>
      <c r="U24" s="18">
        <v>40.187194614222797</v>
      </c>
      <c r="V24" s="18">
        <v>69.763338333953385</v>
      </c>
      <c r="W24" s="17">
        <v>7.8151450475336753E-2</v>
      </c>
      <c r="X24" s="18">
        <v>305.76356647936427</v>
      </c>
      <c r="Y24" s="18">
        <v>427.15364214175582</v>
      </c>
      <c r="AA24" s="4">
        <v>0.22</v>
      </c>
      <c r="AB24" s="4">
        <v>609</v>
      </c>
      <c r="AC24" s="4">
        <v>0.22</v>
      </c>
      <c r="AD24" s="4">
        <v>609</v>
      </c>
      <c r="AF24" s="14" t="e">
        <v>#N/A</v>
      </c>
      <c r="AG24" s="14" t="e">
        <v>#N/A</v>
      </c>
      <c r="AH24" s="14" t="e">
        <v>#N/A</v>
      </c>
      <c r="AI24" s="14" t="e">
        <v>#N/A</v>
      </c>
      <c r="AJ24" s="14" t="e">
        <v>#N/A</v>
      </c>
    </row>
    <row r="25" spans="2:36" x14ac:dyDescent="0.3">
      <c r="B25" s="11">
        <v>6</v>
      </c>
      <c r="C25" s="4" t="str">
        <v>Product Name 6</v>
      </c>
      <c r="D25" s="4">
        <v>790</v>
      </c>
      <c r="E25" s="4">
        <v>181</v>
      </c>
      <c r="F25" s="4">
        <v>0.97</v>
      </c>
      <c r="G25" s="4">
        <v>295</v>
      </c>
      <c r="H25" s="4">
        <v>678.05</v>
      </c>
      <c r="J25" s="11">
        <f>CHOOSE($D$4,D25,E25,F25,G25,H25,101-B25)+0.000001*ROWS($A$20:A25)</f>
        <v>678.05000599999994</v>
      </c>
      <c r="K25" s="4">
        <f t="shared" si="17"/>
        <v>29</v>
      </c>
      <c r="L25" s="4"/>
      <c r="M25" s="14">
        <f>ROWS($M$20:M25)</f>
        <v>6</v>
      </c>
      <c r="N25" s="4">
        <v>35</v>
      </c>
      <c r="O25" s="4" t="str">
        <v>Product Name 35</v>
      </c>
      <c r="P25" s="4">
        <v>253</v>
      </c>
      <c r="Q25" s="4">
        <v>266</v>
      </c>
      <c r="R25" s="4">
        <v>0.19</v>
      </c>
      <c r="S25" s="4">
        <v>706</v>
      </c>
      <c r="T25" s="4">
        <v>982.91</v>
      </c>
      <c r="U25" s="18">
        <v>224.50198968091362</v>
      </c>
      <c r="V25" s="18">
        <v>225.23566195925434</v>
      </c>
      <c r="W25" s="17">
        <v>0.16374657288479241</v>
      </c>
      <c r="X25" s="18">
        <v>252.62826610506818</v>
      </c>
      <c r="Y25" s="18">
        <v>273.53234135989624</v>
      </c>
      <c r="AA25" s="4">
        <v>0.19</v>
      </c>
      <c r="AB25" s="4">
        <v>706</v>
      </c>
      <c r="AC25" s="4">
        <v>0.19</v>
      </c>
      <c r="AD25" s="4">
        <v>706</v>
      </c>
      <c r="AF25" s="14" t="e">
        <v>#N/A</v>
      </c>
      <c r="AG25" s="14" t="e">
        <v>#N/A</v>
      </c>
      <c r="AH25" s="14" t="e">
        <v>#N/A</v>
      </c>
      <c r="AI25" s="14" t="e">
        <v>#N/A</v>
      </c>
      <c r="AJ25" s="14" t="e">
        <v>#N/A</v>
      </c>
    </row>
    <row r="26" spans="2:36" x14ac:dyDescent="0.3">
      <c r="B26" s="11">
        <v>7</v>
      </c>
      <c r="C26" s="4" t="str">
        <v>Product Name 7</v>
      </c>
      <c r="D26" s="4">
        <v>1269</v>
      </c>
      <c r="E26" s="4">
        <v>319</v>
      </c>
      <c r="F26" s="4">
        <v>0.78</v>
      </c>
      <c r="G26" s="4">
        <v>285</v>
      </c>
      <c r="H26" s="4">
        <v>373.29</v>
      </c>
      <c r="J26" s="11">
        <f>CHOOSE($D$4,D26,E26,F26,G26,H26,101-B26)+0.000001*ROWS($A$20:A26)</f>
        <v>373.290007</v>
      </c>
      <c r="K26" s="4">
        <f t="shared" si="17"/>
        <v>61</v>
      </c>
      <c r="L26" s="4"/>
      <c r="M26" s="14">
        <f>ROWS($M$20:M26)</f>
        <v>7</v>
      </c>
      <c r="N26" s="4">
        <v>47</v>
      </c>
      <c r="O26" s="4" t="str">
        <v>Product Name 47</v>
      </c>
      <c r="P26" s="4">
        <v>1204</v>
      </c>
      <c r="Q26" s="4">
        <v>227</v>
      </c>
      <c r="R26" s="4">
        <v>0.16</v>
      </c>
      <c r="S26" s="4">
        <v>454</v>
      </c>
      <c r="T26" s="4">
        <v>973.82</v>
      </c>
      <c r="U26" s="18">
        <v>1615.4674054627276</v>
      </c>
      <c r="V26" s="18">
        <v>68.612904003176027</v>
      </c>
      <c r="W26" s="17">
        <v>0.19366795780983406</v>
      </c>
      <c r="X26" s="18">
        <v>131.81154803528869</v>
      </c>
      <c r="Y26" s="18">
        <v>472.11062675150532</v>
      </c>
      <c r="AA26" s="4">
        <v>0.16</v>
      </c>
      <c r="AB26" s="4">
        <v>454</v>
      </c>
      <c r="AC26" s="4">
        <v>0.16</v>
      </c>
      <c r="AD26" s="4">
        <v>454</v>
      </c>
      <c r="AF26" s="14" t="e">
        <v>#N/A</v>
      </c>
      <c r="AG26" s="14" t="e">
        <v>#N/A</v>
      </c>
      <c r="AH26" s="14" t="e">
        <v>#N/A</v>
      </c>
      <c r="AI26" s="14" t="e">
        <v>#N/A</v>
      </c>
      <c r="AJ26" s="14" t="e">
        <v>#N/A</v>
      </c>
    </row>
    <row r="27" spans="2:36" x14ac:dyDescent="0.3">
      <c r="B27" s="11">
        <v>8</v>
      </c>
      <c r="C27" s="4" t="str">
        <v>Product Name 8</v>
      </c>
      <c r="D27" s="4">
        <v>107</v>
      </c>
      <c r="E27" s="4">
        <v>16</v>
      </c>
      <c r="F27" s="4">
        <v>0.59</v>
      </c>
      <c r="G27" s="4">
        <v>280</v>
      </c>
      <c r="H27" s="4">
        <v>532.21</v>
      </c>
      <c r="J27" s="11">
        <f>CHOOSE($D$4,D27,E27,F27,G27,H27,101-B27)+0.000001*ROWS($A$20:A27)</f>
        <v>532.21000800000002</v>
      </c>
      <c r="K27" s="4">
        <f t="shared" si="17"/>
        <v>46</v>
      </c>
      <c r="L27" s="4"/>
      <c r="M27" s="14">
        <f>ROWS($M$20:M27)</f>
        <v>8</v>
      </c>
      <c r="N27" s="4">
        <v>62</v>
      </c>
      <c r="O27" s="4" t="str">
        <v>Product Name 62</v>
      </c>
      <c r="P27" s="4">
        <v>266</v>
      </c>
      <c r="Q27" s="4">
        <v>18</v>
      </c>
      <c r="R27" s="4">
        <v>0.54</v>
      </c>
      <c r="S27" s="4">
        <v>703</v>
      </c>
      <c r="T27" s="4">
        <v>973.22</v>
      </c>
      <c r="U27" s="18">
        <v>10.476172702117896</v>
      </c>
      <c r="V27" s="18">
        <v>11.731896416132376</v>
      </c>
      <c r="W27" s="17">
        <v>8.6955893139014067E-3</v>
      </c>
      <c r="X27" s="18">
        <v>981.31022601247219</v>
      </c>
      <c r="Y27" s="18">
        <v>1169.9602384796474</v>
      </c>
      <c r="AA27" s="4">
        <v>0.54</v>
      </c>
      <c r="AB27" s="4">
        <v>703</v>
      </c>
      <c r="AC27" s="4">
        <v>0.54</v>
      </c>
      <c r="AD27" s="4">
        <v>703</v>
      </c>
      <c r="AF27" s="14" t="e">
        <v>#N/A</v>
      </c>
      <c r="AG27" s="14" t="e">
        <v>#N/A</v>
      </c>
      <c r="AH27" s="14" t="e">
        <v>#N/A</v>
      </c>
      <c r="AI27" s="14" t="e">
        <v>#N/A</v>
      </c>
      <c r="AJ27" s="14" t="e">
        <v>#N/A</v>
      </c>
    </row>
    <row r="28" spans="2:36" x14ac:dyDescent="0.3">
      <c r="B28" s="11">
        <v>9</v>
      </c>
      <c r="C28" s="4" t="str">
        <v>Product Name 9</v>
      </c>
      <c r="D28" s="4">
        <v>501</v>
      </c>
      <c r="E28" s="4">
        <v>486</v>
      </c>
      <c r="F28" s="4">
        <v>0.56000000000000005</v>
      </c>
      <c r="G28" s="4">
        <v>464</v>
      </c>
      <c r="H28" s="4">
        <v>265</v>
      </c>
      <c r="J28" s="11">
        <f>CHOOSE($D$4,D28,E28,F28,G28,H28,101-B28)+0.000001*ROWS($A$20:A28)</f>
        <v>265.00000899999998</v>
      </c>
      <c r="K28" s="4">
        <f t="shared" si="17"/>
        <v>70</v>
      </c>
      <c r="L28" s="4"/>
      <c r="M28" s="14">
        <f>ROWS($M$20:M28)</f>
        <v>9</v>
      </c>
      <c r="N28" s="4">
        <v>88</v>
      </c>
      <c r="O28" s="4" t="str">
        <v>Product Name 88</v>
      </c>
      <c r="P28" s="4">
        <v>465</v>
      </c>
      <c r="Q28" s="4">
        <v>471</v>
      </c>
      <c r="R28" s="4">
        <v>0.85</v>
      </c>
      <c r="S28" s="4">
        <v>731</v>
      </c>
      <c r="T28" s="4">
        <v>970.51</v>
      </c>
      <c r="U28" s="18">
        <v>170.66449779887023</v>
      </c>
      <c r="V28" s="18">
        <v>400.38792576352955</v>
      </c>
      <c r="W28" s="17">
        <v>0.79148357565504635</v>
      </c>
      <c r="X28" s="18">
        <v>28.498276451553053</v>
      </c>
      <c r="Y28" s="18">
        <v>1268.117773679314</v>
      </c>
      <c r="AA28" s="4">
        <v>0.85</v>
      </c>
      <c r="AB28" s="4">
        <v>731</v>
      </c>
      <c r="AC28" s="4">
        <v>0.85</v>
      </c>
      <c r="AD28" s="4">
        <v>731</v>
      </c>
      <c r="AF28" s="14" t="e">
        <v>#N/A</v>
      </c>
      <c r="AG28" s="14" t="e">
        <v>#N/A</v>
      </c>
      <c r="AH28" s="14" t="e">
        <v>#N/A</v>
      </c>
      <c r="AI28" s="14" t="e">
        <v>#N/A</v>
      </c>
      <c r="AJ28" s="14" t="e">
        <v>#N/A</v>
      </c>
    </row>
    <row r="29" spans="2:36" x14ac:dyDescent="0.3">
      <c r="B29" s="11">
        <v>10</v>
      </c>
      <c r="C29" s="4" t="str">
        <v>Product Name 10</v>
      </c>
      <c r="D29" s="4">
        <v>953</v>
      </c>
      <c r="E29" s="4">
        <v>259</v>
      </c>
      <c r="F29" s="4">
        <v>0.05</v>
      </c>
      <c r="G29" s="4">
        <v>260</v>
      </c>
      <c r="H29" s="4">
        <v>855.81</v>
      </c>
      <c r="J29" s="11">
        <f>CHOOSE($D$4,D29,E29,F29,G29,H29,101-B29)+0.000001*ROWS($A$20:A29)</f>
        <v>855.81000999999992</v>
      </c>
      <c r="K29" s="4">
        <f t="shared" si="17"/>
        <v>18</v>
      </c>
      <c r="L29" s="4"/>
      <c r="M29" s="14">
        <f>ROWS($M$20:M29)</f>
        <v>10</v>
      </c>
      <c r="N29" s="4">
        <v>54</v>
      </c>
      <c r="O29" s="4" t="str">
        <v>Product Name 54</v>
      </c>
      <c r="P29" s="4">
        <v>295</v>
      </c>
      <c r="Q29" s="4">
        <v>338</v>
      </c>
      <c r="R29" s="4">
        <v>0.91</v>
      </c>
      <c r="S29" s="4">
        <v>585</v>
      </c>
      <c r="T29" s="4">
        <v>960.61</v>
      </c>
      <c r="U29" s="18">
        <v>158.65492238375538</v>
      </c>
      <c r="V29" s="18">
        <v>5.2334018247712892</v>
      </c>
      <c r="W29" s="17">
        <v>0.23790427085077787</v>
      </c>
      <c r="X29" s="18">
        <v>774.19540702324787</v>
      </c>
      <c r="Y29" s="18">
        <v>82.682670144005456</v>
      </c>
      <c r="AA29" s="4">
        <v>0.91</v>
      </c>
      <c r="AB29" s="4">
        <v>585</v>
      </c>
      <c r="AC29" s="4">
        <v>0.91</v>
      </c>
      <c r="AD29" s="4">
        <v>585</v>
      </c>
      <c r="AF29" s="14" t="e">
        <v>#N/A</v>
      </c>
      <c r="AG29" s="14" t="e">
        <v>#N/A</v>
      </c>
      <c r="AH29" s="14" t="e">
        <v>#N/A</v>
      </c>
      <c r="AI29" s="14" t="e">
        <v>#N/A</v>
      </c>
      <c r="AJ29" s="14" t="e">
        <v>#N/A</v>
      </c>
    </row>
    <row r="30" spans="2:36" x14ac:dyDescent="0.3">
      <c r="B30" s="11">
        <v>11</v>
      </c>
      <c r="C30" s="4" t="str">
        <v>Product Name 11</v>
      </c>
      <c r="D30" s="4">
        <v>783</v>
      </c>
      <c r="E30" s="4">
        <v>299</v>
      </c>
      <c r="F30" s="4">
        <v>0.18</v>
      </c>
      <c r="G30" s="4">
        <v>711</v>
      </c>
      <c r="H30" s="4">
        <v>649.79</v>
      </c>
      <c r="J30" s="11">
        <f>CHOOSE($D$4,D30,E30,F30,G30,H30,101-B30)+0.000001*ROWS($A$20:A30)</f>
        <v>649.79001099999994</v>
      </c>
      <c r="K30" s="4">
        <f t="shared" si="17"/>
        <v>31</v>
      </c>
      <c r="L30" s="4"/>
      <c r="M30" s="14">
        <f>ROWS($M$20:M30)</f>
        <v>11</v>
      </c>
      <c r="N30" s="4">
        <v>75</v>
      </c>
      <c r="O30" s="4" t="str">
        <v>Product Name 75</v>
      </c>
      <c r="P30" s="4">
        <v>488</v>
      </c>
      <c r="Q30" s="4">
        <v>476</v>
      </c>
      <c r="R30" s="4">
        <v>0.02</v>
      </c>
      <c r="S30" s="4">
        <v>426</v>
      </c>
      <c r="T30" s="4">
        <v>958.79</v>
      </c>
      <c r="U30" s="18">
        <v>692.33745227326051</v>
      </c>
      <c r="V30" s="18">
        <v>696.04132833979577</v>
      </c>
      <c r="W30" s="17">
        <v>1.7379772322464859E-3</v>
      </c>
      <c r="X30" s="18">
        <v>162.42748887489981</v>
      </c>
      <c r="Y30" s="18">
        <v>819.58758944581086</v>
      </c>
      <c r="AA30" s="4">
        <v>0.02</v>
      </c>
      <c r="AB30" s="4">
        <v>426</v>
      </c>
      <c r="AF30" s="14" t="e">
        <v>#N/A</v>
      </c>
      <c r="AG30" s="14" t="e">
        <v>#N/A</v>
      </c>
      <c r="AH30" s="14" t="e">
        <v>#N/A</v>
      </c>
      <c r="AI30" s="14" t="e">
        <v>#N/A</v>
      </c>
      <c r="AJ30" s="14" t="e">
        <v>#N/A</v>
      </c>
    </row>
    <row r="31" spans="2:36" x14ac:dyDescent="0.3">
      <c r="B31" s="11">
        <v>12</v>
      </c>
      <c r="C31" s="4" t="str">
        <v>Product Name 12</v>
      </c>
      <c r="D31" s="4">
        <v>669</v>
      </c>
      <c r="E31" s="4">
        <v>124</v>
      </c>
      <c r="F31" s="4">
        <v>0.22</v>
      </c>
      <c r="G31" s="4">
        <v>609</v>
      </c>
      <c r="H31" s="4">
        <v>983.54</v>
      </c>
      <c r="J31" s="11">
        <f>CHOOSE($D$4,D31,E31,F31,G31,H31,101-B31)+0.000001*ROWS($A$20:A31)</f>
        <v>983.54001199999993</v>
      </c>
      <c r="K31" s="4">
        <f t="shared" si="17"/>
        <v>5</v>
      </c>
      <c r="L31" s="4"/>
      <c r="M31" s="14">
        <f>ROWS($M$20:M31)</f>
        <v>12</v>
      </c>
      <c r="N31" s="4">
        <v>49</v>
      </c>
      <c r="O31" s="4" t="str">
        <v>Product Name 49</v>
      </c>
      <c r="P31" s="4">
        <v>389</v>
      </c>
      <c r="Q31" s="4">
        <v>257</v>
      </c>
      <c r="R31" s="4">
        <v>0.24</v>
      </c>
      <c r="S31" s="4">
        <v>437</v>
      </c>
      <c r="T31" s="4">
        <v>948.59</v>
      </c>
      <c r="U31" s="18">
        <v>133.36049619404076</v>
      </c>
      <c r="V31" s="18">
        <v>325.93982573997494</v>
      </c>
      <c r="W31" s="17">
        <v>7.198306180779028E-2</v>
      </c>
      <c r="X31" s="18">
        <v>207.90116807229703</v>
      </c>
      <c r="Y31" s="18">
        <v>227.84718592366448</v>
      </c>
      <c r="AA31" s="4">
        <v>0.24</v>
      </c>
      <c r="AB31" s="4">
        <v>437</v>
      </c>
      <c r="AF31" s="14" t="e">
        <v>#N/A</v>
      </c>
      <c r="AG31" s="14" t="e">
        <v>#N/A</v>
      </c>
      <c r="AH31" s="14" t="e">
        <v>#N/A</v>
      </c>
      <c r="AI31" s="14" t="e">
        <v>#N/A</v>
      </c>
      <c r="AJ31" s="14" t="e">
        <v>#N/A</v>
      </c>
    </row>
    <row r="32" spans="2:36" x14ac:dyDescent="0.3">
      <c r="B32" s="11">
        <v>13</v>
      </c>
      <c r="C32" s="4" t="str">
        <v>Product Name 13</v>
      </c>
      <c r="D32" s="4">
        <v>447</v>
      </c>
      <c r="E32" s="4">
        <v>489</v>
      </c>
      <c r="F32" s="4">
        <v>0.13</v>
      </c>
      <c r="G32" s="4">
        <v>352</v>
      </c>
      <c r="H32" s="4">
        <v>141.18</v>
      </c>
      <c r="J32" s="11">
        <f>CHOOSE($D$4,D32,E32,F32,G32,H32,101-B32)+0.000001*ROWS($A$20:A32)</f>
        <v>141.180013</v>
      </c>
      <c r="K32" s="4">
        <f t="shared" si="17"/>
        <v>84</v>
      </c>
      <c r="L32" s="4"/>
      <c r="M32" s="14">
        <f>ROWS($M$20:M32)</f>
        <v>13</v>
      </c>
      <c r="N32" s="4">
        <v>97</v>
      </c>
      <c r="O32" s="4" t="str">
        <v>Product Name 97</v>
      </c>
      <c r="P32" s="4">
        <v>638</v>
      </c>
      <c r="Q32" s="4">
        <v>393</v>
      </c>
      <c r="R32" s="4">
        <v>0.65</v>
      </c>
      <c r="S32" s="4">
        <v>587</v>
      </c>
      <c r="T32" s="4">
        <v>944.86</v>
      </c>
      <c r="U32" s="18">
        <v>498.91704481946266</v>
      </c>
      <c r="V32" s="18">
        <v>318.41775238786857</v>
      </c>
      <c r="W32" s="17">
        <v>0.87824005667477201</v>
      </c>
      <c r="X32" s="18">
        <v>594.43923705491602</v>
      </c>
      <c r="Y32" s="18">
        <v>297.98344745880195</v>
      </c>
      <c r="AA32" s="4">
        <v>0.65</v>
      </c>
      <c r="AB32" s="4">
        <v>587</v>
      </c>
      <c r="AF32" s="14" t="e">
        <v>#N/A</v>
      </c>
      <c r="AG32" s="14" t="e">
        <v>#N/A</v>
      </c>
      <c r="AH32" s="14" t="e">
        <v>#N/A</v>
      </c>
      <c r="AI32" s="14" t="e">
        <v>#N/A</v>
      </c>
      <c r="AJ32" s="14" t="e">
        <v>#N/A</v>
      </c>
    </row>
    <row r="33" spans="2:36" x14ac:dyDescent="0.3">
      <c r="B33" s="11">
        <v>14</v>
      </c>
      <c r="C33" s="4" t="str">
        <v>Product Name 14</v>
      </c>
      <c r="D33" s="4">
        <v>682</v>
      </c>
      <c r="E33" s="4">
        <v>417</v>
      </c>
      <c r="F33" s="4">
        <v>0.41</v>
      </c>
      <c r="G33" s="4">
        <v>330</v>
      </c>
      <c r="H33" s="4">
        <v>404.07</v>
      </c>
      <c r="J33" s="11">
        <f>CHOOSE($D$4,D33,E33,F33,G33,H33,101-B33)+0.000001*ROWS($A$20:A33)</f>
        <v>404.07001400000001</v>
      </c>
      <c r="K33" s="4">
        <f t="shared" si="17"/>
        <v>58</v>
      </c>
      <c r="L33" s="4"/>
      <c r="M33" s="14">
        <f>ROWS($M$20:M33)</f>
        <v>14</v>
      </c>
      <c r="N33" s="4">
        <v>32</v>
      </c>
      <c r="O33" s="4" t="str">
        <v>Product Name 32</v>
      </c>
      <c r="P33" s="4">
        <v>880</v>
      </c>
      <c r="Q33" s="4">
        <v>12</v>
      </c>
      <c r="R33" s="4">
        <v>0.9</v>
      </c>
      <c r="S33" s="4">
        <v>395</v>
      </c>
      <c r="T33" s="4">
        <v>915.26</v>
      </c>
      <c r="U33" s="18">
        <v>216.93784349866533</v>
      </c>
      <c r="V33" s="18">
        <v>10.002208396180126</v>
      </c>
      <c r="W33" s="17">
        <v>0.33245207485362421</v>
      </c>
      <c r="X33" s="18">
        <v>67.072872317309461</v>
      </c>
      <c r="Y33" s="18">
        <v>1095.1417330012673</v>
      </c>
      <c r="AA33" s="4">
        <v>0.9</v>
      </c>
      <c r="AB33" s="4">
        <v>395</v>
      </c>
      <c r="AF33" s="14" t="e">
        <v>#N/A</v>
      </c>
      <c r="AG33" s="14" t="e">
        <v>#N/A</v>
      </c>
      <c r="AH33" s="14" t="e">
        <v>#N/A</v>
      </c>
      <c r="AI33" s="14" t="e">
        <v>#N/A</v>
      </c>
      <c r="AJ33" s="14" t="e">
        <v>#N/A</v>
      </c>
    </row>
    <row r="34" spans="2:36" x14ac:dyDescent="0.3">
      <c r="B34" s="11">
        <v>15</v>
      </c>
      <c r="C34" s="4" t="str">
        <v>Product Name 15</v>
      </c>
      <c r="D34" s="4">
        <v>807</v>
      </c>
      <c r="E34" s="4">
        <v>77</v>
      </c>
      <c r="F34" s="4">
        <v>0.91</v>
      </c>
      <c r="G34" s="4">
        <v>643</v>
      </c>
      <c r="H34" s="4">
        <v>180.39</v>
      </c>
      <c r="J34" s="11">
        <f>CHOOSE($D$4,D34,E34,F34,G34,H34,101-B34)+0.000001*ROWS($A$20:A34)</f>
        <v>180.39001499999998</v>
      </c>
      <c r="K34" s="4">
        <f t="shared" si="17"/>
        <v>79</v>
      </c>
      <c r="L34" s="4"/>
      <c r="M34" s="14">
        <f>ROWS($M$20:M34)</f>
        <v>15</v>
      </c>
      <c r="N34" s="4">
        <v>16</v>
      </c>
      <c r="O34" s="4" t="str">
        <v>Product Name 16</v>
      </c>
      <c r="P34" s="4">
        <v>1180</v>
      </c>
      <c r="Q34" s="4">
        <v>267</v>
      </c>
      <c r="R34" s="4">
        <v>0.43</v>
      </c>
      <c r="S34" s="4">
        <v>318</v>
      </c>
      <c r="T34" s="4">
        <v>887.77</v>
      </c>
      <c r="U34" s="18">
        <v>217.28177300947661</v>
      </c>
      <c r="V34" s="18">
        <v>150.49546178696193</v>
      </c>
      <c r="W34" s="17">
        <v>0.58356812987220696</v>
      </c>
      <c r="X34" s="18">
        <v>152.54531647623236</v>
      </c>
      <c r="Y34" s="18">
        <v>1146.2864980418308</v>
      </c>
      <c r="AA34" s="4">
        <v>0.43</v>
      </c>
      <c r="AB34" s="4">
        <v>318</v>
      </c>
      <c r="AF34" s="14" t="e">
        <v>#N/A</v>
      </c>
      <c r="AG34" s="14" t="e">
        <v>#N/A</v>
      </c>
      <c r="AH34" s="14" t="e">
        <v>#N/A</v>
      </c>
      <c r="AI34" s="14" t="e">
        <v>#N/A</v>
      </c>
      <c r="AJ34" s="14" t="e">
        <v>#N/A</v>
      </c>
    </row>
    <row r="35" spans="2:36" x14ac:dyDescent="0.3">
      <c r="B35" s="11">
        <v>16</v>
      </c>
      <c r="C35" s="4" t="str">
        <v>Product Name 16</v>
      </c>
      <c r="D35" s="4">
        <v>1180</v>
      </c>
      <c r="E35" s="4">
        <v>267</v>
      </c>
      <c r="F35" s="4">
        <v>0.43</v>
      </c>
      <c r="G35" s="4">
        <v>318</v>
      </c>
      <c r="H35" s="4">
        <v>887.77</v>
      </c>
      <c r="J35" s="11">
        <f>CHOOSE($D$4,D35,E35,F35,G35,H35,101-B35)+0.000001*ROWS($A$20:A35)</f>
        <v>887.77001599999994</v>
      </c>
      <c r="K35" s="4">
        <f t="shared" si="17"/>
        <v>15</v>
      </c>
      <c r="L35" s="4"/>
      <c r="M35" s="14">
        <f>ROWS($M$20:M35)</f>
        <v>16</v>
      </c>
      <c r="N35" s="4">
        <v>51</v>
      </c>
      <c r="O35" s="4" t="str">
        <v>Product Name 51</v>
      </c>
      <c r="P35" s="4">
        <v>120</v>
      </c>
      <c r="Q35" s="4">
        <v>64</v>
      </c>
      <c r="R35" s="4">
        <v>0.46</v>
      </c>
      <c r="S35" s="4">
        <v>274</v>
      </c>
      <c r="T35" s="4">
        <v>880.23</v>
      </c>
      <c r="U35" s="18">
        <v>97.044194902081188</v>
      </c>
      <c r="V35" s="18">
        <v>87.853697556049696</v>
      </c>
      <c r="W35" s="17">
        <v>0.32407438352044127</v>
      </c>
      <c r="X35" s="18">
        <v>326.00411902962668</v>
      </c>
      <c r="Y35" s="18">
        <v>309.91199135543951</v>
      </c>
      <c r="AA35" s="4">
        <v>0.46</v>
      </c>
      <c r="AB35" s="4">
        <v>274</v>
      </c>
      <c r="AF35" s="14" t="e">
        <v>#N/A</v>
      </c>
      <c r="AG35" s="14" t="e">
        <v>#N/A</v>
      </c>
      <c r="AH35" s="14" t="e">
        <v>#N/A</v>
      </c>
      <c r="AI35" s="14" t="e">
        <v>#N/A</v>
      </c>
      <c r="AJ35" s="14" t="e">
        <v>#N/A</v>
      </c>
    </row>
    <row r="36" spans="2:36" x14ac:dyDescent="0.3">
      <c r="B36" s="11">
        <v>17</v>
      </c>
      <c r="C36" s="4" t="str">
        <v>Product Name 17</v>
      </c>
      <c r="D36" s="4">
        <v>725</v>
      </c>
      <c r="E36" s="4">
        <v>172</v>
      </c>
      <c r="F36" s="4">
        <v>0.56999999999999995</v>
      </c>
      <c r="G36" s="4">
        <v>540</v>
      </c>
      <c r="H36" s="4">
        <v>10.18</v>
      </c>
      <c r="J36" s="11">
        <f>CHOOSE($D$4,D36,E36,F36,G36,H36,101-B36)+0.000001*ROWS($A$20:A36)</f>
        <v>10.180016999999999</v>
      </c>
      <c r="K36" s="4">
        <f t="shared" si="17"/>
        <v>97</v>
      </c>
      <c r="L36" s="4"/>
      <c r="M36" s="14">
        <f>ROWS($M$20:M36)</f>
        <v>17</v>
      </c>
      <c r="N36" s="4">
        <v>65</v>
      </c>
      <c r="O36" s="4" t="str">
        <v>Product Name 65</v>
      </c>
      <c r="P36" s="4">
        <v>1368</v>
      </c>
      <c r="Q36" s="4">
        <v>188</v>
      </c>
      <c r="R36" s="4">
        <v>0.28000000000000003</v>
      </c>
      <c r="S36" s="4">
        <v>539</v>
      </c>
      <c r="T36" s="4">
        <v>876.31</v>
      </c>
      <c r="U36" s="18">
        <v>1412.0458870412078</v>
      </c>
      <c r="V36" s="18">
        <v>145.16061217498435</v>
      </c>
      <c r="W36" s="17">
        <v>0.18893470902433018</v>
      </c>
      <c r="X36" s="18">
        <v>308.57248912498756</v>
      </c>
      <c r="Y36" s="18">
        <v>501.04511031816025</v>
      </c>
      <c r="AA36" s="4">
        <v>0.28000000000000003</v>
      </c>
      <c r="AB36" s="4">
        <v>539</v>
      </c>
      <c r="AF36" s="14" t="e">
        <v>#N/A</v>
      </c>
      <c r="AG36" s="14" t="e">
        <v>#N/A</v>
      </c>
      <c r="AH36" s="14" t="e">
        <v>#N/A</v>
      </c>
      <c r="AI36" s="14" t="e">
        <v>#N/A</v>
      </c>
      <c r="AJ36" s="14" t="e">
        <v>#N/A</v>
      </c>
    </row>
    <row r="37" spans="2:36" x14ac:dyDescent="0.3">
      <c r="B37" s="11">
        <v>18</v>
      </c>
      <c r="C37" s="4" t="str">
        <v>Product Name 18</v>
      </c>
      <c r="D37" s="4">
        <v>522</v>
      </c>
      <c r="E37" s="4">
        <v>227</v>
      </c>
      <c r="F37" s="4">
        <v>0.22</v>
      </c>
      <c r="G37" s="4">
        <v>669</v>
      </c>
      <c r="H37" s="4">
        <v>775.1</v>
      </c>
      <c r="J37" s="11">
        <f>CHOOSE($D$4,D37,E37,F37,G37,H37,101-B37)+0.000001*ROWS($A$20:A37)</f>
        <v>775.10001799999998</v>
      </c>
      <c r="K37" s="4">
        <f t="shared" si="17"/>
        <v>21</v>
      </c>
      <c r="L37" s="4"/>
      <c r="M37" s="14">
        <f>ROWS($M$20:M37)</f>
        <v>18</v>
      </c>
      <c r="N37" s="4">
        <v>10</v>
      </c>
      <c r="O37" s="4" t="str">
        <v>Product Name 10</v>
      </c>
      <c r="P37" s="4">
        <v>953</v>
      </c>
      <c r="Q37" s="4">
        <v>259</v>
      </c>
      <c r="R37" s="4">
        <v>0.05</v>
      </c>
      <c r="S37" s="4">
        <v>260</v>
      </c>
      <c r="T37" s="4">
        <v>855.81</v>
      </c>
      <c r="U37" s="18">
        <v>315.65690975093577</v>
      </c>
      <c r="V37" s="18">
        <v>257.86687828779009</v>
      </c>
      <c r="W37" s="17">
        <v>3.79988478816395E-2</v>
      </c>
      <c r="X37" s="18">
        <v>245.91557474617957</v>
      </c>
      <c r="Y37" s="18">
        <v>974.6246319638326</v>
      </c>
      <c r="AA37" s="4">
        <v>0.05</v>
      </c>
      <c r="AB37" s="4">
        <v>260</v>
      </c>
      <c r="AF37" s="14" t="e">
        <v>#N/A</v>
      </c>
      <c r="AG37" s="14" t="e">
        <v>#N/A</v>
      </c>
      <c r="AH37" s="14" t="e">
        <v>#N/A</v>
      </c>
      <c r="AI37" s="14" t="e">
        <v>#N/A</v>
      </c>
      <c r="AJ37" s="14" t="e">
        <v>#N/A</v>
      </c>
    </row>
    <row r="38" spans="2:36" x14ac:dyDescent="0.3">
      <c r="B38" s="11">
        <v>19</v>
      </c>
      <c r="C38" s="4" t="str">
        <v>Product Name 19</v>
      </c>
      <c r="D38" s="4">
        <v>1350</v>
      </c>
      <c r="E38" s="4">
        <v>398</v>
      </c>
      <c r="F38" s="4">
        <v>0.68</v>
      </c>
      <c r="G38" s="4">
        <v>677</v>
      </c>
      <c r="H38" s="4">
        <v>411.09</v>
      </c>
      <c r="J38" s="11">
        <f>CHOOSE($D$4,D38,E38,F38,G38,H38,101-B38)+0.000001*ROWS($A$20:A38)</f>
        <v>411.09001899999998</v>
      </c>
      <c r="K38" s="4">
        <f t="shared" si="17"/>
        <v>57</v>
      </c>
      <c r="L38" s="4"/>
      <c r="M38" s="14">
        <f>ROWS($M$20:M38)</f>
        <v>19</v>
      </c>
      <c r="N38" s="4">
        <v>20</v>
      </c>
      <c r="O38" s="4" t="str">
        <v>Product Name 20</v>
      </c>
      <c r="P38" s="4">
        <v>1163</v>
      </c>
      <c r="Q38" s="4">
        <v>168</v>
      </c>
      <c r="R38" s="4">
        <v>0.08</v>
      </c>
      <c r="S38" s="4">
        <v>610</v>
      </c>
      <c r="T38" s="4">
        <v>807.26</v>
      </c>
      <c r="U38" s="18">
        <v>480.99050546700005</v>
      </c>
      <c r="V38" s="18">
        <v>112.26698747034919</v>
      </c>
      <c r="W38" s="17">
        <v>1.154442755675774E-2</v>
      </c>
      <c r="X38" s="18">
        <v>785.25281078638193</v>
      </c>
      <c r="Y38" s="18">
        <v>1121.3580585246964</v>
      </c>
      <c r="AA38" s="4">
        <v>0.08</v>
      </c>
      <c r="AB38" s="4">
        <v>610</v>
      </c>
      <c r="AF38" s="14" t="e">
        <v>#N/A</v>
      </c>
      <c r="AG38" s="14" t="e">
        <v>#N/A</v>
      </c>
      <c r="AH38" s="14" t="e">
        <v>#N/A</v>
      </c>
      <c r="AI38" s="14" t="e">
        <v>#N/A</v>
      </c>
      <c r="AJ38" s="14" t="e">
        <v>#N/A</v>
      </c>
    </row>
    <row r="39" spans="2:36" x14ac:dyDescent="0.3">
      <c r="B39" s="11">
        <v>20</v>
      </c>
      <c r="C39" s="4" t="str">
        <v>Product Name 20</v>
      </c>
      <c r="D39" s="4">
        <v>1163</v>
      </c>
      <c r="E39" s="4">
        <v>168</v>
      </c>
      <c r="F39" s="4">
        <v>0.08</v>
      </c>
      <c r="G39" s="4">
        <v>610</v>
      </c>
      <c r="H39" s="4">
        <v>807.26</v>
      </c>
      <c r="J39" s="11">
        <f>CHOOSE($D$4,D39,E39,F39,G39,H39,101-B39)+0.000001*ROWS($A$20:A39)</f>
        <v>807.26001999999994</v>
      </c>
      <c r="K39" s="4">
        <f t="shared" si="17"/>
        <v>19</v>
      </c>
      <c r="L39" s="4"/>
      <c r="M39" s="14">
        <f>ROWS($M$20:M39)</f>
        <v>20</v>
      </c>
      <c r="N39" s="4">
        <v>48</v>
      </c>
      <c r="O39" s="4" t="str">
        <v>Product Name 48</v>
      </c>
      <c r="P39" s="4">
        <v>678</v>
      </c>
      <c r="Q39" s="4">
        <v>129</v>
      </c>
      <c r="R39" s="4">
        <v>0.86</v>
      </c>
      <c r="S39" s="4">
        <v>538</v>
      </c>
      <c r="T39" s="4">
        <v>793.37</v>
      </c>
      <c r="U39" s="18">
        <v>456.65555130534494</v>
      </c>
      <c r="V39" s="18">
        <v>88.520894204721031</v>
      </c>
      <c r="W39" s="17">
        <v>0.35947250387076757</v>
      </c>
      <c r="X39" s="18">
        <v>40.264597305889957</v>
      </c>
      <c r="Y39" s="18">
        <v>138.91961458292667</v>
      </c>
      <c r="AA39" s="4">
        <v>0.86</v>
      </c>
      <c r="AB39" s="4">
        <v>538</v>
      </c>
      <c r="AF39" s="14" t="e">
        <v>#N/A</v>
      </c>
      <c r="AG39" s="14" t="e">
        <v>#N/A</v>
      </c>
      <c r="AH39" s="14" t="e">
        <v>#N/A</v>
      </c>
      <c r="AI39" s="14" t="e">
        <v>#N/A</v>
      </c>
      <c r="AJ39" s="14" t="e">
        <v>#N/A</v>
      </c>
    </row>
    <row r="40" spans="2:36" x14ac:dyDescent="0.3">
      <c r="B40" s="11">
        <v>21</v>
      </c>
      <c r="C40" s="4" t="str">
        <v>Product Name 21</v>
      </c>
      <c r="D40" s="4">
        <v>830</v>
      </c>
      <c r="E40" s="4">
        <v>264</v>
      </c>
      <c r="F40" s="4">
        <v>0.1</v>
      </c>
      <c r="G40" s="4">
        <v>396</v>
      </c>
      <c r="H40" s="4">
        <v>85.84</v>
      </c>
      <c r="J40" s="11">
        <f>CHOOSE($D$4,D40,E40,F40,G40,H40,101-B40)+0.000001*ROWS($A$20:A40)</f>
        <v>85.840021000000007</v>
      </c>
      <c r="K40" s="4">
        <f t="shared" si="17"/>
        <v>90</v>
      </c>
      <c r="L40" s="4"/>
      <c r="M40" s="14">
        <f>ROWS($M$20:M40)</f>
        <v>21</v>
      </c>
      <c r="N40" s="4">
        <v>18</v>
      </c>
      <c r="O40" s="4" t="str">
        <v>Product Name 18</v>
      </c>
      <c r="P40" s="4">
        <v>522</v>
      </c>
      <c r="Q40" s="4">
        <v>227</v>
      </c>
      <c r="R40" s="4">
        <v>0.22</v>
      </c>
      <c r="S40" s="4">
        <v>669</v>
      </c>
      <c r="T40" s="4">
        <v>775.1</v>
      </c>
      <c r="U40" s="18">
        <v>294.50128839187471</v>
      </c>
      <c r="V40" s="18">
        <v>334.57877810634659</v>
      </c>
      <c r="W40" s="17">
        <v>0.20878219281537874</v>
      </c>
      <c r="X40" s="18">
        <v>149.44587628105597</v>
      </c>
      <c r="Y40" s="18">
        <v>903.38023800934138</v>
      </c>
      <c r="AA40" s="4">
        <v>0.22</v>
      </c>
      <c r="AB40" s="4">
        <v>669</v>
      </c>
      <c r="AF40" s="14" t="e">
        <v>#N/A</v>
      </c>
      <c r="AG40" s="14" t="e">
        <v>#N/A</v>
      </c>
      <c r="AH40" s="14" t="e">
        <v>#N/A</v>
      </c>
      <c r="AI40" s="14" t="e">
        <v>#N/A</v>
      </c>
      <c r="AJ40" s="14" t="e">
        <v>#N/A</v>
      </c>
    </row>
    <row r="41" spans="2:36" x14ac:dyDescent="0.3">
      <c r="B41" s="11">
        <v>22</v>
      </c>
      <c r="C41" s="4" t="str">
        <v>Product Name 22</v>
      </c>
      <c r="D41" s="4">
        <v>1195</v>
      </c>
      <c r="E41" s="4">
        <v>199</v>
      </c>
      <c r="F41" s="4">
        <v>0.92</v>
      </c>
      <c r="G41" s="4">
        <v>439</v>
      </c>
      <c r="H41" s="4">
        <v>209.94</v>
      </c>
      <c r="J41" s="11">
        <f>CHOOSE($D$4,D41,E41,F41,G41,H41,101-B41)+0.000001*ROWS($A$20:A41)</f>
        <v>209.940022</v>
      </c>
      <c r="K41" s="4">
        <f t="shared" si="17"/>
        <v>76</v>
      </c>
      <c r="L41" s="4"/>
      <c r="M41" s="14">
        <f>ROWS($M$20:M41)</f>
        <v>22</v>
      </c>
      <c r="N41" s="4">
        <v>80</v>
      </c>
      <c r="O41" s="4" t="str">
        <v>Product Name 80</v>
      </c>
      <c r="P41" s="4">
        <v>447</v>
      </c>
      <c r="Q41" s="4">
        <v>299</v>
      </c>
      <c r="R41" s="4">
        <v>0.72</v>
      </c>
      <c r="S41" s="4">
        <v>518</v>
      </c>
      <c r="T41" s="4">
        <v>759.99</v>
      </c>
      <c r="U41" s="18">
        <v>83.319012334783238</v>
      </c>
      <c r="V41" s="18">
        <v>206.57918315011744</v>
      </c>
      <c r="W41" s="17">
        <v>1.0501019854398632</v>
      </c>
      <c r="X41" s="18">
        <v>207.44574617772594</v>
      </c>
      <c r="Y41" s="18">
        <v>593.77203931038855</v>
      </c>
      <c r="AA41" s="4">
        <v>0.72</v>
      </c>
      <c r="AB41" s="4">
        <v>518</v>
      </c>
      <c r="AF41" s="14" t="e">
        <v>#N/A</v>
      </c>
      <c r="AG41" s="14" t="e">
        <v>#N/A</v>
      </c>
      <c r="AH41" s="14" t="e">
        <v>#N/A</v>
      </c>
      <c r="AI41" s="14" t="e">
        <v>#N/A</v>
      </c>
      <c r="AJ41" s="14" t="e">
        <v>#N/A</v>
      </c>
    </row>
    <row r="42" spans="2:36" x14ac:dyDescent="0.3">
      <c r="B42" s="11">
        <v>23</v>
      </c>
      <c r="C42" s="4" t="str">
        <v>Product Name 23</v>
      </c>
      <c r="D42" s="4">
        <v>482</v>
      </c>
      <c r="E42" s="4">
        <v>116</v>
      </c>
      <c r="F42" s="4">
        <v>0.71</v>
      </c>
      <c r="G42" s="4">
        <v>425</v>
      </c>
      <c r="H42" s="4">
        <v>337.36</v>
      </c>
      <c r="J42" s="11">
        <f>CHOOSE($D$4,D42,E42,F42,G42,H42,101-B42)+0.000001*ROWS($A$20:A42)</f>
        <v>337.36002300000001</v>
      </c>
      <c r="K42" s="4">
        <f t="shared" si="17"/>
        <v>67</v>
      </c>
      <c r="L42" s="4"/>
      <c r="M42" s="14">
        <f>ROWS($M$20:M42)</f>
        <v>23</v>
      </c>
      <c r="N42" s="4">
        <v>2</v>
      </c>
      <c r="O42" s="4" t="str">
        <v>Product Name 2</v>
      </c>
      <c r="P42" s="4">
        <v>170</v>
      </c>
      <c r="Q42" s="4">
        <v>218</v>
      </c>
      <c r="R42" s="4">
        <v>0.86</v>
      </c>
      <c r="S42" s="4">
        <v>295</v>
      </c>
      <c r="T42" s="4">
        <v>734.27</v>
      </c>
      <c r="U42" s="18">
        <v>46.180087961409086</v>
      </c>
      <c r="V42" s="18">
        <v>112.11263226785553</v>
      </c>
      <c r="W42" s="17">
        <v>0.72268558024639107</v>
      </c>
      <c r="X42" s="18">
        <v>315.75639770339177</v>
      </c>
      <c r="Y42" s="18">
        <v>261.96733884874311</v>
      </c>
      <c r="AA42" s="4">
        <v>0.86</v>
      </c>
      <c r="AB42" s="4">
        <v>295</v>
      </c>
      <c r="AF42" s="14" t="e">
        <v>#N/A</v>
      </c>
      <c r="AG42" s="14" t="e">
        <v>#N/A</v>
      </c>
      <c r="AH42" s="14" t="e">
        <v>#N/A</v>
      </c>
      <c r="AI42" s="14" t="e">
        <v>#N/A</v>
      </c>
      <c r="AJ42" s="14" t="e">
        <v>#N/A</v>
      </c>
    </row>
    <row r="43" spans="2:36" x14ac:dyDescent="0.3">
      <c r="B43" s="11">
        <v>24</v>
      </c>
      <c r="C43" s="4" t="str">
        <v>Product Name 24</v>
      </c>
      <c r="D43" s="4">
        <v>1024</v>
      </c>
      <c r="E43" s="4">
        <v>176</v>
      </c>
      <c r="F43" s="4">
        <v>0.35</v>
      </c>
      <c r="G43" s="4">
        <v>268</v>
      </c>
      <c r="H43" s="4">
        <v>242.52</v>
      </c>
      <c r="J43" s="11">
        <f>CHOOSE($D$4,D43,E43,F43,G43,H43,101-B43)+0.000001*ROWS($A$20:A43)</f>
        <v>242.52002400000001</v>
      </c>
      <c r="K43" s="4">
        <f t="shared" si="17"/>
        <v>72</v>
      </c>
      <c r="L43" s="4"/>
      <c r="M43" s="14">
        <f>ROWS($M$20:M43)</f>
        <v>24</v>
      </c>
      <c r="N43" s="4">
        <v>68</v>
      </c>
      <c r="O43" s="4" t="str">
        <v>Product Name 68</v>
      </c>
      <c r="P43" s="4">
        <v>1236</v>
      </c>
      <c r="Q43" s="4">
        <v>154</v>
      </c>
      <c r="R43" s="4">
        <v>0.42</v>
      </c>
      <c r="S43" s="4">
        <v>672</v>
      </c>
      <c r="T43" s="4">
        <v>729.28</v>
      </c>
      <c r="U43" s="18">
        <v>348.65797303753567</v>
      </c>
      <c r="V43" s="18">
        <v>4.5381982540267325</v>
      </c>
      <c r="W43" s="17">
        <v>0.13151143777865715</v>
      </c>
      <c r="X43" s="18">
        <v>460.33313996413978</v>
      </c>
      <c r="Y43" s="18">
        <v>22.37912801171419</v>
      </c>
      <c r="AA43" s="4">
        <v>0.42</v>
      </c>
      <c r="AB43" s="4">
        <v>672</v>
      </c>
      <c r="AF43" s="14" t="e">
        <v>#N/A</v>
      </c>
      <c r="AG43" s="14" t="e">
        <v>#N/A</v>
      </c>
      <c r="AH43" s="14" t="e">
        <v>#N/A</v>
      </c>
      <c r="AI43" s="14" t="e">
        <v>#N/A</v>
      </c>
      <c r="AJ43" s="14" t="e">
        <v>#N/A</v>
      </c>
    </row>
    <row r="44" spans="2:36" x14ac:dyDescent="0.3">
      <c r="B44" s="11">
        <v>25</v>
      </c>
      <c r="C44" s="4" t="str">
        <v>Product Name 25</v>
      </c>
      <c r="D44" s="4">
        <v>1339</v>
      </c>
      <c r="E44" s="4">
        <v>379</v>
      </c>
      <c r="F44" s="4">
        <v>0.98</v>
      </c>
      <c r="G44" s="4">
        <v>494</v>
      </c>
      <c r="H44" s="4">
        <v>336.15</v>
      </c>
      <c r="J44" s="11">
        <f>CHOOSE($D$4,D44,E44,F44,G44,H44,101-B44)+0.000001*ROWS($A$20:A44)</f>
        <v>336.15002499999997</v>
      </c>
      <c r="K44" s="4">
        <f t="shared" si="17"/>
        <v>68</v>
      </c>
      <c r="L44" s="4"/>
      <c r="M44" s="14">
        <f>ROWS($M$20:M44)</f>
        <v>25</v>
      </c>
      <c r="N44" s="4">
        <v>64</v>
      </c>
      <c r="O44" s="4" t="str">
        <v>Product Name 64</v>
      </c>
      <c r="P44" s="4">
        <v>259</v>
      </c>
      <c r="Q44" s="4">
        <v>42</v>
      </c>
      <c r="R44" s="4">
        <v>0.28000000000000003</v>
      </c>
      <c r="S44" s="4">
        <v>263</v>
      </c>
      <c r="T44" s="4">
        <v>728.32</v>
      </c>
      <c r="U44" s="18">
        <v>175.15766567187214</v>
      </c>
      <c r="V44" s="18">
        <v>32.417669365730383</v>
      </c>
      <c r="W44" s="17">
        <v>4.118632908733956E-2</v>
      </c>
      <c r="X44" s="18">
        <v>88.493660853420437</v>
      </c>
      <c r="Y44" s="18">
        <v>206.59498550737794</v>
      </c>
      <c r="AA44" s="4">
        <v>0.28000000000000003</v>
      </c>
      <c r="AB44" s="4">
        <v>263</v>
      </c>
      <c r="AF44" s="14" t="e">
        <v>#N/A</v>
      </c>
      <c r="AG44" s="14" t="e">
        <v>#N/A</v>
      </c>
      <c r="AH44" s="14" t="e">
        <v>#N/A</v>
      </c>
      <c r="AI44" s="14" t="e">
        <v>#N/A</v>
      </c>
      <c r="AJ44" s="14" t="e">
        <v>#N/A</v>
      </c>
    </row>
    <row r="45" spans="2:36" x14ac:dyDescent="0.3">
      <c r="B45" s="11">
        <v>26</v>
      </c>
      <c r="C45" s="4" t="str">
        <v>Product Name 26</v>
      </c>
      <c r="D45" s="4">
        <v>958</v>
      </c>
      <c r="E45" s="4">
        <v>206</v>
      </c>
      <c r="F45" s="4">
        <v>0.1</v>
      </c>
      <c r="G45" s="4">
        <v>443</v>
      </c>
      <c r="H45" s="4">
        <v>717.43</v>
      </c>
      <c r="J45" s="11">
        <f>CHOOSE($D$4,D45,E45,F45,G45,H45,101-B45)+0.000001*ROWS($A$20:A45)</f>
        <v>717.430026</v>
      </c>
      <c r="K45" s="4">
        <f t="shared" si="17"/>
        <v>26</v>
      </c>
      <c r="L45" s="4"/>
      <c r="M45" s="14">
        <f>ROWS($M$20:M45)</f>
        <v>26</v>
      </c>
      <c r="N45" s="4">
        <v>26</v>
      </c>
      <c r="O45" s="4" t="str">
        <v>Product Name 26</v>
      </c>
      <c r="P45" s="4">
        <v>958</v>
      </c>
      <c r="Q45" s="4">
        <v>206</v>
      </c>
      <c r="R45" s="4">
        <v>0.1</v>
      </c>
      <c r="S45" s="4">
        <v>443</v>
      </c>
      <c r="T45" s="4">
        <v>717.43</v>
      </c>
      <c r="U45" s="18">
        <v>552.79708265520924</v>
      </c>
      <c r="V45" s="18">
        <v>172.37277127730096</v>
      </c>
      <c r="W45" s="17">
        <v>0.11681772733046607</v>
      </c>
      <c r="X45" s="18">
        <v>524.39538796426018</v>
      </c>
      <c r="Y45" s="18">
        <v>430.32517471658491</v>
      </c>
      <c r="AA45" s="4">
        <v>0.1</v>
      </c>
      <c r="AB45" s="4">
        <v>443</v>
      </c>
      <c r="AF45" s="14" t="e">
        <v>#N/A</v>
      </c>
      <c r="AG45" s="14" t="e">
        <v>#N/A</v>
      </c>
      <c r="AH45" s="14" t="e">
        <v>#N/A</v>
      </c>
      <c r="AI45" s="14" t="e">
        <v>#N/A</v>
      </c>
      <c r="AJ45" s="14" t="e">
        <v>#N/A</v>
      </c>
    </row>
    <row r="46" spans="2:36" x14ac:dyDescent="0.3">
      <c r="B46" s="11">
        <v>27</v>
      </c>
      <c r="C46" s="4" t="str">
        <v>Product Name 27</v>
      </c>
      <c r="D46" s="4">
        <v>1153</v>
      </c>
      <c r="E46" s="4">
        <v>250</v>
      </c>
      <c r="F46" s="4">
        <v>0.56999999999999995</v>
      </c>
      <c r="G46" s="4">
        <v>576</v>
      </c>
      <c r="H46" s="4">
        <v>7.33</v>
      </c>
      <c r="J46" s="11">
        <f>CHOOSE($D$4,D46,E46,F46,G46,H46,101-B46)+0.000001*ROWS($A$20:A46)</f>
        <v>7.3300270000000003</v>
      </c>
      <c r="K46" s="4">
        <f t="shared" si="17"/>
        <v>98</v>
      </c>
      <c r="L46" s="4"/>
      <c r="M46" s="14">
        <f>ROWS($M$20:M46)</f>
        <v>27</v>
      </c>
      <c r="N46" s="4">
        <v>85</v>
      </c>
      <c r="O46" s="4" t="str">
        <v>Product Name 85</v>
      </c>
      <c r="P46" s="4">
        <v>1135</v>
      </c>
      <c r="Q46" s="4">
        <v>318</v>
      </c>
      <c r="R46" s="4">
        <v>0.81</v>
      </c>
      <c r="S46" s="4">
        <v>491</v>
      </c>
      <c r="T46" s="4">
        <v>715.53</v>
      </c>
      <c r="U46" s="18">
        <v>744.62729131732954</v>
      </c>
      <c r="V46" s="18">
        <v>44.078311506281729</v>
      </c>
      <c r="W46" s="17">
        <v>0.11566757377606918</v>
      </c>
      <c r="X46" s="18">
        <v>605.00575313001752</v>
      </c>
      <c r="Y46" s="18">
        <v>149.83306383215427</v>
      </c>
      <c r="AA46" s="4">
        <v>0.81</v>
      </c>
      <c r="AB46" s="4">
        <v>491</v>
      </c>
      <c r="AF46" s="14" t="e">
        <v>#N/A</v>
      </c>
      <c r="AG46" s="14" t="e">
        <v>#N/A</v>
      </c>
      <c r="AH46" s="14" t="e">
        <v>#N/A</v>
      </c>
      <c r="AI46" s="14" t="e">
        <v>#N/A</v>
      </c>
      <c r="AJ46" s="14" t="e">
        <v>#N/A</v>
      </c>
    </row>
    <row r="47" spans="2:36" x14ac:dyDescent="0.3">
      <c r="B47" s="11">
        <v>28</v>
      </c>
      <c r="C47" s="4" t="str">
        <v>Product Name 28</v>
      </c>
      <c r="D47" s="4">
        <v>136</v>
      </c>
      <c r="E47" s="4">
        <v>57</v>
      </c>
      <c r="F47" s="4">
        <v>7.0000000000000007E-2</v>
      </c>
      <c r="G47" s="4">
        <v>607</v>
      </c>
      <c r="H47" s="4">
        <v>985.32</v>
      </c>
      <c r="J47" s="11">
        <f>CHOOSE($D$4,D47,E47,F47,G47,H47,101-B47)+0.000001*ROWS($A$20:A47)</f>
        <v>985.32002800000009</v>
      </c>
      <c r="K47" s="4">
        <f t="shared" si="17"/>
        <v>4</v>
      </c>
      <c r="L47" s="4"/>
      <c r="M47" s="14">
        <f>ROWS($M$20:M47)</f>
        <v>28</v>
      </c>
      <c r="N47" s="4">
        <v>91</v>
      </c>
      <c r="O47" s="4" t="str">
        <v>Product Name 91</v>
      </c>
      <c r="P47" s="4">
        <v>1337</v>
      </c>
      <c r="Q47" s="4">
        <v>473</v>
      </c>
      <c r="R47" s="4">
        <v>0.24</v>
      </c>
      <c r="S47" s="4">
        <v>266</v>
      </c>
      <c r="T47" s="4">
        <v>711.8</v>
      </c>
      <c r="U47" s="18">
        <v>1946.9258596977402</v>
      </c>
      <c r="V47" s="18">
        <v>670.53738917339956</v>
      </c>
      <c r="W47" s="17">
        <v>0.35271694944871196</v>
      </c>
      <c r="X47" s="18">
        <v>2.027628080666398</v>
      </c>
      <c r="Y47" s="18">
        <v>14.95739861531562</v>
      </c>
      <c r="AA47" s="4">
        <v>0.24</v>
      </c>
      <c r="AB47" s="4">
        <v>266</v>
      </c>
      <c r="AF47" s="14" t="e">
        <v>#N/A</v>
      </c>
      <c r="AG47" s="14" t="e">
        <v>#N/A</v>
      </c>
      <c r="AH47" s="14" t="e">
        <v>#N/A</v>
      </c>
      <c r="AI47" s="14" t="e">
        <v>#N/A</v>
      </c>
      <c r="AJ47" s="14" t="e">
        <v>#N/A</v>
      </c>
    </row>
    <row r="48" spans="2:36" x14ac:dyDescent="0.3">
      <c r="B48" s="11">
        <v>29</v>
      </c>
      <c r="C48" s="4" t="str">
        <v>Product Name 29</v>
      </c>
      <c r="D48" s="4">
        <v>923</v>
      </c>
      <c r="E48" s="4">
        <v>116</v>
      </c>
      <c r="F48" s="4">
        <v>0.61</v>
      </c>
      <c r="G48" s="4">
        <v>622</v>
      </c>
      <c r="H48" s="4">
        <v>386.26</v>
      </c>
      <c r="J48" s="11">
        <f>CHOOSE($D$4,D48,E48,F48,G48,H48,101-B48)+0.000001*ROWS($A$20:A48)</f>
        <v>386.26002899999997</v>
      </c>
      <c r="K48" s="4">
        <f t="shared" si="17"/>
        <v>59</v>
      </c>
      <c r="L48" s="4"/>
      <c r="M48" s="14">
        <f>ROWS($M$20:M48)</f>
        <v>29</v>
      </c>
      <c r="N48" s="4">
        <v>6</v>
      </c>
      <c r="O48" s="4" t="str">
        <v>Product Name 6</v>
      </c>
      <c r="P48" s="4">
        <v>790</v>
      </c>
      <c r="Q48" s="4">
        <v>181</v>
      </c>
      <c r="R48" s="4">
        <v>0.97</v>
      </c>
      <c r="S48" s="4">
        <v>295</v>
      </c>
      <c r="T48" s="4">
        <v>678.05</v>
      </c>
      <c r="U48" s="18">
        <v>326.91403600645458</v>
      </c>
      <c r="V48" s="18">
        <v>214.66887621335565</v>
      </c>
      <c r="W48" s="17">
        <v>1.0713394056989523</v>
      </c>
      <c r="X48" s="18">
        <v>104.70696135623444</v>
      </c>
      <c r="Y48" s="18">
        <v>772.96800419879696</v>
      </c>
      <c r="AA48" s="4">
        <v>0.97</v>
      </c>
      <c r="AB48" s="4">
        <v>295</v>
      </c>
      <c r="AF48" s="14" t="e">
        <v>#N/A</v>
      </c>
      <c r="AG48" s="14" t="e">
        <v>#N/A</v>
      </c>
      <c r="AH48" s="14" t="e">
        <v>#N/A</v>
      </c>
      <c r="AI48" s="14" t="e">
        <v>#N/A</v>
      </c>
      <c r="AJ48" s="14" t="e">
        <v>#N/A</v>
      </c>
    </row>
    <row r="49" spans="2:36" x14ac:dyDescent="0.3">
      <c r="B49" s="11">
        <v>30</v>
      </c>
      <c r="C49" s="4" t="str">
        <v>Product Name 30</v>
      </c>
      <c r="D49" s="4">
        <v>252</v>
      </c>
      <c r="E49" s="4">
        <v>439</v>
      </c>
      <c r="F49" s="4">
        <v>7.0000000000000007E-2</v>
      </c>
      <c r="G49" s="4">
        <v>289</v>
      </c>
      <c r="H49" s="4">
        <v>0.33</v>
      </c>
      <c r="J49" s="11">
        <f>CHOOSE($D$4,D49,E49,F49,G49,H49,101-B49)+0.000001*ROWS($A$20:A49)</f>
        <v>0.33002999999999999</v>
      </c>
      <c r="K49" s="4">
        <f t="shared" si="17"/>
        <v>100</v>
      </c>
      <c r="L49" s="4"/>
      <c r="M49" s="14">
        <f>ROWS($M$20:M49)</f>
        <v>30</v>
      </c>
      <c r="N49" s="4">
        <v>98</v>
      </c>
      <c r="O49" s="4" t="str">
        <v>Product Name 98</v>
      </c>
      <c r="P49" s="4">
        <v>885</v>
      </c>
      <c r="Q49" s="4">
        <v>343</v>
      </c>
      <c r="R49" s="4">
        <v>0.35</v>
      </c>
      <c r="S49" s="4">
        <v>679</v>
      </c>
      <c r="T49" s="4">
        <v>676.41</v>
      </c>
      <c r="U49" s="18">
        <v>836.74311707602419</v>
      </c>
      <c r="V49" s="18">
        <v>408.05996243442075</v>
      </c>
      <c r="W49" s="17">
        <v>0.23763369263047718</v>
      </c>
      <c r="X49" s="18">
        <v>610.56813548913533</v>
      </c>
      <c r="Y49" s="18">
        <v>915.12663605527416</v>
      </c>
      <c r="AA49" s="4">
        <v>0.35</v>
      </c>
      <c r="AB49" s="4">
        <v>679</v>
      </c>
      <c r="AF49" s="14" t="e">
        <v>#N/A</v>
      </c>
      <c r="AG49" s="14" t="e">
        <v>#N/A</v>
      </c>
      <c r="AH49" s="14" t="e">
        <v>#N/A</v>
      </c>
      <c r="AI49" s="14" t="e">
        <v>#N/A</v>
      </c>
      <c r="AJ49" s="14" t="e">
        <v>#N/A</v>
      </c>
    </row>
    <row r="50" spans="2:36" x14ac:dyDescent="0.3">
      <c r="B50" s="11">
        <v>31</v>
      </c>
      <c r="C50" s="4" t="str">
        <v>Product Name 31</v>
      </c>
      <c r="D50" s="4">
        <v>1270</v>
      </c>
      <c r="E50" s="4">
        <v>64</v>
      </c>
      <c r="F50" s="4">
        <v>0.53</v>
      </c>
      <c r="G50" s="4">
        <v>487</v>
      </c>
      <c r="H50" s="4">
        <v>259.52</v>
      </c>
      <c r="J50" s="11">
        <f>CHOOSE($D$4,D50,E50,F50,G50,H50,101-B50)+0.000001*ROWS($A$20:A50)</f>
        <v>259.52003099999996</v>
      </c>
      <c r="K50" s="4">
        <f t="shared" si="17"/>
        <v>71</v>
      </c>
      <c r="L50" s="4"/>
      <c r="M50" s="14">
        <f>ROWS($M$20:M50)</f>
        <v>31</v>
      </c>
      <c r="N50" s="4">
        <v>11</v>
      </c>
      <c r="O50" s="4" t="str">
        <v>Product Name 11</v>
      </c>
      <c r="P50" s="4">
        <v>783</v>
      </c>
      <c r="Q50" s="4">
        <v>299</v>
      </c>
      <c r="R50" s="4">
        <v>0.18</v>
      </c>
      <c r="S50" s="4">
        <v>711</v>
      </c>
      <c r="T50" s="4">
        <v>649.79</v>
      </c>
      <c r="U50" s="18">
        <v>250.09900631131836</v>
      </c>
      <c r="V50" s="18">
        <v>332.31108814011583</v>
      </c>
      <c r="W50" s="17">
        <v>0.25011004699569561</v>
      </c>
      <c r="X50" s="18">
        <v>1045.77614345541</v>
      </c>
      <c r="Y50" s="18">
        <v>99.752331118496812</v>
      </c>
      <c r="AA50" s="4">
        <v>0.18</v>
      </c>
      <c r="AB50" s="4">
        <v>711</v>
      </c>
      <c r="AF50" s="14" t="e">
        <v>#N/A</v>
      </c>
      <c r="AG50" s="14" t="e">
        <v>#N/A</v>
      </c>
      <c r="AH50" s="14" t="e">
        <v>#N/A</v>
      </c>
      <c r="AI50" s="14" t="e">
        <v>#N/A</v>
      </c>
      <c r="AJ50" s="14" t="e">
        <v>#N/A</v>
      </c>
    </row>
    <row r="51" spans="2:36" x14ac:dyDescent="0.3">
      <c r="B51" s="11">
        <v>32</v>
      </c>
      <c r="C51" s="4" t="str">
        <v>Product Name 32</v>
      </c>
      <c r="D51" s="4">
        <v>880</v>
      </c>
      <c r="E51" s="4">
        <v>12</v>
      </c>
      <c r="F51" s="4">
        <v>0.9</v>
      </c>
      <c r="G51" s="4">
        <v>395</v>
      </c>
      <c r="H51" s="4">
        <v>915.26</v>
      </c>
      <c r="J51" s="11">
        <f>CHOOSE($D$4,D51,E51,F51,G51,H51,101-B51)+0.000001*ROWS($A$20:A51)</f>
        <v>915.26003200000002</v>
      </c>
      <c r="K51" s="4">
        <f t="shared" si="17"/>
        <v>14</v>
      </c>
      <c r="L51" s="4"/>
      <c r="M51" s="14">
        <f>ROWS($M$20:M51)</f>
        <v>32</v>
      </c>
      <c r="N51" s="4">
        <v>73</v>
      </c>
      <c r="O51" s="4" t="str">
        <v>Product Name 73</v>
      </c>
      <c r="P51" s="4">
        <v>350</v>
      </c>
      <c r="Q51" s="4">
        <v>53</v>
      </c>
      <c r="R51" s="4">
        <v>0.17</v>
      </c>
      <c r="S51" s="4">
        <v>720</v>
      </c>
      <c r="T51" s="4">
        <v>646.45000000000005</v>
      </c>
      <c r="U51" s="18">
        <v>469.6519345212854</v>
      </c>
      <c r="V51" s="18">
        <v>29.18261752974087</v>
      </c>
      <c r="W51" s="17">
        <v>1.7694845982210335E-2</v>
      </c>
      <c r="X51" s="18">
        <v>928.24631481413371</v>
      </c>
      <c r="Y51" s="18">
        <v>356.79381526384793</v>
      </c>
      <c r="AA51" s="4">
        <v>0.17</v>
      </c>
      <c r="AB51" s="4">
        <v>720</v>
      </c>
      <c r="AF51" s="14" t="e">
        <v>#N/A</v>
      </c>
      <c r="AG51" s="14" t="e">
        <v>#N/A</v>
      </c>
      <c r="AH51" s="14" t="e">
        <v>#N/A</v>
      </c>
      <c r="AI51" s="14" t="e">
        <v>#N/A</v>
      </c>
      <c r="AJ51" s="14" t="e">
        <v>#N/A</v>
      </c>
    </row>
    <row r="52" spans="2:36" x14ac:dyDescent="0.3">
      <c r="B52" s="11">
        <v>33</v>
      </c>
      <c r="C52" s="4" t="str">
        <v>Product Name 33</v>
      </c>
      <c r="D52" s="4">
        <v>1330</v>
      </c>
      <c r="E52" s="4">
        <v>385</v>
      </c>
      <c r="F52" s="4">
        <v>0.25</v>
      </c>
      <c r="G52" s="4">
        <v>550</v>
      </c>
      <c r="H52" s="4">
        <v>117.46</v>
      </c>
      <c r="J52" s="11">
        <f>CHOOSE($D$4,D52,E52,F52,G52,H52,101-B52)+0.000001*ROWS($A$20:A52)</f>
        <v>117.460033</v>
      </c>
      <c r="K52" s="4">
        <f t="shared" si="17"/>
        <v>86</v>
      </c>
      <c r="L52" s="4"/>
      <c r="M52" s="14">
        <f>ROWS($M$20:M52)</f>
        <v>33</v>
      </c>
      <c r="N52" s="4">
        <v>79</v>
      </c>
      <c r="O52" s="4" t="str">
        <v>Product Name 79</v>
      </c>
      <c r="P52" s="4">
        <v>428</v>
      </c>
      <c r="Q52" s="4">
        <v>124</v>
      </c>
      <c r="R52" s="4">
        <v>0.47</v>
      </c>
      <c r="S52" s="4">
        <v>351</v>
      </c>
      <c r="T52" s="4">
        <v>639.48</v>
      </c>
      <c r="U52" s="18">
        <v>316.19833327421065</v>
      </c>
      <c r="V52" s="18">
        <v>141.69364361239866</v>
      </c>
      <c r="W52" s="17">
        <v>0.35489116651174357</v>
      </c>
      <c r="X52" s="18">
        <v>276.73072836735452</v>
      </c>
      <c r="Y52" s="18">
        <v>222.43971348742065</v>
      </c>
      <c r="AA52" s="4">
        <v>0.47</v>
      </c>
      <c r="AB52" s="4">
        <v>351</v>
      </c>
      <c r="AF52" s="14" t="e">
        <v>#N/A</v>
      </c>
      <c r="AG52" s="14" t="e">
        <v>#N/A</v>
      </c>
      <c r="AH52" s="14" t="e">
        <v>#N/A</v>
      </c>
      <c r="AI52" s="14" t="e">
        <v>#N/A</v>
      </c>
      <c r="AJ52" s="14" t="e">
        <v>#N/A</v>
      </c>
    </row>
    <row r="53" spans="2:36" x14ac:dyDescent="0.3">
      <c r="B53" s="11">
        <v>34</v>
      </c>
      <c r="C53" s="4" t="str">
        <v>Product Name 34</v>
      </c>
      <c r="D53" s="4">
        <v>255</v>
      </c>
      <c r="E53" s="4">
        <v>128</v>
      </c>
      <c r="F53" s="4">
        <v>0.87</v>
      </c>
      <c r="G53" s="4">
        <v>644</v>
      </c>
      <c r="H53" s="4">
        <v>191.33</v>
      </c>
      <c r="J53" s="11">
        <f>CHOOSE($D$4,D53,E53,F53,G53,H53,101-B53)+0.000001*ROWS($A$20:A53)</f>
        <v>191.33003400000001</v>
      </c>
      <c r="K53" s="4">
        <f t="shared" si="17"/>
        <v>78</v>
      </c>
      <c r="L53" s="4"/>
      <c r="M53" s="14">
        <f>ROWS($M$20:M53)</f>
        <v>34</v>
      </c>
      <c r="N53" s="4">
        <v>61</v>
      </c>
      <c r="O53" s="4" t="str">
        <v>Product Name 61</v>
      </c>
      <c r="P53" s="4">
        <v>671</v>
      </c>
      <c r="Q53" s="4">
        <v>488</v>
      </c>
      <c r="R53" s="4">
        <v>0.64</v>
      </c>
      <c r="S53" s="4">
        <v>342</v>
      </c>
      <c r="T53" s="4">
        <v>622.22</v>
      </c>
      <c r="U53" s="18">
        <v>21.358942470833721</v>
      </c>
      <c r="V53" s="18">
        <v>140.971401321645</v>
      </c>
      <c r="W53" s="17">
        <v>0.40520367836942195</v>
      </c>
      <c r="X53" s="18">
        <v>226.39842926205421</v>
      </c>
      <c r="Y53" s="18">
        <v>343.02481066780615</v>
      </c>
      <c r="AA53" s="4">
        <v>0.64</v>
      </c>
      <c r="AB53" s="4">
        <v>342</v>
      </c>
      <c r="AF53" s="14" t="e">
        <v>#N/A</v>
      </c>
      <c r="AG53" s="14" t="e">
        <v>#N/A</v>
      </c>
      <c r="AH53" s="14" t="e">
        <v>#N/A</v>
      </c>
      <c r="AI53" s="14" t="e">
        <v>#N/A</v>
      </c>
      <c r="AJ53" s="14" t="e">
        <v>#N/A</v>
      </c>
    </row>
    <row r="54" spans="2:36" x14ac:dyDescent="0.3">
      <c r="B54" s="11">
        <v>35</v>
      </c>
      <c r="C54" s="4" t="str">
        <v>Product Name 35</v>
      </c>
      <c r="D54" s="4">
        <v>253</v>
      </c>
      <c r="E54" s="4">
        <v>266</v>
      </c>
      <c r="F54" s="4">
        <v>0.19</v>
      </c>
      <c r="G54" s="4">
        <v>706</v>
      </c>
      <c r="H54" s="4">
        <v>982.91</v>
      </c>
      <c r="J54" s="11">
        <f>CHOOSE($D$4,D54,E54,F54,G54,H54,101-B54)+0.000001*ROWS($A$20:A54)</f>
        <v>982.91003499999999</v>
      </c>
      <c r="K54" s="4">
        <f t="shared" si="17"/>
        <v>6</v>
      </c>
      <c r="L54" s="4"/>
      <c r="M54" s="14">
        <f>ROWS($M$20:M54)</f>
        <v>35</v>
      </c>
      <c r="N54" s="4">
        <v>66</v>
      </c>
      <c r="O54" s="4" t="str">
        <v>Product Name 66</v>
      </c>
      <c r="P54" s="4">
        <v>592</v>
      </c>
      <c r="Q54" s="4">
        <v>253</v>
      </c>
      <c r="R54" s="4">
        <v>0.74</v>
      </c>
      <c r="S54" s="4">
        <v>496</v>
      </c>
      <c r="T54" s="4">
        <v>621.80999999999995</v>
      </c>
      <c r="U54" s="18">
        <v>267.1598807827998</v>
      </c>
      <c r="V54" s="18">
        <v>331.40041558441391</v>
      </c>
      <c r="W54" s="17">
        <v>0.10896253340024148</v>
      </c>
      <c r="X54" s="18">
        <v>376.81600005926163</v>
      </c>
      <c r="Y54" s="18">
        <v>490.88223264519024</v>
      </c>
      <c r="AA54" s="4">
        <v>0.74</v>
      </c>
      <c r="AB54" s="4">
        <v>496</v>
      </c>
      <c r="AF54" s="14" t="e">
        <v>#N/A</v>
      </c>
      <c r="AG54" s="14" t="e">
        <v>#N/A</v>
      </c>
      <c r="AH54" s="14" t="e">
        <v>#N/A</v>
      </c>
      <c r="AI54" s="14" t="e">
        <v>#N/A</v>
      </c>
      <c r="AJ54" s="14" t="e">
        <v>#N/A</v>
      </c>
    </row>
    <row r="55" spans="2:36" x14ac:dyDescent="0.3">
      <c r="B55" s="11">
        <v>36</v>
      </c>
      <c r="C55" s="4" t="str">
        <v>Product Name 36</v>
      </c>
      <c r="D55" s="4">
        <v>1407</v>
      </c>
      <c r="E55" s="4">
        <v>302</v>
      </c>
      <c r="F55" s="4">
        <v>0.02</v>
      </c>
      <c r="G55" s="4">
        <v>634</v>
      </c>
      <c r="H55" s="4">
        <v>178.96</v>
      </c>
      <c r="J55" s="11">
        <f>CHOOSE($D$4,D55,E55,F55,G55,H55,101-B55)+0.000001*ROWS($A$20:A55)</f>
        <v>178.960036</v>
      </c>
      <c r="K55" s="4">
        <f t="shared" si="17"/>
        <v>80</v>
      </c>
      <c r="L55" s="4"/>
      <c r="M55" s="14">
        <f>ROWS($M$20:M55)</f>
        <v>36</v>
      </c>
      <c r="N55" s="4">
        <v>82</v>
      </c>
      <c r="O55" s="4" t="str">
        <v>Product Name 82</v>
      </c>
      <c r="P55" s="4">
        <v>389</v>
      </c>
      <c r="Q55" s="4">
        <v>19</v>
      </c>
      <c r="R55" s="4">
        <v>0.37</v>
      </c>
      <c r="S55" s="4">
        <v>537</v>
      </c>
      <c r="T55" s="4">
        <v>620.14</v>
      </c>
      <c r="U55" s="18">
        <v>520.22319619739733</v>
      </c>
      <c r="V55" s="18">
        <v>21.744127896103251</v>
      </c>
      <c r="W55" s="17">
        <v>0.19146923260157833</v>
      </c>
      <c r="X55" s="18">
        <v>632.26646997014609</v>
      </c>
      <c r="Y55" s="18">
        <v>902.72724351521265</v>
      </c>
      <c r="AA55" s="4">
        <v>0.37</v>
      </c>
      <c r="AB55" s="4">
        <v>537</v>
      </c>
      <c r="AF55" s="14" t="e">
        <v>#N/A</v>
      </c>
      <c r="AG55" s="14" t="e">
        <v>#N/A</v>
      </c>
      <c r="AH55" s="14" t="e">
        <v>#N/A</v>
      </c>
      <c r="AI55" s="14" t="e">
        <v>#N/A</v>
      </c>
      <c r="AJ55" s="14" t="e">
        <v>#N/A</v>
      </c>
    </row>
    <row r="56" spans="2:36" x14ac:dyDescent="0.3">
      <c r="B56" s="11">
        <v>37</v>
      </c>
      <c r="C56" s="4" t="str">
        <v>Product Name 37</v>
      </c>
      <c r="D56" s="4">
        <v>359</v>
      </c>
      <c r="E56" s="4">
        <v>269</v>
      </c>
      <c r="F56" s="4">
        <v>0.7</v>
      </c>
      <c r="G56" s="4">
        <v>571</v>
      </c>
      <c r="H56" s="4">
        <v>93.66</v>
      </c>
      <c r="J56" s="11">
        <f>CHOOSE($D$4,D56,E56,F56,G56,H56,101-B56)+0.000001*ROWS($A$20:A56)</f>
        <v>93.660037000000003</v>
      </c>
      <c r="K56" s="4">
        <f t="shared" si="17"/>
        <v>89</v>
      </c>
      <c r="L56" s="4"/>
      <c r="M56" s="14">
        <f>ROWS($M$20:M56)</f>
        <v>37</v>
      </c>
      <c r="N56" s="4">
        <v>93</v>
      </c>
      <c r="O56" s="4" t="str">
        <v>Product Name 93</v>
      </c>
      <c r="P56" s="4">
        <v>680</v>
      </c>
      <c r="Q56" s="4">
        <v>49</v>
      </c>
      <c r="R56" s="4">
        <v>0.03</v>
      </c>
      <c r="S56" s="4">
        <v>496</v>
      </c>
      <c r="T56" s="4">
        <v>614.98</v>
      </c>
      <c r="U56" s="18">
        <v>317.06751845476242</v>
      </c>
      <c r="V56" s="18">
        <v>48.38403240200455</v>
      </c>
      <c r="W56" s="17">
        <v>3.349050010014179E-2</v>
      </c>
      <c r="X56" s="18">
        <v>280.91317610353076</v>
      </c>
      <c r="Y56" s="18">
        <v>622.45463928787922</v>
      </c>
      <c r="AA56" s="4">
        <v>0.03</v>
      </c>
      <c r="AB56" s="4">
        <v>496</v>
      </c>
      <c r="AF56" s="14" t="e">
        <v>#N/A</v>
      </c>
      <c r="AG56" s="14" t="e">
        <v>#N/A</v>
      </c>
      <c r="AH56" s="14" t="e">
        <v>#N/A</v>
      </c>
      <c r="AI56" s="14" t="e">
        <v>#N/A</v>
      </c>
      <c r="AJ56" s="14" t="e">
        <v>#N/A</v>
      </c>
    </row>
    <row r="57" spans="2:36" x14ac:dyDescent="0.3">
      <c r="B57" s="11">
        <v>38</v>
      </c>
      <c r="C57" s="4" t="str">
        <v>Product Name 38</v>
      </c>
      <c r="D57" s="4">
        <v>1084</v>
      </c>
      <c r="E57" s="4">
        <v>267</v>
      </c>
      <c r="F57" s="4">
        <v>0.13</v>
      </c>
      <c r="G57" s="4">
        <v>432</v>
      </c>
      <c r="H57" s="4">
        <v>67.7</v>
      </c>
      <c r="J57" s="11">
        <f>CHOOSE($D$4,D57,E57,F57,G57,H57,101-B57)+0.000001*ROWS($A$20:A57)</f>
        <v>67.700038000000006</v>
      </c>
      <c r="K57" s="4">
        <f t="shared" si="17"/>
        <v>93</v>
      </c>
      <c r="L57" s="4"/>
      <c r="M57" s="14">
        <f>ROWS($M$20:M57)</f>
        <v>38</v>
      </c>
      <c r="N57" s="4">
        <v>69</v>
      </c>
      <c r="O57" s="4" t="str">
        <v>Product Name 69</v>
      </c>
      <c r="P57" s="4">
        <v>187</v>
      </c>
      <c r="Q57" s="4">
        <v>392</v>
      </c>
      <c r="R57" s="4">
        <v>0.98</v>
      </c>
      <c r="S57" s="4">
        <v>655</v>
      </c>
      <c r="T57" s="4">
        <v>609.45000000000005</v>
      </c>
      <c r="U57" s="18">
        <v>132.88512889768373</v>
      </c>
      <c r="V57" s="18">
        <v>531.78497144394805</v>
      </c>
      <c r="W57" s="17">
        <v>1.4173504074724437</v>
      </c>
      <c r="X57" s="18">
        <v>242.22960582514054</v>
      </c>
      <c r="Y57" s="18">
        <v>479.83082830250817</v>
      </c>
      <c r="AA57" s="4">
        <v>0.98</v>
      </c>
      <c r="AB57" s="4">
        <v>655</v>
      </c>
      <c r="AF57" s="14" t="e">
        <v>#N/A</v>
      </c>
      <c r="AG57" s="14" t="e">
        <v>#N/A</v>
      </c>
      <c r="AH57" s="14" t="e">
        <v>#N/A</v>
      </c>
      <c r="AI57" s="14" t="e">
        <v>#N/A</v>
      </c>
      <c r="AJ57" s="14" t="e">
        <v>#N/A</v>
      </c>
    </row>
    <row r="58" spans="2:36" x14ac:dyDescent="0.3">
      <c r="B58" s="11">
        <v>39</v>
      </c>
      <c r="C58" s="4" t="str">
        <v>Product Name 39</v>
      </c>
      <c r="D58" s="4">
        <v>1403</v>
      </c>
      <c r="E58" s="4">
        <v>347</v>
      </c>
      <c r="F58" s="4">
        <v>0.61</v>
      </c>
      <c r="G58" s="4">
        <v>671</v>
      </c>
      <c r="H58" s="4">
        <v>206.15</v>
      </c>
      <c r="J58" s="11">
        <f>CHOOSE($D$4,D58,E58,F58,G58,H58,101-B58)+0.000001*ROWS($A$20:A58)</f>
        <v>206.15003899999999</v>
      </c>
      <c r="K58" s="4">
        <f t="shared" si="17"/>
        <v>77</v>
      </c>
      <c r="L58" s="4"/>
      <c r="M58" s="14">
        <f>ROWS($M$20:M58)</f>
        <v>39</v>
      </c>
      <c r="N58" s="4">
        <v>74</v>
      </c>
      <c r="O58" s="4" t="str">
        <v>Product Name 74</v>
      </c>
      <c r="P58" s="4">
        <v>781</v>
      </c>
      <c r="Q58" s="4">
        <v>319</v>
      </c>
      <c r="R58" s="4">
        <v>0.82</v>
      </c>
      <c r="S58" s="4">
        <v>646</v>
      </c>
      <c r="T58" s="4">
        <v>585.01</v>
      </c>
      <c r="U58" s="18">
        <v>605.05702760506904</v>
      </c>
      <c r="V58" s="18">
        <v>356.25598188983065</v>
      </c>
      <c r="W58" s="17">
        <v>0.50218190621327063</v>
      </c>
      <c r="X58" s="18">
        <v>166.17433834221626</v>
      </c>
      <c r="Y58" s="18">
        <v>691.6917591946426</v>
      </c>
      <c r="AA58" s="4">
        <v>0.82</v>
      </c>
      <c r="AB58" s="4">
        <v>646</v>
      </c>
      <c r="AF58" s="14" t="e">
        <v>#N/A</v>
      </c>
      <c r="AG58" s="14" t="e">
        <v>#N/A</v>
      </c>
      <c r="AH58" s="14" t="e">
        <v>#N/A</v>
      </c>
      <c r="AI58" s="14" t="e">
        <v>#N/A</v>
      </c>
      <c r="AJ58" s="14" t="e">
        <v>#N/A</v>
      </c>
    </row>
    <row r="59" spans="2:36" x14ac:dyDescent="0.3">
      <c r="B59" s="11">
        <v>40</v>
      </c>
      <c r="C59" s="4" t="str">
        <v>Product Name 40</v>
      </c>
      <c r="D59" s="4">
        <v>297</v>
      </c>
      <c r="E59" s="4">
        <v>65</v>
      </c>
      <c r="F59" s="4">
        <v>0.44</v>
      </c>
      <c r="G59" s="4">
        <v>334</v>
      </c>
      <c r="H59" s="4">
        <v>53.51</v>
      </c>
      <c r="J59" s="11">
        <f>CHOOSE($D$4,D59,E59,F59,G59,H59,101-B59)+0.000001*ROWS($A$20:A59)</f>
        <v>53.510039999999996</v>
      </c>
      <c r="K59" s="4">
        <f t="shared" si="17"/>
        <v>94</v>
      </c>
      <c r="L59" s="4"/>
      <c r="M59" s="14">
        <f>ROWS($M$20:M59)</f>
        <v>40</v>
      </c>
      <c r="N59" s="4">
        <v>76</v>
      </c>
      <c r="O59" s="4" t="str">
        <v>Product Name 76</v>
      </c>
      <c r="P59" s="4">
        <v>496</v>
      </c>
      <c r="Q59" s="4">
        <v>242</v>
      </c>
      <c r="R59" s="4">
        <v>0.83</v>
      </c>
      <c r="S59" s="4">
        <v>344</v>
      </c>
      <c r="T59" s="4">
        <v>577.15</v>
      </c>
      <c r="U59" s="18">
        <v>469.87507883581145</v>
      </c>
      <c r="V59" s="18">
        <v>104.61856959661213</v>
      </c>
      <c r="W59" s="17">
        <v>0.18785976799741883</v>
      </c>
      <c r="X59" s="18">
        <v>396.98750025625066</v>
      </c>
      <c r="Y59" s="18">
        <v>440.76673092515603</v>
      </c>
      <c r="AA59" s="4">
        <v>0.83</v>
      </c>
      <c r="AB59" s="4">
        <v>344</v>
      </c>
      <c r="AF59" s="14" t="e">
        <v>#N/A</v>
      </c>
      <c r="AG59" s="14" t="e">
        <v>#N/A</v>
      </c>
      <c r="AH59" s="14" t="e">
        <v>#N/A</v>
      </c>
      <c r="AI59" s="14" t="e">
        <v>#N/A</v>
      </c>
      <c r="AJ59" s="14" t="e">
        <v>#N/A</v>
      </c>
    </row>
    <row r="60" spans="2:36" x14ac:dyDescent="0.3">
      <c r="B60" s="11">
        <v>41</v>
      </c>
      <c r="C60" s="4" t="str">
        <v>Product Name 41</v>
      </c>
      <c r="D60" s="4">
        <v>767</v>
      </c>
      <c r="E60" s="4">
        <v>380</v>
      </c>
      <c r="F60" s="4">
        <v>0.86</v>
      </c>
      <c r="G60" s="4">
        <v>559</v>
      </c>
      <c r="H60" s="4">
        <v>517.96</v>
      </c>
      <c r="J60" s="11">
        <f>CHOOSE($D$4,D60,E60,F60,G60,H60,101-B60)+0.000001*ROWS($A$20:A60)</f>
        <v>517.96004100000005</v>
      </c>
      <c r="K60" s="4">
        <f t="shared" si="17"/>
        <v>47</v>
      </c>
      <c r="L60" s="4"/>
      <c r="M60" s="14">
        <f>ROWS($M$20:M60)</f>
        <v>41</v>
      </c>
      <c r="N60" s="4">
        <v>58</v>
      </c>
      <c r="O60" s="4" t="str">
        <v>Product Name 58</v>
      </c>
      <c r="P60" s="4">
        <v>284</v>
      </c>
      <c r="Q60" s="4">
        <v>286</v>
      </c>
      <c r="R60" s="4">
        <v>0.62</v>
      </c>
      <c r="S60" s="4">
        <v>668</v>
      </c>
      <c r="T60" s="4">
        <v>574.32000000000005</v>
      </c>
      <c r="U60" s="18">
        <v>152.40765749660108</v>
      </c>
      <c r="V60" s="18">
        <v>264.43310768798744</v>
      </c>
      <c r="W60" s="17">
        <v>3.9652427749232395E-2</v>
      </c>
      <c r="X60" s="18">
        <v>266.81003080631723</v>
      </c>
      <c r="Y60" s="18">
        <v>0.3644982735053891</v>
      </c>
      <c r="AA60" s="4">
        <v>0.62</v>
      </c>
      <c r="AB60" s="4">
        <v>668</v>
      </c>
      <c r="AF60" s="14" t="e">
        <v>#N/A</v>
      </c>
      <c r="AG60" s="14" t="e">
        <v>#N/A</v>
      </c>
      <c r="AH60" s="14" t="e">
        <v>#N/A</v>
      </c>
      <c r="AI60" s="14" t="e">
        <v>#N/A</v>
      </c>
      <c r="AJ60" s="14" t="e">
        <v>#N/A</v>
      </c>
    </row>
    <row r="61" spans="2:36" x14ac:dyDescent="0.3">
      <c r="B61" s="11">
        <v>42</v>
      </c>
      <c r="C61" s="4" t="str">
        <v>Product Name 42</v>
      </c>
      <c r="D61" s="4">
        <v>1338</v>
      </c>
      <c r="E61" s="4">
        <v>261</v>
      </c>
      <c r="F61" s="4">
        <v>0.86</v>
      </c>
      <c r="G61" s="4">
        <v>648</v>
      </c>
      <c r="H61" s="4">
        <v>218.2</v>
      </c>
      <c r="J61" s="11">
        <f>CHOOSE($D$4,D61,E61,F61,G61,H61,101-B61)+0.000001*ROWS($A$20:A61)</f>
        <v>218.200042</v>
      </c>
      <c r="K61" s="4">
        <f t="shared" si="17"/>
        <v>75</v>
      </c>
      <c r="L61" s="4"/>
      <c r="M61" s="14">
        <f>ROWS($M$20:M61)</f>
        <v>42</v>
      </c>
      <c r="N61" s="4">
        <v>78</v>
      </c>
      <c r="O61" s="4" t="str">
        <v>Product Name 78</v>
      </c>
      <c r="P61" s="4">
        <v>1053</v>
      </c>
      <c r="Q61" s="4">
        <v>16</v>
      </c>
      <c r="R61" s="4">
        <v>0.02</v>
      </c>
      <c r="S61" s="4">
        <v>528</v>
      </c>
      <c r="T61" s="4">
        <v>571.91</v>
      </c>
      <c r="U61" s="18">
        <v>1550.6578099625913</v>
      </c>
      <c r="V61" s="18">
        <v>10.959624220737224</v>
      </c>
      <c r="W61" s="17">
        <v>8.1642409183085886E-3</v>
      </c>
      <c r="X61" s="18">
        <v>531.49445272637536</v>
      </c>
      <c r="Y61" s="18">
        <v>278.20659319965694</v>
      </c>
      <c r="AA61" s="4">
        <v>0.02</v>
      </c>
      <c r="AB61" s="4">
        <v>528</v>
      </c>
      <c r="AF61" s="14" t="e">
        <v>#N/A</v>
      </c>
      <c r="AG61" s="14" t="e">
        <v>#N/A</v>
      </c>
      <c r="AH61" s="14" t="e">
        <v>#N/A</v>
      </c>
      <c r="AI61" s="14" t="e">
        <v>#N/A</v>
      </c>
      <c r="AJ61" s="14" t="e">
        <v>#N/A</v>
      </c>
    </row>
    <row r="62" spans="2:36" x14ac:dyDescent="0.3">
      <c r="B62" s="11">
        <v>43</v>
      </c>
      <c r="C62" s="4" t="str">
        <v>Product Name 43</v>
      </c>
      <c r="D62" s="4">
        <v>180</v>
      </c>
      <c r="E62" s="4">
        <v>478</v>
      </c>
      <c r="F62" s="4">
        <v>0.67</v>
      </c>
      <c r="G62" s="4">
        <v>639</v>
      </c>
      <c r="H62" s="4">
        <v>514.29</v>
      </c>
      <c r="J62" s="11">
        <f>CHOOSE($D$4,D62,E62,F62,G62,H62,101-B62)+0.000001*ROWS($A$20:A62)</f>
        <v>514.29004299999997</v>
      </c>
      <c r="K62" s="4">
        <f t="shared" si="17"/>
        <v>50</v>
      </c>
      <c r="L62" s="4"/>
      <c r="M62" s="14">
        <f>ROWS($M$20:M62)</f>
        <v>43</v>
      </c>
      <c r="N62" s="4">
        <v>46</v>
      </c>
      <c r="O62" s="4" t="str">
        <v>Product Name 46</v>
      </c>
      <c r="P62" s="4">
        <v>673</v>
      </c>
      <c r="Q62" s="4">
        <v>352</v>
      </c>
      <c r="R62" s="4">
        <v>0.11</v>
      </c>
      <c r="S62" s="4">
        <v>420</v>
      </c>
      <c r="T62" s="4">
        <v>568.95000000000005</v>
      </c>
      <c r="U62" s="18">
        <v>76.965310101492435</v>
      </c>
      <c r="V62" s="18">
        <v>77.9882181694813</v>
      </c>
      <c r="W62" s="17">
        <v>0.12981682589733504</v>
      </c>
      <c r="X62" s="18">
        <v>256.32920235470635</v>
      </c>
      <c r="Y62" s="18">
        <v>27.93989833834307</v>
      </c>
      <c r="AA62" s="4">
        <v>0.11</v>
      </c>
      <c r="AB62" s="4">
        <v>420</v>
      </c>
      <c r="AF62" s="14" t="e">
        <v>#N/A</v>
      </c>
      <c r="AG62" s="14" t="e">
        <v>#N/A</v>
      </c>
      <c r="AH62" s="14" t="e">
        <v>#N/A</v>
      </c>
      <c r="AI62" s="14" t="e">
        <v>#N/A</v>
      </c>
      <c r="AJ62" s="14" t="e">
        <v>#N/A</v>
      </c>
    </row>
    <row r="63" spans="2:36" x14ac:dyDescent="0.3">
      <c r="B63" s="11">
        <v>44</v>
      </c>
      <c r="C63" s="4" t="str">
        <v>Product Name 44</v>
      </c>
      <c r="D63" s="4">
        <v>419</v>
      </c>
      <c r="E63" s="4">
        <v>398</v>
      </c>
      <c r="F63" s="4">
        <v>0.51</v>
      </c>
      <c r="G63" s="4">
        <v>316</v>
      </c>
      <c r="H63" s="4">
        <v>153.76</v>
      </c>
      <c r="J63" s="11">
        <f>CHOOSE($D$4,D63,E63,F63,G63,H63,101-B63)+0.000001*ROWS($A$20:A63)</f>
        <v>153.76004399999999</v>
      </c>
      <c r="K63" s="4">
        <f t="shared" si="17"/>
        <v>82</v>
      </c>
      <c r="L63" s="4"/>
      <c r="M63" s="14">
        <f>ROWS($M$20:M63)</f>
        <v>44</v>
      </c>
      <c r="N63" s="4">
        <v>83</v>
      </c>
      <c r="O63" s="4" t="str">
        <v>Product Name 83</v>
      </c>
      <c r="P63" s="4">
        <v>913</v>
      </c>
      <c r="Q63" s="4">
        <v>115</v>
      </c>
      <c r="R63" s="4">
        <v>0.12</v>
      </c>
      <c r="S63" s="4">
        <v>499</v>
      </c>
      <c r="T63" s="4">
        <v>558.05999999999995</v>
      </c>
      <c r="U63" s="18">
        <v>1079.3808490865722</v>
      </c>
      <c r="V63" s="18">
        <v>159.49257258953884</v>
      </c>
      <c r="W63" s="17">
        <v>0.14470678673836707</v>
      </c>
      <c r="X63" s="18">
        <v>115.84694933699065</v>
      </c>
      <c r="Y63" s="18">
        <v>501.24253327935662</v>
      </c>
      <c r="AA63" s="4">
        <v>0.12</v>
      </c>
      <c r="AB63" s="4">
        <v>499</v>
      </c>
      <c r="AF63" s="14" t="e">
        <v>#N/A</v>
      </c>
      <c r="AG63" s="14" t="e">
        <v>#N/A</v>
      </c>
      <c r="AH63" s="14" t="e">
        <v>#N/A</v>
      </c>
      <c r="AI63" s="14" t="e">
        <v>#N/A</v>
      </c>
      <c r="AJ63" s="14" t="e">
        <v>#N/A</v>
      </c>
    </row>
    <row r="64" spans="2:36" x14ac:dyDescent="0.3">
      <c r="B64" s="11">
        <v>45</v>
      </c>
      <c r="C64" s="4" t="str">
        <v>Product Name 45</v>
      </c>
      <c r="D64" s="4">
        <v>905</v>
      </c>
      <c r="E64" s="4">
        <v>84</v>
      </c>
      <c r="F64" s="4">
        <v>0.22</v>
      </c>
      <c r="G64" s="4">
        <v>704</v>
      </c>
      <c r="H64" s="4">
        <v>101.97</v>
      </c>
      <c r="J64" s="11">
        <f>CHOOSE($D$4,D64,E64,F64,G64,H64,101-B64)+0.000001*ROWS($A$20:A64)</f>
        <v>101.970045</v>
      </c>
      <c r="K64" s="4">
        <f t="shared" si="17"/>
        <v>87</v>
      </c>
      <c r="L64" s="4"/>
      <c r="M64" s="14">
        <f>ROWS($M$20:M64)</f>
        <v>45</v>
      </c>
      <c r="N64" s="4">
        <v>67</v>
      </c>
      <c r="O64" s="4" t="str">
        <v>Product Name 67</v>
      </c>
      <c r="P64" s="4">
        <v>870</v>
      </c>
      <c r="Q64" s="4">
        <v>73</v>
      </c>
      <c r="R64" s="4">
        <v>0.08</v>
      </c>
      <c r="S64" s="4">
        <v>509</v>
      </c>
      <c r="T64" s="4">
        <v>541.54999999999995</v>
      </c>
      <c r="U64" s="18">
        <v>77.781596061405708</v>
      </c>
      <c r="V64" s="18">
        <v>65.234595183736076</v>
      </c>
      <c r="W64" s="17">
        <v>7.6085449553055684E-2</v>
      </c>
      <c r="X64" s="18">
        <v>264.1869255927453</v>
      </c>
      <c r="Y64" s="18">
        <v>275.46012735404366</v>
      </c>
      <c r="AA64" s="4">
        <v>0.08</v>
      </c>
      <c r="AB64" s="4">
        <v>509</v>
      </c>
      <c r="AF64" s="14" t="e">
        <v>#N/A</v>
      </c>
      <c r="AG64" s="14" t="e">
        <v>#N/A</v>
      </c>
      <c r="AH64" s="14" t="e">
        <v>#N/A</v>
      </c>
      <c r="AI64" s="14" t="e">
        <v>#N/A</v>
      </c>
      <c r="AJ64" s="14" t="e">
        <v>#N/A</v>
      </c>
    </row>
    <row r="65" spans="2:36" x14ac:dyDescent="0.3">
      <c r="B65" s="11">
        <v>46</v>
      </c>
      <c r="C65" s="4" t="str">
        <v>Product Name 46</v>
      </c>
      <c r="D65" s="4">
        <v>673</v>
      </c>
      <c r="E65" s="4">
        <v>352</v>
      </c>
      <c r="F65" s="4">
        <v>0.11</v>
      </c>
      <c r="G65" s="4">
        <v>420</v>
      </c>
      <c r="H65" s="4">
        <v>568.95000000000005</v>
      </c>
      <c r="J65" s="11">
        <f>CHOOSE($D$4,D65,E65,F65,G65,H65,101-B65)+0.000001*ROWS($A$20:A65)</f>
        <v>568.95004600000004</v>
      </c>
      <c r="K65" s="4">
        <f t="shared" si="17"/>
        <v>43</v>
      </c>
      <c r="L65" s="4"/>
      <c r="M65" s="14">
        <f>ROWS($M$20:M65)</f>
        <v>46</v>
      </c>
      <c r="N65" s="4">
        <v>8</v>
      </c>
      <c r="O65" s="4" t="str">
        <v>Product Name 8</v>
      </c>
      <c r="P65" s="4">
        <v>107</v>
      </c>
      <c r="Q65" s="4">
        <v>16</v>
      </c>
      <c r="R65" s="4">
        <v>0.59</v>
      </c>
      <c r="S65" s="4">
        <v>280</v>
      </c>
      <c r="T65" s="4">
        <v>532.21</v>
      </c>
      <c r="U65" s="18">
        <v>64.085061829498045</v>
      </c>
      <c r="V65" s="18">
        <v>0.12600995574288021</v>
      </c>
      <c r="W65" s="17">
        <v>0.79728512150268827</v>
      </c>
      <c r="X65" s="18">
        <v>200.45299278888493</v>
      </c>
      <c r="Y65" s="18">
        <v>559.89074688731148</v>
      </c>
      <c r="AA65" s="4">
        <v>0.59</v>
      </c>
      <c r="AB65" s="4">
        <v>280</v>
      </c>
      <c r="AF65" s="14" t="e">
        <v>#N/A</v>
      </c>
      <c r="AG65" s="14" t="e">
        <v>#N/A</v>
      </c>
      <c r="AH65" s="14" t="e">
        <v>#N/A</v>
      </c>
      <c r="AI65" s="14" t="e">
        <v>#N/A</v>
      </c>
      <c r="AJ65" s="14" t="e">
        <v>#N/A</v>
      </c>
    </row>
    <row r="66" spans="2:36" x14ac:dyDescent="0.3">
      <c r="B66" s="11">
        <v>47</v>
      </c>
      <c r="C66" s="4" t="str">
        <v>Product Name 47</v>
      </c>
      <c r="D66" s="4">
        <v>1204</v>
      </c>
      <c r="E66" s="4">
        <v>227</v>
      </c>
      <c r="F66" s="4">
        <v>0.16</v>
      </c>
      <c r="G66" s="4">
        <v>454</v>
      </c>
      <c r="H66" s="4">
        <v>973.82</v>
      </c>
      <c r="J66" s="11">
        <f>CHOOSE($D$4,D66,E66,F66,G66,H66,101-B66)+0.000001*ROWS($A$20:A66)</f>
        <v>973.82004700000005</v>
      </c>
      <c r="K66" s="4">
        <f t="shared" si="17"/>
        <v>7</v>
      </c>
      <c r="L66" s="4"/>
      <c r="M66" s="14">
        <f>ROWS($M$20:M66)</f>
        <v>47</v>
      </c>
      <c r="N66" s="4">
        <v>41</v>
      </c>
      <c r="O66" s="4" t="str">
        <v>Product Name 41</v>
      </c>
      <c r="P66" s="4">
        <v>767</v>
      </c>
      <c r="Q66" s="4">
        <v>380</v>
      </c>
      <c r="R66" s="4">
        <v>0.86</v>
      </c>
      <c r="S66" s="4">
        <v>559</v>
      </c>
      <c r="T66" s="4">
        <v>517.96</v>
      </c>
      <c r="U66" s="18">
        <v>662.45032646107938</v>
      </c>
      <c r="V66" s="18">
        <v>202.1555220413936</v>
      </c>
      <c r="W66" s="17">
        <v>3.8947137038570959E-2</v>
      </c>
      <c r="X66" s="18">
        <v>428.38419323508521</v>
      </c>
      <c r="Y66" s="18">
        <v>689.85256919239862</v>
      </c>
      <c r="AA66" s="4">
        <v>0.86</v>
      </c>
      <c r="AB66" s="4">
        <v>559</v>
      </c>
      <c r="AF66" s="14" t="e">
        <v>#N/A</v>
      </c>
      <c r="AG66" s="14" t="e">
        <v>#N/A</v>
      </c>
      <c r="AH66" s="14" t="e">
        <v>#N/A</v>
      </c>
      <c r="AI66" s="14" t="e">
        <v>#N/A</v>
      </c>
      <c r="AJ66" s="14" t="e">
        <v>#N/A</v>
      </c>
    </row>
    <row r="67" spans="2:36" x14ac:dyDescent="0.3">
      <c r="B67" s="11">
        <v>48</v>
      </c>
      <c r="C67" s="4" t="str">
        <v>Product Name 48</v>
      </c>
      <c r="D67" s="4">
        <v>678</v>
      </c>
      <c r="E67" s="4">
        <v>129</v>
      </c>
      <c r="F67" s="4">
        <v>0.86</v>
      </c>
      <c r="G67" s="4">
        <v>538</v>
      </c>
      <c r="H67" s="4">
        <v>793.37</v>
      </c>
      <c r="J67" s="11">
        <f>CHOOSE($D$4,D67,E67,F67,G67,H67,101-B67)+0.000001*ROWS($A$20:A67)</f>
        <v>793.370048</v>
      </c>
      <c r="K67" s="4">
        <f t="shared" si="17"/>
        <v>20</v>
      </c>
      <c r="L67" s="4"/>
      <c r="M67" s="14">
        <f>ROWS($M$20:M67)</f>
        <v>48</v>
      </c>
      <c r="N67" s="4">
        <v>50</v>
      </c>
      <c r="O67" s="4" t="str">
        <v>Product Name 50</v>
      </c>
      <c r="P67" s="4">
        <v>394</v>
      </c>
      <c r="Q67" s="4">
        <v>405</v>
      </c>
      <c r="R67" s="4">
        <v>0.1</v>
      </c>
      <c r="S67" s="4">
        <v>587</v>
      </c>
      <c r="T67" s="4">
        <v>516.88</v>
      </c>
      <c r="U67" s="18">
        <v>33.911693512120905</v>
      </c>
      <c r="V67" s="18">
        <v>574.54351132129136</v>
      </c>
      <c r="W67" s="17">
        <v>5.6144120433122446E-2</v>
      </c>
      <c r="X67" s="18">
        <v>58.917230057448769</v>
      </c>
      <c r="Y67" s="18">
        <v>175.7266726668546</v>
      </c>
      <c r="AA67" s="4">
        <v>0.1</v>
      </c>
      <c r="AB67" s="4">
        <v>587</v>
      </c>
      <c r="AF67" s="14" t="e">
        <v>#N/A</v>
      </c>
      <c r="AG67" s="14" t="e">
        <v>#N/A</v>
      </c>
      <c r="AH67" s="14" t="e">
        <v>#N/A</v>
      </c>
      <c r="AI67" s="14" t="e">
        <v>#N/A</v>
      </c>
      <c r="AJ67" s="14" t="e">
        <v>#N/A</v>
      </c>
    </row>
    <row r="68" spans="2:36" x14ac:dyDescent="0.3">
      <c r="B68" s="11">
        <v>49</v>
      </c>
      <c r="C68" s="4" t="str">
        <v>Product Name 49</v>
      </c>
      <c r="D68" s="4">
        <v>389</v>
      </c>
      <c r="E68" s="4">
        <v>257</v>
      </c>
      <c r="F68" s="4">
        <v>0.24</v>
      </c>
      <c r="G68" s="4">
        <v>437</v>
      </c>
      <c r="H68" s="4">
        <v>948.59</v>
      </c>
      <c r="J68" s="11">
        <f>CHOOSE($D$4,D68,E68,F68,G68,H68,101-B68)+0.000001*ROWS($A$20:A68)</f>
        <v>948.59004900000002</v>
      </c>
      <c r="K68" s="4">
        <f t="shared" si="17"/>
        <v>12</v>
      </c>
      <c r="L68" s="4"/>
      <c r="M68" s="14">
        <f>ROWS($M$20:M68)</f>
        <v>49</v>
      </c>
      <c r="N68" s="4">
        <v>56</v>
      </c>
      <c r="O68" s="4" t="str">
        <v>Product Name 56</v>
      </c>
      <c r="P68" s="4">
        <v>891</v>
      </c>
      <c r="Q68" s="4">
        <v>339</v>
      </c>
      <c r="R68" s="4">
        <v>0.92</v>
      </c>
      <c r="S68" s="4">
        <v>410</v>
      </c>
      <c r="T68" s="4">
        <v>514.91999999999996</v>
      </c>
      <c r="U68" s="18">
        <v>465.0776792131428</v>
      </c>
      <c r="V68" s="18">
        <v>347.77222715230096</v>
      </c>
      <c r="W68" s="17">
        <v>1.2679192638655723</v>
      </c>
      <c r="X68" s="18">
        <v>526.77557385277737</v>
      </c>
      <c r="Y68" s="18">
        <v>517.3617809445368</v>
      </c>
      <c r="AA68" s="4">
        <v>0.92</v>
      </c>
      <c r="AB68" s="4">
        <v>410</v>
      </c>
      <c r="AF68" s="14" t="e">
        <v>#N/A</v>
      </c>
      <c r="AG68" s="14" t="e">
        <v>#N/A</v>
      </c>
      <c r="AH68" s="14" t="e">
        <v>#N/A</v>
      </c>
      <c r="AI68" s="14" t="e">
        <v>#N/A</v>
      </c>
      <c r="AJ68" s="14" t="e">
        <v>#N/A</v>
      </c>
    </row>
    <row r="69" spans="2:36" x14ac:dyDescent="0.3">
      <c r="B69" s="11">
        <v>50</v>
      </c>
      <c r="C69" s="4" t="str">
        <v>Product Name 50</v>
      </c>
      <c r="D69" s="4">
        <v>394</v>
      </c>
      <c r="E69" s="4">
        <v>405</v>
      </c>
      <c r="F69" s="4">
        <v>0.1</v>
      </c>
      <c r="G69" s="4">
        <v>587</v>
      </c>
      <c r="H69" s="4">
        <v>516.88</v>
      </c>
      <c r="J69" s="11">
        <f>CHOOSE($D$4,D69,E69,F69,G69,H69,101-B69)+0.000001*ROWS($A$20:A69)</f>
        <v>516.88004999999998</v>
      </c>
      <c r="K69" s="4">
        <f t="shared" si="17"/>
        <v>48</v>
      </c>
      <c r="L69" s="4"/>
      <c r="M69" s="14">
        <f>ROWS($M$20:M69)</f>
        <v>50</v>
      </c>
      <c r="N69" s="4">
        <v>43</v>
      </c>
      <c r="O69" s="4" t="str">
        <v>Product Name 43</v>
      </c>
      <c r="P69" s="4">
        <v>180</v>
      </c>
      <c r="Q69" s="4">
        <v>478</v>
      </c>
      <c r="R69" s="4">
        <v>0.67</v>
      </c>
      <c r="S69" s="4">
        <v>639</v>
      </c>
      <c r="T69" s="4">
        <v>514.29</v>
      </c>
      <c r="U69" s="18">
        <v>83.706918017617383</v>
      </c>
      <c r="V69" s="18">
        <v>375.97447675670753</v>
      </c>
      <c r="W69" s="17">
        <v>0.94159023008638987</v>
      </c>
      <c r="X69" s="18">
        <v>597.42150357801961</v>
      </c>
      <c r="Y69" s="18">
        <v>378.24672024792653</v>
      </c>
      <c r="AA69" s="4">
        <v>0.67</v>
      </c>
      <c r="AB69" s="4">
        <v>639</v>
      </c>
      <c r="AF69" s="14" t="e">
        <v>#N/A</v>
      </c>
      <c r="AG69" s="14" t="e">
        <v>#N/A</v>
      </c>
      <c r="AH69" s="14" t="e">
        <v>#N/A</v>
      </c>
      <c r="AI69" s="14" t="e">
        <v>#N/A</v>
      </c>
      <c r="AJ69" s="14" t="e">
        <v>#N/A</v>
      </c>
    </row>
    <row r="70" spans="2:36" x14ac:dyDescent="0.3">
      <c r="B70" s="11">
        <v>51</v>
      </c>
      <c r="C70" s="4" t="str">
        <v>Product Name 51</v>
      </c>
      <c r="D70" s="4">
        <v>120</v>
      </c>
      <c r="E70" s="4">
        <v>64</v>
      </c>
      <c r="F70" s="4">
        <v>0.46</v>
      </c>
      <c r="G70" s="4">
        <v>274</v>
      </c>
      <c r="H70" s="4">
        <v>880.23</v>
      </c>
      <c r="J70" s="11">
        <f>CHOOSE($D$4,D70,E70,F70,G70,H70,101-B70)+0.000001*ROWS($A$20:A70)</f>
        <v>880.230051</v>
      </c>
      <c r="K70" s="4">
        <f t="shared" si="17"/>
        <v>16</v>
      </c>
      <c r="L70" s="4"/>
      <c r="M70" s="14">
        <f>ROWS($M$20:M70)</f>
        <v>51</v>
      </c>
      <c r="N70" s="4">
        <v>3</v>
      </c>
      <c r="O70" s="4" t="str">
        <v>Product Name 3</v>
      </c>
      <c r="P70" s="4">
        <v>760</v>
      </c>
      <c r="Q70" s="4">
        <v>9</v>
      </c>
      <c r="R70" s="4">
        <v>0.95</v>
      </c>
      <c r="S70" s="4">
        <v>372</v>
      </c>
      <c r="T70" s="4">
        <v>503.34</v>
      </c>
      <c r="U70" s="18">
        <v>1131.9671438741889</v>
      </c>
      <c r="V70" s="18">
        <v>13.030351315058256</v>
      </c>
      <c r="W70" s="17">
        <v>1.3168657333940765</v>
      </c>
      <c r="X70" s="18">
        <v>375.08112538065211</v>
      </c>
      <c r="Y70" s="18">
        <v>411.44176467318778</v>
      </c>
      <c r="AA70" s="4">
        <v>0.95</v>
      </c>
      <c r="AB70" s="4">
        <v>372</v>
      </c>
      <c r="AF70" s="14" t="e">
        <v>#N/A</v>
      </c>
      <c r="AG70" s="14" t="e">
        <v>#N/A</v>
      </c>
      <c r="AH70" s="14" t="e">
        <v>#N/A</v>
      </c>
      <c r="AI70" s="14" t="e">
        <v>#N/A</v>
      </c>
      <c r="AJ70" s="14" t="e">
        <v>#N/A</v>
      </c>
    </row>
    <row r="71" spans="2:36" x14ac:dyDescent="0.3">
      <c r="B71" s="11">
        <v>52</v>
      </c>
      <c r="C71" s="4" t="str">
        <v>Product Name 52</v>
      </c>
      <c r="D71" s="4">
        <v>305</v>
      </c>
      <c r="E71" s="4">
        <v>277</v>
      </c>
      <c r="F71" s="4">
        <v>0.22</v>
      </c>
      <c r="G71" s="4">
        <v>597</v>
      </c>
      <c r="H71" s="4">
        <v>136.75</v>
      </c>
      <c r="J71" s="11">
        <f>CHOOSE($D$4,D71,E71,F71,G71,H71,101-B71)+0.000001*ROWS($A$20:A71)</f>
        <v>136.75005200000001</v>
      </c>
      <c r="K71" s="4">
        <f t="shared" si="17"/>
        <v>85</v>
      </c>
      <c r="L71" s="4"/>
      <c r="M71" s="14">
        <f>ROWS($M$20:M71)</f>
        <v>52</v>
      </c>
      <c r="N71" s="4">
        <v>94</v>
      </c>
      <c r="O71" s="4" t="str">
        <v>Product Name 94</v>
      </c>
      <c r="P71" s="4">
        <v>1355</v>
      </c>
      <c r="Q71" s="4">
        <v>423</v>
      </c>
      <c r="R71" s="4">
        <v>0.63</v>
      </c>
      <c r="S71" s="4">
        <v>705</v>
      </c>
      <c r="T71" s="4">
        <v>482.87</v>
      </c>
      <c r="U71" s="18">
        <v>1314.4267328636588</v>
      </c>
      <c r="V71" s="18">
        <v>334.916620264892</v>
      </c>
      <c r="W71" s="17">
        <v>0.31208493686856642</v>
      </c>
      <c r="X71" s="18">
        <v>1023.4018911439239</v>
      </c>
      <c r="Y71" s="18">
        <v>697.65064529651386</v>
      </c>
      <c r="AA71" s="4">
        <v>0.63</v>
      </c>
      <c r="AB71" s="4">
        <v>705</v>
      </c>
      <c r="AF71" s="14" t="e">
        <v>#N/A</v>
      </c>
      <c r="AG71" s="14" t="e">
        <v>#N/A</v>
      </c>
      <c r="AH71" s="14" t="e">
        <v>#N/A</v>
      </c>
      <c r="AI71" s="14" t="e">
        <v>#N/A</v>
      </c>
      <c r="AJ71" s="14" t="e">
        <v>#N/A</v>
      </c>
    </row>
    <row r="72" spans="2:36" x14ac:dyDescent="0.3">
      <c r="B72" s="11">
        <v>53</v>
      </c>
      <c r="C72" s="4" t="str">
        <v>Product Name 53</v>
      </c>
      <c r="D72" s="4">
        <v>1108</v>
      </c>
      <c r="E72" s="4">
        <v>5</v>
      </c>
      <c r="F72" s="4">
        <v>0.37</v>
      </c>
      <c r="G72" s="4">
        <v>339</v>
      </c>
      <c r="H72" s="4">
        <v>992.41</v>
      </c>
      <c r="J72" s="11">
        <f>CHOOSE($D$4,D72,E72,F72,G72,H72,101-B72)+0.000001*ROWS($A$20:A72)</f>
        <v>992.41005299999995</v>
      </c>
      <c r="K72" s="4">
        <f t="shared" si="17"/>
        <v>3</v>
      </c>
      <c r="L72" s="4"/>
      <c r="M72" s="14">
        <f>ROWS($M$20:M72)</f>
        <v>53</v>
      </c>
      <c r="N72" s="4">
        <v>5</v>
      </c>
      <c r="O72" s="4" t="str">
        <v>Product Name 5</v>
      </c>
      <c r="P72" s="4">
        <v>1345</v>
      </c>
      <c r="Q72" s="4">
        <v>130</v>
      </c>
      <c r="R72" s="4">
        <v>0.57999999999999996</v>
      </c>
      <c r="S72" s="4">
        <v>352</v>
      </c>
      <c r="T72" s="4">
        <v>477.47</v>
      </c>
      <c r="U72" s="18">
        <v>1373.2153415700898</v>
      </c>
      <c r="V72" s="18">
        <v>184.39255200924282</v>
      </c>
      <c r="W72" s="17">
        <v>0.49950104289733299</v>
      </c>
      <c r="X72" s="18">
        <v>151.11450797133179</v>
      </c>
      <c r="Y72" s="18">
        <v>655.35714507023147</v>
      </c>
      <c r="AA72" s="4">
        <v>0.57999999999999996</v>
      </c>
      <c r="AB72" s="4">
        <v>352</v>
      </c>
      <c r="AF72" s="14" t="e">
        <v>#N/A</v>
      </c>
      <c r="AG72" s="14" t="e">
        <v>#N/A</v>
      </c>
      <c r="AH72" s="14" t="e">
        <v>#N/A</v>
      </c>
      <c r="AI72" s="14" t="e">
        <v>#N/A</v>
      </c>
      <c r="AJ72" s="14" t="e">
        <v>#N/A</v>
      </c>
    </row>
    <row r="73" spans="2:36" x14ac:dyDescent="0.3">
      <c r="B73" s="11">
        <v>54</v>
      </c>
      <c r="C73" s="4" t="str">
        <v>Product Name 54</v>
      </c>
      <c r="D73" s="4">
        <v>295</v>
      </c>
      <c r="E73" s="4">
        <v>338</v>
      </c>
      <c r="F73" s="4">
        <v>0.91</v>
      </c>
      <c r="G73" s="4">
        <v>585</v>
      </c>
      <c r="H73" s="4">
        <v>960.61</v>
      </c>
      <c r="J73" s="11">
        <f>CHOOSE($D$4,D73,E73,F73,G73,H73,101-B73)+0.000001*ROWS($A$20:A73)</f>
        <v>960.61005399999999</v>
      </c>
      <c r="K73" s="4">
        <f t="shared" si="17"/>
        <v>10</v>
      </c>
      <c r="L73" s="4"/>
      <c r="M73" s="14">
        <f>ROWS($M$20:M73)</f>
        <v>54</v>
      </c>
      <c r="N73" s="4">
        <v>96</v>
      </c>
      <c r="O73" s="4" t="str">
        <v>Product Name 96</v>
      </c>
      <c r="P73" s="4">
        <v>1102</v>
      </c>
      <c r="Q73" s="4">
        <v>69</v>
      </c>
      <c r="R73" s="4">
        <v>0.16</v>
      </c>
      <c r="S73" s="4">
        <v>666</v>
      </c>
      <c r="T73" s="4">
        <v>453.03</v>
      </c>
      <c r="U73" s="18">
        <v>1128.3727360656917</v>
      </c>
      <c r="V73" s="18">
        <v>19.800935044793079</v>
      </c>
      <c r="W73" s="17">
        <v>0.13359211674640831</v>
      </c>
      <c r="X73" s="18">
        <v>371.69238063827078</v>
      </c>
      <c r="Y73" s="18">
        <v>225.45057159931184</v>
      </c>
      <c r="AA73" s="4">
        <v>0.16</v>
      </c>
      <c r="AB73" s="4">
        <v>666</v>
      </c>
      <c r="AF73" s="14" t="e">
        <v>#N/A</v>
      </c>
      <c r="AG73" s="14" t="e">
        <v>#N/A</v>
      </c>
      <c r="AH73" s="14" t="e">
        <v>#N/A</v>
      </c>
      <c r="AI73" s="14" t="e">
        <v>#N/A</v>
      </c>
      <c r="AJ73" s="14" t="e">
        <v>#N/A</v>
      </c>
    </row>
    <row r="74" spans="2:36" x14ac:dyDescent="0.3">
      <c r="B74" s="11">
        <v>55</v>
      </c>
      <c r="C74" s="4" t="str">
        <v>Product Name 55</v>
      </c>
      <c r="D74" s="4">
        <v>143</v>
      </c>
      <c r="E74" s="4">
        <v>90</v>
      </c>
      <c r="F74" s="4">
        <v>0.42</v>
      </c>
      <c r="G74" s="4">
        <v>449</v>
      </c>
      <c r="H74" s="4">
        <v>34.5</v>
      </c>
      <c r="J74" s="11">
        <f>CHOOSE($D$4,D74,E74,F74,G74,H74,101-B74)+0.000001*ROWS($A$20:A74)</f>
        <v>34.500055000000003</v>
      </c>
      <c r="K74" s="4">
        <f t="shared" si="17"/>
        <v>95</v>
      </c>
      <c r="L74" s="4"/>
      <c r="M74" s="14">
        <f>ROWS($M$20:M74)</f>
        <v>55</v>
      </c>
      <c r="N74" s="4">
        <v>70</v>
      </c>
      <c r="O74" s="4" t="str">
        <v>Product Name 70</v>
      </c>
      <c r="P74" s="4">
        <v>357</v>
      </c>
      <c r="Q74" s="4">
        <v>345</v>
      </c>
      <c r="R74" s="4">
        <v>0.72</v>
      </c>
      <c r="S74" s="4">
        <v>641</v>
      </c>
      <c r="T74" s="4">
        <v>449</v>
      </c>
      <c r="U74" s="18">
        <v>495.77062162224036</v>
      </c>
      <c r="V74" s="18">
        <v>353.6827306575999</v>
      </c>
      <c r="W74" s="17">
        <v>0.67983318749701138</v>
      </c>
      <c r="X74" s="18">
        <v>713.39875575566919</v>
      </c>
      <c r="Y74" s="18">
        <v>115.18713940630457</v>
      </c>
      <c r="AA74" s="4">
        <v>0.72</v>
      </c>
      <c r="AB74" s="4">
        <v>641</v>
      </c>
      <c r="AF74" s="14" t="e">
        <v>#N/A</v>
      </c>
      <c r="AG74" s="14" t="e">
        <v>#N/A</v>
      </c>
      <c r="AH74" s="14" t="e">
        <v>#N/A</v>
      </c>
      <c r="AI74" s="14" t="e">
        <v>#N/A</v>
      </c>
      <c r="AJ74" s="14" t="e">
        <v>#N/A</v>
      </c>
    </row>
    <row r="75" spans="2:36" x14ac:dyDescent="0.3">
      <c r="B75" s="11">
        <v>56</v>
      </c>
      <c r="C75" s="4" t="str">
        <v>Product Name 56</v>
      </c>
      <c r="D75" s="4">
        <v>891</v>
      </c>
      <c r="E75" s="4">
        <v>339</v>
      </c>
      <c r="F75" s="4">
        <v>0.92</v>
      </c>
      <c r="G75" s="4">
        <v>410</v>
      </c>
      <c r="H75" s="4">
        <v>514.91999999999996</v>
      </c>
      <c r="J75" s="11">
        <f>CHOOSE($D$4,D75,E75,F75,G75,H75,101-B75)+0.000001*ROWS($A$20:A75)</f>
        <v>514.92005599999993</v>
      </c>
      <c r="K75" s="4">
        <f t="shared" si="17"/>
        <v>49</v>
      </c>
      <c r="L75" s="4"/>
      <c r="M75" s="14">
        <f>ROWS($M$20:M75)</f>
        <v>56</v>
      </c>
      <c r="N75" s="4">
        <v>72</v>
      </c>
      <c r="O75" s="4" t="str">
        <v>Product Name 72</v>
      </c>
      <c r="P75" s="4">
        <v>793</v>
      </c>
      <c r="Q75" s="4">
        <v>301</v>
      </c>
      <c r="R75" s="4">
        <v>0.81</v>
      </c>
      <c r="S75" s="4">
        <v>636</v>
      </c>
      <c r="T75" s="4">
        <v>441.91</v>
      </c>
      <c r="U75" s="18">
        <v>778.62857567689605</v>
      </c>
      <c r="V75" s="18">
        <v>200.46396421516275</v>
      </c>
      <c r="W75" s="17">
        <v>1.0013257377932498</v>
      </c>
      <c r="X75" s="18">
        <v>354.76956027070094</v>
      </c>
      <c r="Y75" s="18">
        <v>279.00312666058932</v>
      </c>
      <c r="AA75" s="4">
        <v>0.81</v>
      </c>
      <c r="AB75" s="4">
        <v>636</v>
      </c>
      <c r="AF75" s="14" t="e">
        <v>#N/A</v>
      </c>
      <c r="AG75" s="14" t="e">
        <v>#N/A</v>
      </c>
      <c r="AH75" s="14" t="e">
        <v>#N/A</v>
      </c>
      <c r="AI75" s="14" t="e">
        <v>#N/A</v>
      </c>
      <c r="AJ75" s="14" t="e">
        <v>#N/A</v>
      </c>
    </row>
    <row r="76" spans="2:36" x14ac:dyDescent="0.3">
      <c r="B76" s="11">
        <v>57</v>
      </c>
      <c r="C76" s="4" t="str">
        <v>Product Name 57</v>
      </c>
      <c r="D76" s="4">
        <v>445</v>
      </c>
      <c r="E76" s="4">
        <v>396</v>
      </c>
      <c r="F76" s="4">
        <v>0.56000000000000005</v>
      </c>
      <c r="G76" s="4">
        <v>388</v>
      </c>
      <c r="H76" s="4">
        <v>369.97</v>
      </c>
      <c r="J76" s="11">
        <f>CHOOSE($D$4,D76,E76,F76,G76,H76,101-B76)+0.000001*ROWS($A$20:A76)</f>
        <v>369.97005700000005</v>
      </c>
      <c r="K76" s="4">
        <f t="shared" si="17"/>
        <v>62</v>
      </c>
      <c r="L76" s="4"/>
      <c r="M76" s="14">
        <f>ROWS($M$20:M76)</f>
        <v>57</v>
      </c>
      <c r="N76" s="4">
        <v>19</v>
      </c>
      <c r="O76" s="4" t="str">
        <v>Product Name 19</v>
      </c>
      <c r="P76" s="4">
        <v>1350</v>
      </c>
      <c r="Q76" s="4">
        <v>398</v>
      </c>
      <c r="R76" s="4">
        <v>0.68</v>
      </c>
      <c r="S76" s="4">
        <v>677</v>
      </c>
      <c r="T76" s="4">
        <v>411.09</v>
      </c>
      <c r="U76" s="18">
        <v>1065.5403165330513</v>
      </c>
      <c r="V76" s="18">
        <v>384.82500878242502</v>
      </c>
      <c r="W76" s="17">
        <v>0.63345077667658389</v>
      </c>
      <c r="X76" s="18">
        <v>760.40652032081198</v>
      </c>
      <c r="Y76" s="18">
        <v>303.08128707439391</v>
      </c>
      <c r="AA76" s="4">
        <v>0.68</v>
      </c>
      <c r="AB76" s="4">
        <v>677</v>
      </c>
      <c r="AF76" s="14" t="e">
        <v>#N/A</v>
      </c>
      <c r="AG76" s="14" t="e">
        <v>#N/A</v>
      </c>
      <c r="AH76" s="14" t="e">
        <v>#N/A</v>
      </c>
      <c r="AI76" s="14" t="e">
        <v>#N/A</v>
      </c>
      <c r="AJ76" s="14" t="e">
        <v>#N/A</v>
      </c>
    </row>
    <row r="77" spans="2:36" x14ac:dyDescent="0.3">
      <c r="B77" s="11">
        <v>58</v>
      </c>
      <c r="C77" s="4" t="str">
        <v>Product Name 58</v>
      </c>
      <c r="D77" s="4">
        <v>284</v>
      </c>
      <c r="E77" s="4">
        <v>286</v>
      </c>
      <c r="F77" s="4">
        <v>0.62</v>
      </c>
      <c r="G77" s="4">
        <v>668</v>
      </c>
      <c r="H77" s="4">
        <v>574.32000000000005</v>
      </c>
      <c r="J77" s="11">
        <f>CHOOSE($D$4,D77,E77,F77,G77,H77,101-B77)+0.000001*ROWS($A$20:A77)</f>
        <v>574.32005800000002</v>
      </c>
      <c r="K77" s="4">
        <f t="shared" si="17"/>
        <v>41</v>
      </c>
      <c r="L77" s="4"/>
      <c r="M77" s="14">
        <f>ROWS($M$20:M77)</f>
        <v>58</v>
      </c>
      <c r="N77" s="4">
        <v>14</v>
      </c>
      <c r="O77" s="4" t="str">
        <v>Product Name 14</v>
      </c>
      <c r="P77" s="4">
        <v>682</v>
      </c>
      <c r="Q77" s="4">
        <v>417</v>
      </c>
      <c r="R77" s="4">
        <v>0.41</v>
      </c>
      <c r="S77" s="4">
        <v>330</v>
      </c>
      <c r="T77" s="4">
        <v>404.07</v>
      </c>
      <c r="U77" s="18">
        <v>1016.8261713131608</v>
      </c>
      <c r="V77" s="18">
        <v>491.66247171183022</v>
      </c>
      <c r="W77" s="17">
        <v>0.5149041661813204</v>
      </c>
      <c r="X77" s="18">
        <v>37.56956289511767</v>
      </c>
      <c r="Y77" s="18">
        <v>599.81215568516768</v>
      </c>
      <c r="AA77" s="4">
        <v>0.41</v>
      </c>
      <c r="AB77" s="4">
        <v>330</v>
      </c>
      <c r="AF77" s="14" t="e">
        <v>#N/A</v>
      </c>
      <c r="AG77" s="14" t="e">
        <v>#N/A</v>
      </c>
      <c r="AH77" s="14" t="e">
        <v>#N/A</v>
      </c>
      <c r="AI77" s="14" t="e">
        <v>#N/A</v>
      </c>
      <c r="AJ77" s="14" t="e">
        <v>#N/A</v>
      </c>
    </row>
    <row r="78" spans="2:36" x14ac:dyDescent="0.3">
      <c r="B78" s="11">
        <v>59</v>
      </c>
      <c r="C78" s="4" t="str">
        <v>Product Name 59</v>
      </c>
      <c r="D78" s="4">
        <v>154</v>
      </c>
      <c r="E78" s="4">
        <v>121</v>
      </c>
      <c r="F78" s="4">
        <v>0.83</v>
      </c>
      <c r="G78" s="4">
        <v>463</v>
      </c>
      <c r="H78" s="4">
        <v>79.95</v>
      </c>
      <c r="J78" s="11">
        <f>CHOOSE($D$4,D78,E78,F78,G78,H78,101-B78)+0.000001*ROWS($A$20:A78)</f>
        <v>79.950058999999996</v>
      </c>
      <c r="K78" s="4">
        <f t="shared" si="17"/>
        <v>92</v>
      </c>
      <c r="L78" s="4"/>
      <c r="M78" s="14">
        <f>ROWS($M$20:M78)</f>
        <v>59</v>
      </c>
      <c r="N78" s="4">
        <v>29</v>
      </c>
      <c r="O78" s="4" t="str">
        <v>Product Name 29</v>
      </c>
      <c r="P78" s="4">
        <v>923</v>
      </c>
      <c r="Q78" s="4">
        <v>116</v>
      </c>
      <c r="R78" s="4">
        <v>0.61</v>
      </c>
      <c r="S78" s="4">
        <v>622</v>
      </c>
      <c r="T78" s="4">
        <v>386.26</v>
      </c>
      <c r="U78" s="18">
        <v>207.97791998560962</v>
      </c>
      <c r="V78" s="18">
        <v>33.535078063832017</v>
      </c>
      <c r="W78" s="17">
        <v>0.2818102616112706</v>
      </c>
      <c r="X78" s="18">
        <v>287.37546018940623</v>
      </c>
      <c r="Y78" s="18">
        <v>569.44004276804515</v>
      </c>
      <c r="AA78" s="4">
        <v>0.61</v>
      </c>
      <c r="AB78" s="4">
        <v>622</v>
      </c>
      <c r="AF78" s="14" t="e">
        <v>#N/A</v>
      </c>
      <c r="AG78" s="14" t="e">
        <v>#N/A</v>
      </c>
      <c r="AH78" s="14" t="e">
        <v>#N/A</v>
      </c>
      <c r="AI78" s="14" t="e">
        <v>#N/A</v>
      </c>
      <c r="AJ78" s="14" t="e">
        <v>#N/A</v>
      </c>
    </row>
    <row r="79" spans="2:36" x14ac:dyDescent="0.3">
      <c r="B79" s="11">
        <v>60</v>
      </c>
      <c r="C79" s="4" t="str">
        <v>Product Name 60</v>
      </c>
      <c r="D79" s="4">
        <v>175</v>
      </c>
      <c r="E79" s="4">
        <v>293</v>
      </c>
      <c r="F79" s="4">
        <v>0.67</v>
      </c>
      <c r="G79" s="4">
        <v>704</v>
      </c>
      <c r="H79" s="4">
        <v>147.34</v>
      </c>
      <c r="J79" s="11">
        <f>CHOOSE($D$4,D79,E79,F79,G79,H79,101-B79)+0.000001*ROWS($A$20:A79)</f>
        <v>147.34005999999999</v>
      </c>
      <c r="K79" s="4">
        <f t="shared" si="17"/>
        <v>83</v>
      </c>
      <c r="L79" s="4"/>
      <c r="M79" s="14">
        <f>ROWS($M$20:M79)</f>
        <v>60</v>
      </c>
      <c r="N79" s="4">
        <v>92</v>
      </c>
      <c r="O79" s="4" t="str">
        <v>Product Name 92</v>
      </c>
      <c r="P79" s="4">
        <v>130</v>
      </c>
      <c r="Q79" s="4">
        <v>244</v>
      </c>
      <c r="R79" s="4">
        <v>0.08</v>
      </c>
      <c r="S79" s="4">
        <v>391</v>
      </c>
      <c r="T79" s="4">
        <v>384.97</v>
      </c>
      <c r="U79" s="18">
        <v>10.942348709401749</v>
      </c>
      <c r="V79" s="18">
        <v>137.12167693507325</v>
      </c>
      <c r="W79" s="17">
        <v>2.1317943521009859E-2</v>
      </c>
      <c r="X79" s="18">
        <v>64.299514692215737</v>
      </c>
      <c r="Y79" s="18">
        <v>73.472429123382611</v>
      </c>
      <c r="AA79" s="4">
        <v>0.08</v>
      </c>
      <c r="AB79" s="4">
        <v>391</v>
      </c>
      <c r="AF79" s="14" t="e">
        <v>#N/A</v>
      </c>
      <c r="AG79" s="14" t="e">
        <v>#N/A</v>
      </c>
      <c r="AH79" s="14" t="e">
        <v>#N/A</v>
      </c>
      <c r="AI79" s="14" t="e">
        <v>#N/A</v>
      </c>
      <c r="AJ79" s="14" t="e">
        <v>#N/A</v>
      </c>
    </row>
    <row r="80" spans="2:36" x14ac:dyDescent="0.3">
      <c r="B80" s="11">
        <v>61</v>
      </c>
      <c r="C80" s="4" t="str">
        <v>Product Name 61</v>
      </c>
      <c r="D80" s="4">
        <v>671</v>
      </c>
      <c r="E80" s="4">
        <v>488</v>
      </c>
      <c r="F80" s="4">
        <v>0.64</v>
      </c>
      <c r="G80" s="4">
        <v>342</v>
      </c>
      <c r="H80" s="4">
        <v>622.22</v>
      </c>
      <c r="J80" s="11">
        <f>CHOOSE($D$4,D80,E80,F80,G80,H80,101-B80)+0.000001*ROWS($A$20:A80)</f>
        <v>622.22006099999999</v>
      </c>
      <c r="K80" s="4">
        <f t="shared" si="17"/>
        <v>34</v>
      </c>
      <c r="L80" s="4"/>
      <c r="M80" s="14">
        <f>ROWS($M$20:M80)</f>
        <v>61</v>
      </c>
      <c r="N80" s="4">
        <v>7</v>
      </c>
      <c r="O80" s="4" t="str">
        <v>Product Name 7</v>
      </c>
      <c r="P80" s="4">
        <v>1269</v>
      </c>
      <c r="Q80" s="4">
        <v>319</v>
      </c>
      <c r="R80" s="4">
        <v>0.78</v>
      </c>
      <c r="S80" s="4">
        <v>285</v>
      </c>
      <c r="T80" s="4">
        <v>373.29</v>
      </c>
      <c r="U80" s="18">
        <v>952.78246060479307</v>
      </c>
      <c r="V80" s="18">
        <v>29.035931029226688</v>
      </c>
      <c r="W80" s="17">
        <v>0.19951850622180375</v>
      </c>
      <c r="X80" s="18">
        <v>197.96731582340942</v>
      </c>
      <c r="Y80" s="18">
        <v>74.151725778172249</v>
      </c>
      <c r="AA80" s="4">
        <v>0.78</v>
      </c>
      <c r="AB80" s="4">
        <v>285</v>
      </c>
      <c r="AF80" s="14" t="e">
        <v>#N/A</v>
      </c>
      <c r="AG80" s="14" t="e">
        <v>#N/A</v>
      </c>
      <c r="AH80" s="14" t="e">
        <v>#N/A</v>
      </c>
      <c r="AI80" s="14" t="e">
        <v>#N/A</v>
      </c>
      <c r="AJ80" s="14" t="e">
        <v>#N/A</v>
      </c>
    </row>
    <row r="81" spans="2:36" x14ac:dyDescent="0.3">
      <c r="B81" s="11">
        <v>62</v>
      </c>
      <c r="C81" s="4" t="str">
        <v>Product Name 62</v>
      </c>
      <c r="D81" s="4">
        <v>266</v>
      </c>
      <c r="E81" s="4">
        <v>18</v>
      </c>
      <c r="F81" s="4">
        <v>0.54</v>
      </c>
      <c r="G81" s="4">
        <v>703</v>
      </c>
      <c r="H81" s="4">
        <v>973.22</v>
      </c>
      <c r="J81" s="11">
        <f>CHOOSE($D$4,D81,E81,F81,G81,H81,101-B81)+0.000001*ROWS($A$20:A81)</f>
        <v>973.22006199999998</v>
      </c>
      <c r="K81" s="4">
        <f t="shared" si="17"/>
        <v>8</v>
      </c>
      <c r="L81" s="4"/>
      <c r="M81" s="14">
        <f>ROWS($M$20:M81)</f>
        <v>62</v>
      </c>
      <c r="N81" s="4">
        <v>57</v>
      </c>
      <c r="O81" s="4" t="str">
        <v>Product Name 57</v>
      </c>
      <c r="P81" s="4">
        <v>445</v>
      </c>
      <c r="Q81" s="4">
        <v>396</v>
      </c>
      <c r="R81" s="4">
        <v>0.56000000000000005</v>
      </c>
      <c r="S81" s="4">
        <v>388</v>
      </c>
      <c r="T81" s="4">
        <v>369.97</v>
      </c>
      <c r="U81" s="18">
        <v>315.11343676473695</v>
      </c>
      <c r="V81" s="18">
        <v>308.48729264945177</v>
      </c>
      <c r="W81" s="17">
        <v>0.46844579296307887</v>
      </c>
      <c r="X81" s="18">
        <v>340.97469462889046</v>
      </c>
      <c r="Y81" s="18">
        <v>431.61526781887278</v>
      </c>
      <c r="AA81" s="4">
        <v>0.56000000000000005</v>
      </c>
      <c r="AB81" s="4">
        <v>388</v>
      </c>
      <c r="AF81" s="14" t="e">
        <v>#N/A</v>
      </c>
      <c r="AG81" s="14" t="e">
        <v>#N/A</v>
      </c>
      <c r="AH81" s="14" t="e">
        <v>#N/A</v>
      </c>
      <c r="AI81" s="14" t="e">
        <v>#N/A</v>
      </c>
      <c r="AJ81" s="14" t="e">
        <v>#N/A</v>
      </c>
    </row>
    <row r="82" spans="2:36" x14ac:dyDescent="0.3">
      <c r="B82" s="11">
        <v>63</v>
      </c>
      <c r="C82" s="4" t="str">
        <v>Product Name 63</v>
      </c>
      <c r="D82" s="4">
        <v>611</v>
      </c>
      <c r="E82" s="4">
        <v>429</v>
      </c>
      <c r="F82" s="4">
        <v>0.35</v>
      </c>
      <c r="G82" s="4">
        <v>615</v>
      </c>
      <c r="H82" s="4">
        <v>166.92</v>
      </c>
      <c r="J82" s="11">
        <f>CHOOSE($D$4,D82,E82,F82,G82,H82,101-B82)+0.000001*ROWS($A$20:A82)</f>
        <v>166.920063</v>
      </c>
      <c r="K82" s="4">
        <f t="shared" si="17"/>
        <v>81</v>
      </c>
      <c r="L82" s="4"/>
      <c r="M82" s="14">
        <f>ROWS($M$20:M82)</f>
        <v>63</v>
      </c>
      <c r="N82" s="4">
        <v>4</v>
      </c>
      <c r="O82" s="4" t="str">
        <v>Product Name 4</v>
      </c>
      <c r="P82" s="4">
        <v>366</v>
      </c>
      <c r="Q82" s="4">
        <v>388</v>
      </c>
      <c r="R82" s="4">
        <v>0.35</v>
      </c>
      <c r="S82" s="4">
        <v>578</v>
      </c>
      <c r="T82" s="4">
        <v>367.9</v>
      </c>
      <c r="U82" s="18">
        <v>86.891804985272003</v>
      </c>
      <c r="V82" s="18">
        <v>395.1556422640042</v>
      </c>
      <c r="W82" s="17">
        <v>5.8893856343477116E-2</v>
      </c>
      <c r="X82" s="18">
        <v>295.27640115890108</v>
      </c>
      <c r="Y82" s="18">
        <v>110.79941593908094</v>
      </c>
      <c r="AA82" s="4">
        <v>0.35</v>
      </c>
      <c r="AB82" s="4">
        <v>578</v>
      </c>
      <c r="AF82" s="14" t="e">
        <v>#N/A</v>
      </c>
      <c r="AG82" s="14" t="e">
        <v>#N/A</v>
      </c>
      <c r="AH82" s="14" t="e">
        <v>#N/A</v>
      </c>
      <c r="AI82" s="14" t="e">
        <v>#N/A</v>
      </c>
      <c r="AJ82" s="14" t="e">
        <v>#N/A</v>
      </c>
    </row>
    <row r="83" spans="2:36" x14ac:dyDescent="0.3">
      <c r="B83" s="11">
        <v>64</v>
      </c>
      <c r="C83" s="4" t="str">
        <v>Product Name 64</v>
      </c>
      <c r="D83" s="4">
        <v>259</v>
      </c>
      <c r="E83" s="4">
        <v>42</v>
      </c>
      <c r="F83" s="4">
        <v>0.28000000000000003</v>
      </c>
      <c r="G83" s="4">
        <v>263</v>
      </c>
      <c r="H83" s="4">
        <v>728.32</v>
      </c>
      <c r="J83" s="11">
        <f>CHOOSE($D$4,D83,E83,F83,G83,H83,101-B83)+0.000001*ROWS($A$20:A83)</f>
        <v>728.320064</v>
      </c>
      <c r="K83" s="4">
        <f t="shared" si="17"/>
        <v>25</v>
      </c>
      <c r="L83" s="4"/>
      <c r="M83" s="14">
        <f>ROWS($M$20:M83)</f>
        <v>64</v>
      </c>
      <c r="N83" s="4">
        <v>87</v>
      </c>
      <c r="O83" s="4" t="str">
        <v>Product Name 87</v>
      </c>
      <c r="P83" s="4">
        <v>1319</v>
      </c>
      <c r="Q83" s="4">
        <v>100</v>
      </c>
      <c r="R83" s="4">
        <v>0.79</v>
      </c>
      <c r="S83" s="4">
        <v>269</v>
      </c>
      <c r="T83" s="4">
        <v>365.38</v>
      </c>
      <c r="U83" s="18">
        <v>701.2508320271229</v>
      </c>
      <c r="V83" s="18">
        <v>23.004309710770254</v>
      </c>
      <c r="W83" s="17">
        <v>0.10688817877902151</v>
      </c>
      <c r="X83" s="18">
        <v>153.16619504242234</v>
      </c>
      <c r="Y83" s="18">
        <v>187.38603203852716</v>
      </c>
      <c r="AA83" s="4">
        <v>0.79</v>
      </c>
      <c r="AB83" s="4">
        <v>269</v>
      </c>
      <c r="AF83" s="14" t="e">
        <v>#N/A</v>
      </c>
      <c r="AG83" s="14" t="e">
        <v>#N/A</v>
      </c>
      <c r="AH83" s="14" t="e">
        <v>#N/A</v>
      </c>
      <c r="AI83" s="14" t="e">
        <v>#N/A</v>
      </c>
      <c r="AJ83" s="14" t="e">
        <v>#N/A</v>
      </c>
    </row>
    <row r="84" spans="2:36" x14ac:dyDescent="0.3">
      <c r="B84" s="11">
        <v>65</v>
      </c>
      <c r="C84" s="4" t="str">
        <v>Product Name 65</v>
      </c>
      <c r="D84" s="4">
        <v>1368</v>
      </c>
      <c r="E84" s="4">
        <v>188</v>
      </c>
      <c r="F84" s="4">
        <v>0.28000000000000003</v>
      </c>
      <c r="G84" s="4">
        <v>539</v>
      </c>
      <c r="H84" s="4">
        <v>876.31</v>
      </c>
      <c r="J84" s="11">
        <f>CHOOSE($D$4,D84,E84,F84,G84,H84,101-B84)+0.000001*ROWS($A$20:A84)</f>
        <v>876.3100649999999</v>
      </c>
      <c r="K84" s="4">
        <f t="shared" si="17"/>
        <v>17</v>
      </c>
      <c r="L84" s="4"/>
      <c r="M84" s="14">
        <f>ROWS($M$20:M84)</f>
        <v>65</v>
      </c>
      <c r="N84" s="4">
        <v>1</v>
      </c>
      <c r="O84" s="4" t="str">
        <v>Product Name 1</v>
      </c>
      <c r="P84" s="4">
        <v>284</v>
      </c>
      <c r="Q84" s="4">
        <v>267</v>
      </c>
      <c r="R84" s="4">
        <v>0.28000000000000003</v>
      </c>
      <c r="S84" s="4">
        <v>318</v>
      </c>
      <c r="T84" s="4">
        <v>348.83</v>
      </c>
      <c r="U84" s="18">
        <v>203.40348971348044</v>
      </c>
      <c r="V84" s="18">
        <v>264.149673813655</v>
      </c>
      <c r="W84" s="17">
        <v>0.29202177533743273</v>
      </c>
      <c r="X84" s="18">
        <v>248.10845975230035</v>
      </c>
      <c r="Y84" s="18">
        <v>355.23454887577731</v>
      </c>
      <c r="AA84" s="4">
        <v>0.28000000000000003</v>
      </c>
      <c r="AB84" s="4">
        <v>318</v>
      </c>
      <c r="AF84" s="14" t="e">
        <v>#N/A</v>
      </c>
      <c r="AG84" s="14" t="e">
        <v>#N/A</v>
      </c>
      <c r="AH84" s="14" t="e">
        <v>#N/A</v>
      </c>
      <c r="AI84" s="14" t="e">
        <v>#N/A</v>
      </c>
      <c r="AJ84" s="14" t="e">
        <v>#N/A</v>
      </c>
    </row>
    <row r="85" spans="2:36" x14ac:dyDescent="0.3">
      <c r="B85" s="11">
        <v>66</v>
      </c>
      <c r="C85" s="4" t="str">
        <v>Product Name 66</v>
      </c>
      <c r="D85" s="4">
        <v>592</v>
      </c>
      <c r="E85" s="4">
        <v>253</v>
      </c>
      <c r="F85" s="4">
        <v>0.74</v>
      </c>
      <c r="G85" s="4">
        <v>496</v>
      </c>
      <c r="H85" s="4">
        <v>621.80999999999995</v>
      </c>
      <c r="J85" s="11">
        <f>CHOOSE($D$4,D85,E85,F85,G85,H85,101-B85)+0.000001*ROWS($A$20:A85)</f>
        <v>621.81006599999989</v>
      </c>
      <c r="K85" s="4">
        <f t="shared" ref="K85:K119" si="18">RANK(J85,$J$20:$J$119)</f>
        <v>35</v>
      </c>
      <c r="L85" s="4"/>
      <c r="M85" s="14">
        <f>ROWS($M$20:M85)</f>
        <v>66</v>
      </c>
      <c r="N85" s="4">
        <v>100</v>
      </c>
      <c r="O85" s="4" t="str">
        <v>Product Name 100</v>
      </c>
      <c r="P85" s="4">
        <v>1338</v>
      </c>
      <c r="Q85" s="4">
        <v>183</v>
      </c>
      <c r="R85" s="4">
        <v>0.28000000000000003</v>
      </c>
      <c r="S85" s="4">
        <v>646</v>
      </c>
      <c r="T85" s="4">
        <v>343.29</v>
      </c>
      <c r="U85" s="18">
        <v>2005.7963301729155</v>
      </c>
      <c r="V85" s="18">
        <v>131.39502413184667</v>
      </c>
      <c r="W85" s="17">
        <v>0.14674589014567241</v>
      </c>
      <c r="X85" s="18">
        <v>257.57406472027117</v>
      </c>
      <c r="Y85" s="18">
        <v>482.69574792059746</v>
      </c>
      <c r="AA85" s="4">
        <v>0.28000000000000003</v>
      </c>
      <c r="AB85" s="4">
        <v>646</v>
      </c>
      <c r="AF85" s="14" t="e">
        <v>#N/A</v>
      </c>
      <c r="AG85" s="14" t="e">
        <v>#N/A</v>
      </c>
      <c r="AH85" s="14" t="e">
        <v>#N/A</v>
      </c>
      <c r="AI85" s="14" t="e">
        <v>#N/A</v>
      </c>
      <c r="AJ85" s="14" t="e">
        <v>#N/A</v>
      </c>
    </row>
    <row r="86" spans="2:36" x14ac:dyDescent="0.3">
      <c r="B86" s="11">
        <v>67</v>
      </c>
      <c r="C86" s="4" t="str">
        <v>Product Name 67</v>
      </c>
      <c r="D86" s="4">
        <v>870</v>
      </c>
      <c r="E86" s="4">
        <v>73</v>
      </c>
      <c r="F86" s="4">
        <v>0.08</v>
      </c>
      <c r="G86" s="4">
        <v>509</v>
      </c>
      <c r="H86" s="4">
        <v>541.54999999999995</v>
      </c>
      <c r="J86" s="11">
        <f>CHOOSE($D$4,D86,E86,F86,G86,H86,101-B86)+0.000001*ROWS($A$20:A86)</f>
        <v>541.5500669999999</v>
      </c>
      <c r="K86" s="4">
        <f t="shared" si="18"/>
        <v>45</v>
      </c>
      <c r="L86" s="4"/>
      <c r="M86" s="14">
        <f>ROWS($M$20:M86)</f>
        <v>67</v>
      </c>
      <c r="N86" s="4">
        <v>23</v>
      </c>
      <c r="O86" s="4" t="str">
        <v>Product Name 23</v>
      </c>
      <c r="P86" s="4">
        <v>482</v>
      </c>
      <c r="Q86" s="4">
        <v>116</v>
      </c>
      <c r="R86" s="4">
        <v>0.71</v>
      </c>
      <c r="S86" s="4">
        <v>425</v>
      </c>
      <c r="T86" s="4">
        <v>337.36</v>
      </c>
      <c r="U86" s="18">
        <v>272.53534932943359</v>
      </c>
      <c r="V86" s="18">
        <v>14.789151567297756</v>
      </c>
      <c r="W86" s="17">
        <v>0.69901742690169699</v>
      </c>
      <c r="X86" s="18">
        <v>214.41753061136995</v>
      </c>
      <c r="Y86" s="18">
        <v>277.86560713405748</v>
      </c>
      <c r="AA86" s="4">
        <v>0.71</v>
      </c>
      <c r="AB86" s="4">
        <v>425</v>
      </c>
      <c r="AF86" s="14" t="e">
        <v>#N/A</v>
      </c>
      <c r="AG86" s="14" t="e">
        <v>#N/A</v>
      </c>
      <c r="AH86" s="14" t="e">
        <v>#N/A</v>
      </c>
      <c r="AI86" s="14" t="e">
        <v>#N/A</v>
      </c>
      <c r="AJ86" s="14" t="e">
        <v>#N/A</v>
      </c>
    </row>
    <row r="87" spans="2:36" x14ac:dyDescent="0.3">
      <c r="B87" s="11">
        <v>68</v>
      </c>
      <c r="C87" s="4" t="str">
        <v>Product Name 68</v>
      </c>
      <c r="D87" s="4">
        <v>1236</v>
      </c>
      <c r="E87" s="4">
        <v>154</v>
      </c>
      <c r="F87" s="4">
        <v>0.42</v>
      </c>
      <c r="G87" s="4">
        <v>672</v>
      </c>
      <c r="H87" s="4">
        <v>729.28</v>
      </c>
      <c r="J87" s="11">
        <f>CHOOSE($D$4,D87,E87,F87,G87,H87,101-B87)+0.000001*ROWS($A$20:A87)</f>
        <v>729.28006800000003</v>
      </c>
      <c r="K87" s="4">
        <f t="shared" si="18"/>
        <v>24</v>
      </c>
      <c r="L87" s="4"/>
      <c r="M87" s="14">
        <f>ROWS($M$20:M87)</f>
        <v>68</v>
      </c>
      <c r="N87" s="4">
        <v>25</v>
      </c>
      <c r="O87" s="4" t="str">
        <v>Product Name 25</v>
      </c>
      <c r="P87" s="4">
        <v>1339</v>
      </c>
      <c r="Q87" s="4">
        <v>379</v>
      </c>
      <c r="R87" s="4">
        <v>0.98</v>
      </c>
      <c r="S87" s="4">
        <v>494</v>
      </c>
      <c r="T87" s="4">
        <v>336.15</v>
      </c>
      <c r="U87" s="18">
        <v>287.79783332904844</v>
      </c>
      <c r="V87" s="18">
        <v>467.58360923211313</v>
      </c>
      <c r="W87" s="17">
        <v>0.73347444272173368</v>
      </c>
      <c r="X87" s="18">
        <v>685.60308751255889</v>
      </c>
      <c r="Y87" s="18">
        <v>280.7803220318645</v>
      </c>
      <c r="AA87" s="4">
        <v>0.98</v>
      </c>
      <c r="AB87" s="4">
        <v>494</v>
      </c>
      <c r="AF87" s="14" t="e">
        <v>#N/A</v>
      </c>
      <c r="AG87" s="14" t="e">
        <v>#N/A</v>
      </c>
      <c r="AH87" s="14" t="e">
        <v>#N/A</v>
      </c>
      <c r="AI87" s="14" t="e">
        <v>#N/A</v>
      </c>
      <c r="AJ87" s="14" t="e">
        <v>#N/A</v>
      </c>
    </row>
    <row r="88" spans="2:36" x14ac:dyDescent="0.3">
      <c r="B88" s="11">
        <v>69</v>
      </c>
      <c r="C88" s="4" t="str">
        <v>Product Name 69</v>
      </c>
      <c r="D88" s="4">
        <v>187</v>
      </c>
      <c r="E88" s="4">
        <v>392</v>
      </c>
      <c r="F88" s="4">
        <v>0.98</v>
      </c>
      <c r="G88" s="4">
        <v>655</v>
      </c>
      <c r="H88" s="4">
        <v>609.45000000000005</v>
      </c>
      <c r="J88" s="11">
        <f>CHOOSE($D$4,D88,E88,F88,G88,H88,101-B88)+0.000001*ROWS($A$20:A88)</f>
        <v>609.4500690000001</v>
      </c>
      <c r="K88" s="4">
        <f t="shared" si="18"/>
        <v>38</v>
      </c>
      <c r="L88" s="4"/>
      <c r="M88" s="14">
        <f>ROWS($M$20:M88)</f>
        <v>69</v>
      </c>
      <c r="N88" s="4">
        <v>86</v>
      </c>
      <c r="O88" s="4" t="str">
        <v>Product Name 86</v>
      </c>
      <c r="P88" s="4">
        <v>232</v>
      </c>
      <c r="Q88" s="4">
        <v>430</v>
      </c>
      <c r="R88" s="4">
        <v>0.71</v>
      </c>
      <c r="S88" s="4">
        <v>256</v>
      </c>
      <c r="T88" s="4">
        <v>275.58</v>
      </c>
      <c r="U88" s="18">
        <v>87.373248044516259</v>
      </c>
      <c r="V88" s="18">
        <v>464.32433746911795</v>
      </c>
      <c r="W88" s="17">
        <v>0.62006523116096224</v>
      </c>
      <c r="X88" s="18">
        <v>199.13102747255226</v>
      </c>
      <c r="Y88" s="18">
        <v>85.16756366807617</v>
      </c>
      <c r="AA88" s="4">
        <v>0.71</v>
      </c>
      <c r="AB88" s="4">
        <v>256</v>
      </c>
      <c r="AF88" s="14" t="e">
        <v>#N/A</v>
      </c>
      <c r="AG88" s="14" t="e">
        <v>#N/A</v>
      </c>
      <c r="AH88" s="14" t="e">
        <v>#N/A</v>
      </c>
      <c r="AI88" s="14" t="e">
        <v>#N/A</v>
      </c>
      <c r="AJ88" s="14" t="e">
        <v>#N/A</v>
      </c>
    </row>
    <row r="89" spans="2:36" x14ac:dyDescent="0.3">
      <c r="B89" s="11">
        <v>70</v>
      </c>
      <c r="C89" s="4" t="str">
        <v>Product Name 70</v>
      </c>
      <c r="D89" s="4">
        <v>357</v>
      </c>
      <c r="E89" s="4">
        <v>345</v>
      </c>
      <c r="F89" s="4">
        <v>0.72</v>
      </c>
      <c r="G89" s="4">
        <v>641</v>
      </c>
      <c r="H89" s="4">
        <v>449</v>
      </c>
      <c r="J89" s="11">
        <f>CHOOSE($D$4,D89,E89,F89,G89,H89,101-B89)+0.000001*ROWS($A$20:A89)</f>
        <v>449.00006999999999</v>
      </c>
      <c r="K89" s="4">
        <f t="shared" si="18"/>
        <v>55</v>
      </c>
      <c r="L89" s="4"/>
      <c r="M89" s="14">
        <f>ROWS($M$20:M89)</f>
        <v>70</v>
      </c>
      <c r="N89" s="4">
        <v>9</v>
      </c>
      <c r="O89" s="4" t="str">
        <v>Product Name 9</v>
      </c>
      <c r="P89" s="4">
        <v>501</v>
      </c>
      <c r="Q89" s="4">
        <v>486</v>
      </c>
      <c r="R89" s="4">
        <v>0.56000000000000005</v>
      </c>
      <c r="S89" s="4">
        <v>464</v>
      </c>
      <c r="T89" s="4">
        <v>265</v>
      </c>
      <c r="U89" s="18">
        <v>373.62231692692694</v>
      </c>
      <c r="V89" s="18">
        <v>413.28375096131026</v>
      </c>
      <c r="W89" s="17">
        <v>0.35492563991055448</v>
      </c>
      <c r="X89" s="18">
        <v>317.17869345652019</v>
      </c>
      <c r="Y89" s="18">
        <v>375.39903784377532</v>
      </c>
      <c r="AA89" s="4">
        <v>0.56000000000000005</v>
      </c>
      <c r="AB89" s="4">
        <v>464</v>
      </c>
      <c r="AF89" s="14" t="e">
        <v>#N/A</v>
      </c>
      <c r="AG89" s="14" t="e">
        <v>#N/A</v>
      </c>
      <c r="AH89" s="14" t="e">
        <v>#N/A</v>
      </c>
      <c r="AI89" s="14" t="e">
        <v>#N/A</v>
      </c>
      <c r="AJ89" s="14" t="e">
        <v>#N/A</v>
      </c>
    </row>
    <row r="90" spans="2:36" x14ac:dyDescent="0.3">
      <c r="B90" s="11">
        <v>71</v>
      </c>
      <c r="C90" s="4" t="str">
        <v>Product Name 71</v>
      </c>
      <c r="D90" s="4">
        <v>431</v>
      </c>
      <c r="E90" s="4">
        <v>234</v>
      </c>
      <c r="F90" s="4">
        <v>0.59</v>
      </c>
      <c r="G90" s="4">
        <v>507</v>
      </c>
      <c r="H90" s="4">
        <v>3.23</v>
      </c>
      <c r="J90" s="11">
        <f>CHOOSE($D$4,D90,E90,F90,G90,H90,101-B90)+0.000001*ROWS($A$20:A90)</f>
        <v>3.2300710000000001</v>
      </c>
      <c r="K90" s="4">
        <f t="shared" si="18"/>
        <v>99</v>
      </c>
      <c r="L90" s="4"/>
      <c r="M90" s="14">
        <f>ROWS($M$20:M90)</f>
        <v>71</v>
      </c>
      <c r="N90" s="4">
        <v>31</v>
      </c>
      <c r="O90" s="4" t="str">
        <v>Product Name 31</v>
      </c>
      <c r="P90" s="4">
        <v>1270</v>
      </c>
      <c r="Q90" s="4">
        <v>64</v>
      </c>
      <c r="R90" s="4">
        <v>0.53</v>
      </c>
      <c r="S90" s="4">
        <v>487</v>
      </c>
      <c r="T90" s="4">
        <v>259.52</v>
      </c>
      <c r="U90" s="18">
        <v>1814.9919043787811</v>
      </c>
      <c r="V90" s="18">
        <v>20.039365697761681</v>
      </c>
      <c r="W90" s="17">
        <v>0.59588448875570255</v>
      </c>
      <c r="X90" s="18">
        <v>138.69195251505118</v>
      </c>
      <c r="Y90" s="18">
        <v>114.96090020328882</v>
      </c>
      <c r="AA90" s="4">
        <v>0.53</v>
      </c>
      <c r="AB90" s="4">
        <v>487</v>
      </c>
      <c r="AF90" s="14" t="e">
        <v>#N/A</v>
      </c>
      <c r="AG90" s="14" t="e">
        <v>#N/A</v>
      </c>
      <c r="AH90" s="14" t="e">
        <v>#N/A</v>
      </c>
      <c r="AI90" s="14" t="e">
        <v>#N/A</v>
      </c>
      <c r="AJ90" s="14" t="e">
        <v>#N/A</v>
      </c>
    </row>
    <row r="91" spans="2:36" x14ac:dyDescent="0.3">
      <c r="B91" s="11">
        <v>72</v>
      </c>
      <c r="C91" s="4" t="str">
        <v>Product Name 72</v>
      </c>
      <c r="D91" s="4">
        <v>793</v>
      </c>
      <c r="E91" s="4">
        <v>301</v>
      </c>
      <c r="F91" s="4">
        <v>0.81</v>
      </c>
      <c r="G91" s="4">
        <v>636</v>
      </c>
      <c r="H91" s="4">
        <v>441.91</v>
      </c>
      <c r="J91" s="11">
        <f>CHOOSE($D$4,D91,E91,F91,G91,H91,101-B91)+0.000001*ROWS($A$20:A91)</f>
        <v>441.91007200000001</v>
      </c>
      <c r="K91" s="4">
        <f t="shared" si="18"/>
        <v>56</v>
      </c>
      <c r="L91" s="4"/>
      <c r="M91" s="14">
        <f>ROWS($M$20:M91)</f>
        <v>72</v>
      </c>
      <c r="N91" s="4">
        <v>24</v>
      </c>
      <c r="O91" s="4" t="str">
        <v>Product Name 24</v>
      </c>
      <c r="P91" s="4">
        <v>1024</v>
      </c>
      <c r="Q91" s="4">
        <v>176</v>
      </c>
      <c r="R91" s="4">
        <v>0.35</v>
      </c>
      <c r="S91" s="4">
        <v>268</v>
      </c>
      <c r="T91" s="4">
        <v>242.52</v>
      </c>
      <c r="U91" s="18">
        <v>1368.9064931931707</v>
      </c>
      <c r="V91" s="18">
        <v>248.9395377951636</v>
      </c>
      <c r="W91" s="17">
        <v>0.1789055549666797</v>
      </c>
      <c r="X91" s="18">
        <v>387.7144321574516</v>
      </c>
      <c r="Y91" s="18">
        <v>123.1874773753577</v>
      </c>
      <c r="AA91" s="4">
        <v>0.35</v>
      </c>
      <c r="AB91" s="4">
        <v>268</v>
      </c>
      <c r="AF91" s="14" t="e">
        <v>#N/A</v>
      </c>
      <c r="AG91" s="14" t="e">
        <v>#N/A</v>
      </c>
      <c r="AH91" s="14" t="e">
        <v>#N/A</v>
      </c>
      <c r="AI91" s="14" t="e">
        <v>#N/A</v>
      </c>
      <c r="AJ91" s="14" t="e">
        <v>#N/A</v>
      </c>
    </row>
    <row r="92" spans="2:36" x14ac:dyDescent="0.3">
      <c r="B92" s="11">
        <v>73</v>
      </c>
      <c r="C92" s="4" t="str">
        <v>Product Name 73</v>
      </c>
      <c r="D92" s="4">
        <v>350</v>
      </c>
      <c r="E92" s="4">
        <v>53</v>
      </c>
      <c r="F92" s="4">
        <v>0.17</v>
      </c>
      <c r="G92" s="4">
        <v>720</v>
      </c>
      <c r="H92" s="4">
        <v>646.45000000000005</v>
      </c>
      <c r="J92" s="11">
        <f>CHOOSE($D$4,D92,E92,F92,G92,H92,101-B92)+0.000001*ROWS($A$20:A92)</f>
        <v>646.45007300000009</v>
      </c>
      <c r="K92" s="4">
        <f t="shared" si="18"/>
        <v>32</v>
      </c>
      <c r="L92" s="4"/>
      <c r="M92" s="14">
        <f>ROWS($M$20:M92)</f>
        <v>73</v>
      </c>
      <c r="N92" s="4">
        <v>77</v>
      </c>
      <c r="O92" s="4" t="str">
        <v>Product Name 77</v>
      </c>
      <c r="P92" s="4">
        <v>576</v>
      </c>
      <c r="Q92" s="4">
        <v>372</v>
      </c>
      <c r="R92" s="4">
        <v>0.37</v>
      </c>
      <c r="S92" s="4">
        <v>675</v>
      </c>
      <c r="T92" s="4">
        <v>239.9</v>
      </c>
      <c r="U92" s="18">
        <v>58.831640726669747</v>
      </c>
      <c r="V92" s="18">
        <v>221.67193970171218</v>
      </c>
      <c r="W92" s="17">
        <v>0.44117731699630053</v>
      </c>
      <c r="X92" s="18">
        <v>377.72345530679189</v>
      </c>
      <c r="Y92" s="18">
        <v>213.2571875209189</v>
      </c>
      <c r="AA92" s="4">
        <v>0.37</v>
      </c>
      <c r="AB92" s="4">
        <v>675</v>
      </c>
      <c r="AF92" s="14" t="e">
        <v>#N/A</v>
      </c>
      <c r="AG92" s="14" t="e">
        <v>#N/A</v>
      </c>
      <c r="AH92" s="14" t="e">
        <v>#N/A</v>
      </c>
      <c r="AI92" s="14" t="e">
        <v>#N/A</v>
      </c>
      <c r="AJ92" s="14" t="e">
        <v>#N/A</v>
      </c>
    </row>
    <row r="93" spans="2:36" x14ac:dyDescent="0.3">
      <c r="B93" s="11">
        <v>74</v>
      </c>
      <c r="C93" s="4" t="str">
        <v>Product Name 74</v>
      </c>
      <c r="D93" s="4">
        <v>781</v>
      </c>
      <c r="E93" s="4">
        <v>319</v>
      </c>
      <c r="F93" s="4">
        <v>0.82</v>
      </c>
      <c r="G93" s="4">
        <v>646</v>
      </c>
      <c r="H93" s="4">
        <v>585.01</v>
      </c>
      <c r="J93" s="11">
        <f>CHOOSE($D$4,D93,E93,F93,G93,H93,101-B93)+0.000001*ROWS($A$20:A93)</f>
        <v>585.01007400000003</v>
      </c>
      <c r="K93" s="4">
        <f t="shared" si="18"/>
        <v>39</v>
      </c>
      <c r="L93" s="4"/>
      <c r="M93" s="14">
        <f>ROWS($M$20:M93)</f>
        <v>74</v>
      </c>
      <c r="N93" s="4">
        <v>89</v>
      </c>
      <c r="O93" s="4" t="str">
        <v>Product Name 89</v>
      </c>
      <c r="P93" s="4">
        <v>1100</v>
      </c>
      <c r="Q93" s="4">
        <v>380</v>
      </c>
      <c r="R93" s="4">
        <v>0.75</v>
      </c>
      <c r="S93" s="4">
        <v>600</v>
      </c>
      <c r="T93" s="4">
        <v>228.92</v>
      </c>
      <c r="U93" s="18">
        <v>1316.0218118117828</v>
      </c>
      <c r="V93" s="18">
        <v>38.246310999125363</v>
      </c>
      <c r="W93" s="17">
        <v>0.1805316548290874</v>
      </c>
      <c r="X93" s="18">
        <v>787.55541502106166</v>
      </c>
      <c r="Y93" s="18">
        <v>334.20944296605433</v>
      </c>
      <c r="AA93" s="4">
        <v>0.75</v>
      </c>
      <c r="AB93" s="4">
        <v>600</v>
      </c>
      <c r="AF93" s="14" t="e">
        <v>#N/A</v>
      </c>
      <c r="AG93" s="14" t="e">
        <v>#N/A</v>
      </c>
      <c r="AH93" s="14" t="e">
        <v>#N/A</v>
      </c>
      <c r="AI93" s="14" t="e">
        <v>#N/A</v>
      </c>
      <c r="AJ93" s="14" t="e">
        <v>#N/A</v>
      </c>
    </row>
    <row r="94" spans="2:36" x14ac:dyDescent="0.3">
      <c r="B94" s="11">
        <v>75</v>
      </c>
      <c r="C94" s="4" t="str">
        <v>Product Name 75</v>
      </c>
      <c r="D94" s="4">
        <v>488</v>
      </c>
      <c r="E94" s="4">
        <v>476</v>
      </c>
      <c r="F94" s="4">
        <v>0.02</v>
      </c>
      <c r="G94" s="4">
        <v>426</v>
      </c>
      <c r="H94" s="4">
        <v>958.79</v>
      </c>
      <c r="J94" s="11">
        <f>CHOOSE($D$4,D94,E94,F94,G94,H94,101-B94)+0.000001*ROWS($A$20:A94)</f>
        <v>958.790075</v>
      </c>
      <c r="K94" s="4">
        <f t="shared" si="18"/>
        <v>11</v>
      </c>
      <c r="L94" s="4"/>
      <c r="M94" s="14">
        <f>ROWS($M$20:M94)</f>
        <v>75</v>
      </c>
      <c r="N94" s="4">
        <v>42</v>
      </c>
      <c r="O94" s="4" t="str">
        <v>Product Name 42</v>
      </c>
      <c r="P94" s="4">
        <v>1338</v>
      </c>
      <c r="Q94" s="4">
        <v>261</v>
      </c>
      <c r="R94" s="4">
        <v>0.86</v>
      </c>
      <c r="S94" s="4">
        <v>648</v>
      </c>
      <c r="T94" s="4">
        <v>218.2</v>
      </c>
      <c r="U94" s="18">
        <v>1678.9534392432322</v>
      </c>
      <c r="V94" s="18">
        <v>309.32792191084627</v>
      </c>
      <c r="W94" s="17">
        <v>0.14333663131161253</v>
      </c>
      <c r="X94" s="18">
        <v>732.05725766738021</v>
      </c>
      <c r="Y94" s="18">
        <v>320.89226984612998</v>
      </c>
      <c r="AA94" s="4">
        <v>0.86</v>
      </c>
      <c r="AB94" s="4">
        <v>648</v>
      </c>
      <c r="AF94" s="14" t="e">
        <v>#N/A</v>
      </c>
      <c r="AG94" s="14" t="e">
        <v>#N/A</v>
      </c>
      <c r="AH94" s="14" t="e">
        <v>#N/A</v>
      </c>
      <c r="AI94" s="14" t="e">
        <v>#N/A</v>
      </c>
      <c r="AJ94" s="14" t="e">
        <v>#N/A</v>
      </c>
    </row>
    <row r="95" spans="2:36" x14ac:dyDescent="0.3">
      <c r="B95" s="11">
        <v>76</v>
      </c>
      <c r="C95" s="4" t="str">
        <v>Product Name 76</v>
      </c>
      <c r="D95" s="4">
        <v>496</v>
      </c>
      <c r="E95" s="4">
        <v>242</v>
      </c>
      <c r="F95" s="4">
        <v>0.83</v>
      </c>
      <c r="G95" s="4">
        <v>344</v>
      </c>
      <c r="H95" s="4">
        <v>577.15</v>
      </c>
      <c r="J95" s="11">
        <f>CHOOSE($D$4,D95,E95,F95,G95,H95,101-B95)+0.000001*ROWS($A$20:A95)</f>
        <v>577.15007600000001</v>
      </c>
      <c r="K95" s="4">
        <f t="shared" si="18"/>
        <v>40</v>
      </c>
      <c r="L95" s="4"/>
      <c r="M95" s="14">
        <f>ROWS($M$20:M95)</f>
        <v>76</v>
      </c>
      <c r="N95" s="4">
        <v>22</v>
      </c>
      <c r="O95" s="4" t="str">
        <v>Product Name 22</v>
      </c>
      <c r="P95" s="4">
        <v>1195</v>
      </c>
      <c r="Q95" s="4">
        <v>199</v>
      </c>
      <c r="R95" s="4">
        <v>0.92</v>
      </c>
      <c r="S95" s="4">
        <v>439</v>
      </c>
      <c r="T95" s="4">
        <v>209.94</v>
      </c>
      <c r="U95" s="18">
        <v>210.5772290775393</v>
      </c>
      <c r="V95" s="18">
        <v>79.535260427644843</v>
      </c>
      <c r="W95" s="17">
        <v>0.90674089218360554</v>
      </c>
      <c r="X95" s="18">
        <v>59.783056756755784</v>
      </c>
      <c r="Y95" s="18">
        <v>74.063373807088084</v>
      </c>
      <c r="AA95" s="4">
        <v>0.92</v>
      </c>
      <c r="AB95" s="4">
        <v>439</v>
      </c>
      <c r="AF95" s="14" t="e">
        <v>#N/A</v>
      </c>
      <c r="AG95" s="14" t="e">
        <v>#N/A</v>
      </c>
      <c r="AH95" s="14" t="e">
        <v>#N/A</v>
      </c>
      <c r="AI95" s="14" t="e">
        <v>#N/A</v>
      </c>
      <c r="AJ95" s="14" t="e">
        <v>#N/A</v>
      </c>
    </row>
    <row r="96" spans="2:36" x14ac:dyDescent="0.3">
      <c r="B96" s="11">
        <v>77</v>
      </c>
      <c r="C96" s="4" t="str">
        <v>Product Name 77</v>
      </c>
      <c r="D96" s="4">
        <v>576</v>
      </c>
      <c r="E96" s="4">
        <v>372</v>
      </c>
      <c r="F96" s="4">
        <v>0.37</v>
      </c>
      <c r="G96" s="4">
        <v>675</v>
      </c>
      <c r="H96" s="4">
        <v>239.9</v>
      </c>
      <c r="J96" s="11">
        <f>CHOOSE($D$4,D96,E96,F96,G96,H96,101-B96)+0.000001*ROWS($A$20:A96)</f>
        <v>239.90007700000001</v>
      </c>
      <c r="K96" s="4">
        <f t="shared" si="18"/>
        <v>73</v>
      </c>
      <c r="L96" s="4"/>
      <c r="M96" s="14">
        <f>ROWS($M$20:M96)</f>
        <v>77</v>
      </c>
      <c r="N96" s="4">
        <v>39</v>
      </c>
      <c r="O96" s="4" t="str">
        <v>Product Name 39</v>
      </c>
      <c r="P96" s="4">
        <v>1403</v>
      </c>
      <c r="Q96" s="4">
        <v>347</v>
      </c>
      <c r="R96" s="4">
        <v>0.61</v>
      </c>
      <c r="S96" s="4">
        <v>671</v>
      </c>
      <c r="T96" s="4">
        <v>206.15</v>
      </c>
      <c r="U96" s="18">
        <v>745.52005073538419</v>
      </c>
      <c r="V96" s="18">
        <v>350.74668837174721</v>
      </c>
      <c r="W96" s="17">
        <v>0.53033037615165746</v>
      </c>
      <c r="X96" s="18">
        <v>308.09093096428575</v>
      </c>
      <c r="Y96" s="18">
        <v>76.989727585227811</v>
      </c>
      <c r="AA96" s="4">
        <v>0.61</v>
      </c>
      <c r="AB96" s="4">
        <v>671</v>
      </c>
      <c r="AF96" s="14" t="e">
        <v>#N/A</v>
      </c>
      <c r="AG96" s="14" t="e">
        <v>#N/A</v>
      </c>
      <c r="AH96" s="14" t="e">
        <v>#N/A</v>
      </c>
      <c r="AI96" s="14" t="e">
        <v>#N/A</v>
      </c>
      <c r="AJ96" s="14" t="e">
        <v>#N/A</v>
      </c>
    </row>
    <row r="97" spans="2:36" x14ac:dyDescent="0.3">
      <c r="B97" s="11">
        <v>78</v>
      </c>
      <c r="C97" s="4" t="str">
        <v>Product Name 78</v>
      </c>
      <c r="D97" s="4">
        <v>1053</v>
      </c>
      <c r="E97" s="4">
        <v>16</v>
      </c>
      <c r="F97" s="4">
        <v>0.02</v>
      </c>
      <c r="G97" s="4">
        <v>528</v>
      </c>
      <c r="H97" s="4">
        <v>571.91</v>
      </c>
      <c r="J97" s="11">
        <f>CHOOSE($D$4,D97,E97,F97,G97,H97,101-B97)+0.000001*ROWS($A$20:A97)</f>
        <v>571.910078</v>
      </c>
      <c r="K97" s="4">
        <f t="shared" si="18"/>
        <v>42</v>
      </c>
      <c r="L97" s="4"/>
      <c r="M97" s="14">
        <f>ROWS($M$20:M97)</f>
        <v>78</v>
      </c>
      <c r="N97" s="4">
        <v>34</v>
      </c>
      <c r="O97" s="4" t="str">
        <v>Product Name 34</v>
      </c>
      <c r="P97" s="4">
        <v>255</v>
      </c>
      <c r="Q97" s="4">
        <v>128</v>
      </c>
      <c r="R97" s="4">
        <v>0.87</v>
      </c>
      <c r="S97" s="4">
        <v>644</v>
      </c>
      <c r="T97" s="4">
        <v>191.33</v>
      </c>
      <c r="U97" s="18">
        <v>345.87695007608403</v>
      </c>
      <c r="V97" s="18">
        <v>158.67065477038119</v>
      </c>
      <c r="W97" s="17">
        <v>0.99239020979479386</v>
      </c>
      <c r="X97" s="18">
        <v>443.48052210633176</v>
      </c>
      <c r="Y97" s="18">
        <v>259.5045532069517</v>
      </c>
      <c r="AA97" s="4">
        <v>0.87</v>
      </c>
      <c r="AB97" s="4">
        <v>644</v>
      </c>
      <c r="AF97" s="14" t="e">
        <v>#N/A</v>
      </c>
      <c r="AG97" s="14" t="e">
        <v>#N/A</v>
      </c>
      <c r="AH97" s="14" t="e">
        <v>#N/A</v>
      </c>
      <c r="AI97" s="14" t="e">
        <v>#N/A</v>
      </c>
      <c r="AJ97" s="14" t="e">
        <v>#N/A</v>
      </c>
    </row>
    <row r="98" spans="2:36" x14ac:dyDescent="0.3">
      <c r="B98" s="11">
        <v>79</v>
      </c>
      <c r="C98" s="4" t="str">
        <v>Product Name 79</v>
      </c>
      <c r="D98" s="4">
        <v>428</v>
      </c>
      <c r="E98" s="4">
        <v>124</v>
      </c>
      <c r="F98" s="4">
        <v>0.47</v>
      </c>
      <c r="G98" s="4">
        <v>351</v>
      </c>
      <c r="H98" s="4">
        <v>639.48</v>
      </c>
      <c r="J98" s="11">
        <f>CHOOSE($D$4,D98,E98,F98,G98,H98,101-B98)+0.000001*ROWS($A$20:A98)</f>
        <v>639.48007900000005</v>
      </c>
      <c r="K98" s="4">
        <f t="shared" si="18"/>
        <v>33</v>
      </c>
      <c r="L98" s="4"/>
      <c r="M98" s="14">
        <f>ROWS($M$20:M98)</f>
        <v>79</v>
      </c>
      <c r="N98" s="4">
        <v>15</v>
      </c>
      <c r="O98" s="4" t="str">
        <v>Product Name 15</v>
      </c>
      <c r="P98" s="4">
        <v>807</v>
      </c>
      <c r="Q98" s="4">
        <v>77</v>
      </c>
      <c r="R98" s="4">
        <v>0.91</v>
      </c>
      <c r="S98" s="4">
        <v>643</v>
      </c>
      <c r="T98" s="4">
        <v>180.39</v>
      </c>
      <c r="U98" s="18">
        <v>956.34722524706149</v>
      </c>
      <c r="V98" s="18">
        <v>59.448848137911284</v>
      </c>
      <c r="W98" s="17">
        <v>0.86293929209456932</v>
      </c>
      <c r="X98" s="18">
        <v>699.81923424824276</v>
      </c>
      <c r="Y98" s="18">
        <v>38.555077519714253</v>
      </c>
      <c r="AA98" s="4">
        <v>0.91</v>
      </c>
      <c r="AB98" s="4">
        <v>643</v>
      </c>
      <c r="AF98" s="14" t="e">
        <v>#N/A</v>
      </c>
      <c r="AG98" s="14" t="e">
        <v>#N/A</v>
      </c>
      <c r="AH98" s="14" t="e">
        <v>#N/A</v>
      </c>
      <c r="AI98" s="14" t="e">
        <v>#N/A</v>
      </c>
      <c r="AJ98" s="14" t="e">
        <v>#N/A</v>
      </c>
    </row>
    <row r="99" spans="2:36" x14ac:dyDescent="0.3">
      <c r="B99" s="11">
        <v>80</v>
      </c>
      <c r="C99" s="4" t="str">
        <v>Product Name 80</v>
      </c>
      <c r="D99" s="4">
        <v>447</v>
      </c>
      <c r="E99" s="4">
        <v>299</v>
      </c>
      <c r="F99" s="4">
        <v>0.72</v>
      </c>
      <c r="G99" s="4">
        <v>518</v>
      </c>
      <c r="H99" s="4">
        <v>759.99</v>
      </c>
      <c r="J99" s="11">
        <f>CHOOSE($D$4,D99,E99,F99,G99,H99,101-B99)+0.000001*ROWS($A$20:A99)</f>
        <v>759.99008000000003</v>
      </c>
      <c r="K99" s="4">
        <f t="shared" si="18"/>
        <v>22</v>
      </c>
      <c r="L99" s="4"/>
      <c r="M99" s="14">
        <f>ROWS($M$20:M99)</f>
        <v>80</v>
      </c>
      <c r="N99" s="4">
        <v>36</v>
      </c>
      <c r="O99" s="4" t="str">
        <v>Product Name 36</v>
      </c>
      <c r="P99" s="4">
        <v>1407</v>
      </c>
      <c r="Q99" s="4">
        <v>302</v>
      </c>
      <c r="R99" s="4">
        <v>0.02</v>
      </c>
      <c r="S99" s="4">
        <v>634</v>
      </c>
      <c r="T99" s="4">
        <v>178.96</v>
      </c>
      <c r="U99" s="18">
        <v>2092.1319673120106</v>
      </c>
      <c r="V99" s="18">
        <v>176.17406194206848</v>
      </c>
      <c r="W99" s="17">
        <v>1.6439811469384807E-2</v>
      </c>
      <c r="X99" s="18">
        <v>351.29145713075275</v>
      </c>
      <c r="Y99" s="18">
        <v>250.60183779505618</v>
      </c>
      <c r="AA99" s="4">
        <v>0.02</v>
      </c>
      <c r="AB99" s="4">
        <v>634</v>
      </c>
      <c r="AF99" s="14" t="e">
        <v>#N/A</v>
      </c>
      <c r="AG99" s="14" t="e">
        <v>#N/A</v>
      </c>
      <c r="AH99" s="14" t="e">
        <v>#N/A</v>
      </c>
      <c r="AI99" s="14" t="e">
        <v>#N/A</v>
      </c>
      <c r="AJ99" s="14" t="e">
        <v>#N/A</v>
      </c>
    </row>
    <row r="100" spans="2:36" x14ac:dyDescent="0.3">
      <c r="B100" s="11">
        <v>81</v>
      </c>
      <c r="C100" s="4" t="str">
        <v>Product Name 81</v>
      </c>
      <c r="D100" s="4">
        <v>1059</v>
      </c>
      <c r="E100" s="4">
        <v>9</v>
      </c>
      <c r="F100" s="4">
        <v>0.68</v>
      </c>
      <c r="G100" s="4">
        <v>563</v>
      </c>
      <c r="H100" s="4">
        <v>100.84</v>
      </c>
      <c r="J100" s="11">
        <f>CHOOSE($D$4,D100,E100,F100,G100,H100,101-B100)+0.000001*ROWS($A$20:A100)</f>
        <v>100.840081</v>
      </c>
      <c r="K100" s="4">
        <f t="shared" si="18"/>
        <v>88</v>
      </c>
      <c r="L100" s="4"/>
      <c r="M100" s="14">
        <f>ROWS($M$20:M100)</f>
        <v>81</v>
      </c>
      <c r="N100" s="4">
        <v>63</v>
      </c>
      <c r="O100" s="4" t="str">
        <v>Product Name 63</v>
      </c>
      <c r="P100" s="4">
        <v>611</v>
      </c>
      <c r="Q100" s="4">
        <v>429</v>
      </c>
      <c r="R100" s="4">
        <v>0.35</v>
      </c>
      <c r="S100" s="4">
        <v>615</v>
      </c>
      <c r="T100" s="4">
        <v>166.92</v>
      </c>
      <c r="U100" s="18">
        <v>148.32163098525749</v>
      </c>
      <c r="V100" s="18">
        <v>407.09058128541528</v>
      </c>
      <c r="W100" s="17">
        <v>0.21970206709832912</v>
      </c>
      <c r="X100" s="18">
        <v>273.11210722459913</v>
      </c>
      <c r="Y100" s="18">
        <v>149.57433563182207</v>
      </c>
      <c r="AA100" s="4">
        <v>0.35</v>
      </c>
      <c r="AB100" s="4">
        <v>615</v>
      </c>
      <c r="AF100" s="14" t="e">
        <v>#N/A</v>
      </c>
      <c r="AG100" s="14" t="e">
        <v>#N/A</v>
      </c>
      <c r="AH100" s="14" t="e">
        <v>#N/A</v>
      </c>
      <c r="AI100" s="14" t="e">
        <v>#N/A</v>
      </c>
      <c r="AJ100" s="14" t="e">
        <v>#N/A</v>
      </c>
    </row>
    <row r="101" spans="2:36" x14ac:dyDescent="0.3">
      <c r="B101" s="11">
        <v>82</v>
      </c>
      <c r="C101" s="4" t="str">
        <v>Product Name 82</v>
      </c>
      <c r="D101" s="4">
        <v>389</v>
      </c>
      <c r="E101" s="4">
        <v>19</v>
      </c>
      <c r="F101" s="4">
        <v>0.37</v>
      </c>
      <c r="G101" s="4">
        <v>537</v>
      </c>
      <c r="H101" s="4">
        <v>620.14</v>
      </c>
      <c r="J101" s="11">
        <f>CHOOSE($D$4,D101,E101,F101,G101,H101,101-B101)+0.000001*ROWS($A$20:A101)</f>
        <v>620.14008200000001</v>
      </c>
      <c r="K101" s="4">
        <f t="shared" si="18"/>
        <v>36</v>
      </c>
      <c r="L101" s="4"/>
      <c r="M101" s="14">
        <f>ROWS($M$20:M101)</f>
        <v>82</v>
      </c>
      <c r="N101" s="4">
        <v>44</v>
      </c>
      <c r="O101" s="4" t="str">
        <v>Product Name 44</v>
      </c>
      <c r="P101" s="4">
        <v>419</v>
      </c>
      <c r="Q101" s="4">
        <v>398</v>
      </c>
      <c r="R101" s="4">
        <v>0.51</v>
      </c>
      <c r="S101" s="4">
        <v>316</v>
      </c>
      <c r="T101" s="4">
        <v>153.76</v>
      </c>
      <c r="U101" s="18">
        <v>627.8119688039568</v>
      </c>
      <c r="V101" s="18">
        <v>514.11628729794597</v>
      </c>
      <c r="W101" s="17">
        <v>0.34559465856462013</v>
      </c>
      <c r="X101" s="18">
        <v>8.8631399881034696</v>
      </c>
      <c r="Y101" s="18">
        <v>162.215481974912</v>
      </c>
      <c r="AA101" s="4">
        <v>0.51</v>
      </c>
      <c r="AB101" s="4">
        <v>316</v>
      </c>
      <c r="AF101" s="14" t="e">
        <v>#N/A</v>
      </c>
      <c r="AG101" s="14" t="e">
        <v>#N/A</v>
      </c>
      <c r="AH101" s="14" t="e">
        <v>#N/A</v>
      </c>
      <c r="AI101" s="14" t="e">
        <v>#N/A</v>
      </c>
      <c r="AJ101" s="14" t="e">
        <v>#N/A</v>
      </c>
    </row>
    <row r="102" spans="2:36" x14ac:dyDescent="0.3">
      <c r="B102" s="11">
        <v>83</v>
      </c>
      <c r="C102" s="4" t="str">
        <v>Product Name 83</v>
      </c>
      <c r="D102" s="4">
        <v>913</v>
      </c>
      <c r="E102" s="4">
        <v>115</v>
      </c>
      <c r="F102" s="4">
        <v>0.12</v>
      </c>
      <c r="G102" s="4">
        <v>499</v>
      </c>
      <c r="H102" s="4">
        <v>558.05999999999995</v>
      </c>
      <c r="J102" s="11">
        <f>CHOOSE($D$4,D102,E102,F102,G102,H102,101-B102)+0.000001*ROWS($A$20:A102)</f>
        <v>558.06008299999996</v>
      </c>
      <c r="K102" s="4">
        <f t="shared" si="18"/>
        <v>44</v>
      </c>
      <c r="L102" s="4"/>
      <c r="M102" s="14">
        <f>ROWS($M$20:M102)</f>
        <v>83</v>
      </c>
      <c r="N102" s="4">
        <v>60</v>
      </c>
      <c r="O102" s="4" t="str">
        <v>Product Name 60</v>
      </c>
      <c r="P102" s="4">
        <v>175</v>
      </c>
      <c r="Q102" s="4">
        <v>293</v>
      </c>
      <c r="R102" s="4">
        <v>0.67</v>
      </c>
      <c r="S102" s="4">
        <v>704</v>
      </c>
      <c r="T102" s="4">
        <v>147.34</v>
      </c>
      <c r="U102" s="18">
        <v>65.643063875183259</v>
      </c>
      <c r="V102" s="18">
        <v>63.512252755654501</v>
      </c>
      <c r="W102" s="17">
        <v>0.48899871180126298</v>
      </c>
      <c r="X102" s="18">
        <v>985.87970978987209</v>
      </c>
      <c r="Y102" s="18">
        <v>72.509426293058141</v>
      </c>
      <c r="AA102" s="4">
        <v>0.67</v>
      </c>
      <c r="AB102" s="4">
        <v>704</v>
      </c>
      <c r="AF102" s="14" t="e">
        <v>#N/A</v>
      </c>
      <c r="AG102" s="14" t="e">
        <v>#N/A</v>
      </c>
      <c r="AH102" s="14" t="e">
        <v>#N/A</v>
      </c>
      <c r="AI102" s="14" t="e">
        <v>#N/A</v>
      </c>
      <c r="AJ102" s="14" t="e">
        <v>#N/A</v>
      </c>
    </row>
    <row r="103" spans="2:36" x14ac:dyDescent="0.3">
      <c r="B103" s="11">
        <v>84</v>
      </c>
      <c r="C103" s="4" t="str">
        <v>Product Name 84</v>
      </c>
      <c r="D103" s="4">
        <v>1136</v>
      </c>
      <c r="E103" s="4">
        <v>347</v>
      </c>
      <c r="F103" s="4">
        <v>0.6</v>
      </c>
      <c r="G103" s="4">
        <v>384</v>
      </c>
      <c r="H103" s="4">
        <v>999.49</v>
      </c>
      <c r="J103" s="11">
        <f>CHOOSE($D$4,D103,E103,F103,G103,H103,101-B103)+0.000001*ROWS($A$20:A103)</f>
        <v>999.49008400000002</v>
      </c>
      <c r="K103" s="4">
        <f t="shared" si="18"/>
        <v>1</v>
      </c>
      <c r="L103" s="4"/>
      <c r="M103" s="14">
        <f>ROWS($M$20:M103)</f>
        <v>84</v>
      </c>
      <c r="N103" s="4">
        <v>13</v>
      </c>
      <c r="O103" s="4" t="str">
        <v>Product Name 13</v>
      </c>
      <c r="P103" s="4">
        <v>447</v>
      </c>
      <c r="Q103" s="4">
        <v>489</v>
      </c>
      <c r="R103" s="4">
        <v>0.13</v>
      </c>
      <c r="S103" s="4">
        <v>352</v>
      </c>
      <c r="T103" s="4">
        <v>141.18</v>
      </c>
      <c r="U103" s="18">
        <v>535.01747728985924</v>
      </c>
      <c r="V103" s="18">
        <v>697.57461463336324</v>
      </c>
      <c r="W103" s="17">
        <v>0.11351111509564001</v>
      </c>
      <c r="X103" s="18">
        <v>359.85760570646119</v>
      </c>
      <c r="Y103" s="18">
        <v>129.41288577580261</v>
      </c>
      <c r="AA103" s="4">
        <v>0.13</v>
      </c>
      <c r="AB103" s="4">
        <v>352</v>
      </c>
      <c r="AF103" s="14" t="e">
        <v>#N/A</v>
      </c>
      <c r="AG103" s="14" t="e">
        <v>#N/A</v>
      </c>
      <c r="AH103" s="14" t="e">
        <v>#N/A</v>
      </c>
      <c r="AI103" s="14" t="e">
        <v>#N/A</v>
      </c>
      <c r="AJ103" s="14" t="e">
        <v>#N/A</v>
      </c>
    </row>
    <row r="104" spans="2:36" x14ac:dyDescent="0.3">
      <c r="B104" s="11">
        <v>85</v>
      </c>
      <c r="C104" s="4" t="str">
        <v>Product Name 85</v>
      </c>
      <c r="D104" s="4">
        <v>1135</v>
      </c>
      <c r="E104" s="4">
        <v>318</v>
      </c>
      <c r="F104" s="4">
        <v>0.81</v>
      </c>
      <c r="G104" s="4">
        <v>491</v>
      </c>
      <c r="H104" s="4">
        <v>715.53</v>
      </c>
      <c r="J104" s="11">
        <f>CHOOSE($D$4,D104,E104,F104,G104,H104,101-B104)+0.000001*ROWS($A$20:A104)</f>
        <v>715.53008499999999</v>
      </c>
      <c r="K104" s="4">
        <f t="shared" si="18"/>
        <v>27</v>
      </c>
      <c r="L104" s="4"/>
      <c r="M104" s="14">
        <f>ROWS($M$20:M104)</f>
        <v>85</v>
      </c>
      <c r="N104" s="4">
        <v>52</v>
      </c>
      <c r="O104" s="4" t="str">
        <v>Product Name 52</v>
      </c>
      <c r="P104" s="4">
        <v>305</v>
      </c>
      <c r="Q104" s="4">
        <v>277</v>
      </c>
      <c r="R104" s="4">
        <v>0.22</v>
      </c>
      <c r="S104" s="4">
        <v>597</v>
      </c>
      <c r="T104" s="4">
        <v>136.75</v>
      </c>
      <c r="U104" s="18">
        <v>34.192770124274944</v>
      </c>
      <c r="V104" s="18">
        <v>152.62293432164378</v>
      </c>
      <c r="W104" s="17">
        <v>0.29390620344852209</v>
      </c>
      <c r="X104" s="18">
        <v>399.5899481302398</v>
      </c>
      <c r="Y104" s="18">
        <v>72.136523801347565</v>
      </c>
      <c r="AA104" s="4">
        <v>0.22</v>
      </c>
      <c r="AB104" s="4">
        <v>597</v>
      </c>
      <c r="AF104" s="14" t="e">
        <v>#N/A</v>
      </c>
      <c r="AG104" s="14" t="e">
        <v>#N/A</v>
      </c>
      <c r="AH104" s="14" t="e">
        <v>#N/A</v>
      </c>
      <c r="AI104" s="14" t="e">
        <v>#N/A</v>
      </c>
      <c r="AJ104" s="14" t="e">
        <v>#N/A</v>
      </c>
    </row>
    <row r="105" spans="2:36" x14ac:dyDescent="0.3">
      <c r="B105" s="11">
        <v>86</v>
      </c>
      <c r="C105" s="4" t="str">
        <v>Product Name 86</v>
      </c>
      <c r="D105" s="4">
        <v>232</v>
      </c>
      <c r="E105" s="4">
        <v>430</v>
      </c>
      <c r="F105" s="4">
        <v>0.71</v>
      </c>
      <c r="G105" s="4">
        <v>256</v>
      </c>
      <c r="H105" s="4">
        <v>275.58</v>
      </c>
      <c r="J105" s="11">
        <f>CHOOSE($D$4,D105,E105,F105,G105,H105,101-B105)+0.000001*ROWS($A$20:A105)</f>
        <v>275.58008599999999</v>
      </c>
      <c r="K105" s="4">
        <f t="shared" si="18"/>
        <v>69</v>
      </c>
      <c r="L105" s="4"/>
      <c r="M105" s="14">
        <f>ROWS($M$20:M105)</f>
        <v>86</v>
      </c>
      <c r="N105" s="4">
        <v>33</v>
      </c>
      <c r="O105" s="4" t="str">
        <v>Product Name 33</v>
      </c>
      <c r="P105" s="4">
        <v>1330</v>
      </c>
      <c r="Q105" s="4">
        <v>385</v>
      </c>
      <c r="R105" s="4">
        <v>0.25</v>
      </c>
      <c r="S105" s="4">
        <v>550</v>
      </c>
      <c r="T105" s="4">
        <v>117.46</v>
      </c>
      <c r="U105" s="18">
        <v>245.31329042454479</v>
      </c>
      <c r="V105" s="18">
        <v>145.96206698005568</v>
      </c>
      <c r="W105" s="17">
        <v>0.3652278009657981</v>
      </c>
      <c r="X105" s="18">
        <v>473.37970701648698</v>
      </c>
      <c r="Y105" s="18">
        <v>32.524532374137756</v>
      </c>
      <c r="AA105" s="4">
        <v>0.25</v>
      </c>
      <c r="AB105" s="4">
        <v>550</v>
      </c>
      <c r="AF105" s="14" t="e">
        <v>#N/A</v>
      </c>
      <c r="AG105" s="14" t="e">
        <v>#N/A</v>
      </c>
      <c r="AH105" s="14" t="e">
        <v>#N/A</v>
      </c>
      <c r="AI105" s="14" t="e">
        <v>#N/A</v>
      </c>
      <c r="AJ105" s="14" t="e">
        <v>#N/A</v>
      </c>
    </row>
    <row r="106" spans="2:36" x14ac:dyDescent="0.3">
      <c r="B106" s="11">
        <v>87</v>
      </c>
      <c r="C106" s="4" t="str">
        <v>Product Name 87</v>
      </c>
      <c r="D106" s="4">
        <v>1319</v>
      </c>
      <c r="E106" s="4">
        <v>100</v>
      </c>
      <c r="F106" s="4">
        <v>0.79</v>
      </c>
      <c r="G106" s="4">
        <v>269</v>
      </c>
      <c r="H106" s="4">
        <v>365.38</v>
      </c>
      <c r="J106" s="11">
        <f>CHOOSE($D$4,D106,E106,F106,G106,H106,101-B106)+0.000001*ROWS($A$20:A106)</f>
        <v>365.380087</v>
      </c>
      <c r="K106" s="4">
        <f t="shared" si="18"/>
        <v>64</v>
      </c>
      <c r="L106" s="4"/>
      <c r="M106" s="14">
        <f>ROWS($M$20:M106)</f>
        <v>87</v>
      </c>
      <c r="N106" s="4">
        <v>45</v>
      </c>
      <c r="O106" s="4" t="str">
        <v>Product Name 45</v>
      </c>
      <c r="P106" s="4">
        <v>905</v>
      </c>
      <c r="Q106" s="4">
        <v>84</v>
      </c>
      <c r="R106" s="4">
        <v>0.22</v>
      </c>
      <c r="S106" s="4">
        <v>704</v>
      </c>
      <c r="T106" s="4">
        <v>101.97</v>
      </c>
      <c r="U106" s="18">
        <v>334.5794324483669</v>
      </c>
      <c r="V106" s="18">
        <v>51.641860193292828</v>
      </c>
      <c r="W106" s="17">
        <v>0.23169621250876657</v>
      </c>
      <c r="X106" s="18">
        <v>297.65427638598646</v>
      </c>
      <c r="Y106" s="18">
        <v>42.06114538184012</v>
      </c>
      <c r="AA106" s="4">
        <v>0.22</v>
      </c>
      <c r="AB106" s="4">
        <v>704</v>
      </c>
      <c r="AF106" s="14" t="e">
        <v>#N/A</v>
      </c>
      <c r="AG106" s="14" t="e">
        <v>#N/A</v>
      </c>
      <c r="AH106" s="14" t="e">
        <v>#N/A</v>
      </c>
      <c r="AI106" s="14" t="e">
        <v>#N/A</v>
      </c>
      <c r="AJ106" s="14" t="e">
        <v>#N/A</v>
      </c>
    </row>
    <row r="107" spans="2:36" x14ac:dyDescent="0.3">
      <c r="B107" s="11">
        <v>88</v>
      </c>
      <c r="C107" s="4" t="str">
        <v>Product Name 88</v>
      </c>
      <c r="D107" s="4">
        <v>465</v>
      </c>
      <c r="E107" s="4">
        <v>471</v>
      </c>
      <c r="F107" s="4">
        <v>0.85</v>
      </c>
      <c r="G107" s="4">
        <v>731</v>
      </c>
      <c r="H107" s="4">
        <v>970.51</v>
      </c>
      <c r="J107" s="11">
        <f>CHOOSE($D$4,D107,E107,F107,G107,H107,101-B107)+0.000001*ROWS($A$20:A107)</f>
        <v>970.510088</v>
      </c>
      <c r="K107" s="4">
        <f t="shared" si="18"/>
        <v>9</v>
      </c>
      <c r="L107" s="4"/>
      <c r="M107" s="14">
        <f>ROWS($M$20:M107)</f>
        <v>88</v>
      </c>
      <c r="N107" s="4">
        <v>81</v>
      </c>
      <c r="O107" s="4" t="str">
        <v>Product Name 81</v>
      </c>
      <c r="P107" s="4">
        <v>1059</v>
      </c>
      <c r="Q107" s="4">
        <v>9</v>
      </c>
      <c r="R107" s="4">
        <v>0.68</v>
      </c>
      <c r="S107" s="4">
        <v>563</v>
      </c>
      <c r="T107" s="4">
        <v>100.84</v>
      </c>
      <c r="U107" s="18">
        <v>240.43364738661512</v>
      </c>
      <c r="V107" s="18">
        <v>7.5389116831402809</v>
      </c>
      <c r="W107" s="17">
        <v>0.95766220084137466</v>
      </c>
      <c r="X107" s="18">
        <v>282.9518536141037</v>
      </c>
      <c r="Y107" s="18">
        <v>53.072413516795734</v>
      </c>
      <c r="AA107" s="4">
        <v>0.68</v>
      </c>
      <c r="AB107" s="4">
        <v>563</v>
      </c>
      <c r="AF107" s="14" t="e">
        <v>#N/A</v>
      </c>
      <c r="AG107" s="14" t="e">
        <v>#N/A</v>
      </c>
      <c r="AH107" s="14" t="e">
        <v>#N/A</v>
      </c>
      <c r="AI107" s="14" t="e">
        <v>#N/A</v>
      </c>
      <c r="AJ107" s="14" t="e">
        <v>#N/A</v>
      </c>
    </row>
    <row r="108" spans="2:36" x14ac:dyDescent="0.3">
      <c r="B108" s="11">
        <v>89</v>
      </c>
      <c r="C108" s="4" t="str">
        <v>Product Name 89</v>
      </c>
      <c r="D108" s="4">
        <v>1100</v>
      </c>
      <c r="E108" s="4">
        <v>380</v>
      </c>
      <c r="F108" s="4">
        <v>0.75</v>
      </c>
      <c r="G108" s="4">
        <v>600</v>
      </c>
      <c r="H108" s="4">
        <v>228.92</v>
      </c>
      <c r="J108" s="11">
        <f>CHOOSE($D$4,D108,E108,F108,G108,H108,101-B108)+0.000001*ROWS($A$20:A108)</f>
        <v>228.92008899999999</v>
      </c>
      <c r="K108" s="4">
        <f t="shared" si="18"/>
        <v>74</v>
      </c>
      <c r="L108" s="4"/>
      <c r="M108" s="14">
        <f>ROWS($M$20:M108)</f>
        <v>89</v>
      </c>
      <c r="N108" s="4">
        <v>37</v>
      </c>
      <c r="O108" s="4" t="str">
        <v>Product Name 37</v>
      </c>
      <c r="P108" s="4">
        <v>359</v>
      </c>
      <c r="Q108" s="4">
        <v>269</v>
      </c>
      <c r="R108" s="4">
        <v>0.7</v>
      </c>
      <c r="S108" s="4">
        <v>571</v>
      </c>
      <c r="T108" s="4">
        <v>93.66</v>
      </c>
      <c r="U108" s="18">
        <v>353.64505059262797</v>
      </c>
      <c r="V108" s="18">
        <v>122.70352028824416</v>
      </c>
      <c r="W108" s="17">
        <v>0.73896169874929374</v>
      </c>
      <c r="X108" s="18">
        <v>497.30142916466735</v>
      </c>
      <c r="Y108" s="18">
        <v>72.404920065801889</v>
      </c>
      <c r="AA108" s="4">
        <v>0.7</v>
      </c>
      <c r="AB108" s="4">
        <v>571</v>
      </c>
      <c r="AF108" s="14" t="e">
        <v>#N/A</v>
      </c>
      <c r="AG108" s="14" t="e">
        <v>#N/A</v>
      </c>
      <c r="AH108" s="14" t="e">
        <v>#N/A</v>
      </c>
      <c r="AI108" s="14" t="e">
        <v>#N/A</v>
      </c>
      <c r="AJ108" s="14" t="e">
        <v>#N/A</v>
      </c>
    </row>
    <row r="109" spans="2:36" x14ac:dyDescent="0.3">
      <c r="B109" s="11">
        <v>90</v>
      </c>
      <c r="C109" s="4" t="str">
        <v>Product Name 90</v>
      </c>
      <c r="D109" s="4">
        <v>386</v>
      </c>
      <c r="E109" s="4">
        <v>379</v>
      </c>
      <c r="F109" s="4">
        <v>0.21</v>
      </c>
      <c r="G109" s="4">
        <v>720</v>
      </c>
      <c r="H109" s="4">
        <v>22.38</v>
      </c>
      <c r="J109" s="11">
        <f>CHOOSE($D$4,D109,E109,F109,G109,H109,101-B109)+0.000001*ROWS($A$20:A109)</f>
        <v>22.380089999999999</v>
      </c>
      <c r="K109" s="4">
        <f t="shared" si="18"/>
        <v>96</v>
      </c>
      <c r="L109" s="4"/>
      <c r="M109" s="14">
        <f>ROWS($M$20:M109)</f>
        <v>90</v>
      </c>
      <c r="N109" s="4">
        <v>21</v>
      </c>
      <c r="O109" s="4" t="str">
        <v>Product Name 21</v>
      </c>
      <c r="P109" s="4">
        <v>830</v>
      </c>
      <c r="Q109" s="4">
        <v>264</v>
      </c>
      <c r="R109" s="4">
        <v>0.1</v>
      </c>
      <c r="S109" s="4">
        <v>396</v>
      </c>
      <c r="T109" s="4">
        <v>85.84</v>
      </c>
      <c r="U109" s="18">
        <v>1063.8950996750548</v>
      </c>
      <c r="V109" s="18">
        <v>19.300528787264867</v>
      </c>
      <c r="W109" s="17">
        <v>0.10544096733861306</v>
      </c>
      <c r="X109" s="18">
        <v>374.29164897600185</v>
      </c>
      <c r="Y109" s="18">
        <v>34.866857003661039</v>
      </c>
      <c r="AA109" s="4">
        <v>0.1</v>
      </c>
      <c r="AB109" s="4">
        <v>396</v>
      </c>
      <c r="AF109" s="14" t="e">
        <v>#N/A</v>
      </c>
      <c r="AG109" s="14" t="e">
        <v>#N/A</v>
      </c>
      <c r="AH109" s="14" t="e">
        <v>#N/A</v>
      </c>
      <c r="AI109" s="14" t="e">
        <v>#N/A</v>
      </c>
      <c r="AJ109" s="14" t="e">
        <v>#N/A</v>
      </c>
    </row>
    <row r="110" spans="2:36" x14ac:dyDescent="0.3">
      <c r="B110" s="11">
        <v>91</v>
      </c>
      <c r="C110" s="4" t="str">
        <v>Product Name 91</v>
      </c>
      <c r="D110" s="4">
        <v>1337</v>
      </c>
      <c r="E110" s="4">
        <v>473</v>
      </c>
      <c r="F110" s="4">
        <v>0.24</v>
      </c>
      <c r="G110" s="4">
        <v>266</v>
      </c>
      <c r="H110" s="4">
        <v>711.8</v>
      </c>
      <c r="J110" s="11">
        <f>CHOOSE($D$4,D110,E110,F110,G110,H110,101-B110)+0.000001*ROWS($A$20:A110)</f>
        <v>711.80009099999995</v>
      </c>
      <c r="K110" s="4">
        <f t="shared" si="18"/>
        <v>28</v>
      </c>
      <c r="L110" s="4"/>
      <c r="M110" s="14">
        <f>ROWS($M$20:M110)</f>
        <v>91</v>
      </c>
      <c r="N110" s="4">
        <v>95</v>
      </c>
      <c r="O110" s="4" t="str">
        <v>Product Name 95</v>
      </c>
      <c r="P110" s="4">
        <v>889</v>
      </c>
      <c r="Q110" s="4">
        <v>15</v>
      </c>
      <c r="R110" s="4">
        <v>0.11</v>
      </c>
      <c r="S110" s="4">
        <v>561</v>
      </c>
      <c r="T110" s="4">
        <v>80.790000000000006</v>
      </c>
      <c r="U110" s="18">
        <v>161.58100870070996</v>
      </c>
      <c r="V110" s="18">
        <v>11.914699670403893</v>
      </c>
      <c r="W110" s="17">
        <v>0.15783407161631666</v>
      </c>
      <c r="X110" s="18">
        <v>773.97024162083517</v>
      </c>
      <c r="Y110" s="18">
        <v>112.41630460336511</v>
      </c>
      <c r="AA110" s="4">
        <v>0.11</v>
      </c>
      <c r="AB110" s="4">
        <v>561</v>
      </c>
      <c r="AF110" s="14" t="e">
        <v>#N/A</v>
      </c>
      <c r="AG110" s="14" t="e">
        <v>#N/A</v>
      </c>
      <c r="AH110" s="14" t="e">
        <v>#N/A</v>
      </c>
      <c r="AI110" s="14" t="e">
        <v>#N/A</v>
      </c>
      <c r="AJ110" s="14" t="e">
        <v>#N/A</v>
      </c>
    </row>
    <row r="111" spans="2:36" x14ac:dyDescent="0.3">
      <c r="B111" s="11">
        <v>92</v>
      </c>
      <c r="C111" s="4" t="str">
        <v>Product Name 92</v>
      </c>
      <c r="D111" s="4">
        <v>130</v>
      </c>
      <c r="E111" s="4">
        <v>244</v>
      </c>
      <c r="F111" s="4">
        <v>0.08</v>
      </c>
      <c r="G111" s="4">
        <v>391</v>
      </c>
      <c r="H111" s="4">
        <v>384.97</v>
      </c>
      <c r="J111" s="11">
        <f>CHOOSE($D$4,D111,E111,F111,G111,H111,101-B111)+0.000001*ROWS($A$20:A111)</f>
        <v>384.97009200000002</v>
      </c>
      <c r="K111" s="4">
        <f t="shared" si="18"/>
        <v>60</v>
      </c>
      <c r="L111" s="4"/>
      <c r="M111" s="14">
        <f>ROWS($M$20:M111)</f>
        <v>92</v>
      </c>
      <c r="N111" s="4">
        <v>59</v>
      </c>
      <c r="O111" s="4" t="str">
        <v>Product Name 59</v>
      </c>
      <c r="P111" s="4">
        <v>154</v>
      </c>
      <c r="Q111" s="4">
        <v>121</v>
      </c>
      <c r="R111" s="4">
        <v>0.83</v>
      </c>
      <c r="S111" s="4">
        <v>463</v>
      </c>
      <c r="T111" s="4">
        <v>79.95</v>
      </c>
      <c r="U111" s="18">
        <v>90.902459916472182</v>
      </c>
      <c r="V111" s="18">
        <v>99.716346804950476</v>
      </c>
      <c r="W111" s="17">
        <v>0.16436156362453416</v>
      </c>
      <c r="X111" s="18">
        <v>50.151671822667694</v>
      </c>
      <c r="Y111" s="18">
        <v>39.529881538604563</v>
      </c>
      <c r="AA111" s="4">
        <v>0.83</v>
      </c>
      <c r="AB111" s="4">
        <v>463</v>
      </c>
      <c r="AF111" s="14" t="e">
        <v>#N/A</v>
      </c>
      <c r="AG111" s="14" t="e">
        <v>#N/A</v>
      </c>
      <c r="AH111" s="14" t="e">
        <v>#N/A</v>
      </c>
      <c r="AI111" s="14" t="e">
        <v>#N/A</v>
      </c>
      <c r="AJ111" s="14" t="e">
        <v>#N/A</v>
      </c>
    </row>
    <row r="112" spans="2:36" x14ac:dyDescent="0.3">
      <c r="B112" s="11">
        <v>93</v>
      </c>
      <c r="C112" s="4" t="str">
        <v>Product Name 93</v>
      </c>
      <c r="D112" s="4">
        <v>680</v>
      </c>
      <c r="E112" s="4">
        <v>49</v>
      </c>
      <c r="F112" s="4">
        <v>0.03</v>
      </c>
      <c r="G112" s="4">
        <v>496</v>
      </c>
      <c r="H112" s="4">
        <v>614.98</v>
      </c>
      <c r="J112" s="11">
        <f>CHOOSE($D$4,D112,E112,F112,G112,H112,101-B112)+0.000001*ROWS($A$20:A112)</f>
        <v>614.98009300000001</v>
      </c>
      <c r="K112" s="4">
        <f t="shared" si="18"/>
        <v>37</v>
      </c>
      <c r="L112" s="4"/>
      <c r="M112" s="14">
        <f>ROWS($M$20:M112)</f>
        <v>93</v>
      </c>
      <c r="N112" s="4">
        <v>38</v>
      </c>
      <c r="O112" s="4" t="str">
        <v>Product Name 38</v>
      </c>
      <c r="P112" s="4">
        <v>1084</v>
      </c>
      <c r="Q112" s="4">
        <v>267</v>
      </c>
      <c r="R112" s="4">
        <v>0.13</v>
      </c>
      <c r="S112" s="4">
        <v>432</v>
      </c>
      <c r="T112" s="4">
        <v>67.7</v>
      </c>
      <c r="U112" s="18">
        <v>86.197164081829371</v>
      </c>
      <c r="V112" s="18">
        <v>170.48303732418427</v>
      </c>
      <c r="W112" s="17">
        <v>6.213100764998928E-2</v>
      </c>
      <c r="X112" s="18">
        <v>10.760247576717738</v>
      </c>
      <c r="Y112" s="18">
        <v>39.757937727561547</v>
      </c>
      <c r="AA112" s="4">
        <v>0.13</v>
      </c>
      <c r="AB112" s="4">
        <v>432</v>
      </c>
      <c r="AF112" s="14" t="e">
        <v>#N/A</v>
      </c>
      <c r="AG112" s="14" t="e">
        <v>#N/A</v>
      </c>
      <c r="AH112" s="14" t="e">
        <v>#N/A</v>
      </c>
      <c r="AI112" s="14" t="e">
        <v>#N/A</v>
      </c>
      <c r="AJ112" s="14" t="e">
        <v>#N/A</v>
      </c>
    </row>
    <row r="113" spans="2:36" x14ac:dyDescent="0.3">
      <c r="B113" s="11">
        <v>94</v>
      </c>
      <c r="C113" s="4" t="str">
        <v>Product Name 94</v>
      </c>
      <c r="D113" s="4">
        <v>1355</v>
      </c>
      <c r="E113" s="4">
        <v>423</v>
      </c>
      <c r="F113" s="4">
        <v>0.63</v>
      </c>
      <c r="G113" s="4">
        <v>705</v>
      </c>
      <c r="H113" s="4">
        <v>482.87</v>
      </c>
      <c r="J113" s="11">
        <f>CHOOSE($D$4,D113,E113,F113,G113,H113,101-B113)+0.000001*ROWS($A$20:A113)</f>
        <v>482.87009399999999</v>
      </c>
      <c r="K113" s="4">
        <f t="shared" si="18"/>
        <v>52</v>
      </c>
      <c r="L113" s="4"/>
      <c r="M113" s="14">
        <f>ROWS($M$20:M113)</f>
        <v>94</v>
      </c>
      <c r="N113" s="4">
        <v>40</v>
      </c>
      <c r="O113" s="4" t="str">
        <v>Product Name 40</v>
      </c>
      <c r="P113" s="4">
        <v>297</v>
      </c>
      <c r="Q113" s="4">
        <v>65</v>
      </c>
      <c r="R113" s="4">
        <v>0.44</v>
      </c>
      <c r="S113" s="4">
        <v>334</v>
      </c>
      <c r="T113" s="4">
        <v>53.51</v>
      </c>
      <c r="U113" s="18">
        <v>136.45460394505162</v>
      </c>
      <c r="V113" s="18">
        <v>18.94620987301672</v>
      </c>
      <c r="W113" s="17">
        <v>0.604910134825412</v>
      </c>
      <c r="X113" s="18">
        <v>361.90349267584855</v>
      </c>
      <c r="Y113" s="18">
        <v>66.275775200476005</v>
      </c>
      <c r="AA113" s="4">
        <v>0.44</v>
      </c>
      <c r="AB113" s="4">
        <v>334</v>
      </c>
      <c r="AF113" s="14" t="e">
        <v>#N/A</v>
      </c>
      <c r="AG113" s="14" t="e">
        <v>#N/A</v>
      </c>
      <c r="AH113" s="14" t="e">
        <v>#N/A</v>
      </c>
      <c r="AI113" s="14" t="e">
        <v>#N/A</v>
      </c>
      <c r="AJ113" s="14" t="e">
        <v>#N/A</v>
      </c>
    </row>
    <row r="114" spans="2:36" x14ac:dyDescent="0.3">
      <c r="B114" s="11">
        <v>95</v>
      </c>
      <c r="C114" s="4" t="str">
        <v>Product Name 95</v>
      </c>
      <c r="D114" s="4">
        <v>889</v>
      </c>
      <c r="E114" s="4">
        <v>15</v>
      </c>
      <c r="F114" s="4">
        <v>0.11</v>
      </c>
      <c r="G114" s="4">
        <v>561</v>
      </c>
      <c r="H114" s="4">
        <v>80.790000000000006</v>
      </c>
      <c r="J114" s="11">
        <f>CHOOSE($D$4,D114,E114,F114,G114,H114,101-B114)+0.000001*ROWS($A$20:A114)</f>
        <v>80.790095000000008</v>
      </c>
      <c r="K114" s="4">
        <f t="shared" si="18"/>
        <v>91</v>
      </c>
      <c r="L114" s="4"/>
      <c r="M114" s="14">
        <f>ROWS($M$20:M114)</f>
        <v>95</v>
      </c>
      <c r="N114" s="4">
        <v>55</v>
      </c>
      <c r="O114" s="4" t="str">
        <v>Product Name 55</v>
      </c>
      <c r="P114" s="4">
        <v>143</v>
      </c>
      <c r="Q114" s="4">
        <v>90</v>
      </c>
      <c r="R114" s="4">
        <v>0.42</v>
      </c>
      <c r="S114" s="4">
        <v>449</v>
      </c>
      <c r="T114" s="4">
        <v>34.5</v>
      </c>
      <c r="U114" s="18">
        <v>80.940282467885638</v>
      </c>
      <c r="V114" s="18">
        <v>14.750070304767435</v>
      </c>
      <c r="W114" s="17">
        <v>0.55011158821965678</v>
      </c>
      <c r="X114" s="18">
        <v>648.21213410797111</v>
      </c>
      <c r="Y114" s="18">
        <v>30.83504304941502</v>
      </c>
      <c r="AA114" s="4">
        <v>0.42</v>
      </c>
      <c r="AB114" s="4">
        <v>449</v>
      </c>
      <c r="AF114" s="14" t="e">
        <v>#N/A</v>
      </c>
      <c r="AG114" s="14" t="e">
        <v>#N/A</v>
      </c>
      <c r="AH114" s="14" t="e">
        <v>#N/A</v>
      </c>
      <c r="AI114" s="14" t="e">
        <v>#N/A</v>
      </c>
      <c r="AJ114" s="14" t="e">
        <v>#N/A</v>
      </c>
    </row>
    <row r="115" spans="2:36" x14ac:dyDescent="0.3">
      <c r="B115" s="11">
        <v>96</v>
      </c>
      <c r="C115" s="4" t="str">
        <v>Product Name 96</v>
      </c>
      <c r="D115" s="4">
        <v>1102</v>
      </c>
      <c r="E115" s="4">
        <v>69</v>
      </c>
      <c r="F115" s="4">
        <v>0.16</v>
      </c>
      <c r="G115" s="4">
        <v>666</v>
      </c>
      <c r="H115" s="4">
        <v>453.03</v>
      </c>
      <c r="J115" s="11">
        <f>CHOOSE($D$4,D115,E115,F115,G115,H115,101-B115)+0.000001*ROWS($A$20:A115)</f>
        <v>453.03009599999996</v>
      </c>
      <c r="K115" s="4">
        <f t="shared" si="18"/>
        <v>54</v>
      </c>
      <c r="L115" s="4"/>
      <c r="M115" s="14">
        <f>ROWS($M$20:M115)</f>
        <v>96</v>
      </c>
      <c r="N115" s="4">
        <v>90</v>
      </c>
      <c r="O115" s="4" t="str">
        <v>Product Name 90</v>
      </c>
      <c r="P115" s="4">
        <v>386</v>
      </c>
      <c r="Q115" s="4">
        <v>379</v>
      </c>
      <c r="R115" s="4">
        <v>0.21</v>
      </c>
      <c r="S115" s="4">
        <v>720</v>
      </c>
      <c r="T115" s="4">
        <v>22.38</v>
      </c>
      <c r="U115" s="18">
        <v>536.07577662225822</v>
      </c>
      <c r="V115" s="18">
        <v>525.16616101597515</v>
      </c>
      <c r="W115" s="17">
        <v>0.27280581436238477</v>
      </c>
      <c r="X115" s="18">
        <v>529.7213067890508</v>
      </c>
      <c r="Y115" s="18">
        <v>15.28599983853489</v>
      </c>
      <c r="AA115" s="4">
        <v>0.21</v>
      </c>
      <c r="AB115" s="4">
        <v>720</v>
      </c>
      <c r="AF115" s="14" t="e">
        <v>#N/A</v>
      </c>
      <c r="AG115" s="14" t="e">
        <v>#N/A</v>
      </c>
      <c r="AH115" s="14" t="e">
        <v>#N/A</v>
      </c>
      <c r="AI115" s="14" t="e">
        <v>#N/A</v>
      </c>
      <c r="AJ115" s="14" t="e">
        <v>#N/A</v>
      </c>
    </row>
    <row r="116" spans="2:36" x14ac:dyDescent="0.3">
      <c r="B116" s="11">
        <v>97</v>
      </c>
      <c r="C116" s="4" t="str">
        <v>Product Name 97</v>
      </c>
      <c r="D116" s="4">
        <v>638</v>
      </c>
      <c r="E116" s="4">
        <v>393</v>
      </c>
      <c r="F116" s="4">
        <v>0.65</v>
      </c>
      <c r="G116" s="4">
        <v>587</v>
      </c>
      <c r="H116" s="4">
        <v>944.86</v>
      </c>
      <c r="J116" s="11">
        <f>CHOOSE($D$4,D116,E116,F116,G116,H116,101-B116)+0.000001*ROWS($A$20:A116)</f>
        <v>944.860097</v>
      </c>
      <c r="K116" s="4">
        <f t="shared" si="18"/>
        <v>13</v>
      </c>
      <c r="L116" s="4"/>
      <c r="M116" s="14">
        <f>ROWS($M$20:M116)</f>
        <v>97</v>
      </c>
      <c r="N116" s="4">
        <v>17</v>
      </c>
      <c r="O116" s="4" t="str">
        <v>Product Name 17</v>
      </c>
      <c r="P116" s="4">
        <v>725</v>
      </c>
      <c r="Q116" s="4">
        <v>172</v>
      </c>
      <c r="R116" s="4">
        <v>0.56999999999999995</v>
      </c>
      <c r="S116" s="4">
        <v>540</v>
      </c>
      <c r="T116" s="4">
        <v>10.18</v>
      </c>
      <c r="U116" s="18">
        <v>766.19791242756889</v>
      </c>
      <c r="V116" s="18">
        <v>7.1927261466291217</v>
      </c>
      <c r="W116" s="17">
        <v>0.60783127274761284</v>
      </c>
      <c r="X116" s="18">
        <v>691.97213898378641</v>
      </c>
      <c r="Y116" s="18">
        <v>14.461621666167311</v>
      </c>
      <c r="AA116" s="4">
        <v>0.56999999999999995</v>
      </c>
      <c r="AB116" s="4">
        <v>540</v>
      </c>
      <c r="AF116" s="14" t="e">
        <v>#N/A</v>
      </c>
      <c r="AG116" s="14" t="e">
        <v>#N/A</v>
      </c>
      <c r="AH116" s="14" t="e">
        <v>#N/A</v>
      </c>
      <c r="AI116" s="14" t="e">
        <v>#N/A</v>
      </c>
      <c r="AJ116" s="14" t="e">
        <v>#N/A</v>
      </c>
    </row>
    <row r="117" spans="2:36" x14ac:dyDescent="0.3">
      <c r="B117" s="11">
        <v>98</v>
      </c>
      <c r="C117" s="4" t="str">
        <v>Product Name 98</v>
      </c>
      <c r="D117" s="4">
        <v>885</v>
      </c>
      <c r="E117" s="4">
        <v>343</v>
      </c>
      <c r="F117" s="4">
        <v>0.35</v>
      </c>
      <c r="G117" s="4">
        <v>679</v>
      </c>
      <c r="H117" s="4">
        <v>676.41</v>
      </c>
      <c r="J117" s="11">
        <f>CHOOSE($D$4,D117,E117,F117,G117,H117,101-B117)+0.000001*ROWS($A$20:A117)</f>
        <v>676.41009799999995</v>
      </c>
      <c r="K117" s="4">
        <f t="shared" si="18"/>
        <v>30</v>
      </c>
      <c r="L117" s="4"/>
      <c r="M117" s="14">
        <f>ROWS($M$20:M117)</f>
        <v>98</v>
      </c>
      <c r="N117" s="4">
        <v>27</v>
      </c>
      <c r="O117" s="4" t="str">
        <v>Product Name 27</v>
      </c>
      <c r="P117" s="4">
        <v>1153</v>
      </c>
      <c r="Q117" s="4">
        <v>250</v>
      </c>
      <c r="R117" s="4">
        <v>0.56999999999999995</v>
      </c>
      <c r="S117" s="4">
        <v>576</v>
      </c>
      <c r="T117" s="4">
        <v>7.33</v>
      </c>
      <c r="U117" s="18">
        <v>291.73870067121243</v>
      </c>
      <c r="V117" s="18">
        <v>87.250239487301712</v>
      </c>
      <c r="W117" s="17">
        <v>7.8361651079805195E-2</v>
      </c>
      <c r="X117" s="18">
        <v>50.870658339314062</v>
      </c>
      <c r="Y117" s="18">
        <v>10.065708078674302</v>
      </c>
      <c r="AA117" s="4">
        <v>0.56999999999999995</v>
      </c>
      <c r="AB117" s="4">
        <v>576</v>
      </c>
      <c r="AF117" s="14" t="e">
        <v>#N/A</v>
      </c>
      <c r="AG117" s="14" t="e">
        <v>#N/A</v>
      </c>
      <c r="AH117" s="14" t="e">
        <v>#N/A</v>
      </c>
      <c r="AI117" s="14" t="e">
        <v>#N/A</v>
      </c>
      <c r="AJ117" s="14" t="e">
        <v>#N/A</v>
      </c>
    </row>
    <row r="118" spans="2:36" x14ac:dyDescent="0.3">
      <c r="B118" s="11">
        <v>99</v>
      </c>
      <c r="C118" s="4" t="str">
        <v>Product Name 99</v>
      </c>
      <c r="D118" s="4">
        <v>1188</v>
      </c>
      <c r="E118" s="4">
        <v>289</v>
      </c>
      <c r="F118" s="4">
        <v>0.39</v>
      </c>
      <c r="G118" s="4">
        <v>609</v>
      </c>
      <c r="H118" s="4">
        <v>996.63</v>
      </c>
      <c r="J118" s="11">
        <f>CHOOSE($D$4,D118,E118,F118,G118,H118,101-B118)+0.000001*ROWS($A$20:A118)</f>
        <v>996.63009899999997</v>
      </c>
      <c r="K118" s="4">
        <f t="shared" si="18"/>
        <v>2</v>
      </c>
      <c r="L118" s="4"/>
      <c r="M118" s="14">
        <f>ROWS($M$20:M118)</f>
        <v>99</v>
      </c>
      <c r="N118" s="4">
        <v>71</v>
      </c>
      <c r="O118" s="4" t="str">
        <v>Product Name 71</v>
      </c>
      <c r="P118" s="4">
        <v>431</v>
      </c>
      <c r="Q118" s="4">
        <v>234</v>
      </c>
      <c r="R118" s="4">
        <v>0.59</v>
      </c>
      <c r="S118" s="4">
        <v>507</v>
      </c>
      <c r="T118" s="4">
        <v>3.23</v>
      </c>
      <c r="U118" s="18">
        <v>266.30406941469073</v>
      </c>
      <c r="V118" s="18">
        <v>205.16480826560687</v>
      </c>
      <c r="W118" s="17">
        <v>2.9616644609854359E-2</v>
      </c>
      <c r="X118" s="18">
        <v>637.59795118713055</v>
      </c>
      <c r="Y118" s="18">
        <v>3.0582064387520287</v>
      </c>
      <c r="AA118" s="4">
        <v>0.59</v>
      </c>
      <c r="AB118" s="4">
        <v>507</v>
      </c>
      <c r="AF118" s="14" t="e">
        <v>#N/A</v>
      </c>
      <c r="AG118" s="14" t="e">
        <v>#N/A</v>
      </c>
      <c r="AH118" s="14" t="e">
        <v>#N/A</v>
      </c>
      <c r="AI118" s="14" t="e">
        <v>#N/A</v>
      </c>
      <c r="AJ118" s="14" t="e">
        <v>#N/A</v>
      </c>
    </row>
    <row r="119" spans="2:36" x14ac:dyDescent="0.3">
      <c r="B119" s="11">
        <v>100</v>
      </c>
      <c r="C119" s="4" t="str">
        <v>Product Name 100</v>
      </c>
      <c r="D119" s="4">
        <v>1338</v>
      </c>
      <c r="E119" s="4">
        <v>183</v>
      </c>
      <c r="F119" s="4">
        <v>0.28000000000000003</v>
      </c>
      <c r="G119" s="4">
        <v>646</v>
      </c>
      <c r="H119" s="4">
        <v>343.29</v>
      </c>
      <c r="J119" s="11">
        <f>CHOOSE($D$4,D119,E119,F119,G119,H119,101-B119)+0.000001*ROWS($A$20:A119)</f>
        <v>343.2901</v>
      </c>
      <c r="K119" s="4">
        <f t="shared" si="18"/>
        <v>66</v>
      </c>
      <c r="L119" s="4"/>
      <c r="M119" s="14">
        <f>ROWS($M$20:M119)</f>
        <v>100</v>
      </c>
      <c r="N119" s="4">
        <v>30</v>
      </c>
      <c r="O119" s="4" t="str">
        <v>Product Name 30</v>
      </c>
      <c r="P119" s="4">
        <v>252</v>
      </c>
      <c r="Q119" s="4">
        <v>439</v>
      </c>
      <c r="R119" s="4">
        <v>7.0000000000000007E-2</v>
      </c>
      <c r="S119" s="4">
        <v>289</v>
      </c>
      <c r="T119" s="4">
        <v>0.33</v>
      </c>
      <c r="U119" s="18">
        <v>48.006768295820656</v>
      </c>
      <c r="V119" s="18">
        <v>260.85951801541131</v>
      </c>
      <c r="W119" s="17">
        <v>1.2682939249330866E-2</v>
      </c>
      <c r="X119" s="18">
        <v>141.27134670414634</v>
      </c>
      <c r="Y119" s="18">
        <v>6.8054259417984625E-2</v>
      </c>
      <c r="AA119" s="4">
        <v>7.0000000000000007E-2</v>
      </c>
      <c r="AB119" s="4">
        <v>289</v>
      </c>
      <c r="AF119" s="14" t="e">
        <v>#N/A</v>
      </c>
      <c r="AG119" s="14" t="e">
        <v>#N/A</v>
      </c>
      <c r="AH119" s="14" t="e">
        <v>#N/A</v>
      </c>
      <c r="AI119" s="14" t="e">
        <v>#N/A</v>
      </c>
      <c r="AJ119" s="1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E2:M11"/>
  <sheetViews>
    <sheetView workbookViewId="0">
      <selection activeCell="D11" sqref="D11"/>
    </sheetView>
  </sheetViews>
  <sheetFormatPr defaultRowHeight="14.4" x14ac:dyDescent="0.3"/>
  <sheetData>
    <row r="2" spans="5:13" x14ac:dyDescent="0.3">
      <c r="E2">
        <v>3</v>
      </c>
      <c r="M2">
        <v>4</v>
      </c>
    </row>
    <row r="3" spans="5:13" x14ac:dyDescent="0.3">
      <c r="L3" t="s">
        <v>2</v>
      </c>
    </row>
    <row r="4" spans="5:13" x14ac:dyDescent="0.3">
      <c r="L4" t="s">
        <v>3</v>
      </c>
    </row>
    <row r="5" spans="5:13" x14ac:dyDescent="0.3">
      <c r="L5" t="s">
        <v>4</v>
      </c>
    </row>
    <row r="6" spans="5:13" x14ac:dyDescent="0.3">
      <c r="L6" t="s">
        <v>5</v>
      </c>
    </row>
    <row r="7" spans="5:13" x14ac:dyDescent="0.3">
      <c r="L7" t="s">
        <v>6</v>
      </c>
    </row>
    <row r="11" spans="5:13" x14ac:dyDescent="0.3">
      <c r="H11" t="s">
        <v>3</v>
      </c>
    </row>
  </sheetData>
  <dataValidations count="1">
    <dataValidation type="list" allowBlank="1" showInputMessage="1" showErrorMessage="1" sqref="L3:L7 H11:I11">
      <formula1>$L$3:$L$7</formula1>
    </dataValidation>
  </dataValidation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OptionButton1">
          <controlPr defaultSize="0" autoLine="0" r:id="rId4">
            <anchor moveWithCells="1" sizeWithCells="1">
              <from>
                <xdr:col>0</xdr:col>
                <xdr:colOff>601980</xdr:colOff>
                <xdr:row>2</xdr:row>
                <xdr:rowOff>7620</xdr:rowOff>
              </from>
              <to>
                <xdr:col>2</xdr:col>
                <xdr:colOff>601980</xdr:colOff>
                <xdr:row>3</xdr:row>
                <xdr:rowOff>22860</xdr:rowOff>
              </to>
            </anchor>
          </controlPr>
        </control>
      </mc:Choice>
      <mc:Fallback>
        <control shapeId="3073" r:id="rId3" name="OptionButton1"/>
      </mc:Fallback>
    </mc:AlternateContent>
    <mc:AlternateContent xmlns:mc="http://schemas.openxmlformats.org/markup-compatibility/2006">
      <mc:Choice Requires="x14">
        <control shapeId="3074" r:id="rId5" name="Option Button 2">
          <controlPr defaultSize="0" autoFill="0" autoLine="0" autoPict="0" altText="Sample Button Yo">
            <anchor moveWithCells="1">
              <from>
                <xdr:col>4</xdr:col>
                <xdr:colOff>30480</xdr:colOff>
                <xdr:row>3</xdr:row>
                <xdr:rowOff>7620</xdr:rowOff>
              </from>
              <to>
                <xdr:col>6</xdr:col>
                <xdr:colOff>182880</xdr:colOff>
                <xdr:row>4</xdr:row>
                <xdr:rowOff>45720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5" r:id="rId6" name="Option Button 3">
          <controlPr defaultSize="0" autoFill="0" autoLine="0" autoPict="0" altText="Sample Button Yo">
            <anchor moveWithCells="1">
              <from>
                <xdr:col>4</xdr:col>
                <xdr:colOff>30480</xdr:colOff>
                <xdr:row>4</xdr:row>
                <xdr:rowOff>7620</xdr:rowOff>
              </from>
              <to>
                <xdr:col>6</xdr:col>
                <xdr:colOff>182880</xdr:colOff>
                <xdr:row>5</xdr:row>
                <xdr:rowOff>45720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6" r:id="rId7" name="Option Button 4">
          <controlPr defaultSize="0" autoFill="0" autoLine="0" autoPict="0" altText="Sample Button Yo">
            <anchor moveWithCells="1">
              <from>
                <xdr:col>4</xdr:col>
                <xdr:colOff>30480</xdr:colOff>
                <xdr:row>5</xdr:row>
                <xdr:rowOff>0</xdr:rowOff>
              </from>
              <to>
                <xdr:col>6</xdr:col>
                <xdr:colOff>182880</xdr:colOff>
                <xdr:row>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9" r:id="rId8" name="List Box 7">
          <controlPr defaultSize="0" autoLine="0" autoPict="0">
            <anchor moveWithCells="1">
              <from>
                <xdr:col>7</xdr:col>
                <xdr:colOff>30480</xdr:colOff>
                <xdr:row>1</xdr:row>
                <xdr:rowOff>83820</xdr:rowOff>
              </from>
              <to>
                <xdr:col>10</xdr:col>
                <xdr:colOff>175260</xdr:colOff>
                <xdr:row>4</xdr:row>
                <xdr:rowOff>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112"/>
  <sheetViews>
    <sheetView topLeftCell="X81" workbookViewId="0">
      <selection activeCell="AI10" sqref="AI10:AI110"/>
    </sheetView>
  </sheetViews>
  <sheetFormatPr defaultRowHeight="14.4" x14ac:dyDescent="0.3"/>
  <cols>
    <col min="1" max="1" width="10.109375" bestFit="1" customWidth="1"/>
    <col min="2" max="2" width="8.33203125" customWidth="1"/>
    <col min="6" max="6" width="17.33203125" customWidth="1"/>
    <col min="20" max="20" width="17.33203125" bestFit="1" customWidth="1"/>
    <col min="34" max="34" width="17.33203125" bestFit="1" customWidth="1"/>
    <col min="35" max="38" width="5.33203125" customWidth="1"/>
    <col min="39" max="39" width="7" customWidth="1"/>
  </cols>
  <sheetData>
    <row r="2" spans="1:39" x14ac:dyDescent="0.3">
      <c r="B2" s="2" t="s">
        <v>108</v>
      </c>
      <c r="F2">
        <f>Dashboard!F2</f>
        <v>5</v>
      </c>
    </row>
    <row r="9" spans="1:39" x14ac:dyDescent="0.3">
      <c r="E9" s="2">
        <v>6</v>
      </c>
      <c r="G9">
        <v>1</v>
      </c>
      <c r="H9">
        <v>2</v>
      </c>
      <c r="I9">
        <v>3</v>
      </c>
      <c r="J9">
        <v>4</v>
      </c>
      <c r="K9">
        <v>5</v>
      </c>
      <c r="U9">
        <v>2</v>
      </c>
      <c r="V9">
        <v>3</v>
      </c>
      <c r="W9">
        <v>4</v>
      </c>
      <c r="X9">
        <v>5</v>
      </c>
      <c r="Y9">
        <v>6</v>
      </c>
    </row>
    <row r="10" spans="1:39" x14ac:dyDescent="0.3">
      <c r="A10" s="2" t="s">
        <v>112</v>
      </c>
      <c r="B10" s="2" t="str">
        <f>HLOOKUP($F$2,$E$9:$K$10,2,FALSE)</f>
        <v>KPI 5</v>
      </c>
      <c r="E10" s="10" t="str">
        <f t="array" ref="E10:K10">tblKPIs[#Headers]</f>
        <v>No.</v>
      </c>
      <c r="F10" s="10" t="str">
        <v>Products</v>
      </c>
      <c r="G10" s="6" t="str">
        <v>KPI 1</v>
      </c>
      <c r="H10" s="6" t="str">
        <v>KPI 2</v>
      </c>
      <c r="I10" s="6" t="str">
        <v>KPI 3</v>
      </c>
      <c r="J10" s="6" t="str">
        <v>KPI 4</v>
      </c>
      <c r="K10" s="6" t="str">
        <v>KPI 5</v>
      </c>
      <c r="L10" s="28" t="s">
        <v>116</v>
      </c>
      <c r="M10" s="28" t="s">
        <v>117</v>
      </c>
      <c r="N10" s="28" t="s">
        <v>118</v>
      </c>
      <c r="O10" s="28" t="s">
        <v>119</v>
      </c>
      <c r="P10" s="28" t="s">
        <v>120</v>
      </c>
      <c r="Q10" s="28"/>
      <c r="S10" s="13" t="s">
        <v>115</v>
      </c>
      <c r="T10" s="10" t="str">
        <f>F10</f>
        <v>Products</v>
      </c>
      <c r="U10" s="10" t="s">
        <v>2</v>
      </c>
      <c r="V10" s="10" t="s">
        <v>3</v>
      </c>
      <c r="W10" s="10" t="s">
        <v>4</v>
      </c>
      <c r="X10" s="6" t="s">
        <v>5</v>
      </c>
      <c r="Y10" s="6" t="s">
        <v>6</v>
      </c>
      <c r="AC10" s="6" t="str">
        <f>Dashboard!B28</f>
        <v>KPI 3</v>
      </c>
      <c r="AD10" s="6" t="str">
        <f>Dashboard!F28</f>
        <v>KPI 5</v>
      </c>
      <c r="AH10" s="61" t="s">
        <v>1</v>
      </c>
      <c r="AI10" s="61" t="s">
        <v>2</v>
      </c>
      <c r="AJ10" s="61" t="s">
        <v>3</v>
      </c>
      <c r="AK10" s="61" t="s">
        <v>4</v>
      </c>
      <c r="AL10" s="61" t="s">
        <v>5</v>
      </c>
      <c r="AM10" s="61" t="s">
        <v>6</v>
      </c>
    </row>
    <row r="11" spans="1:39" x14ac:dyDescent="0.3">
      <c r="A11">
        <f>IF($B$10="No.",B11,RANK(B11,$B$11:$B$110))</f>
        <v>65</v>
      </c>
      <c r="B11" s="20">
        <f>HLOOKUP($B$10,$E$10:$K$110,E11+1,FALSE)+ROWS($A$10:A11)*0.00000001</f>
        <v>348.83000002</v>
      </c>
      <c r="C11">
        <v>1</v>
      </c>
      <c r="E11" s="11">
        <f t="array" ref="E11:K110">tblKPIs[]</f>
        <v>1</v>
      </c>
      <c r="F11" s="4" t="str">
        <v>Product Name 1</v>
      </c>
      <c r="G11" s="4">
        <v>284</v>
      </c>
      <c r="H11" s="4">
        <v>267</v>
      </c>
      <c r="I11" s="4">
        <v>0.28000000000000003</v>
      </c>
      <c r="J11" s="4">
        <v>318</v>
      </c>
      <c r="K11" s="4">
        <v>348.83</v>
      </c>
      <c r="L11" s="30">
        <v>203.40348971348044</v>
      </c>
      <c r="M11" s="30">
        <v>264.149673813655</v>
      </c>
      <c r="N11" s="30">
        <v>0.29202177533743273</v>
      </c>
      <c r="O11" s="30">
        <v>248.10845975230035</v>
      </c>
      <c r="P11" s="30">
        <v>355.23454887577731</v>
      </c>
      <c r="Q11" s="29"/>
      <c r="S11" s="11">
        <f t="array" ref="S11:S110">tblKPIs[]</f>
        <v>1</v>
      </c>
      <c r="T11" s="4" t="str">
        <f>VLOOKUP(VLOOKUP(S11,$A$11:$C$110,3,FALSE),$E$11:$F$110,2,FALSE)</f>
        <v>Product Name 84</v>
      </c>
      <c r="U11" s="4">
        <f>VLOOKUP($T11,$F$11:$P$110,U$9,FALSE)</f>
        <v>1136</v>
      </c>
      <c r="V11" s="4">
        <f t="shared" ref="U11:Y26" si="0">VLOOKUP($T11,$F$11:$P$110,V$9,FALSE)</f>
        <v>347</v>
      </c>
      <c r="W11" s="4">
        <f t="shared" si="0"/>
        <v>0.6</v>
      </c>
      <c r="X11" s="4">
        <f t="shared" si="0"/>
        <v>384</v>
      </c>
      <c r="Y11" s="4">
        <f t="shared" si="0"/>
        <v>999.49</v>
      </c>
      <c r="AC11" s="4">
        <f>HLOOKUP(AC$10,$G$10:$K$110,AE11+1,FALSE)</f>
        <v>0.28000000000000003</v>
      </c>
      <c r="AD11" s="4">
        <f>HLOOKUP(AD$10,$G$10:$K$110,AE11+1,FALSE)</f>
        <v>348.83</v>
      </c>
      <c r="AE11">
        <v>1</v>
      </c>
      <c r="AH11" s="31" t="s">
        <v>7</v>
      </c>
      <c r="AI11" s="31">
        <v>284</v>
      </c>
      <c r="AJ11" s="31">
        <v>267</v>
      </c>
      <c r="AK11" s="31">
        <v>0.28000000000000003</v>
      </c>
      <c r="AL11" s="31">
        <v>318</v>
      </c>
      <c r="AM11" s="49">
        <v>348.83</v>
      </c>
    </row>
    <row r="12" spans="1:39" x14ac:dyDescent="0.3">
      <c r="A12">
        <f t="shared" ref="A12:A75" si="1">IF($B$10="No.",B12,RANK(B12,$B$11:$B$110))</f>
        <v>23</v>
      </c>
      <c r="B12" s="20">
        <f>HLOOKUP($B$10,$E$10:$K$110,E12+1,FALSE)+ROWS($A$10:A12)*0.00000001</f>
        <v>734.27000003000001</v>
      </c>
      <c r="C12">
        <f>C11+1</f>
        <v>2</v>
      </c>
      <c r="E12" s="11">
        <v>2</v>
      </c>
      <c r="F12" s="4" t="str">
        <v>Product Name 2</v>
      </c>
      <c r="G12" s="4">
        <v>170</v>
      </c>
      <c r="H12" s="4">
        <v>218</v>
      </c>
      <c r="I12" s="4">
        <v>0.86</v>
      </c>
      <c r="J12" s="4">
        <v>295</v>
      </c>
      <c r="K12" s="4">
        <v>734.27</v>
      </c>
      <c r="L12" s="30">
        <v>46.180087961409086</v>
      </c>
      <c r="M12" s="30">
        <v>112.11263226785553</v>
      </c>
      <c r="N12" s="30">
        <v>0.72268558024639107</v>
      </c>
      <c r="O12" s="30">
        <v>315.75639770339177</v>
      </c>
      <c r="P12" s="30">
        <v>261.96733884874311</v>
      </c>
      <c r="Q12" s="29"/>
      <c r="S12" s="11">
        <v>2</v>
      </c>
      <c r="T12" s="4" t="str">
        <f t="shared" ref="T12:T75" si="2">VLOOKUP(VLOOKUP(S12,$A$11:$C$110,3,FALSE),$E$11:$F$110,2,FALSE)</f>
        <v>Product Name 99</v>
      </c>
      <c r="U12" s="4">
        <f t="shared" si="0"/>
        <v>1188</v>
      </c>
      <c r="V12" s="4">
        <f t="shared" si="0"/>
        <v>289</v>
      </c>
      <c r="W12" s="4">
        <f t="shared" si="0"/>
        <v>0.39</v>
      </c>
      <c r="X12" s="4">
        <f t="shared" si="0"/>
        <v>609</v>
      </c>
      <c r="Y12" s="4">
        <f t="shared" si="0"/>
        <v>996.63</v>
      </c>
      <c r="AC12" s="4">
        <f t="shared" ref="AC12:AC75" si="3">HLOOKUP(AC$10,$G$10:$K$110,AE12+1,FALSE)</f>
        <v>0.86</v>
      </c>
      <c r="AD12" s="4">
        <f t="shared" ref="AD12:AD75" si="4">HLOOKUP(AD$10,$G$10:$K$110,AE12+1,FALSE)</f>
        <v>734.27</v>
      </c>
      <c r="AE12">
        <f>AE11+1</f>
        <v>2</v>
      </c>
      <c r="AH12" s="31" t="s">
        <v>8</v>
      </c>
      <c r="AI12" s="31">
        <v>170</v>
      </c>
      <c r="AJ12" s="31">
        <v>218</v>
      </c>
      <c r="AK12" s="31">
        <v>0.86</v>
      </c>
      <c r="AL12" s="31">
        <v>295</v>
      </c>
      <c r="AM12" s="49">
        <v>734.27</v>
      </c>
    </row>
    <row r="13" spans="1:39" x14ac:dyDescent="0.3">
      <c r="A13">
        <f t="shared" si="1"/>
        <v>51</v>
      </c>
      <c r="B13" s="20">
        <f>HLOOKUP($B$10,$E$10:$K$110,E13+1,FALSE)+ROWS($A$10:A13)*0.00000001</f>
        <v>503.34000003999995</v>
      </c>
      <c r="C13">
        <f t="shared" ref="C13:C76" si="5">C12+1</f>
        <v>3</v>
      </c>
      <c r="E13" s="11">
        <v>3</v>
      </c>
      <c r="F13" s="4" t="str">
        <v>Product Name 3</v>
      </c>
      <c r="G13" s="4">
        <v>760</v>
      </c>
      <c r="H13" s="4">
        <v>9</v>
      </c>
      <c r="I13" s="4">
        <v>0.95</v>
      </c>
      <c r="J13" s="4">
        <v>372</v>
      </c>
      <c r="K13" s="4">
        <v>503.34</v>
      </c>
      <c r="L13" s="30">
        <v>1131.9671438741889</v>
      </c>
      <c r="M13" s="30">
        <v>13.030351315058256</v>
      </c>
      <c r="N13" s="30">
        <v>1.3168657333940765</v>
      </c>
      <c r="O13" s="30">
        <v>375.08112538065211</v>
      </c>
      <c r="P13" s="30">
        <v>411.44176467318778</v>
      </c>
      <c r="Q13" s="29"/>
      <c r="S13" s="11">
        <v>3</v>
      </c>
      <c r="T13" s="4" t="str">
        <f t="shared" si="2"/>
        <v>Product Name 53</v>
      </c>
      <c r="U13" s="4">
        <f t="shared" si="0"/>
        <v>1108</v>
      </c>
      <c r="V13" s="4">
        <f t="shared" si="0"/>
        <v>5</v>
      </c>
      <c r="W13" s="4">
        <f t="shared" si="0"/>
        <v>0.37</v>
      </c>
      <c r="X13" s="4">
        <f t="shared" si="0"/>
        <v>339</v>
      </c>
      <c r="Y13" s="4">
        <f t="shared" si="0"/>
        <v>992.41</v>
      </c>
      <c r="AC13" s="4">
        <f t="shared" si="3"/>
        <v>0.95</v>
      </c>
      <c r="AD13" s="4">
        <f t="shared" si="4"/>
        <v>503.34</v>
      </c>
      <c r="AE13">
        <f t="shared" ref="AE13:AE76" si="6">AE12+1</f>
        <v>3</v>
      </c>
      <c r="AH13" s="31" t="s">
        <v>9</v>
      </c>
      <c r="AI13" s="31">
        <v>760</v>
      </c>
      <c r="AJ13" s="31">
        <v>9</v>
      </c>
      <c r="AK13" s="31">
        <v>0.95</v>
      </c>
      <c r="AL13" s="31">
        <v>372</v>
      </c>
      <c r="AM13" s="49">
        <v>503.34</v>
      </c>
    </row>
    <row r="14" spans="1:39" x14ac:dyDescent="0.3">
      <c r="A14">
        <f t="shared" si="1"/>
        <v>63</v>
      </c>
      <c r="B14" s="20">
        <f>HLOOKUP($B$10,$E$10:$K$110,E14+1,FALSE)+ROWS($A$10:A14)*0.00000001</f>
        <v>367.90000004999996</v>
      </c>
      <c r="C14">
        <f t="shared" si="5"/>
        <v>4</v>
      </c>
      <c r="E14" s="11">
        <v>4</v>
      </c>
      <c r="F14" s="4" t="str">
        <v>Product Name 4</v>
      </c>
      <c r="G14" s="4">
        <v>366</v>
      </c>
      <c r="H14" s="4">
        <v>388</v>
      </c>
      <c r="I14" s="4">
        <v>0.35</v>
      </c>
      <c r="J14" s="4">
        <v>578</v>
      </c>
      <c r="K14" s="4">
        <v>367.9</v>
      </c>
      <c r="L14" s="30">
        <v>86.891804985272003</v>
      </c>
      <c r="M14" s="30">
        <v>395.1556422640042</v>
      </c>
      <c r="N14" s="30">
        <v>5.8893856343477116E-2</v>
      </c>
      <c r="O14" s="30">
        <v>295.27640115890108</v>
      </c>
      <c r="P14" s="30">
        <v>110.79941593908094</v>
      </c>
      <c r="Q14" s="29"/>
      <c r="S14" s="11">
        <v>4</v>
      </c>
      <c r="T14" s="4" t="str">
        <f t="shared" si="2"/>
        <v>Product Name 28</v>
      </c>
      <c r="U14" s="4">
        <f t="shared" si="0"/>
        <v>136</v>
      </c>
      <c r="V14" s="4">
        <f t="shared" si="0"/>
        <v>57</v>
      </c>
      <c r="W14" s="4">
        <f t="shared" si="0"/>
        <v>7.0000000000000007E-2</v>
      </c>
      <c r="X14" s="4">
        <f t="shared" si="0"/>
        <v>607</v>
      </c>
      <c r="Y14" s="4">
        <f t="shared" si="0"/>
        <v>985.32</v>
      </c>
      <c r="AC14" s="4">
        <f t="shared" si="3"/>
        <v>0.35</v>
      </c>
      <c r="AD14" s="4">
        <f t="shared" si="4"/>
        <v>367.9</v>
      </c>
      <c r="AE14">
        <f t="shared" si="6"/>
        <v>4</v>
      </c>
      <c r="AH14" s="31" t="s">
        <v>10</v>
      </c>
      <c r="AI14" s="31">
        <v>366</v>
      </c>
      <c r="AJ14" s="31">
        <v>388</v>
      </c>
      <c r="AK14" s="31">
        <v>0.35</v>
      </c>
      <c r="AL14" s="31">
        <v>578</v>
      </c>
      <c r="AM14" s="49">
        <v>367.9</v>
      </c>
    </row>
    <row r="15" spans="1:39" x14ac:dyDescent="0.3">
      <c r="A15">
        <f t="shared" si="1"/>
        <v>53</v>
      </c>
      <c r="B15" s="20">
        <f>HLOOKUP($B$10,$E$10:$K$110,E15+1,FALSE)+ROWS($A$10:A15)*0.00000001</f>
        <v>477.47000006000002</v>
      </c>
      <c r="C15">
        <f t="shared" si="5"/>
        <v>5</v>
      </c>
      <c r="E15" s="11">
        <v>5</v>
      </c>
      <c r="F15" s="4" t="str">
        <v>Product Name 5</v>
      </c>
      <c r="G15" s="4">
        <v>1345</v>
      </c>
      <c r="H15" s="4">
        <v>130</v>
      </c>
      <c r="I15" s="4">
        <v>0.57999999999999996</v>
      </c>
      <c r="J15" s="4">
        <v>352</v>
      </c>
      <c r="K15" s="4">
        <v>477.47</v>
      </c>
      <c r="L15" s="30">
        <v>1373.2153415700898</v>
      </c>
      <c r="M15" s="30">
        <v>184.39255200924282</v>
      </c>
      <c r="N15" s="30">
        <v>0.49950104289733299</v>
      </c>
      <c r="O15" s="30">
        <v>151.11450797133179</v>
      </c>
      <c r="P15" s="30">
        <v>655.35714507023147</v>
      </c>
      <c r="Q15" s="29"/>
      <c r="S15" s="11">
        <v>5</v>
      </c>
      <c r="T15" s="4" t="str">
        <f t="shared" si="2"/>
        <v>Product Name 12</v>
      </c>
      <c r="U15" s="4">
        <f t="shared" si="0"/>
        <v>669</v>
      </c>
      <c r="V15" s="4">
        <f t="shared" si="0"/>
        <v>124</v>
      </c>
      <c r="W15" s="4">
        <f t="shared" si="0"/>
        <v>0.22</v>
      </c>
      <c r="X15" s="4">
        <f t="shared" si="0"/>
        <v>609</v>
      </c>
      <c r="Y15" s="4">
        <f t="shared" si="0"/>
        <v>983.54</v>
      </c>
      <c r="AC15" s="4">
        <f t="shared" si="3"/>
        <v>0.57999999999999996</v>
      </c>
      <c r="AD15" s="4">
        <f t="shared" si="4"/>
        <v>477.47</v>
      </c>
      <c r="AE15">
        <f t="shared" si="6"/>
        <v>5</v>
      </c>
      <c r="AH15" s="31" t="s">
        <v>11</v>
      </c>
      <c r="AI15" s="31">
        <v>1345</v>
      </c>
      <c r="AJ15" s="31">
        <v>130</v>
      </c>
      <c r="AK15" s="31">
        <v>0.57999999999999996</v>
      </c>
      <c r="AL15" s="31">
        <v>352</v>
      </c>
      <c r="AM15" s="49">
        <v>477.47</v>
      </c>
    </row>
    <row r="16" spans="1:39" x14ac:dyDescent="0.3">
      <c r="A16">
        <f t="shared" si="1"/>
        <v>29</v>
      </c>
      <c r="B16" s="20">
        <f>HLOOKUP($B$10,$E$10:$K$110,E16+1,FALSE)+ROWS($A$10:A16)*0.00000001</f>
        <v>678.05000007000001</v>
      </c>
      <c r="C16">
        <f t="shared" si="5"/>
        <v>6</v>
      </c>
      <c r="E16" s="11">
        <v>6</v>
      </c>
      <c r="F16" s="4" t="str">
        <v>Product Name 6</v>
      </c>
      <c r="G16" s="4">
        <v>790</v>
      </c>
      <c r="H16" s="4">
        <v>181</v>
      </c>
      <c r="I16" s="4">
        <v>0.97</v>
      </c>
      <c r="J16" s="4">
        <v>295</v>
      </c>
      <c r="K16" s="4">
        <v>678.05</v>
      </c>
      <c r="L16" s="30">
        <v>326.91403600645458</v>
      </c>
      <c r="M16" s="30">
        <v>214.66887621335565</v>
      </c>
      <c r="N16" s="30">
        <v>1.0713394056989523</v>
      </c>
      <c r="O16" s="30">
        <v>104.70696135623444</v>
      </c>
      <c r="P16" s="30">
        <v>772.96800419879696</v>
      </c>
      <c r="Q16" s="29"/>
      <c r="S16" s="11">
        <v>6</v>
      </c>
      <c r="T16" s="4" t="str">
        <f t="shared" si="2"/>
        <v>Product Name 35</v>
      </c>
      <c r="U16" s="4">
        <f t="shared" si="0"/>
        <v>253</v>
      </c>
      <c r="V16" s="4">
        <f t="shared" si="0"/>
        <v>266</v>
      </c>
      <c r="W16" s="4">
        <f t="shared" si="0"/>
        <v>0.19</v>
      </c>
      <c r="X16" s="4">
        <f t="shared" si="0"/>
        <v>706</v>
      </c>
      <c r="Y16" s="4">
        <f t="shared" si="0"/>
        <v>982.91</v>
      </c>
      <c r="AC16" s="4">
        <f t="shared" si="3"/>
        <v>0.97</v>
      </c>
      <c r="AD16" s="4">
        <f t="shared" si="4"/>
        <v>678.05</v>
      </c>
      <c r="AE16">
        <f t="shared" si="6"/>
        <v>6</v>
      </c>
      <c r="AH16" s="31" t="s">
        <v>12</v>
      </c>
      <c r="AI16" s="31">
        <v>790</v>
      </c>
      <c r="AJ16" s="31">
        <v>181</v>
      </c>
      <c r="AK16" s="31">
        <v>0.97</v>
      </c>
      <c r="AL16" s="31">
        <v>295</v>
      </c>
      <c r="AM16" s="49">
        <v>678.05</v>
      </c>
    </row>
    <row r="17" spans="1:39" x14ac:dyDescent="0.3">
      <c r="A17">
        <f t="shared" si="1"/>
        <v>61</v>
      </c>
      <c r="B17" s="20">
        <f>HLOOKUP($B$10,$E$10:$K$110,E17+1,FALSE)+ROWS($A$10:A17)*0.00000001</f>
        <v>373.29000008000003</v>
      </c>
      <c r="C17">
        <f t="shared" si="5"/>
        <v>7</v>
      </c>
      <c r="E17" s="11">
        <v>7</v>
      </c>
      <c r="F17" s="4" t="str">
        <v>Product Name 7</v>
      </c>
      <c r="G17" s="4">
        <v>1269</v>
      </c>
      <c r="H17" s="4">
        <v>319</v>
      </c>
      <c r="I17" s="4">
        <v>0.78</v>
      </c>
      <c r="J17" s="4">
        <v>285</v>
      </c>
      <c r="K17" s="4">
        <v>373.29</v>
      </c>
      <c r="L17" s="30">
        <v>952.78246060479307</v>
      </c>
      <c r="M17" s="30">
        <v>29.035931029226688</v>
      </c>
      <c r="N17" s="30">
        <v>0.19951850622180375</v>
      </c>
      <c r="O17" s="30">
        <v>197.96731582340942</v>
      </c>
      <c r="P17" s="30">
        <v>74.151725778172249</v>
      </c>
      <c r="Q17" s="29"/>
      <c r="S17" s="11">
        <v>7</v>
      </c>
      <c r="T17" s="4" t="str">
        <f t="shared" si="2"/>
        <v>Product Name 47</v>
      </c>
      <c r="U17" s="4">
        <f t="shared" si="0"/>
        <v>1204</v>
      </c>
      <c r="V17" s="4">
        <f t="shared" si="0"/>
        <v>227</v>
      </c>
      <c r="W17" s="4">
        <f t="shared" si="0"/>
        <v>0.16</v>
      </c>
      <c r="X17" s="4">
        <f t="shared" si="0"/>
        <v>454</v>
      </c>
      <c r="Y17" s="4">
        <f t="shared" si="0"/>
        <v>973.82</v>
      </c>
      <c r="AC17" s="4">
        <f t="shared" si="3"/>
        <v>0.78</v>
      </c>
      <c r="AD17" s="4">
        <f t="shared" si="4"/>
        <v>373.29</v>
      </c>
      <c r="AE17">
        <f t="shared" si="6"/>
        <v>7</v>
      </c>
      <c r="AH17" s="31" t="s">
        <v>13</v>
      </c>
      <c r="AI17" s="31">
        <v>1269</v>
      </c>
      <c r="AJ17" s="31">
        <v>319</v>
      </c>
      <c r="AK17" s="31">
        <v>0.78</v>
      </c>
      <c r="AL17" s="31">
        <v>285</v>
      </c>
      <c r="AM17" s="49">
        <v>373.29</v>
      </c>
    </row>
    <row r="18" spans="1:39" x14ac:dyDescent="0.3">
      <c r="A18">
        <f t="shared" si="1"/>
        <v>46</v>
      </c>
      <c r="B18" s="20">
        <f>HLOOKUP($B$10,$E$10:$K$110,E18+1,FALSE)+ROWS($A$10:A18)*0.00000001</f>
        <v>532.21000008999999</v>
      </c>
      <c r="C18">
        <f t="shared" si="5"/>
        <v>8</v>
      </c>
      <c r="E18" s="11">
        <v>8</v>
      </c>
      <c r="F18" s="4" t="str">
        <v>Product Name 8</v>
      </c>
      <c r="G18" s="4">
        <v>107</v>
      </c>
      <c r="H18" s="4">
        <v>16</v>
      </c>
      <c r="I18" s="4">
        <v>0.59</v>
      </c>
      <c r="J18" s="4">
        <v>280</v>
      </c>
      <c r="K18" s="4">
        <v>532.21</v>
      </c>
      <c r="L18" s="30">
        <v>64.085061829498045</v>
      </c>
      <c r="M18" s="30">
        <v>0.12600995574288021</v>
      </c>
      <c r="N18" s="30">
        <v>0.79728512150268827</v>
      </c>
      <c r="O18" s="30">
        <v>200.45299278888493</v>
      </c>
      <c r="P18" s="30">
        <v>559.89074688731148</v>
      </c>
      <c r="Q18" s="29"/>
      <c r="S18" s="11">
        <v>8</v>
      </c>
      <c r="T18" s="4" t="str">
        <f t="shared" si="2"/>
        <v>Product Name 62</v>
      </c>
      <c r="U18" s="4">
        <f t="shared" si="0"/>
        <v>266</v>
      </c>
      <c r="V18" s="4">
        <f t="shared" si="0"/>
        <v>18</v>
      </c>
      <c r="W18" s="4">
        <f t="shared" si="0"/>
        <v>0.54</v>
      </c>
      <c r="X18" s="4">
        <f t="shared" si="0"/>
        <v>703</v>
      </c>
      <c r="Y18" s="4">
        <f t="shared" si="0"/>
        <v>973.22</v>
      </c>
      <c r="AC18" s="4">
        <f t="shared" si="3"/>
        <v>0.59</v>
      </c>
      <c r="AD18" s="4">
        <f t="shared" si="4"/>
        <v>532.21</v>
      </c>
      <c r="AE18">
        <f t="shared" si="6"/>
        <v>8</v>
      </c>
      <c r="AH18" s="31" t="s">
        <v>14</v>
      </c>
      <c r="AI18" s="31">
        <v>107</v>
      </c>
      <c r="AJ18" s="31">
        <v>16</v>
      </c>
      <c r="AK18" s="31">
        <v>0.59</v>
      </c>
      <c r="AL18" s="31">
        <v>280</v>
      </c>
      <c r="AM18" s="49">
        <v>532.21</v>
      </c>
    </row>
    <row r="19" spans="1:39" x14ac:dyDescent="0.3">
      <c r="A19">
        <f t="shared" si="1"/>
        <v>70</v>
      </c>
      <c r="B19" s="20">
        <f>HLOOKUP($B$10,$E$10:$K$110,E19+1,FALSE)+ROWS($A$10:A19)*0.00000001</f>
        <v>265.00000010000002</v>
      </c>
      <c r="C19">
        <f t="shared" si="5"/>
        <v>9</v>
      </c>
      <c r="E19" s="11">
        <v>9</v>
      </c>
      <c r="F19" s="4" t="str">
        <v>Product Name 9</v>
      </c>
      <c r="G19" s="4">
        <v>501</v>
      </c>
      <c r="H19" s="4">
        <v>486</v>
      </c>
      <c r="I19" s="4">
        <v>0.56000000000000005</v>
      </c>
      <c r="J19" s="4">
        <v>464</v>
      </c>
      <c r="K19" s="4">
        <v>265</v>
      </c>
      <c r="L19" s="30">
        <v>373.62231692692694</v>
      </c>
      <c r="M19" s="30">
        <v>413.28375096131026</v>
      </c>
      <c r="N19" s="30">
        <v>0.35492563991055448</v>
      </c>
      <c r="O19" s="30">
        <v>317.17869345652019</v>
      </c>
      <c r="P19" s="30">
        <v>375.39903784377532</v>
      </c>
      <c r="Q19" s="29"/>
      <c r="S19" s="11">
        <v>9</v>
      </c>
      <c r="T19" s="4" t="str">
        <f>VLOOKUP(VLOOKUP(S19,$A$11:$C$110,3,FALSE),$E$11:$F$110,2,FALSE)</f>
        <v>Product Name 88</v>
      </c>
      <c r="U19" s="4">
        <f t="shared" si="0"/>
        <v>465</v>
      </c>
      <c r="V19" s="4">
        <f t="shared" si="0"/>
        <v>471</v>
      </c>
      <c r="W19" s="4">
        <f t="shared" si="0"/>
        <v>0.85</v>
      </c>
      <c r="X19" s="4">
        <f t="shared" si="0"/>
        <v>731</v>
      </c>
      <c r="Y19" s="4">
        <f t="shared" si="0"/>
        <v>970.51</v>
      </c>
      <c r="AC19" s="4">
        <f t="shared" si="3"/>
        <v>0.56000000000000005</v>
      </c>
      <c r="AD19" s="4">
        <f t="shared" si="4"/>
        <v>265</v>
      </c>
      <c r="AE19">
        <f t="shared" si="6"/>
        <v>9</v>
      </c>
      <c r="AH19" s="31" t="s">
        <v>15</v>
      </c>
      <c r="AI19" s="31">
        <v>501</v>
      </c>
      <c r="AJ19" s="31">
        <v>486</v>
      </c>
      <c r="AK19" s="31">
        <v>0.56000000000000005</v>
      </c>
      <c r="AL19" s="31">
        <v>464</v>
      </c>
      <c r="AM19" s="49">
        <v>265</v>
      </c>
    </row>
    <row r="20" spans="1:39" x14ac:dyDescent="0.3">
      <c r="A20">
        <f t="shared" si="1"/>
        <v>18</v>
      </c>
      <c r="B20" s="20">
        <f>HLOOKUP($B$10,$E$10:$K$110,E20+1,FALSE)+ROWS($A$10:A20)*0.00000001</f>
        <v>855.81000010999992</v>
      </c>
      <c r="C20">
        <f t="shared" si="5"/>
        <v>10</v>
      </c>
      <c r="E20" s="11">
        <v>10</v>
      </c>
      <c r="F20" s="4" t="str">
        <v>Product Name 10</v>
      </c>
      <c r="G20" s="4">
        <v>953</v>
      </c>
      <c r="H20" s="4">
        <v>259</v>
      </c>
      <c r="I20" s="4">
        <v>0.05</v>
      </c>
      <c r="J20" s="4">
        <v>260</v>
      </c>
      <c r="K20" s="4">
        <v>855.81</v>
      </c>
      <c r="L20" s="30">
        <v>315.65690975093577</v>
      </c>
      <c r="M20" s="30">
        <v>257.86687828779009</v>
      </c>
      <c r="N20" s="30">
        <v>3.79988478816395E-2</v>
      </c>
      <c r="O20" s="30">
        <v>245.91557474617957</v>
      </c>
      <c r="P20" s="30">
        <v>974.6246319638326</v>
      </c>
      <c r="Q20" s="29"/>
      <c r="S20" s="11">
        <v>10</v>
      </c>
      <c r="T20" s="4" t="str">
        <f t="shared" si="2"/>
        <v>Product Name 54</v>
      </c>
      <c r="U20" s="4">
        <f t="shared" si="0"/>
        <v>295</v>
      </c>
      <c r="V20" s="4">
        <f t="shared" si="0"/>
        <v>338</v>
      </c>
      <c r="W20" s="4">
        <f t="shared" si="0"/>
        <v>0.91</v>
      </c>
      <c r="X20" s="4">
        <f t="shared" si="0"/>
        <v>585</v>
      </c>
      <c r="Y20" s="4">
        <f t="shared" si="0"/>
        <v>960.61</v>
      </c>
      <c r="AC20" s="4">
        <f t="shared" si="3"/>
        <v>0.05</v>
      </c>
      <c r="AD20" s="4">
        <f t="shared" si="4"/>
        <v>855.81</v>
      </c>
      <c r="AE20">
        <f t="shared" si="6"/>
        <v>10</v>
      </c>
      <c r="AH20" s="31" t="s">
        <v>16</v>
      </c>
      <c r="AI20" s="31">
        <v>953</v>
      </c>
      <c r="AJ20" s="31">
        <v>259</v>
      </c>
      <c r="AK20" s="31">
        <v>0.05</v>
      </c>
      <c r="AL20" s="31">
        <v>260</v>
      </c>
      <c r="AM20" s="49">
        <v>855.81</v>
      </c>
    </row>
    <row r="21" spans="1:39" x14ac:dyDescent="0.3">
      <c r="A21">
        <f t="shared" si="1"/>
        <v>31</v>
      </c>
      <c r="B21" s="20">
        <f>HLOOKUP($B$10,$E$10:$K$110,E21+1,FALSE)+ROWS($A$10:A21)*0.00000001</f>
        <v>649.79000011999995</v>
      </c>
      <c r="C21">
        <f t="shared" si="5"/>
        <v>11</v>
      </c>
      <c r="E21" s="11">
        <v>11</v>
      </c>
      <c r="F21" s="4" t="str">
        <v>Product Name 11</v>
      </c>
      <c r="G21" s="4">
        <v>783</v>
      </c>
      <c r="H21" s="4">
        <v>299</v>
      </c>
      <c r="I21" s="4">
        <v>0.18</v>
      </c>
      <c r="J21" s="4">
        <v>711</v>
      </c>
      <c r="K21" s="4">
        <v>649.79</v>
      </c>
      <c r="L21" s="30">
        <v>250.09900631131836</v>
      </c>
      <c r="M21" s="30">
        <v>332.31108814011583</v>
      </c>
      <c r="N21" s="30">
        <v>0.25011004699569561</v>
      </c>
      <c r="O21" s="30">
        <v>1045.77614345541</v>
      </c>
      <c r="P21" s="30">
        <v>99.752331118496812</v>
      </c>
      <c r="Q21" s="29"/>
      <c r="S21" s="11">
        <v>11</v>
      </c>
      <c r="T21" s="4" t="str">
        <f t="shared" si="2"/>
        <v>Product Name 75</v>
      </c>
      <c r="U21" s="4">
        <f t="shared" si="0"/>
        <v>488</v>
      </c>
      <c r="V21" s="4">
        <f t="shared" si="0"/>
        <v>476</v>
      </c>
      <c r="W21" s="4">
        <f t="shared" si="0"/>
        <v>0.02</v>
      </c>
      <c r="X21" s="4">
        <f t="shared" si="0"/>
        <v>426</v>
      </c>
      <c r="Y21" s="4">
        <f t="shared" si="0"/>
        <v>958.79</v>
      </c>
      <c r="AC21" s="4">
        <f t="shared" si="3"/>
        <v>0.18</v>
      </c>
      <c r="AD21" s="4">
        <f t="shared" si="4"/>
        <v>649.79</v>
      </c>
      <c r="AE21">
        <f t="shared" si="6"/>
        <v>11</v>
      </c>
      <c r="AH21" s="31" t="s">
        <v>17</v>
      </c>
      <c r="AI21" s="31">
        <v>783</v>
      </c>
      <c r="AJ21" s="31">
        <v>299</v>
      </c>
      <c r="AK21" s="31">
        <v>0.18</v>
      </c>
      <c r="AL21" s="31">
        <v>711</v>
      </c>
      <c r="AM21" s="49">
        <v>649.79</v>
      </c>
    </row>
    <row r="22" spans="1:39" x14ac:dyDescent="0.3">
      <c r="A22">
        <f t="shared" si="1"/>
        <v>5</v>
      </c>
      <c r="B22" s="20">
        <f>HLOOKUP($B$10,$E$10:$K$110,E22+1,FALSE)+ROWS($A$10:A22)*0.00000001</f>
        <v>983.54000012999995</v>
      </c>
      <c r="C22">
        <f t="shared" si="5"/>
        <v>12</v>
      </c>
      <c r="E22" s="11">
        <v>12</v>
      </c>
      <c r="F22" s="4" t="str">
        <v>Product Name 12</v>
      </c>
      <c r="G22" s="4">
        <v>669</v>
      </c>
      <c r="H22" s="4">
        <v>124</v>
      </c>
      <c r="I22" s="4">
        <v>0.22</v>
      </c>
      <c r="J22" s="4">
        <v>609</v>
      </c>
      <c r="K22" s="4">
        <v>983.54</v>
      </c>
      <c r="L22" s="30">
        <v>40.187194614222797</v>
      </c>
      <c r="M22" s="30">
        <v>69.763338333953385</v>
      </c>
      <c r="N22" s="30">
        <v>7.8151450475336753E-2</v>
      </c>
      <c r="O22" s="30">
        <v>305.76356647936427</v>
      </c>
      <c r="P22" s="30">
        <v>427.15364214175582</v>
      </c>
      <c r="Q22" s="29"/>
      <c r="S22" s="11">
        <v>12</v>
      </c>
      <c r="T22" s="4" t="str">
        <f t="shared" si="2"/>
        <v>Product Name 49</v>
      </c>
      <c r="U22" s="4">
        <f t="shared" si="0"/>
        <v>389</v>
      </c>
      <c r="V22" s="4">
        <f t="shared" si="0"/>
        <v>257</v>
      </c>
      <c r="W22" s="4">
        <f t="shared" si="0"/>
        <v>0.24</v>
      </c>
      <c r="X22" s="4">
        <f t="shared" si="0"/>
        <v>437</v>
      </c>
      <c r="Y22" s="4">
        <f t="shared" si="0"/>
        <v>948.59</v>
      </c>
      <c r="AC22" s="4">
        <f t="shared" si="3"/>
        <v>0.22</v>
      </c>
      <c r="AD22" s="4">
        <f t="shared" si="4"/>
        <v>983.54</v>
      </c>
      <c r="AE22">
        <f t="shared" si="6"/>
        <v>12</v>
      </c>
      <c r="AH22" s="31" t="s">
        <v>18</v>
      </c>
      <c r="AI22" s="31">
        <v>669</v>
      </c>
      <c r="AJ22" s="31">
        <v>124</v>
      </c>
      <c r="AK22" s="31">
        <v>0.22</v>
      </c>
      <c r="AL22" s="31">
        <v>609</v>
      </c>
      <c r="AM22" s="49">
        <v>983.54</v>
      </c>
    </row>
    <row r="23" spans="1:39" x14ac:dyDescent="0.3">
      <c r="A23">
        <f t="shared" si="1"/>
        <v>84</v>
      </c>
      <c r="B23" s="20">
        <f>HLOOKUP($B$10,$E$10:$K$110,E23+1,FALSE)+ROWS($A$10:A23)*0.00000001</f>
        <v>141.18000014</v>
      </c>
      <c r="C23">
        <f t="shared" si="5"/>
        <v>13</v>
      </c>
      <c r="E23" s="11">
        <v>13</v>
      </c>
      <c r="F23" s="4" t="str">
        <v>Product Name 13</v>
      </c>
      <c r="G23" s="4">
        <v>447</v>
      </c>
      <c r="H23" s="4">
        <v>489</v>
      </c>
      <c r="I23" s="4">
        <v>0.13</v>
      </c>
      <c r="J23" s="4">
        <v>352</v>
      </c>
      <c r="K23" s="4">
        <v>141.18</v>
      </c>
      <c r="L23" s="30">
        <v>535.01747728985924</v>
      </c>
      <c r="M23" s="30">
        <v>697.57461463336324</v>
      </c>
      <c r="N23" s="30">
        <v>0.11351111509564001</v>
      </c>
      <c r="O23" s="30">
        <v>359.85760570646119</v>
      </c>
      <c r="P23" s="30">
        <v>129.41288577580261</v>
      </c>
      <c r="Q23" s="29"/>
      <c r="S23" s="11">
        <v>13</v>
      </c>
      <c r="T23" s="4" t="str">
        <f t="shared" si="2"/>
        <v>Product Name 97</v>
      </c>
      <c r="U23" s="4">
        <f t="shared" si="0"/>
        <v>638</v>
      </c>
      <c r="V23" s="4">
        <f t="shared" si="0"/>
        <v>393</v>
      </c>
      <c r="W23" s="4">
        <f t="shared" si="0"/>
        <v>0.65</v>
      </c>
      <c r="X23" s="4">
        <f t="shared" si="0"/>
        <v>587</v>
      </c>
      <c r="Y23" s="4">
        <f t="shared" si="0"/>
        <v>944.86</v>
      </c>
      <c r="AC23" s="4">
        <f t="shared" si="3"/>
        <v>0.13</v>
      </c>
      <c r="AD23" s="4">
        <f t="shared" si="4"/>
        <v>141.18</v>
      </c>
      <c r="AE23">
        <f t="shared" si="6"/>
        <v>13</v>
      </c>
      <c r="AH23" s="31" t="s">
        <v>19</v>
      </c>
      <c r="AI23" s="31">
        <v>447</v>
      </c>
      <c r="AJ23" s="31">
        <v>489</v>
      </c>
      <c r="AK23" s="31">
        <v>0.13</v>
      </c>
      <c r="AL23" s="31">
        <v>352</v>
      </c>
      <c r="AM23" s="49">
        <v>141.18</v>
      </c>
    </row>
    <row r="24" spans="1:39" x14ac:dyDescent="0.3">
      <c r="A24">
        <f t="shared" si="1"/>
        <v>58</v>
      </c>
      <c r="B24" s="20">
        <f>HLOOKUP($B$10,$E$10:$K$110,E24+1,FALSE)+ROWS($A$10:A24)*0.00000001</f>
        <v>404.07000015</v>
      </c>
      <c r="C24">
        <f t="shared" si="5"/>
        <v>14</v>
      </c>
      <c r="E24" s="11">
        <v>14</v>
      </c>
      <c r="F24" s="4" t="str">
        <v>Product Name 14</v>
      </c>
      <c r="G24" s="4">
        <v>682</v>
      </c>
      <c r="H24" s="4">
        <v>417</v>
      </c>
      <c r="I24" s="4">
        <v>0.41</v>
      </c>
      <c r="J24" s="4">
        <v>330</v>
      </c>
      <c r="K24" s="4">
        <v>404.07</v>
      </c>
      <c r="L24" s="30">
        <v>1016.8261713131608</v>
      </c>
      <c r="M24" s="30">
        <v>491.66247171183022</v>
      </c>
      <c r="N24" s="30">
        <v>0.5149041661813204</v>
      </c>
      <c r="O24" s="30">
        <v>37.56956289511767</v>
      </c>
      <c r="P24" s="30">
        <v>599.81215568516768</v>
      </c>
      <c r="Q24" s="29"/>
      <c r="S24" s="11">
        <v>14</v>
      </c>
      <c r="T24" s="4" t="str">
        <f t="shared" si="2"/>
        <v>Product Name 32</v>
      </c>
      <c r="U24" s="4">
        <f t="shared" si="0"/>
        <v>880</v>
      </c>
      <c r="V24" s="4">
        <f t="shared" si="0"/>
        <v>12</v>
      </c>
      <c r="W24" s="4">
        <f t="shared" si="0"/>
        <v>0.9</v>
      </c>
      <c r="X24" s="4">
        <f t="shared" si="0"/>
        <v>395</v>
      </c>
      <c r="Y24" s="4">
        <f t="shared" si="0"/>
        <v>915.26</v>
      </c>
      <c r="AC24" s="4">
        <f t="shared" si="3"/>
        <v>0.41</v>
      </c>
      <c r="AD24" s="4">
        <f t="shared" si="4"/>
        <v>404.07</v>
      </c>
      <c r="AE24">
        <f t="shared" si="6"/>
        <v>14</v>
      </c>
      <c r="AH24" s="31" t="s">
        <v>20</v>
      </c>
      <c r="AI24" s="31">
        <v>682</v>
      </c>
      <c r="AJ24" s="31">
        <v>417</v>
      </c>
      <c r="AK24" s="31">
        <v>0.41</v>
      </c>
      <c r="AL24" s="31">
        <v>330</v>
      </c>
      <c r="AM24" s="49">
        <v>404.07</v>
      </c>
    </row>
    <row r="25" spans="1:39" x14ac:dyDescent="0.3">
      <c r="A25">
        <f t="shared" si="1"/>
        <v>79</v>
      </c>
      <c r="B25" s="20">
        <f>HLOOKUP($B$10,$E$10:$K$110,E25+1,FALSE)+ROWS($A$10:A25)*0.00000001</f>
        <v>180.39000016</v>
      </c>
      <c r="C25">
        <f t="shared" si="5"/>
        <v>15</v>
      </c>
      <c r="E25" s="11">
        <v>15</v>
      </c>
      <c r="F25" s="4" t="str">
        <v>Product Name 15</v>
      </c>
      <c r="G25" s="4">
        <v>807</v>
      </c>
      <c r="H25" s="4">
        <v>77</v>
      </c>
      <c r="I25" s="4">
        <v>0.91</v>
      </c>
      <c r="J25" s="4">
        <v>643</v>
      </c>
      <c r="K25" s="4">
        <v>180.39</v>
      </c>
      <c r="L25" s="30">
        <v>956.34722524706149</v>
      </c>
      <c r="M25" s="30">
        <v>59.448848137911284</v>
      </c>
      <c r="N25" s="30">
        <v>0.86293929209456932</v>
      </c>
      <c r="O25" s="30">
        <v>699.81923424824276</v>
      </c>
      <c r="P25" s="30">
        <v>38.555077519714253</v>
      </c>
      <c r="Q25" s="29"/>
      <c r="S25" s="11">
        <v>15</v>
      </c>
      <c r="T25" s="4" t="str">
        <f t="shared" si="2"/>
        <v>Product Name 16</v>
      </c>
      <c r="U25" s="4">
        <f t="shared" si="0"/>
        <v>1180</v>
      </c>
      <c r="V25" s="4">
        <f t="shared" si="0"/>
        <v>267</v>
      </c>
      <c r="W25" s="4">
        <f t="shared" si="0"/>
        <v>0.43</v>
      </c>
      <c r="X25" s="4">
        <f t="shared" si="0"/>
        <v>318</v>
      </c>
      <c r="Y25" s="4">
        <f t="shared" si="0"/>
        <v>887.77</v>
      </c>
      <c r="AC25" s="4">
        <f t="shared" si="3"/>
        <v>0.91</v>
      </c>
      <c r="AD25" s="4">
        <f t="shared" si="4"/>
        <v>180.39</v>
      </c>
      <c r="AE25">
        <f t="shared" si="6"/>
        <v>15</v>
      </c>
      <c r="AH25" s="31" t="s">
        <v>21</v>
      </c>
      <c r="AI25" s="31">
        <v>807</v>
      </c>
      <c r="AJ25" s="31">
        <v>77</v>
      </c>
      <c r="AK25" s="31">
        <v>0.91</v>
      </c>
      <c r="AL25" s="31">
        <v>643</v>
      </c>
      <c r="AM25" s="49">
        <v>180.39</v>
      </c>
    </row>
    <row r="26" spans="1:39" x14ac:dyDescent="0.3">
      <c r="A26">
        <f t="shared" si="1"/>
        <v>15</v>
      </c>
      <c r="B26" s="20">
        <f>HLOOKUP($B$10,$E$10:$K$110,E26+1,FALSE)+ROWS($A$10:A26)*0.00000001</f>
        <v>887.77000017</v>
      </c>
      <c r="C26">
        <f t="shared" si="5"/>
        <v>16</v>
      </c>
      <c r="E26" s="11">
        <v>16</v>
      </c>
      <c r="F26" s="4" t="str">
        <v>Product Name 16</v>
      </c>
      <c r="G26" s="4">
        <v>1180</v>
      </c>
      <c r="H26" s="4">
        <v>267</v>
      </c>
      <c r="I26" s="4">
        <v>0.43</v>
      </c>
      <c r="J26" s="4">
        <v>318</v>
      </c>
      <c r="K26" s="4">
        <v>887.77</v>
      </c>
      <c r="L26" s="30">
        <v>217.28177300947661</v>
      </c>
      <c r="M26" s="30">
        <v>150.49546178696193</v>
      </c>
      <c r="N26" s="30">
        <v>0.58356812987220696</v>
      </c>
      <c r="O26" s="30">
        <v>152.54531647623236</v>
      </c>
      <c r="P26" s="30">
        <v>1146.2864980418308</v>
      </c>
      <c r="Q26" s="29"/>
      <c r="S26" s="11">
        <v>16</v>
      </c>
      <c r="T26" s="4" t="str">
        <f t="shared" si="2"/>
        <v>Product Name 51</v>
      </c>
      <c r="U26" s="4">
        <f t="shared" si="0"/>
        <v>120</v>
      </c>
      <c r="V26" s="4">
        <f t="shared" si="0"/>
        <v>64</v>
      </c>
      <c r="W26" s="4">
        <f t="shared" si="0"/>
        <v>0.46</v>
      </c>
      <c r="X26" s="4">
        <f t="shared" si="0"/>
        <v>274</v>
      </c>
      <c r="Y26" s="4">
        <f t="shared" si="0"/>
        <v>880.23</v>
      </c>
      <c r="AC26" s="4">
        <f t="shared" si="3"/>
        <v>0.43</v>
      </c>
      <c r="AD26" s="4">
        <f t="shared" si="4"/>
        <v>887.77</v>
      </c>
      <c r="AE26">
        <f t="shared" si="6"/>
        <v>16</v>
      </c>
      <c r="AH26" s="31" t="s">
        <v>22</v>
      </c>
      <c r="AI26" s="31">
        <v>1180</v>
      </c>
      <c r="AJ26" s="31">
        <v>267</v>
      </c>
      <c r="AK26" s="31">
        <v>0.43</v>
      </c>
      <c r="AL26" s="31">
        <v>318</v>
      </c>
      <c r="AM26" s="49">
        <v>887.77</v>
      </c>
    </row>
    <row r="27" spans="1:39" x14ac:dyDescent="0.3">
      <c r="A27">
        <f t="shared" si="1"/>
        <v>97</v>
      </c>
      <c r="B27" s="20">
        <f>HLOOKUP($B$10,$E$10:$K$110,E27+1,FALSE)+ROWS($A$10:A27)*0.00000001</f>
        <v>10.18000018</v>
      </c>
      <c r="C27">
        <f t="shared" si="5"/>
        <v>17</v>
      </c>
      <c r="E27" s="11">
        <v>17</v>
      </c>
      <c r="F27" s="4" t="str">
        <v>Product Name 17</v>
      </c>
      <c r="G27" s="4">
        <v>725</v>
      </c>
      <c r="H27" s="4">
        <v>172</v>
      </c>
      <c r="I27" s="4">
        <v>0.56999999999999995</v>
      </c>
      <c r="J27" s="4">
        <v>540</v>
      </c>
      <c r="K27" s="4">
        <v>10.18</v>
      </c>
      <c r="L27" s="30">
        <v>766.19791242756889</v>
      </c>
      <c r="M27" s="30">
        <v>7.1927261466291217</v>
      </c>
      <c r="N27" s="30">
        <v>0.60783127274761284</v>
      </c>
      <c r="O27" s="30">
        <v>691.97213898378641</v>
      </c>
      <c r="P27" s="30">
        <v>14.461621666167311</v>
      </c>
      <c r="Q27" s="29"/>
      <c r="S27" s="11">
        <v>17</v>
      </c>
      <c r="T27" s="4" t="str">
        <f t="shared" si="2"/>
        <v>Product Name 65</v>
      </c>
      <c r="U27" s="4">
        <f t="shared" ref="U27:Y42" si="7">VLOOKUP($T27,$F$11:$P$110,U$9,FALSE)</f>
        <v>1368</v>
      </c>
      <c r="V27" s="4">
        <f t="shared" si="7"/>
        <v>188</v>
      </c>
      <c r="W27" s="4">
        <f t="shared" si="7"/>
        <v>0.28000000000000003</v>
      </c>
      <c r="X27" s="4">
        <f t="shared" si="7"/>
        <v>539</v>
      </c>
      <c r="Y27" s="4">
        <f t="shared" si="7"/>
        <v>876.31</v>
      </c>
      <c r="AC27" s="4">
        <f t="shared" si="3"/>
        <v>0.56999999999999995</v>
      </c>
      <c r="AD27" s="4">
        <f t="shared" si="4"/>
        <v>10.18</v>
      </c>
      <c r="AE27">
        <f t="shared" si="6"/>
        <v>17</v>
      </c>
      <c r="AH27" s="31" t="s">
        <v>23</v>
      </c>
      <c r="AI27" s="31">
        <v>725</v>
      </c>
      <c r="AJ27" s="31">
        <v>172</v>
      </c>
      <c r="AK27" s="31">
        <v>0.56999999999999995</v>
      </c>
      <c r="AL27" s="31">
        <v>540</v>
      </c>
      <c r="AM27" s="49">
        <v>10.18</v>
      </c>
    </row>
    <row r="28" spans="1:39" x14ac:dyDescent="0.3">
      <c r="A28">
        <f t="shared" si="1"/>
        <v>21</v>
      </c>
      <c r="B28" s="20">
        <f>HLOOKUP($B$10,$E$10:$K$110,E28+1,FALSE)+ROWS($A$10:A28)*0.00000001</f>
        <v>775.10000019000006</v>
      </c>
      <c r="C28">
        <f t="shared" si="5"/>
        <v>18</v>
      </c>
      <c r="E28" s="11">
        <v>18</v>
      </c>
      <c r="F28" s="4" t="str">
        <v>Product Name 18</v>
      </c>
      <c r="G28" s="4">
        <v>522</v>
      </c>
      <c r="H28" s="4">
        <v>227</v>
      </c>
      <c r="I28" s="4">
        <v>0.22</v>
      </c>
      <c r="J28" s="4">
        <v>669</v>
      </c>
      <c r="K28" s="4">
        <v>775.1</v>
      </c>
      <c r="L28" s="30">
        <v>294.50128839187471</v>
      </c>
      <c r="M28" s="30">
        <v>334.57877810634659</v>
      </c>
      <c r="N28" s="30">
        <v>0.20878219281537874</v>
      </c>
      <c r="O28" s="30">
        <v>149.44587628105597</v>
      </c>
      <c r="P28" s="30">
        <v>903.38023800934138</v>
      </c>
      <c r="Q28" s="29"/>
      <c r="S28" s="11">
        <v>18</v>
      </c>
      <c r="T28" s="4" t="str">
        <f t="shared" si="2"/>
        <v>Product Name 10</v>
      </c>
      <c r="U28" s="4">
        <f t="shared" si="7"/>
        <v>953</v>
      </c>
      <c r="V28" s="4">
        <f t="shared" si="7"/>
        <v>259</v>
      </c>
      <c r="W28" s="4">
        <f t="shared" si="7"/>
        <v>0.05</v>
      </c>
      <c r="X28" s="4">
        <f t="shared" si="7"/>
        <v>260</v>
      </c>
      <c r="Y28" s="4">
        <f t="shared" si="7"/>
        <v>855.81</v>
      </c>
      <c r="AC28" s="4">
        <f t="shared" si="3"/>
        <v>0.22</v>
      </c>
      <c r="AD28" s="4">
        <f t="shared" si="4"/>
        <v>775.1</v>
      </c>
      <c r="AE28">
        <f t="shared" si="6"/>
        <v>18</v>
      </c>
      <c r="AH28" s="31" t="s">
        <v>24</v>
      </c>
      <c r="AI28" s="31">
        <v>522</v>
      </c>
      <c r="AJ28" s="31">
        <v>227</v>
      </c>
      <c r="AK28" s="31">
        <v>0.22</v>
      </c>
      <c r="AL28" s="31">
        <v>669</v>
      </c>
      <c r="AM28" s="49">
        <v>775.1</v>
      </c>
    </row>
    <row r="29" spans="1:39" x14ac:dyDescent="0.3">
      <c r="A29">
        <f t="shared" si="1"/>
        <v>57</v>
      </c>
      <c r="B29" s="20">
        <f>HLOOKUP($B$10,$E$10:$K$110,E29+1,FALSE)+ROWS($A$10:A29)*0.00000001</f>
        <v>411.09000019999996</v>
      </c>
      <c r="C29">
        <f t="shared" si="5"/>
        <v>19</v>
      </c>
      <c r="E29" s="11">
        <v>19</v>
      </c>
      <c r="F29" s="4" t="str">
        <v>Product Name 19</v>
      </c>
      <c r="G29" s="4">
        <v>1350</v>
      </c>
      <c r="H29" s="4">
        <v>398</v>
      </c>
      <c r="I29" s="4">
        <v>0.68</v>
      </c>
      <c r="J29" s="4">
        <v>677</v>
      </c>
      <c r="K29" s="4">
        <v>411.09</v>
      </c>
      <c r="L29" s="30">
        <v>1065.5403165330513</v>
      </c>
      <c r="M29" s="30">
        <v>384.82500878242502</v>
      </c>
      <c r="N29" s="30">
        <v>0.63345077667658389</v>
      </c>
      <c r="O29" s="30">
        <v>760.40652032081198</v>
      </c>
      <c r="P29" s="30">
        <v>303.08128707439391</v>
      </c>
      <c r="Q29" s="29"/>
      <c r="S29" s="11">
        <v>19</v>
      </c>
      <c r="T29" s="4" t="str">
        <f t="shared" si="2"/>
        <v>Product Name 20</v>
      </c>
      <c r="U29" s="4">
        <f t="shared" si="7"/>
        <v>1163</v>
      </c>
      <c r="V29" s="4">
        <f t="shared" si="7"/>
        <v>168</v>
      </c>
      <c r="W29" s="4">
        <f t="shared" si="7"/>
        <v>0.08</v>
      </c>
      <c r="X29" s="4">
        <f t="shared" si="7"/>
        <v>610</v>
      </c>
      <c r="Y29" s="4">
        <f t="shared" si="7"/>
        <v>807.26</v>
      </c>
      <c r="AC29" s="4">
        <f t="shared" si="3"/>
        <v>0.68</v>
      </c>
      <c r="AD29" s="4">
        <f t="shared" si="4"/>
        <v>411.09</v>
      </c>
      <c r="AE29">
        <f t="shared" si="6"/>
        <v>19</v>
      </c>
      <c r="AH29" s="31" t="s">
        <v>25</v>
      </c>
      <c r="AI29" s="31">
        <v>1350</v>
      </c>
      <c r="AJ29" s="31">
        <v>398</v>
      </c>
      <c r="AK29" s="31">
        <v>0.68</v>
      </c>
      <c r="AL29" s="31">
        <v>677</v>
      </c>
      <c r="AM29" s="49">
        <v>411.09</v>
      </c>
    </row>
    <row r="30" spans="1:39" x14ac:dyDescent="0.3">
      <c r="A30">
        <f t="shared" si="1"/>
        <v>19</v>
      </c>
      <c r="B30" s="20">
        <f>HLOOKUP($B$10,$E$10:$K$110,E30+1,FALSE)+ROWS($A$10:A30)*0.00000001</f>
        <v>807.26000021000004</v>
      </c>
      <c r="C30">
        <f t="shared" si="5"/>
        <v>20</v>
      </c>
      <c r="E30" s="11">
        <v>20</v>
      </c>
      <c r="F30" s="4" t="str">
        <v>Product Name 20</v>
      </c>
      <c r="G30" s="4">
        <v>1163</v>
      </c>
      <c r="H30" s="4">
        <v>168</v>
      </c>
      <c r="I30" s="4">
        <v>0.08</v>
      </c>
      <c r="J30" s="4">
        <v>610</v>
      </c>
      <c r="K30" s="4">
        <v>807.26</v>
      </c>
      <c r="L30" s="30">
        <v>480.99050546700005</v>
      </c>
      <c r="M30" s="30">
        <v>112.26698747034919</v>
      </c>
      <c r="N30" s="30">
        <v>1.154442755675774E-2</v>
      </c>
      <c r="O30" s="30">
        <v>785.25281078638193</v>
      </c>
      <c r="P30" s="30">
        <v>1121.3580585246964</v>
      </c>
      <c r="Q30" s="29"/>
      <c r="S30" s="11">
        <v>20</v>
      </c>
      <c r="T30" s="4" t="str">
        <f t="shared" si="2"/>
        <v>Product Name 48</v>
      </c>
      <c r="U30" s="4">
        <f t="shared" si="7"/>
        <v>678</v>
      </c>
      <c r="V30" s="4">
        <f t="shared" si="7"/>
        <v>129</v>
      </c>
      <c r="W30" s="4">
        <f t="shared" si="7"/>
        <v>0.86</v>
      </c>
      <c r="X30" s="4">
        <f t="shared" si="7"/>
        <v>538</v>
      </c>
      <c r="Y30" s="4">
        <f t="shared" si="7"/>
        <v>793.37</v>
      </c>
      <c r="AC30" s="4">
        <f t="shared" si="3"/>
        <v>0.08</v>
      </c>
      <c r="AD30" s="4">
        <f t="shared" si="4"/>
        <v>807.26</v>
      </c>
      <c r="AE30">
        <f t="shared" si="6"/>
        <v>20</v>
      </c>
      <c r="AH30" s="31" t="s">
        <v>26</v>
      </c>
      <c r="AI30" s="31">
        <v>1163</v>
      </c>
      <c r="AJ30" s="31">
        <v>168</v>
      </c>
      <c r="AK30" s="31">
        <v>0.08</v>
      </c>
      <c r="AL30" s="31">
        <v>610</v>
      </c>
      <c r="AM30" s="49">
        <v>807.26</v>
      </c>
    </row>
    <row r="31" spans="1:39" x14ac:dyDescent="0.3">
      <c r="A31">
        <f t="shared" si="1"/>
        <v>90</v>
      </c>
      <c r="B31" s="20">
        <f>HLOOKUP($B$10,$E$10:$K$110,E31+1,FALSE)+ROWS($A$10:A31)*0.00000001</f>
        <v>85.840000220000007</v>
      </c>
      <c r="C31">
        <f t="shared" si="5"/>
        <v>21</v>
      </c>
      <c r="E31" s="11">
        <v>21</v>
      </c>
      <c r="F31" s="4" t="str">
        <v>Product Name 21</v>
      </c>
      <c r="G31" s="4">
        <v>830</v>
      </c>
      <c r="H31" s="4">
        <v>264</v>
      </c>
      <c r="I31" s="4">
        <v>0.1</v>
      </c>
      <c r="J31" s="4">
        <v>396</v>
      </c>
      <c r="K31" s="4">
        <v>85.84</v>
      </c>
      <c r="L31" s="30">
        <v>1063.8950996750548</v>
      </c>
      <c r="M31" s="30">
        <v>19.300528787264867</v>
      </c>
      <c r="N31" s="30">
        <v>0.10544096733861306</v>
      </c>
      <c r="O31" s="30">
        <v>374.29164897600185</v>
      </c>
      <c r="P31" s="30">
        <v>34.866857003661039</v>
      </c>
      <c r="Q31" s="29"/>
      <c r="S31" s="11">
        <v>21</v>
      </c>
      <c r="T31" s="4" t="str">
        <f t="shared" si="2"/>
        <v>Product Name 18</v>
      </c>
      <c r="U31" s="4">
        <f t="shared" si="7"/>
        <v>522</v>
      </c>
      <c r="V31" s="4">
        <f t="shared" si="7"/>
        <v>227</v>
      </c>
      <c r="W31" s="4">
        <f t="shared" si="7"/>
        <v>0.22</v>
      </c>
      <c r="X31" s="4">
        <f t="shared" si="7"/>
        <v>669</v>
      </c>
      <c r="Y31" s="4">
        <f t="shared" si="7"/>
        <v>775.1</v>
      </c>
      <c r="AC31" s="4">
        <f t="shared" si="3"/>
        <v>0.1</v>
      </c>
      <c r="AD31" s="4">
        <f t="shared" si="4"/>
        <v>85.84</v>
      </c>
      <c r="AE31">
        <f t="shared" si="6"/>
        <v>21</v>
      </c>
      <c r="AH31" s="31" t="s">
        <v>27</v>
      </c>
      <c r="AI31" s="31">
        <v>830</v>
      </c>
      <c r="AJ31" s="31">
        <v>264</v>
      </c>
      <c r="AK31" s="31">
        <v>0.1</v>
      </c>
      <c r="AL31" s="31">
        <v>396</v>
      </c>
      <c r="AM31" s="49">
        <v>85.84</v>
      </c>
    </row>
    <row r="32" spans="1:39" x14ac:dyDescent="0.3">
      <c r="A32">
        <f t="shared" si="1"/>
        <v>76</v>
      </c>
      <c r="B32" s="20">
        <f>HLOOKUP($B$10,$E$10:$K$110,E32+1,FALSE)+ROWS($A$10:A32)*0.00000001</f>
        <v>209.94000023000001</v>
      </c>
      <c r="C32">
        <f t="shared" si="5"/>
        <v>22</v>
      </c>
      <c r="E32" s="11">
        <v>22</v>
      </c>
      <c r="F32" s="4" t="str">
        <v>Product Name 22</v>
      </c>
      <c r="G32" s="4">
        <v>1195</v>
      </c>
      <c r="H32" s="4">
        <v>199</v>
      </c>
      <c r="I32" s="4">
        <v>0.92</v>
      </c>
      <c r="J32" s="4">
        <v>439</v>
      </c>
      <c r="K32" s="4">
        <v>209.94</v>
      </c>
      <c r="L32" s="30">
        <v>210.5772290775393</v>
      </c>
      <c r="M32" s="30">
        <v>79.535260427644843</v>
      </c>
      <c r="N32" s="30">
        <v>0.90674089218360554</v>
      </c>
      <c r="O32" s="30">
        <v>59.783056756755784</v>
      </c>
      <c r="P32" s="30">
        <v>74.063373807088084</v>
      </c>
      <c r="Q32" s="29"/>
      <c r="S32" s="11">
        <v>22</v>
      </c>
      <c r="T32" s="4" t="str">
        <f t="shared" si="2"/>
        <v>Product Name 80</v>
      </c>
      <c r="U32" s="4">
        <f t="shared" si="7"/>
        <v>447</v>
      </c>
      <c r="V32" s="4">
        <f t="shared" si="7"/>
        <v>299</v>
      </c>
      <c r="W32" s="4">
        <f t="shared" si="7"/>
        <v>0.72</v>
      </c>
      <c r="X32" s="4">
        <f t="shared" si="7"/>
        <v>518</v>
      </c>
      <c r="Y32" s="4">
        <f t="shared" si="7"/>
        <v>759.99</v>
      </c>
      <c r="AC32" s="4">
        <f t="shared" si="3"/>
        <v>0.92</v>
      </c>
      <c r="AD32" s="4">
        <f t="shared" si="4"/>
        <v>209.94</v>
      </c>
      <c r="AE32">
        <f t="shared" si="6"/>
        <v>22</v>
      </c>
      <c r="AH32" s="31" t="s">
        <v>28</v>
      </c>
      <c r="AI32" s="31">
        <v>1195</v>
      </c>
      <c r="AJ32" s="31">
        <v>199</v>
      </c>
      <c r="AK32" s="31">
        <v>0.92</v>
      </c>
      <c r="AL32" s="31">
        <v>439</v>
      </c>
      <c r="AM32" s="49">
        <v>209.94</v>
      </c>
    </row>
    <row r="33" spans="1:39" x14ac:dyDescent="0.3">
      <c r="A33">
        <f t="shared" si="1"/>
        <v>67</v>
      </c>
      <c r="B33" s="20">
        <f>HLOOKUP($B$10,$E$10:$K$110,E33+1,FALSE)+ROWS($A$10:A33)*0.00000001</f>
        <v>337.36000024000003</v>
      </c>
      <c r="C33">
        <f t="shared" si="5"/>
        <v>23</v>
      </c>
      <c r="E33" s="11">
        <v>23</v>
      </c>
      <c r="F33" s="4" t="str">
        <v>Product Name 23</v>
      </c>
      <c r="G33" s="4">
        <v>482</v>
      </c>
      <c r="H33" s="4">
        <v>116</v>
      </c>
      <c r="I33" s="4">
        <v>0.71</v>
      </c>
      <c r="J33" s="4">
        <v>425</v>
      </c>
      <c r="K33" s="4">
        <v>337.36</v>
      </c>
      <c r="L33" s="30">
        <v>272.53534932943359</v>
      </c>
      <c r="M33" s="30">
        <v>14.789151567297756</v>
      </c>
      <c r="N33" s="30">
        <v>0.69901742690169699</v>
      </c>
      <c r="O33" s="30">
        <v>214.41753061136995</v>
      </c>
      <c r="P33" s="30">
        <v>277.86560713405748</v>
      </c>
      <c r="Q33" s="29"/>
      <c r="S33" s="11">
        <v>23</v>
      </c>
      <c r="T33" s="4" t="str">
        <f t="shared" si="2"/>
        <v>Product Name 2</v>
      </c>
      <c r="U33" s="4">
        <f t="shared" si="7"/>
        <v>170</v>
      </c>
      <c r="V33" s="4">
        <f t="shared" si="7"/>
        <v>218</v>
      </c>
      <c r="W33" s="4">
        <f t="shared" si="7"/>
        <v>0.86</v>
      </c>
      <c r="X33" s="4">
        <f t="shared" si="7"/>
        <v>295</v>
      </c>
      <c r="Y33" s="4">
        <f t="shared" si="7"/>
        <v>734.27</v>
      </c>
      <c r="AC33" s="4">
        <f t="shared" si="3"/>
        <v>0.71</v>
      </c>
      <c r="AD33" s="4">
        <f t="shared" si="4"/>
        <v>337.36</v>
      </c>
      <c r="AE33">
        <f t="shared" si="6"/>
        <v>23</v>
      </c>
      <c r="AH33" s="31" t="s">
        <v>29</v>
      </c>
      <c r="AI33" s="31">
        <v>482</v>
      </c>
      <c r="AJ33" s="31">
        <v>116</v>
      </c>
      <c r="AK33" s="31">
        <v>0.71</v>
      </c>
      <c r="AL33" s="31">
        <v>425</v>
      </c>
      <c r="AM33" s="49">
        <v>337.36</v>
      </c>
    </row>
    <row r="34" spans="1:39" x14ac:dyDescent="0.3">
      <c r="A34">
        <f t="shared" si="1"/>
        <v>72</v>
      </c>
      <c r="B34" s="20">
        <f>HLOOKUP($B$10,$E$10:$K$110,E34+1,FALSE)+ROWS($A$10:A34)*0.00000001</f>
        <v>242.52000025000001</v>
      </c>
      <c r="C34">
        <f t="shared" si="5"/>
        <v>24</v>
      </c>
      <c r="E34" s="11">
        <v>24</v>
      </c>
      <c r="F34" s="4" t="str">
        <v>Product Name 24</v>
      </c>
      <c r="G34" s="4">
        <v>1024</v>
      </c>
      <c r="H34" s="4">
        <v>176</v>
      </c>
      <c r="I34" s="4">
        <v>0.35</v>
      </c>
      <c r="J34" s="4">
        <v>268</v>
      </c>
      <c r="K34" s="4">
        <v>242.52</v>
      </c>
      <c r="L34" s="30">
        <v>1368.9064931931707</v>
      </c>
      <c r="M34" s="30">
        <v>248.9395377951636</v>
      </c>
      <c r="N34" s="30">
        <v>0.1789055549666797</v>
      </c>
      <c r="O34" s="30">
        <v>387.7144321574516</v>
      </c>
      <c r="P34" s="30">
        <v>123.1874773753577</v>
      </c>
      <c r="Q34" s="29"/>
      <c r="S34" s="11">
        <v>24</v>
      </c>
      <c r="T34" s="4" t="str">
        <f t="shared" si="2"/>
        <v>Product Name 68</v>
      </c>
      <c r="U34" s="4">
        <f t="shared" si="7"/>
        <v>1236</v>
      </c>
      <c r="V34" s="4">
        <f t="shared" si="7"/>
        <v>154</v>
      </c>
      <c r="W34" s="4">
        <f t="shared" si="7"/>
        <v>0.42</v>
      </c>
      <c r="X34" s="4">
        <f t="shared" si="7"/>
        <v>672</v>
      </c>
      <c r="Y34" s="4">
        <f t="shared" si="7"/>
        <v>729.28</v>
      </c>
      <c r="AC34" s="4">
        <f t="shared" si="3"/>
        <v>0.35</v>
      </c>
      <c r="AD34" s="4">
        <f t="shared" si="4"/>
        <v>242.52</v>
      </c>
      <c r="AE34">
        <f t="shared" si="6"/>
        <v>24</v>
      </c>
      <c r="AH34" s="31" t="s">
        <v>30</v>
      </c>
      <c r="AI34" s="31">
        <v>1024</v>
      </c>
      <c r="AJ34" s="31">
        <v>176</v>
      </c>
      <c r="AK34" s="31">
        <v>0.35</v>
      </c>
      <c r="AL34" s="31">
        <v>268</v>
      </c>
      <c r="AM34" s="49">
        <v>242.52</v>
      </c>
    </row>
    <row r="35" spans="1:39" x14ac:dyDescent="0.3">
      <c r="A35">
        <f t="shared" si="1"/>
        <v>68</v>
      </c>
      <c r="B35" s="20">
        <f>HLOOKUP($B$10,$E$10:$K$110,E35+1,FALSE)+ROWS($A$10:A35)*0.00000001</f>
        <v>336.15000025999996</v>
      </c>
      <c r="C35">
        <f t="shared" si="5"/>
        <v>25</v>
      </c>
      <c r="E35" s="11">
        <v>25</v>
      </c>
      <c r="F35" s="4" t="str">
        <v>Product Name 25</v>
      </c>
      <c r="G35" s="4">
        <v>1339</v>
      </c>
      <c r="H35" s="4">
        <v>379</v>
      </c>
      <c r="I35" s="4">
        <v>0.98</v>
      </c>
      <c r="J35" s="4">
        <v>494</v>
      </c>
      <c r="K35" s="4">
        <v>336.15</v>
      </c>
      <c r="L35" s="30">
        <v>287.79783332904844</v>
      </c>
      <c r="M35" s="30">
        <v>467.58360923211313</v>
      </c>
      <c r="N35" s="30">
        <v>0.73347444272173368</v>
      </c>
      <c r="O35" s="30">
        <v>685.60308751255889</v>
      </c>
      <c r="P35" s="30">
        <v>280.7803220318645</v>
      </c>
      <c r="Q35" s="29"/>
      <c r="S35" s="11">
        <v>25</v>
      </c>
      <c r="T35" s="4" t="str">
        <f t="shared" si="2"/>
        <v>Product Name 64</v>
      </c>
      <c r="U35" s="4">
        <f t="shared" si="7"/>
        <v>259</v>
      </c>
      <c r="V35" s="4">
        <f t="shared" si="7"/>
        <v>42</v>
      </c>
      <c r="W35" s="4">
        <f t="shared" si="7"/>
        <v>0.28000000000000003</v>
      </c>
      <c r="X35" s="4">
        <f t="shared" si="7"/>
        <v>263</v>
      </c>
      <c r="Y35" s="4">
        <f t="shared" si="7"/>
        <v>728.32</v>
      </c>
      <c r="AC35" s="4">
        <f t="shared" si="3"/>
        <v>0.98</v>
      </c>
      <c r="AD35" s="4">
        <f t="shared" si="4"/>
        <v>336.15</v>
      </c>
      <c r="AE35">
        <f t="shared" si="6"/>
        <v>25</v>
      </c>
      <c r="AH35" s="31" t="s">
        <v>31</v>
      </c>
      <c r="AI35" s="31">
        <v>1339</v>
      </c>
      <c r="AJ35" s="31">
        <v>379</v>
      </c>
      <c r="AK35" s="31">
        <v>0.98</v>
      </c>
      <c r="AL35" s="31">
        <v>494</v>
      </c>
      <c r="AM35" s="49">
        <v>336.15</v>
      </c>
    </row>
    <row r="36" spans="1:39" x14ac:dyDescent="0.3">
      <c r="A36">
        <f t="shared" si="1"/>
        <v>26</v>
      </c>
      <c r="B36" s="20">
        <f>HLOOKUP($B$10,$E$10:$K$110,E36+1,FALSE)+ROWS($A$10:A36)*0.00000001</f>
        <v>717.43000026999994</v>
      </c>
      <c r="C36">
        <f t="shared" si="5"/>
        <v>26</v>
      </c>
      <c r="E36" s="11">
        <v>26</v>
      </c>
      <c r="F36" s="4" t="str">
        <v>Product Name 26</v>
      </c>
      <c r="G36" s="4">
        <v>958</v>
      </c>
      <c r="H36" s="4">
        <v>206</v>
      </c>
      <c r="I36" s="4">
        <v>0.1</v>
      </c>
      <c r="J36" s="4">
        <v>443</v>
      </c>
      <c r="K36" s="4">
        <v>717.43</v>
      </c>
      <c r="L36" s="30">
        <v>552.79708265520924</v>
      </c>
      <c r="M36" s="30">
        <v>172.37277127730096</v>
      </c>
      <c r="N36" s="30">
        <v>0.11681772733046607</v>
      </c>
      <c r="O36" s="30">
        <v>524.39538796426018</v>
      </c>
      <c r="P36" s="30">
        <v>430.32517471658491</v>
      </c>
      <c r="Q36" s="29"/>
      <c r="S36" s="11">
        <v>26</v>
      </c>
      <c r="T36" s="4" t="str">
        <f t="shared" si="2"/>
        <v>Product Name 26</v>
      </c>
      <c r="U36" s="4">
        <f t="shared" si="7"/>
        <v>958</v>
      </c>
      <c r="V36" s="4">
        <f t="shared" si="7"/>
        <v>206</v>
      </c>
      <c r="W36" s="4">
        <f t="shared" si="7"/>
        <v>0.1</v>
      </c>
      <c r="X36" s="4">
        <f t="shared" si="7"/>
        <v>443</v>
      </c>
      <c r="Y36" s="4">
        <f t="shared" si="7"/>
        <v>717.43</v>
      </c>
      <c r="AC36" s="4">
        <f t="shared" si="3"/>
        <v>0.1</v>
      </c>
      <c r="AD36" s="4">
        <f t="shared" si="4"/>
        <v>717.43</v>
      </c>
      <c r="AE36">
        <f t="shared" si="6"/>
        <v>26</v>
      </c>
      <c r="AH36" s="31" t="s">
        <v>32</v>
      </c>
      <c r="AI36" s="31">
        <v>958</v>
      </c>
      <c r="AJ36" s="31">
        <v>206</v>
      </c>
      <c r="AK36" s="31">
        <v>0.1</v>
      </c>
      <c r="AL36" s="31">
        <v>443</v>
      </c>
      <c r="AM36" s="49">
        <v>717.43</v>
      </c>
    </row>
    <row r="37" spans="1:39" x14ac:dyDescent="0.3">
      <c r="A37">
        <f t="shared" si="1"/>
        <v>98</v>
      </c>
      <c r="B37" s="20">
        <f>HLOOKUP($B$10,$E$10:$K$110,E37+1,FALSE)+ROWS($A$10:A37)*0.00000001</f>
        <v>7.3300002800000001</v>
      </c>
      <c r="C37">
        <f t="shared" si="5"/>
        <v>27</v>
      </c>
      <c r="E37" s="11">
        <v>27</v>
      </c>
      <c r="F37" s="4" t="str">
        <v>Product Name 27</v>
      </c>
      <c r="G37" s="4">
        <v>1153</v>
      </c>
      <c r="H37" s="4">
        <v>250</v>
      </c>
      <c r="I37" s="4">
        <v>0.56999999999999995</v>
      </c>
      <c r="J37" s="4">
        <v>576</v>
      </c>
      <c r="K37" s="4">
        <v>7.33</v>
      </c>
      <c r="L37" s="30">
        <v>291.73870067121243</v>
      </c>
      <c r="M37" s="30">
        <v>87.250239487301712</v>
      </c>
      <c r="N37" s="30">
        <v>7.8361651079805195E-2</v>
      </c>
      <c r="O37" s="30">
        <v>50.870658339314062</v>
      </c>
      <c r="P37" s="30">
        <v>10.065708078674302</v>
      </c>
      <c r="Q37" s="29"/>
      <c r="S37" s="11">
        <v>27</v>
      </c>
      <c r="T37" s="4" t="str">
        <f t="shared" si="2"/>
        <v>Product Name 85</v>
      </c>
      <c r="U37" s="4">
        <f t="shared" si="7"/>
        <v>1135</v>
      </c>
      <c r="V37" s="4">
        <f t="shared" si="7"/>
        <v>318</v>
      </c>
      <c r="W37" s="4">
        <f t="shared" si="7"/>
        <v>0.81</v>
      </c>
      <c r="X37" s="4">
        <f t="shared" si="7"/>
        <v>491</v>
      </c>
      <c r="Y37" s="4">
        <f t="shared" si="7"/>
        <v>715.53</v>
      </c>
      <c r="AC37" s="4">
        <f t="shared" si="3"/>
        <v>0.56999999999999995</v>
      </c>
      <c r="AD37" s="4">
        <f t="shared" si="4"/>
        <v>7.33</v>
      </c>
      <c r="AE37">
        <f t="shared" si="6"/>
        <v>27</v>
      </c>
      <c r="AH37" s="31" t="s">
        <v>33</v>
      </c>
      <c r="AI37" s="31">
        <v>1153</v>
      </c>
      <c r="AJ37" s="31">
        <v>250</v>
      </c>
      <c r="AK37" s="31">
        <v>0.56999999999999995</v>
      </c>
      <c r="AL37" s="31">
        <v>576</v>
      </c>
      <c r="AM37" s="49">
        <v>7.33</v>
      </c>
    </row>
    <row r="38" spans="1:39" x14ac:dyDescent="0.3">
      <c r="A38">
        <f t="shared" si="1"/>
        <v>4</v>
      </c>
      <c r="B38" s="20">
        <f>HLOOKUP($B$10,$E$10:$K$110,E38+1,FALSE)+ROWS($A$10:A38)*0.00000001</f>
        <v>985.32000029000005</v>
      </c>
      <c r="C38">
        <f t="shared" si="5"/>
        <v>28</v>
      </c>
      <c r="E38" s="11">
        <v>28</v>
      </c>
      <c r="F38" s="4" t="str">
        <v>Product Name 28</v>
      </c>
      <c r="G38" s="4">
        <v>136</v>
      </c>
      <c r="H38" s="4">
        <v>57</v>
      </c>
      <c r="I38" s="4">
        <v>7.0000000000000007E-2</v>
      </c>
      <c r="J38" s="4">
        <v>607</v>
      </c>
      <c r="K38" s="4">
        <v>985.32</v>
      </c>
      <c r="L38" s="30">
        <v>8.5345701288789506</v>
      </c>
      <c r="M38" s="30">
        <v>3.5186585951317122</v>
      </c>
      <c r="N38" s="30">
        <v>3.2185851123386726E-3</v>
      </c>
      <c r="O38" s="30">
        <v>734.63551258184202</v>
      </c>
      <c r="P38" s="30">
        <v>1418.3579947941555</v>
      </c>
      <c r="Q38" s="29"/>
      <c r="S38" s="11">
        <v>28</v>
      </c>
      <c r="T38" s="4" t="str">
        <f t="shared" si="2"/>
        <v>Product Name 91</v>
      </c>
      <c r="U38" s="4">
        <f t="shared" si="7"/>
        <v>1337</v>
      </c>
      <c r="V38" s="4">
        <f t="shared" si="7"/>
        <v>473</v>
      </c>
      <c r="W38" s="4">
        <f t="shared" si="7"/>
        <v>0.24</v>
      </c>
      <c r="X38" s="4">
        <f t="shared" si="7"/>
        <v>266</v>
      </c>
      <c r="Y38" s="4">
        <f t="shared" si="7"/>
        <v>711.8</v>
      </c>
      <c r="AC38" s="4">
        <f t="shared" si="3"/>
        <v>7.0000000000000007E-2</v>
      </c>
      <c r="AD38" s="4">
        <f t="shared" si="4"/>
        <v>985.32</v>
      </c>
      <c r="AE38">
        <f t="shared" si="6"/>
        <v>28</v>
      </c>
      <c r="AH38" s="31" t="s">
        <v>34</v>
      </c>
      <c r="AI38" s="31">
        <v>136</v>
      </c>
      <c r="AJ38" s="31">
        <v>57</v>
      </c>
      <c r="AK38" s="31">
        <v>7.0000000000000007E-2</v>
      </c>
      <c r="AL38" s="31">
        <v>607</v>
      </c>
      <c r="AM38" s="49">
        <v>985.32</v>
      </c>
    </row>
    <row r="39" spans="1:39" x14ac:dyDescent="0.3">
      <c r="A39">
        <f t="shared" si="1"/>
        <v>59</v>
      </c>
      <c r="B39" s="20">
        <f>HLOOKUP($B$10,$E$10:$K$110,E39+1,FALSE)+ROWS($A$10:A39)*0.00000001</f>
        <v>386.2600003</v>
      </c>
      <c r="C39">
        <f t="shared" si="5"/>
        <v>29</v>
      </c>
      <c r="E39" s="11">
        <v>29</v>
      </c>
      <c r="F39" s="4" t="str">
        <v>Product Name 29</v>
      </c>
      <c r="G39" s="4">
        <v>923</v>
      </c>
      <c r="H39" s="4">
        <v>116</v>
      </c>
      <c r="I39" s="4">
        <v>0.61</v>
      </c>
      <c r="J39" s="4">
        <v>622</v>
      </c>
      <c r="K39" s="4">
        <v>386.26</v>
      </c>
      <c r="L39" s="30">
        <v>207.97791998560962</v>
      </c>
      <c r="M39" s="30">
        <v>33.535078063832017</v>
      </c>
      <c r="N39" s="30">
        <v>0.2818102616112706</v>
      </c>
      <c r="O39" s="30">
        <v>287.37546018940623</v>
      </c>
      <c r="P39" s="30">
        <v>569.44004276804515</v>
      </c>
      <c r="Q39" s="29"/>
      <c r="S39" s="11">
        <v>29</v>
      </c>
      <c r="T39" s="4" t="str">
        <f t="shared" si="2"/>
        <v>Product Name 6</v>
      </c>
      <c r="U39" s="4">
        <f t="shared" si="7"/>
        <v>790</v>
      </c>
      <c r="V39" s="4">
        <f t="shared" si="7"/>
        <v>181</v>
      </c>
      <c r="W39" s="4">
        <f t="shared" si="7"/>
        <v>0.97</v>
      </c>
      <c r="X39" s="4">
        <f t="shared" si="7"/>
        <v>295</v>
      </c>
      <c r="Y39" s="4">
        <f t="shared" si="7"/>
        <v>678.05</v>
      </c>
      <c r="AC39" s="4">
        <f t="shared" si="3"/>
        <v>0.61</v>
      </c>
      <c r="AD39" s="4">
        <f t="shared" si="4"/>
        <v>386.26</v>
      </c>
      <c r="AE39">
        <f t="shared" si="6"/>
        <v>29</v>
      </c>
      <c r="AH39" s="31" t="s">
        <v>35</v>
      </c>
      <c r="AI39" s="31">
        <v>923</v>
      </c>
      <c r="AJ39" s="31">
        <v>116</v>
      </c>
      <c r="AK39" s="31">
        <v>0.61</v>
      </c>
      <c r="AL39" s="31">
        <v>622</v>
      </c>
      <c r="AM39" s="49">
        <v>386.26</v>
      </c>
    </row>
    <row r="40" spans="1:39" x14ac:dyDescent="0.3">
      <c r="A40">
        <f t="shared" si="1"/>
        <v>100</v>
      </c>
      <c r="B40" s="20">
        <f>HLOOKUP($B$10,$E$10:$K$110,E40+1,FALSE)+ROWS($A$10:A40)*0.00000001</f>
        <v>0.33000031000000002</v>
      </c>
      <c r="C40">
        <f t="shared" si="5"/>
        <v>30</v>
      </c>
      <c r="E40" s="11">
        <v>30</v>
      </c>
      <c r="F40" s="4" t="str">
        <v>Product Name 30</v>
      </c>
      <c r="G40" s="4">
        <v>252</v>
      </c>
      <c r="H40" s="4">
        <v>439</v>
      </c>
      <c r="I40" s="4">
        <v>7.0000000000000007E-2</v>
      </c>
      <c r="J40" s="4">
        <v>289</v>
      </c>
      <c r="K40" s="4">
        <v>0.33</v>
      </c>
      <c r="L40" s="30">
        <v>48.006768295820656</v>
      </c>
      <c r="M40" s="30">
        <v>260.85951801541131</v>
      </c>
      <c r="N40" s="30">
        <v>1.2682939249330866E-2</v>
      </c>
      <c r="O40" s="30">
        <v>141.27134670414634</v>
      </c>
      <c r="P40" s="30">
        <v>6.8054259417984625E-2</v>
      </c>
      <c r="Q40" s="29"/>
      <c r="S40" s="11">
        <v>30</v>
      </c>
      <c r="T40" s="4" t="str">
        <f t="shared" si="2"/>
        <v>Product Name 98</v>
      </c>
      <c r="U40" s="4">
        <f t="shared" si="7"/>
        <v>885</v>
      </c>
      <c r="V40" s="4">
        <f t="shared" si="7"/>
        <v>343</v>
      </c>
      <c r="W40" s="4">
        <f t="shared" si="7"/>
        <v>0.35</v>
      </c>
      <c r="X40" s="4">
        <f t="shared" si="7"/>
        <v>679</v>
      </c>
      <c r="Y40" s="4">
        <f t="shared" si="7"/>
        <v>676.41</v>
      </c>
      <c r="AC40" s="4">
        <f t="shared" si="3"/>
        <v>7.0000000000000007E-2</v>
      </c>
      <c r="AD40" s="4">
        <f t="shared" si="4"/>
        <v>0.33</v>
      </c>
      <c r="AE40">
        <f t="shared" si="6"/>
        <v>30</v>
      </c>
      <c r="AH40" s="31" t="s">
        <v>36</v>
      </c>
      <c r="AI40" s="31">
        <v>252</v>
      </c>
      <c r="AJ40" s="31">
        <v>439</v>
      </c>
      <c r="AK40" s="31">
        <v>7.0000000000000007E-2</v>
      </c>
      <c r="AL40" s="31">
        <v>289</v>
      </c>
      <c r="AM40" s="49">
        <v>0.33</v>
      </c>
    </row>
    <row r="41" spans="1:39" x14ac:dyDescent="0.3">
      <c r="A41">
        <f t="shared" si="1"/>
        <v>71</v>
      </c>
      <c r="B41" s="20">
        <f>HLOOKUP($B$10,$E$10:$K$110,E41+1,FALSE)+ROWS($A$10:A41)*0.00000001</f>
        <v>259.52000032000001</v>
      </c>
      <c r="C41">
        <f t="shared" si="5"/>
        <v>31</v>
      </c>
      <c r="E41" s="11">
        <v>31</v>
      </c>
      <c r="F41" s="4" t="str">
        <v>Product Name 31</v>
      </c>
      <c r="G41" s="4">
        <v>1270</v>
      </c>
      <c r="H41" s="4">
        <v>64</v>
      </c>
      <c r="I41" s="4">
        <v>0.53</v>
      </c>
      <c r="J41" s="4">
        <v>487</v>
      </c>
      <c r="K41" s="4">
        <v>259.52</v>
      </c>
      <c r="L41" s="30">
        <v>1814.9919043787811</v>
      </c>
      <c r="M41" s="30">
        <v>20.039365697761681</v>
      </c>
      <c r="N41" s="30">
        <v>0.59588448875570255</v>
      </c>
      <c r="O41" s="30">
        <v>138.69195251505118</v>
      </c>
      <c r="P41" s="30">
        <v>114.96090020328882</v>
      </c>
      <c r="Q41" s="29"/>
      <c r="S41" s="11">
        <v>31</v>
      </c>
      <c r="T41" s="4" t="str">
        <f t="shared" si="2"/>
        <v>Product Name 11</v>
      </c>
      <c r="U41" s="4">
        <f t="shared" si="7"/>
        <v>783</v>
      </c>
      <c r="V41" s="4">
        <f t="shared" si="7"/>
        <v>299</v>
      </c>
      <c r="W41" s="4">
        <f t="shared" si="7"/>
        <v>0.18</v>
      </c>
      <c r="X41" s="4">
        <f t="shared" si="7"/>
        <v>711</v>
      </c>
      <c r="Y41" s="4">
        <f t="shared" si="7"/>
        <v>649.79</v>
      </c>
      <c r="AC41" s="4">
        <f t="shared" si="3"/>
        <v>0.53</v>
      </c>
      <c r="AD41" s="4">
        <f t="shared" si="4"/>
        <v>259.52</v>
      </c>
      <c r="AE41">
        <f t="shared" si="6"/>
        <v>31</v>
      </c>
      <c r="AH41" s="31" t="s">
        <v>37</v>
      </c>
      <c r="AI41" s="31">
        <v>1270</v>
      </c>
      <c r="AJ41" s="31">
        <v>64</v>
      </c>
      <c r="AK41" s="31">
        <v>0.53</v>
      </c>
      <c r="AL41" s="31">
        <v>487</v>
      </c>
      <c r="AM41" s="49">
        <v>259.52</v>
      </c>
    </row>
    <row r="42" spans="1:39" x14ac:dyDescent="0.3">
      <c r="A42">
        <f t="shared" si="1"/>
        <v>14</v>
      </c>
      <c r="B42" s="20">
        <f>HLOOKUP($B$10,$E$10:$K$110,E42+1,FALSE)+ROWS($A$10:A42)*0.00000001</f>
        <v>915.26000033000003</v>
      </c>
      <c r="C42">
        <f t="shared" si="5"/>
        <v>32</v>
      </c>
      <c r="E42" s="11">
        <v>32</v>
      </c>
      <c r="F42" s="4" t="str">
        <v>Product Name 32</v>
      </c>
      <c r="G42" s="4">
        <v>880</v>
      </c>
      <c r="H42" s="4">
        <v>12</v>
      </c>
      <c r="I42" s="4">
        <v>0.9</v>
      </c>
      <c r="J42" s="4">
        <v>395</v>
      </c>
      <c r="K42" s="4">
        <v>915.26</v>
      </c>
      <c r="L42" s="30">
        <v>216.93784349866533</v>
      </c>
      <c r="M42" s="30">
        <v>10.002208396180126</v>
      </c>
      <c r="N42" s="30">
        <v>0.33245207485362421</v>
      </c>
      <c r="O42" s="30">
        <v>67.072872317309461</v>
      </c>
      <c r="P42" s="30">
        <v>1095.1417330012673</v>
      </c>
      <c r="Q42" s="29"/>
      <c r="S42" s="11">
        <v>32</v>
      </c>
      <c r="T42" s="4" t="str">
        <f t="shared" si="2"/>
        <v>Product Name 73</v>
      </c>
      <c r="U42" s="4">
        <f t="shared" si="7"/>
        <v>350</v>
      </c>
      <c r="V42" s="4">
        <f t="shared" si="7"/>
        <v>53</v>
      </c>
      <c r="W42" s="4">
        <f t="shared" si="7"/>
        <v>0.17</v>
      </c>
      <c r="X42" s="4">
        <f t="shared" si="7"/>
        <v>720</v>
      </c>
      <c r="Y42" s="4">
        <f t="shared" si="7"/>
        <v>646.45000000000005</v>
      </c>
      <c r="AC42" s="4">
        <f t="shared" si="3"/>
        <v>0.9</v>
      </c>
      <c r="AD42" s="4">
        <f t="shared" si="4"/>
        <v>915.26</v>
      </c>
      <c r="AE42">
        <f t="shared" si="6"/>
        <v>32</v>
      </c>
      <c r="AH42" s="31" t="s">
        <v>38</v>
      </c>
      <c r="AI42" s="31">
        <v>880</v>
      </c>
      <c r="AJ42" s="31">
        <v>12</v>
      </c>
      <c r="AK42" s="31">
        <v>0.9</v>
      </c>
      <c r="AL42" s="31">
        <v>395</v>
      </c>
      <c r="AM42" s="49">
        <v>915.26</v>
      </c>
    </row>
    <row r="43" spans="1:39" x14ac:dyDescent="0.3">
      <c r="A43">
        <f t="shared" si="1"/>
        <v>86</v>
      </c>
      <c r="B43" s="20">
        <f>HLOOKUP($B$10,$E$10:$K$110,E43+1,FALSE)+ROWS($A$10:A43)*0.00000001</f>
        <v>117.46000033999999</v>
      </c>
      <c r="C43">
        <f t="shared" si="5"/>
        <v>33</v>
      </c>
      <c r="E43" s="11">
        <v>33</v>
      </c>
      <c r="F43" s="4" t="str">
        <v>Product Name 33</v>
      </c>
      <c r="G43" s="4">
        <v>1330</v>
      </c>
      <c r="H43" s="4">
        <v>385</v>
      </c>
      <c r="I43" s="4">
        <v>0.25</v>
      </c>
      <c r="J43" s="4">
        <v>550</v>
      </c>
      <c r="K43" s="4">
        <v>117.46</v>
      </c>
      <c r="L43" s="30">
        <v>245.31329042454479</v>
      </c>
      <c r="M43" s="30">
        <v>145.96206698005568</v>
      </c>
      <c r="N43" s="30">
        <v>0.3652278009657981</v>
      </c>
      <c r="O43" s="30">
        <v>473.37970701648698</v>
      </c>
      <c r="P43" s="30">
        <v>32.524532374137756</v>
      </c>
      <c r="Q43" s="29"/>
      <c r="S43" s="11">
        <v>33</v>
      </c>
      <c r="T43" s="4" t="str">
        <f t="shared" si="2"/>
        <v>Product Name 79</v>
      </c>
      <c r="U43" s="4">
        <f t="shared" ref="U43:Y58" si="8">VLOOKUP($T43,$F$11:$P$110,U$9,FALSE)</f>
        <v>428</v>
      </c>
      <c r="V43" s="4">
        <f t="shared" si="8"/>
        <v>124</v>
      </c>
      <c r="W43" s="4">
        <f t="shared" si="8"/>
        <v>0.47</v>
      </c>
      <c r="X43" s="4">
        <f t="shared" si="8"/>
        <v>351</v>
      </c>
      <c r="Y43" s="4">
        <f t="shared" si="8"/>
        <v>639.48</v>
      </c>
      <c r="AC43" s="4">
        <f t="shared" si="3"/>
        <v>0.25</v>
      </c>
      <c r="AD43" s="4">
        <f t="shared" si="4"/>
        <v>117.46</v>
      </c>
      <c r="AE43">
        <f t="shared" si="6"/>
        <v>33</v>
      </c>
      <c r="AH43" s="31" t="s">
        <v>39</v>
      </c>
      <c r="AI43" s="31">
        <v>1330</v>
      </c>
      <c r="AJ43" s="31">
        <v>385</v>
      </c>
      <c r="AK43" s="31">
        <v>0.25</v>
      </c>
      <c r="AL43" s="31">
        <v>550</v>
      </c>
      <c r="AM43" s="49">
        <v>117.46</v>
      </c>
    </row>
    <row r="44" spans="1:39" x14ac:dyDescent="0.3">
      <c r="A44">
        <f t="shared" si="1"/>
        <v>78</v>
      </c>
      <c r="B44" s="20">
        <f>HLOOKUP($B$10,$E$10:$K$110,E44+1,FALSE)+ROWS($A$10:A44)*0.00000001</f>
        <v>191.33000035000001</v>
      </c>
      <c r="C44">
        <f t="shared" si="5"/>
        <v>34</v>
      </c>
      <c r="E44" s="11">
        <v>34</v>
      </c>
      <c r="F44" s="4" t="str">
        <v>Product Name 34</v>
      </c>
      <c r="G44" s="4">
        <v>255</v>
      </c>
      <c r="H44" s="4">
        <v>128</v>
      </c>
      <c r="I44" s="4">
        <v>0.87</v>
      </c>
      <c r="J44" s="4">
        <v>644</v>
      </c>
      <c r="K44" s="4">
        <v>191.33</v>
      </c>
      <c r="L44" s="30">
        <v>345.87695007608403</v>
      </c>
      <c r="M44" s="30">
        <v>158.67065477038119</v>
      </c>
      <c r="N44" s="30">
        <v>0.99239020979479386</v>
      </c>
      <c r="O44" s="30">
        <v>443.48052210633176</v>
      </c>
      <c r="P44" s="30">
        <v>259.5045532069517</v>
      </c>
      <c r="Q44" s="29"/>
      <c r="S44" s="11">
        <v>34</v>
      </c>
      <c r="T44" s="4" t="str">
        <f t="shared" si="2"/>
        <v>Product Name 61</v>
      </c>
      <c r="U44" s="4">
        <f t="shared" si="8"/>
        <v>671</v>
      </c>
      <c r="V44" s="4">
        <f t="shared" si="8"/>
        <v>488</v>
      </c>
      <c r="W44" s="4">
        <f t="shared" si="8"/>
        <v>0.64</v>
      </c>
      <c r="X44" s="4">
        <f t="shared" si="8"/>
        <v>342</v>
      </c>
      <c r="Y44" s="4">
        <f t="shared" si="8"/>
        <v>622.22</v>
      </c>
      <c r="AC44" s="4">
        <f t="shared" si="3"/>
        <v>0.87</v>
      </c>
      <c r="AD44" s="4">
        <f t="shared" si="4"/>
        <v>191.33</v>
      </c>
      <c r="AE44">
        <f t="shared" si="6"/>
        <v>34</v>
      </c>
      <c r="AH44" s="31" t="s">
        <v>40</v>
      </c>
      <c r="AI44" s="31">
        <v>255</v>
      </c>
      <c r="AJ44" s="31">
        <v>128</v>
      </c>
      <c r="AK44" s="31">
        <v>0.87</v>
      </c>
      <c r="AL44" s="31">
        <v>644</v>
      </c>
      <c r="AM44" s="49">
        <v>191.33</v>
      </c>
    </row>
    <row r="45" spans="1:39" x14ac:dyDescent="0.3">
      <c r="A45">
        <f t="shared" si="1"/>
        <v>6</v>
      </c>
      <c r="B45" s="20">
        <f>HLOOKUP($B$10,$E$10:$K$110,E45+1,FALSE)+ROWS($A$10:A45)*0.00000001</f>
        <v>982.91000035999991</v>
      </c>
      <c r="C45">
        <f t="shared" si="5"/>
        <v>35</v>
      </c>
      <c r="E45" s="11">
        <v>35</v>
      </c>
      <c r="F45" s="4" t="str">
        <v>Product Name 35</v>
      </c>
      <c r="G45" s="4">
        <v>253</v>
      </c>
      <c r="H45" s="4">
        <v>266</v>
      </c>
      <c r="I45" s="4">
        <v>0.19</v>
      </c>
      <c r="J45" s="4">
        <v>706</v>
      </c>
      <c r="K45" s="4">
        <v>982.91</v>
      </c>
      <c r="L45" s="30">
        <v>224.50198968091362</v>
      </c>
      <c r="M45" s="30">
        <v>225.23566195925434</v>
      </c>
      <c r="N45" s="30">
        <v>0.16374657288479241</v>
      </c>
      <c r="O45" s="30">
        <v>252.62826610506818</v>
      </c>
      <c r="P45" s="30">
        <v>273.53234135989624</v>
      </c>
      <c r="Q45" s="29"/>
      <c r="S45" s="11">
        <v>35</v>
      </c>
      <c r="T45" s="4" t="str">
        <f t="shared" si="2"/>
        <v>Product Name 66</v>
      </c>
      <c r="U45" s="4">
        <f t="shared" si="8"/>
        <v>592</v>
      </c>
      <c r="V45" s="4">
        <f t="shared" si="8"/>
        <v>253</v>
      </c>
      <c r="W45" s="4">
        <f t="shared" si="8"/>
        <v>0.74</v>
      </c>
      <c r="X45" s="4">
        <f t="shared" si="8"/>
        <v>496</v>
      </c>
      <c r="Y45" s="4">
        <f t="shared" si="8"/>
        <v>621.80999999999995</v>
      </c>
      <c r="AC45" s="4">
        <f t="shared" si="3"/>
        <v>0.19</v>
      </c>
      <c r="AD45" s="4">
        <f t="shared" si="4"/>
        <v>982.91</v>
      </c>
      <c r="AE45">
        <f t="shared" si="6"/>
        <v>35</v>
      </c>
      <c r="AH45" s="31" t="s">
        <v>41</v>
      </c>
      <c r="AI45" s="31">
        <v>253</v>
      </c>
      <c r="AJ45" s="31">
        <v>266</v>
      </c>
      <c r="AK45" s="31">
        <v>0.19</v>
      </c>
      <c r="AL45" s="31">
        <v>706</v>
      </c>
      <c r="AM45" s="49">
        <v>982.91</v>
      </c>
    </row>
    <row r="46" spans="1:39" x14ac:dyDescent="0.3">
      <c r="A46">
        <f t="shared" si="1"/>
        <v>80</v>
      </c>
      <c r="B46" s="20">
        <f>HLOOKUP($B$10,$E$10:$K$110,E46+1,FALSE)+ROWS($A$10:A46)*0.00000001</f>
        <v>178.96000037000002</v>
      </c>
      <c r="C46">
        <f t="shared" si="5"/>
        <v>36</v>
      </c>
      <c r="E46" s="11">
        <v>36</v>
      </c>
      <c r="F46" s="4" t="str">
        <v>Product Name 36</v>
      </c>
      <c r="G46" s="4">
        <v>1407</v>
      </c>
      <c r="H46" s="4">
        <v>302</v>
      </c>
      <c r="I46" s="4">
        <v>0.02</v>
      </c>
      <c r="J46" s="4">
        <v>634</v>
      </c>
      <c r="K46" s="4">
        <v>178.96</v>
      </c>
      <c r="L46" s="30">
        <v>2092.1319673120106</v>
      </c>
      <c r="M46" s="30">
        <v>176.17406194206848</v>
      </c>
      <c r="N46" s="30">
        <v>1.6439811469384807E-2</v>
      </c>
      <c r="O46" s="30">
        <v>351.29145713075275</v>
      </c>
      <c r="P46" s="30">
        <v>250.60183779505618</v>
      </c>
      <c r="Q46" s="29"/>
      <c r="S46" s="11">
        <v>36</v>
      </c>
      <c r="T46" s="4" t="str">
        <f t="shared" si="2"/>
        <v>Product Name 82</v>
      </c>
      <c r="U46" s="4">
        <f t="shared" si="8"/>
        <v>389</v>
      </c>
      <c r="V46" s="4">
        <f t="shared" si="8"/>
        <v>19</v>
      </c>
      <c r="W46" s="4">
        <f t="shared" si="8"/>
        <v>0.37</v>
      </c>
      <c r="X46" s="4">
        <f t="shared" si="8"/>
        <v>537</v>
      </c>
      <c r="Y46" s="4">
        <f t="shared" si="8"/>
        <v>620.14</v>
      </c>
      <c r="AC46" s="4">
        <f t="shared" si="3"/>
        <v>0.02</v>
      </c>
      <c r="AD46" s="4">
        <f t="shared" si="4"/>
        <v>178.96</v>
      </c>
      <c r="AE46">
        <f t="shared" si="6"/>
        <v>36</v>
      </c>
      <c r="AH46" s="31" t="s">
        <v>42</v>
      </c>
      <c r="AI46" s="31">
        <v>1407</v>
      </c>
      <c r="AJ46" s="31">
        <v>302</v>
      </c>
      <c r="AK46" s="31">
        <v>0.02</v>
      </c>
      <c r="AL46" s="31">
        <v>634</v>
      </c>
      <c r="AM46" s="49">
        <v>178.96</v>
      </c>
    </row>
    <row r="47" spans="1:39" x14ac:dyDescent="0.3">
      <c r="A47">
        <f t="shared" si="1"/>
        <v>89</v>
      </c>
      <c r="B47" s="20">
        <f>HLOOKUP($B$10,$E$10:$K$110,E47+1,FALSE)+ROWS($A$10:A47)*0.00000001</f>
        <v>93.66000038</v>
      </c>
      <c r="C47">
        <f t="shared" si="5"/>
        <v>37</v>
      </c>
      <c r="E47" s="11">
        <v>37</v>
      </c>
      <c r="F47" s="4" t="str">
        <v>Product Name 37</v>
      </c>
      <c r="G47" s="4">
        <v>359</v>
      </c>
      <c r="H47" s="4">
        <v>269</v>
      </c>
      <c r="I47" s="4">
        <v>0.7</v>
      </c>
      <c r="J47" s="4">
        <v>571</v>
      </c>
      <c r="K47" s="4">
        <v>93.66</v>
      </c>
      <c r="L47" s="30">
        <v>353.64505059262797</v>
      </c>
      <c r="M47" s="30">
        <v>122.70352028824416</v>
      </c>
      <c r="N47" s="30">
        <v>0.73896169874929374</v>
      </c>
      <c r="O47" s="30">
        <v>497.30142916466735</v>
      </c>
      <c r="P47" s="30">
        <v>72.404920065801889</v>
      </c>
      <c r="Q47" s="29"/>
      <c r="S47" s="11">
        <v>37</v>
      </c>
      <c r="T47" s="4" t="str">
        <f t="shared" si="2"/>
        <v>Product Name 93</v>
      </c>
      <c r="U47" s="4">
        <f t="shared" si="8"/>
        <v>680</v>
      </c>
      <c r="V47" s="4">
        <f t="shared" si="8"/>
        <v>49</v>
      </c>
      <c r="W47" s="4">
        <f t="shared" si="8"/>
        <v>0.03</v>
      </c>
      <c r="X47" s="4">
        <f t="shared" si="8"/>
        <v>496</v>
      </c>
      <c r="Y47" s="4">
        <f t="shared" si="8"/>
        <v>614.98</v>
      </c>
      <c r="AC47" s="4">
        <f t="shared" si="3"/>
        <v>0.7</v>
      </c>
      <c r="AD47" s="4">
        <f t="shared" si="4"/>
        <v>93.66</v>
      </c>
      <c r="AE47">
        <f t="shared" si="6"/>
        <v>37</v>
      </c>
      <c r="AH47" s="31" t="s">
        <v>43</v>
      </c>
      <c r="AI47" s="31">
        <v>359</v>
      </c>
      <c r="AJ47" s="31">
        <v>269</v>
      </c>
      <c r="AK47" s="31">
        <v>0.7</v>
      </c>
      <c r="AL47" s="31">
        <v>571</v>
      </c>
      <c r="AM47" s="49">
        <v>93.66</v>
      </c>
    </row>
    <row r="48" spans="1:39" x14ac:dyDescent="0.3">
      <c r="A48">
        <f t="shared" si="1"/>
        <v>93</v>
      </c>
      <c r="B48" s="20">
        <f>HLOOKUP($B$10,$E$10:$K$110,E48+1,FALSE)+ROWS($A$10:A48)*0.00000001</f>
        <v>67.70000039</v>
      </c>
      <c r="C48">
        <f t="shared" si="5"/>
        <v>38</v>
      </c>
      <c r="E48" s="11">
        <v>38</v>
      </c>
      <c r="F48" s="4" t="str">
        <v>Product Name 38</v>
      </c>
      <c r="G48" s="4">
        <v>1084</v>
      </c>
      <c r="H48" s="4">
        <v>267</v>
      </c>
      <c r="I48" s="4">
        <v>0.13</v>
      </c>
      <c r="J48" s="4">
        <v>432</v>
      </c>
      <c r="K48" s="4">
        <v>67.7</v>
      </c>
      <c r="L48" s="30">
        <v>86.197164081829371</v>
      </c>
      <c r="M48" s="30">
        <v>170.48303732418427</v>
      </c>
      <c r="N48" s="30">
        <v>6.213100764998928E-2</v>
      </c>
      <c r="O48" s="30">
        <v>10.760247576717738</v>
      </c>
      <c r="P48" s="30">
        <v>39.757937727561547</v>
      </c>
      <c r="Q48" s="29"/>
      <c r="S48" s="11">
        <v>38</v>
      </c>
      <c r="T48" s="4" t="str">
        <f t="shared" si="2"/>
        <v>Product Name 69</v>
      </c>
      <c r="U48" s="4">
        <f t="shared" si="8"/>
        <v>187</v>
      </c>
      <c r="V48" s="4">
        <f t="shared" si="8"/>
        <v>392</v>
      </c>
      <c r="W48" s="4">
        <f t="shared" si="8"/>
        <v>0.98</v>
      </c>
      <c r="X48" s="4">
        <f t="shared" si="8"/>
        <v>655</v>
      </c>
      <c r="Y48" s="4">
        <f t="shared" si="8"/>
        <v>609.45000000000005</v>
      </c>
      <c r="AC48" s="4">
        <f t="shared" si="3"/>
        <v>0.13</v>
      </c>
      <c r="AD48" s="4">
        <f t="shared" si="4"/>
        <v>67.7</v>
      </c>
      <c r="AE48">
        <f t="shared" si="6"/>
        <v>38</v>
      </c>
      <c r="AH48" s="31" t="s">
        <v>44</v>
      </c>
      <c r="AI48" s="31">
        <v>1084</v>
      </c>
      <c r="AJ48" s="31">
        <v>267</v>
      </c>
      <c r="AK48" s="31">
        <v>0.13</v>
      </c>
      <c r="AL48" s="31">
        <v>432</v>
      </c>
      <c r="AM48" s="49">
        <v>67.7</v>
      </c>
    </row>
    <row r="49" spans="1:39" x14ac:dyDescent="0.3">
      <c r="A49">
        <f t="shared" si="1"/>
        <v>77</v>
      </c>
      <c r="B49" s="20">
        <f>HLOOKUP($B$10,$E$10:$K$110,E49+1,FALSE)+ROWS($A$10:A49)*0.00000001</f>
        <v>206.15000040000001</v>
      </c>
      <c r="C49">
        <f t="shared" si="5"/>
        <v>39</v>
      </c>
      <c r="E49" s="11">
        <v>39</v>
      </c>
      <c r="F49" s="4" t="str">
        <v>Product Name 39</v>
      </c>
      <c r="G49" s="4">
        <v>1403</v>
      </c>
      <c r="H49" s="4">
        <v>347</v>
      </c>
      <c r="I49" s="4">
        <v>0.61</v>
      </c>
      <c r="J49" s="4">
        <v>671</v>
      </c>
      <c r="K49" s="4">
        <v>206.15</v>
      </c>
      <c r="L49" s="30">
        <v>745.52005073538419</v>
      </c>
      <c r="M49" s="30">
        <v>350.74668837174721</v>
      </c>
      <c r="N49" s="30">
        <v>0.53033037615165746</v>
      </c>
      <c r="O49" s="30">
        <v>308.09093096428575</v>
      </c>
      <c r="P49" s="30">
        <v>76.989727585227811</v>
      </c>
      <c r="Q49" s="29"/>
      <c r="S49" s="11">
        <v>39</v>
      </c>
      <c r="T49" s="4" t="str">
        <f t="shared" si="2"/>
        <v>Product Name 74</v>
      </c>
      <c r="U49" s="4">
        <f t="shared" si="8"/>
        <v>781</v>
      </c>
      <c r="V49" s="4">
        <f t="shared" si="8"/>
        <v>319</v>
      </c>
      <c r="W49" s="4">
        <f t="shared" si="8"/>
        <v>0.82</v>
      </c>
      <c r="X49" s="4">
        <f t="shared" si="8"/>
        <v>646</v>
      </c>
      <c r="Y49" s="4">
        <f t="shared" si="8"/>
        <v>585.01</v>
      </c>
      <c r="AC49" s="4">
        <f t="shared" si="3"/>
        <v>0.61</v>
      </c>
      <c r="AD49" s="4">
        <f t="shared" si="4"/>
        <v>206.15</v>
      </c>
      <c r="AE49">
        <f t="shared" si="6"/>
        <v>39</v>
      </c>
      <c r="AH49" s="31" t="s">
        <v>45</v>
      </c>
      <c r="AI49" s="31">
        <v>1403</v>
      </c>
      <c r="AJ49" s="31">
        <v>347</v>
      </c>
      <c r="AK49" s="31">
        <v>0.61</v>
      </c>
      <c r="AL49" s="31">
        <v>671</v>
      </c>
      <c r="AM49" s="49">
        <v>206.15</v>
      </c>
    </row>
    <row r="50" spans="1:39" x14ac:dyDescent="0.3">
      <c r="A50">
        <f t="shared" si="1"/>
        <v>94</v>
      </c>
      <c r="B50" s="20">
        <f>HLOOKUP($B$10,$E$10:$K$110,E50+1,FALSE)+ROWS($A$10:A50)*0.00000001</f>
        <v>53.510000409999996</v>
      </c>
      <c r="C50">
        <f t="shared" si="5"/>
        <v>40</v>
      </c>
      <c r="E50" s="11">
        <v>40</v>
      </c>
      <c r="F50" s="4" t="str">
        <v>Product Name 40</v>
      </c>
      <c r="G50" s="4">
        <v>297</v>
      </c>
      <c r="H50" s="4">
        <v>65</v>
      </c>
      <c r="I50" s="4">
        <v>0.44</v>
      </c>
      <c r="J50" s="4">
        <v>334</v>
      </c>
      <c r="K50" s="4">
        <v>53.51</v>
      </c>
      <c r="L50" s="30">
        <v>136.45460394505162</v>
      </c>
      <c r="M50" s="30">
        <v>18.94620987301672</v>
      </c>
      <c r="N50" s="30">
        <v>0.604910134825412</v>
      </c>
      <c r="O50" s="30">
        <v>361.90349267584855</v>
      </c>
      <c r="P50" s="30">
        <v>66.275775200476005</v>
      </c>
      <c r="Q50" s="29"/>
      <c r="S50" s="11">
        <v>40</v>
      </c>
      <c r="T50" s="4" t="str">
        <f t="shared" si="2"/>
        <v>Product Name 76</v>
      </c>
      <c r="U50" s="4">
        <f t="shared" si="8"/>
        <v>496</v>
      </c>
      <c r="V50" s="4">
        <f t="shared" si="8"/>
        <v>242</v>
      </c>
      <c r="W50" s="4">
        <f t="shared" si="8"/>
        <v>0.83</v>
      </c>
      <c r="X50" s="4">
        <f t="shared" si="8"/>
        <v>344</v>
      </c>
      <c r="Y50" s="4">
        <f t="shared" si="8"/>
        <v>577.15</v>
      </c>
      <c r="AC50" s="4">
        <f t="shared" si="3"/>
        <v>0.44</v>
      </c>
      <c r="AD50" s="4">
        <f t="shared" si="4"/>
        <v>53.51</v>
      </c>
      <c r="AE50">
        <f t="shared" si="6"/>
        <v>40</v>
      </c>
      <c r="AH50" s="31" t="s">
        <v>46</v>
      </c>
      <c r="AI50" s="31">
        <v>297</v>
      </c>
      <c r="AJ50" s="31">
        <v>65</v>
      </c>
      <c r="AK50" s="31">
        <v>0.44</v>
      </c>
      <c r="AL50" s="31">
        <v>334</v>
      </c>
      <c r="AM50" s="49">
        <v>53.51</v>
      </c>
    </row>
    <row r="51" spans="1:39" x14ac:dyDescent="0.3">
      <c r="A51">
        <f t="shared" si="1"/>
        <v>47</v>
      </c>
      <c r="B51" s="20">
        <f>HLOOKUP($B$10,$E$10:$K$110,E51+1,FALSE)+ROWS($A$10:A51)*0.00000001</f>
        <v>517.96000042000003</v>
      </c>
      <c r="C51">
        <f t="shared" si="5"/>
        <v>41</v>
      </c>
      <c r="E51" s="11">
        <v>41</v>
      </c>
      <c r="F51" s="4" t="str">
        <v>Product Name 41</v>
      </c>
      <c r="G51" s="4">
        <v>767</v>
      </c>
      <c r="H51" s="4">
        <v>380</v>
      </c>
      <c r="I51" s="4">
        <v>0.86</v>
      </c>
      <c r="J51" s="4">
        <v>559</v>
      </c>
      <c r="K51" s="4">
        <v>517.96</v>
      </c>
      <c r="L51" s="30">
        <v>662.45032646107938</v>
      </c>
      <c r="M51" s="30">
        <v>202.1555220413936</v>
      </c>
      <c r="N51" s="30">
        <v>3.8947137038570959E-2</v>
      </c>
      <c r="O51" s="30">
        <v>428.38419323508521</v>
      </c>
      <c r="P51" s="30">
        <v>689.85256919239862</v>
      </c>
      <c r="Q51" s="29"/>
      <c r="S51" s="11">
        <v>41</v>
      </c>
      <c r="T51" s="4" t="str">
        <f t="shared" si="2"/>
        <v>Product Name 58</v>
      </c>
      <c r="U51" s="4">
        <f t="shared" si="8"/>
        <v>284</v>
      </c>
      <c r="V51" s="4">
        <f t="shared" si="8"/>
        <v>286</v>
      </c>
      <c r="W51" s="4">
        <f t="shared" si="8"/>
        <v>0.62</v>
      </c>
      <c r="X51" s="4">
        <f t="shared" si="8"/>
        <v>668</v>
      </c>
      <c r="Y51" s="4">
        <f t="shared" si="8"/>
        <v>574.32000000000005</v>
      </c>
      <c r="AC51" s="4">
        <f t="shared" si="3"/>
        <v>0.86</v>
      </c>
      <c r="AD51" s="4">
        <f t="shared" si="4"/>
        <v>517.96</v>
      </c>
      <c r="AE51">
        <f t="shared" si="6"/>
        <v>41</v>
      </c>
      <c r="AH51" s="31" t="s">
        <v>47</v>
      </c>
      <c r="AI51" s="31">
        <v>767</v>
      </c>
      <c r="AJ51" s="31">
        <v>380</v>
      </c>
      <c r="AK51" s="31">
        <v>0.86</v>
      </c>
      <c r="AL51" s="31">
        <v>559</v>
      </c>
      <c r="AM51" s="49">
        <v>517.96</v>
      </c>
    </row>
    <row r="52" spans="1:39" x14ac:dyDescent="0.3">
      <c r="A52">
        <f t="shared" si="1"/>
        <v>75</v>
      </c>
      <c r="B52" s="20">
        <f>HLOOKUP($B$10,$E$10:$K$110,E52+1,FALSE)+ROWS($A$10:A52)*0.00000001</f>
        <v>218.20000042999999</v>
      </c>
      <c r="C52">
        <f t="shared" si="5"/>
        <v>42</v>
      </c>
      <c r="E52" s="11">
        <v>42</v>
      </c>
      <c r="F52" s="4" t="str">
        <v>Product Name 42</v>
      </c>
      <c r="G52" s="4">
        <v>1338</v>
      </c>
      <c r="H52" s="4">
        <v>261</v>
      </c>
      <c r="I52" s="4">
        <v>0.86</v>
      </c>
      <c r="J52" s="4">
        <v>648</v>
      </c>
      <c r="K52" s="4">
        <v>218.2</v>
      </c>
      <c r="L52" s="30">
        <v>1678.9534392432322</v>
      </c>
      <c r="M52" s="30">
        <v>309.32792191084627</v>
      </c>
      <c r="N52" s="30">
        <v>0.14333663131161253</v>
      </c>
      <c r="O52" s="30">
        <v>732.05725766738021</v>
      </c>
      <c r="P52" s="30">
        <v>320.89226984612998</v>
      </c>
      <c r="Q52" s="29"/>
      <c r="S52" s="11">
        <v>42</v>
      </c>
      <c r="T52" s="4" t="str">
        <f t="shared" si="2"/>
        <v>Product Name 78</v>
      </c>
      <c r="U52" s="4">
        <f t="shared" si="8"/>
        <v>1053</v>
      </c>
      <c r="V52" s="4">
        <f t="shared" si="8"/>
        <v>16</v>
      </c>
      <c r="W52" s="4">
        <f t="shared" si="8"/>
        <v>0.02</v>
      </c>
      <c r="X52" s="4">
        <f t="shared" si="8"/>
        <v>528</v>
      </c>
      <c r="Y52" s="4">
        <f t="shared" si="8"/>
        <v>571.91</v>
      </c>
      <c r="AC52" s="4">
        <f t="shared" si="3"/>
        <v>0.86</v>
      </c>
      <c r="AD52" s="4">
        <f t="shared" si="4"/>
        <v>218.2</v>
      </c>
      <c r="AE52">
        <f t="shared" si="6"/>
        <v>42</v>
      </c>
      <c r="AH52" s="31" t="s">
        <v>48</v>
      </c>
      <c r="AI52" s="31">
        <v>1338</v>
      </c>
      <c r="AJ52" s="31">
        <v>261</v>
      </c>
      <c r="AK52" s="31">
        <v>0.86</v>
      </c>
      <c r="AL52" s="31">
        <v>648</v>
      </c>
      <c r="AM52" s="49">
        <v>218.2</v>
      </c>
    </row>
    <row r="53" spans="1:39" x14ac:dyDescent="0.3">
      <c r="A53">
        <f t="shared" si="1"/>
        <v>50</v>
      </c>
      <c r="B53" s="20">
        <f>HLOOKUP($B$10,$E$10:$K$110,E53+1,FALSE)+ROWS($A$10:A53)*0.00000001</f>
        <v>514.29000043999997</v>
      </c>
      <c r="C53">
        <f t="shared" si="5"/>
        <v>43</v>
      </c>
      <c r="E53" s="11">
        <v>43</v>
      </c>
      <c r="F53" s="4" t="str">
        <v>Product Name 43</v>
      </c>
      <c r="G53" s="4">
        <v>180</v>
      </c>
      <c r="H53" s="4">
        <v>478</v>
      </c>
      <c r="I53" s="4">
        <v>0.67</v>
      </c>
      <c r="J53" s="4">
        <v>639</v>
      </c>
      <c r="K53" s="4">
        <v>514.29</v>
      </c>
      <c r="L53" s="30">
        <v>83.706918017617383</v>
      </c>
      <c r="M53" s="30">
        <v>375.97447675670753</v>
      </c>
      <c r="N53" s="30">
        <v>0.94159023008638987</v>
      </c>
      <c r="O53" s="30">
        <v>597.42150357801961</v>
      </c>
      <c r="P53" s="30">
        <v>378.24672024792653</v>
      </c>
      <c r="Q53" s="29"/>
      <c r="S53" s="11">
        <v>43</v>
      </c>
      <c r="T53" s="4" t="str">
        <f t="shared" si="2"/>
        <v>Product Name 46</v>
      </c>
      <c r="U53" s="4">
        <f t="shared" si="8"/>
        <v>673</v>
      </c>
      <c r="V53" s="4">
        <f t="shared" si="8"/>
        <v>352</v>
      </c>
      <c r="W53" s="4">
        <f t="shared" si="8"/>
        <v>0.11</v>
      </c>
      <c r="X53" s="4">
        <f t="shared" si="8"/>
        <v>420</v>
      </c>
      <c r="Y53" s="4">
        <f t="shared" si="8"/>
        <v>568.95000000000005</v>
      </c>
      <c r="AC53" s="4">
        <f t="shared" si="3"/>
        <v>0.67</v>
      </c>
      <c r="AD53" s="4">
        <f t="shared" si="4"/>
        <v>514.29</v>
      </c>
      <c r="AE53">
        <f t="shared" si="6"/>
        <v>43</v>
      </c>
      <c r="AH53" s="31" t="s">
        <v>49</v>
      </c>
      <c r="AI53" s="31">
        <v>180</v>
      </c>
      <c r="AJ53" s="31">
        <v>478</v>
      </c>
      <c r="AK53" s="31">
        <v>0.67</v>
      </c>
      <c r="AL53" s="31">
        <v>639</v>
      </c>
      <c r="AM53" s="49">
        <v>514.29</v>
      </c>
    </row>
    <row r="54" spans="1:39" x14ac:dyDescent="0.3">
      <c r="A54">
        <f t="shared" si="1"/>
        <v>82</v>
      </c>
      <c r="B54" s="20">
        <f>HLOOKUP($B$10,$E$10:$K$110,E54+1,FALSE)+ROWS($A$10:A54)*0.00000001</f>
        <v>153.76000044999998</v>
      </c>
      <c r="C54">
        <f t="shared" si="5"/>
        <v>44</v>
      </c>
      <c r="E54" s="11">
        <v>44</v>
      </c>
      <c r="F54" s="4" t="str">
        <v>Product Name 44</v>
      </c>
      <c r="G54" s="4">
        <v>419</v>
      </c>
      <c r="H54" s="4">
        <v>398</v>
      </c>
      <c r="I54" s="4">
        <v>0.51</v>
      </c>
      <c r="J54" s="4">
        <v>316</v>
      </c>
      <c r="K54" s="4">
        <v>153.76</v>
      </c>
      <c r="L54" s="30">
        <v>627.8119688039568</v>
      </c>
      <c r="M54" s="30">
        <v>514.11628729794597</v>
      </c>
      <c r="N54" s="30">
        <v>0.34559465856462013</v>
      </c>
      <c r="O54" s="30">
        <v>8.8631399881034696</v>
      </c>
      <c r="P54" s="30">
        <v>162.215481974912</v>
      </c>
      <c r="Q54" s="29"/>
      <c r="S54" s="11">
        <v>44</v>
      </c>
      <c r="T54" s="4" t="str">
        <f t="shared" si="2"/>
        <v>Product Name 83</v>
      </c>
      <c r="U54" s="4">
        <f t="shared" si="8"/>
        <v>913</v>
      </c>
      <c r="V54" s="4">
        <f t="shared" si="8"/>
        <v>115</v>
      </c>
      <c r="W54" s="4">
        <f t="shared" si="8"/>
        <v>0.12</v>
      </c>
      <c r="X54" s="4">
        <f t="shared" si="8"/>
        <v>499</v>
      </c>
      <c r="Y54" s="4">
        <f t="shared" si="8"/>
        <v>558.05999999999995</v>
      </c>
      <c r="AC54" s="4">
        <f t="shared" si="3"/>
        <v>0.51</v>
      </c>
      <c r="AD54" s="4">
        <f t="shared" si="4"/>
        <v>153.76</v>
      </c>
      <c r="AE54">
        <f t="shared" si="6"/>
        <v>44</v>
      </c>
      <c r="AH54" s="31" t="s">
        <v>50</v>
      </c>
      <c r="AI54" s="31">
        <v>419</v>
      </c>
      <c r="AJ54" s="31">
        <v>398</v>
      </c>
      <c r="AK54" s="31">
        <v>0.51</v>
      </c>
      <c r="AL54" s="31">
        <v>316</v>
      </c>
      <c r="AM54" s="49">
        <v>153.76</v>
      </c>
    </row>
    <row r="55" spans="1:39" x14ac:dyDescent="0.3">
      <c r="A55">
        <f t="shared" si="1"/>
        <v>87</v>
      </c>
      <c r="B55" s="20">
        <f>HLOOKUP($B$10,$E$10:$K$110,E55+1,FALSE)+ROWS($A$10:A55)*0.00000001</f>
        <v>101.97000045999999</v>
      </c>
      <c r="C55">
        <f t="shared" si="5"/>
        <v>45</v>
      </c>
      <c r="E55" s="11">
        <v>45</v>
      </c>
      <c r="F55" s="4" t="str">
        <v>Product Name 45</v>
      </c>
      <c r="G55" s="4">
        <v>905</v>
      </c>
      <c r="H55" s="4">
        <v>84</v>
      </c>
      <c r="I55" s="4">
        <v>0.22</v>
      </c>
      <c r="J55" s="4">
        <v>704</v>
      </c>
      <c r="K55" s="4">
        <v>101.97</v>
      </c>
      <c r="L55" s="30">
        <v>334.5794324483669</v>
      </c>
      <c r="M55" s="30">
        <v>51.641860193292828</v>
      </c>
      <c r="N55" s="30">
        <v>0.23169621250876657</v>
      </c>
      <c r="O55" s="30">
        <v>297.65427638598646</v>
      </c>
      <c r="P55" s="30">
        <v>42.06114538184012</v>
      </c>
      <c r="Q55" s="29"/>
      <c r="S55" s="11">
        <v>45</v>
      </c>
      <c r="T55" s="4" t="str">
        <f t="shared" si="2"/>
        <v>Product Name 67</v>
      </c>
      <c r="U55" s="4">
        <f t="shared" si="8"/>
        <v>870</v>
      </c>
      <c r="V55" s="4">
        <f t="shared" si="8"/>
        <v>73</v>
      </c>
      <c r="W55" s="4">
        <f t="shared" si="8"/>
        <v>0.08</v>
      </c>
      <c r="X55" s="4">
        <f t="shared" si="8"/>
        <v>509</v>
      </c>
      <c r="Y55" s="4">
        <f t="shared" si="8"/>
        <v>541.54999999999995</v>
      </c>
      <c r="AC55" s="4">
        <f t="shared" si="3"/>
        <v>0.22</v>
      </c>
      <c r="AD55" s="4">
        <f t="shared" si="4"/>
        <v>101.97</v>
      </c>
      <c r="AE55">
        <f t="shared" si="6"/>
        <v>45</v>
      </c>
      <c r="AH55" s="31" t="s">
        <v>51</v>
      </c>
      <c r="AI55" s="31">
        <v>905</v>
      </c>
      <c r="AJ55" s="31">
        <v>84</v>
      </c>
      <c r="AK55" s="31">
        <v>0.22</v>
      </c>
      <c r="AL55" s="31">
        <v>704</v>
      </c>
      <c r="AM55" s="49">
        <v>101.97</v>
      </c>
    </row>
    <row r="56" spans="1:39" x14ac:dyDescent="0.3">
      <c r="A56">
        <f t="shared" si="1"/>
        <v>43</v>
      </c>
      <c r="B56" s="20">
        <f>HLOOKUP($B$10,$E$10:$K$110,E56+1,FALSE)+ROWS($A$10:A56)*0.00000001</f>
        <v>568.95000047000008</v>
      </c>
      <c r="C56">
        <f t="shared" si="5"/>
        <v>46</v>
      </c>
      <c r="E56" s="11">
        <v>46</v>
      </c>
      <c r="F56" s="4" t="str">
        <v>Product Name 46</v>
      </c>
      <c r="G56" s="4">
        <v>673</v>
      </c>
      <c r="H56" s="4">
        <v>352</v>
      </c>
      <c r="I56" s="4">
        <v>0.11</v>
      </c>
      <c r="J56" s="4">
        <v>420</v>
      </c>
      <c r="K56" s="4">
        <v>568.95000000000005</v>
      </c>
      <c r="L56" s="30">
        <v>76.965310101492435</v>
      </c>
      <c r="M56" s="30">
        <v>77.9882181694813</v>
      </c>
      <c r="N56" s="30">
        <v>0.12981682589733504</v>
      </c>
      <c r="O56" s="30">
        <v>256.32920235470635</v>
      </c>
      <c r="P56" s="30">
        <v>27.93989833834307</v>
      </c>
      <c r="Q56" s="29"/>
      <c r="S56" s="11">
        <v>46</v>
      </c>
      <c r="T56" s="4" t="str">
        <f t="shared" si="2"/>
        <v>Product Name 8</v>
      </c>
      <c r="U56" s="4">
        <f t="shared" si="8"/>
        <v>107</v>
      </c>
      <c r="V56" s="4">
        <f t="shared" si="8"/>
        <v>16</v>
      </c>
      <c r="W56" s="4">
        <f t="shared" si="8"/>
        <v>0.59</v>
      </c>
      <c r="X56" s="4">
        <f t="shared" si="8"/>
        <v>280</v>
      </c>
      <c r="Y56" s="4">
        <f t="shared" si="8"/>
        <v>532.21</v>
      </c>
      <c r="AC56" s="4">
        <f t="shared" si="3"/>
        <v>0.11</v>
      </c>
      <c r="AD56" s="4">
        <f t="shared" si="4"/>
        <v>568.95000000000005</v>
      </c>
      <c r="AE56">
        <f t="shared" si="6"/>
        <v>46</v>
      </c>
      <c r="AH56" s="31" t="s">
        <v>52</v>
      </c>
      <c r="AI56" s="31">
        <v>673</v>
      </c>
      <c r="AJ56" s="31">
        <v>352</v>
      </c>
      <c r="AK56" s="31">
        <v>0.11</v>
      </c>
      <c r="AL56" s="31">
        <v>420</v>
      </c>
      <c r="AM56" s="49">
        <v>568.95000000000005</v>
      </c>
    </row>
    <row r="57" spans="1:39" x14ac:dyDescent="0.3">
      <c r="A57">
        <f t="shared" si="1"/>
        <v>7</v>
      </c>
      <c r="B57" s="20">
        <f>HLOOKUP($B$10,$E$10:$K$110,E57+1,FALSE)+ROWS($A$10:A57)*0.00000001</f>
        <v>973.82000048000009</v>
      </c>
      <c r="C57">
        <f t="shared" si="5"/>
        <v>47</v>
      </c>
      <c r="E57" s="11">
        <v>47</v>
      </c>
      <c r="F57" s="4" t="str">
        <v>Product Name 47</v>
      </c>
      <c r="G57" s="4">
        <v>1204</v>
      </c>
      <c r="H57" s="4">
        <v>227</v>
      </c>
      <c r="I57" s="4">
        <v>0.16</v>
      </c>
      <c r="J57" s="4">
        <v>454</v>
      </c>
      <c r="K57" s="4">
        <v>973.82</v>
      </c>
      <c r="L57" s="30">
        <v>1615.4674054627276</v>
      </c>
      <c r="M57" s="30">
        <v>68.612904003176027</v>
      </c>
      <c r="N57" s="30">
        <v>0.19366795780983406</v>
      </c>
      <c r="O57" s="30">
        <v>131.81154803528869</v>
      </c>
      <c r="P57" s="30">
        <v>472.11062675150532</v>
      </c>
      <c r="Q57" s="29"/>
      <c r="S57" s="11">
        <v>47</v>
      </c>
      <c r="T57" s="4" t="str">
        <f t="shared" si="2"/>
        <v>Product Name 41</v>
      </c>
      <c r="U57" s="4">
        <f t="shared" si="8"/>
        <v>767</v>
      </c>
      <c r="V57" s="4">
        <f t="shared" si="8"/>
        <v>380</v>
      </c>
      <c r="W57" s="4">
        <f t="shared" si="8"/>
        <v>0.86</v>
      </c>
      <c r="X57" s="4">
        <f t="shared" si="8"/>
        <v>559</v>
      </c>
      <c r="Y57" s="4">
        <f t="shared" si="8"/>
        <v>517.96</v>
      </c>
      <c r="AC57" s="4">
        <f t="shared" si="3"/>
        <v>0.16</v>
      </c>
      <c r="AD57" s="4">
        <f t="shared" si="4"/>
        <v>973.82</v>
      </c>
      <c r="AE57">
        <f t="shared" si="6"/>
        <v>47</v>
      </c>
      <c r="AH57" s="31" t="s">
        <v>53</v>
      </c>
      <c r="AI57" s="31">
        <v>1204</v>
      </c>
      <c r="AJ57" s="31">
        <v>227</v>
      </c>
      <c r="AK57" s="31">
        <v>0.16</v>
      </c>
      <c r="AL57" s="31">
        <v>454</v>
      </c>
      <c r="AM57" s="49">
        <v>973.82</v>
      </c>
    </row>
    <row r="58" spans="1:39" x14ac:dyDescent="0.3">
      <c r="A58">
        <f t="shared" si="1"/>
        <v>20</v>
      </c>
      <c r="B58" s="20">
        <f>HLOOKUP($B$10,$E$10:$K$110,E58+1,FALSE)+ROWS($A$10:A58)*0.00000001</f>
        <v>793.37000049000005</v>
      </c>
      <c r="C58">
        <f t="shared" si="5"/>
        <v>48</v>
      </c>
      <c r="E58" s="11">
        <v>48</v>
      </c>
      <c r="F58" s="4" t="str">
        <v>Product Name 48</v>
      </c>
      <c r="G58" s="4">
        <v>678</v>
      </c>
      <c r="H58" s="4">
        <v>129</v>
      </c>
      <c r="I58" s="4">
        <v>0.86</v>
      </c>
      <c r="J58" s="4">
        <v>538</v>
      </c>
      <c r="K58" s="4">
        <v>793.37</v>
      </c>
      <c r="L58" s="30">
        <v>456.65555130534494</v>
      </c>
      <c r="M58" s="30">
        <v>88.520894204721031</v>
      </c>
      <c r="N58" s="30">
        <v>0.35947250387076757</v>
      </c>
      <c r="O58" s="30">
        <v>40.264597305889957</v>
      </c>
      <c r="P58" s="30">
        <v>138.91961458292667</v>
      </c>
      <c r="Q58" s="29"/>
      <c r="S58" s="11">
        <v>48</v>
      </c>
      <c r="T58" s="4" t="str">
        <f t="shared" si="2"/>
        <v>Product Name 50</v>
      </c>
      <c r="U58" s="4">
        <f t="shared" si="8"/>
        <v>394</v>
      </c>
      <c r="V58" s="4">
        <f t="shared" si="8"/>
        <v>405</v>
      </c>
      <c r="W58" s="4">
        <f t="shared" si="8"/>
        <v>0.1</v>
      </c>
      <c r="X58" s="4">
        <f t="shared" si="8"/>
        <v>587</v>
      </c>
      <c r="Y58" s="4">
        <f t="shared" si="8"/>
        <v>516.88</v>
      </c>
      <c r="AC58" s="4">
        <f t="shared" si="3"/>
        <v>0.86</v>
      </c>
      <c r="AD58" s="4">
        <f t="shared" si="4"/>
        <v>793.37</v>
      </c>
      <c r="AE58">
        <f t="shared" si="6"/>
        <v>48</v>
      </c>
      <c r="AH58" s="31" t="s">
        <v>54</v>
      </c>
      <c r="AI58" s="31">
        <v>678</v>
      </c>
      <c r="AJ58" s="31">
        <v>129</v>
      </c>
      <c r="AK58" s="31">
        <v>0.86</v>
      </c>
      <c r="AL58" s="31">
        <v>538</v>
      </c>
      <c r="AM58" s="49">
        <v>793.37</v>
      </c>
    </row>
    <row r="59" spans="1:39" x14ac:dyDescent="0.3">
      <c r="A59">
        <f t="shared" si="1"/>
        <v>12</v>
      </c>
      <c r="B59" s="20">
        <f>HLOOKUP($B$10,$E$10:$K$110,E59+1,FALSE)+ROWS($A$10:A59)*0.00000001</f>
        <v>948.59000050000009</v>
      </c>
      <c r="C59">
        <f t="shared" si="5"/>
        <v>49</v>
      </c>
      <c r="E59" s="11">
        <v>49</v>
      </c>
      <c r="F59" s="4" t="str">
        <v>Product Name 49</v>
      </c>
      <c r="G59" s="4">
        <v>389</v>
      </c>
      <c r="H59" s="4">
        <v>257</v>
      </c>
      <c r="I59" s="4">
        <v>0.24</v>
      </c>
      <c r="J59" s="4">
        <v>437</v>
      </c>
      <c r="K59" s="4">
        <v>948.59</v>
      </c>
      <c r="L59" s="30">
        <v>133.36049619404076</v>
      </c>
      <c r="M59" s="30">
        <v>325.93982573997494</v>
      </c>
      <c r="N59" s="30">
        <v>7.198306180779028E-2</v>
      </c>
      <c r="O59" s="30">
        <v>207.90116807229703</v>
      </c>
      <c r="P59" s="30">
        <v>227.84718592366448</v>
      </c>
      <c r="Q59" s="29"/>
      <c r="S59" s="11">
        <v>49</v>
      </c>
      <c r="T59" s="4" t="str">
        <f t="shared" si="2"/>
        <v>Product Name 56</v>
      </c>
      <c r="U59" s="4">
        <f t="shared" ref="U59:Y74" si="9">VLOOKUP($T59,$F$11:$P$110,U$9,FALSE)</f>
        <v>891</v>
      </c>
      <c r="V59" s="4">
        <f t="shared" si="9"/>
        <v>339</v>
      </c>
      <c r="W59" s="4">
        <f t="shared" si="9"/>
        <v>0.92</v>
      </c>
      <c r="X59" s="4">
        <f t="shared" si="9"/>
        <v>410</v>
      </c>
      <c r="Y59" s="4">
        <f t="shared" si="9"/>
        <v>514.91999999999996</v>
      </c>
      <c r="AC59" s="4">
        <f t="shared" si="3"/>
        <v>0.24</v>
      </c>
      <c r="AD59" s="4">
        <f t="shared" si="4"/>
        <v>948.59</v>
      </c>
      <c r="AE59">
        <f t="shared" si="6"/>
        <v>49</v>
      </c>
      <c r="AH59" s="31" t="s">
        <v>55</v>
      </c>
      <c r="AI59" s="31">
        <v>389</v>
      </c>
      <c r="AJ59" s="31">
        <v>257</v>
      </c>
      <c r="AK59" s="31">
        <v>0.24</v>
      </c>
      <c r="AL59" s="31">
        <v>437</v>
      </c>
      <c r="AM59" s="49">
        <v>948.59</v>
      </c>
    </row>
    <row r="60" spans="1:39" x14ac:dyDescent="0.3">
      <c r="A60">
        <f t="shared" si="1"/>
        <v>48</v>
      </c>
      <c r="B60" s="20">
        <f>HLOOKUP($B$10,$E$10:$K$110,E60+1,FALSE)+ROWS($A$10:A60)*0.00000001</f>
        <v>516.88000050999995</v>
      </c>
      <c r="C60">
        <f t="shared" si="5"/>
        <v>50</v>
      </c>
      <c r="E60" s="11">
        <v>50</v>
      </c>
      <c r="F60" s="4" t="str">
        <v>Product Name 50</v>
      </c>
      <c r="G60" s="4">
        <v>394</v>
      </c>
      <c r="H60" s="4">
        <v>405</v>
      </c>
      <c r="I60" s="4">
        <v>0.1</v>
      </c>
      <c r="J60" s="4">
        <v>587</v>
      </c>
      <c r="K60" s="4">
        <v>516.88</v>
      </c>
      <c r="L60" s="30">
        <v>33.911693512120905</v>
      </c>
      <c r="M60" s="30">
        <v>574.54351132129136</v>
      </c>
      <c r="N60" s="30">
        <v>5.6144120433122446E-2</v>
      </c>
      <c r="O60" s="30">
        <v>58.917230057448769</v>
      </c>
      <c r="P60" s="30">
        <v>175.7266726668546</v>
      </c>
      <c r="Q60" s="29"/>
      <c r="S60" s="11">
        <v>50</v>
      </c>
      <c r="T60" s="4" t="str">
        <f t="shared" si="2"/>
        <v>Product Name 43</v>
      </c>
      <c r="U60" s="4">
        <f t="shared" si="9"/>
        <v>180</v>
      </c>
      <c r="V60" s="4">
        <f t="shared" si="9"/>
        <v>478</v>
      </c>
      <c r="W60" s="4">
        <f t="shared" si="9"/>
        <v>0.67</v>
      </c>
      <c r="X60" s="4">
        <f t="shared" si="9"/>
        <v>639</v>
      </c>
      <c r="Y60" s="4">
        <f t="shared" si="9"/>
        <v>514.29</v>
      </c>
      <c r="AC60" s="4">
        <f t="shared" si="3"/>
        <v>0.1</v>
      </c>
      <c r="AD60" s="4">
        <f t="shared" si="4"/>
        <v>516.88</v>
      </c>
      <c r="AE60">
        <f t="shared" si="6"/>
        <v>50</v>
      </c>
      <c r="AH60" s="31" t="s">
        <v>56</v>
      </c>
      <c r="AI60" s="31">
        <v>394</v>
      </c>
      <c r="AJ60" s="31">
        <v>405</v>
      </c>
      <c r="AK60" s="31">
        <v>0.1</v>
      </c>
      <c r="AL60" s="31">
        <v>587</v>
      </c>
      <c r="AM60" s="49">
        <v>516.88</v>
      </c>
    </row>
    <row r="61" spans="1:39" x14ac:dyDescent="0.3">
      <c r="A61">
        <f t="shared" si="1"/>
        <v>16</v>
      </c>
      <c r="B61" s="20">
        <f>HLOOKUP($B$10,$E$10:$K$110,E61+1,FALSE)+ROWS($A$10:A61)*0.00000001</f>
        <v>880.23000051999998</v>
      </c>
      <c r="C61">
        <f t="shared" si="5"/>
        <v>51</v>
      </c>
      <c r="E61" s="11">
        <v>51</v>
      </c>
      <c r="F61" s="4" t="str">
        <v>Product Name 51</v>
      </c>
      <c r="G61" s="4">
        <v>120</v>
      </c>
      <c r="H61" s="4">
        <v>64</v>
      </c>
      <c r="I61" s="4">
        <v>0.46</v>
      </c>
      <c r="J61" s="4">
        <v>274</v>
      </c>
      <c r="K61" s="4">
        <v>880.23</v>
      </c>
      <c r="L61" s="30">
        <v>97.044194902081188</v>
      </c>
      <c r="M61" s="30">
        <v>87.853697556049696</v>
      </c>
      <c r="N61" s="30">
        <v>0.32407438352044127</v>
      </c>
      <c r="O61" s="30">
        <v>326.00411902962668</v>
      </c>
      <c r="P61" s="30">
        <v>309.91199135543951</v>
      </c>
      <c r="Q61" s="29"/>
      <c r="S61" s="11">
        <v>51</v>
      </c>
      <c r="T61" s="4" t="str">
        <f t="shared" si="2"/>
        <v>Product Name 3</v>
      </c>
      <c r="U61" s="4">
        <f t="shared" si="9"/>
        <v>760</v>
      </c>
      <c r="V61" s="4">
        <f t="shared" si="9"/>
        <v>9</v>
      </c>
      <c r="W61" s="4">
        <f t="shared" si="9"/>
        <v>0.95</v>
      </c>
      <c r="X61" s="4">
        <f t="shared" si="9"/>
        <v>372</v>
      </c>
      <c r="Y61" s="4">
        <f t="shared" si="9"/>
        <v>503.34</v>
      </c>
      <c r="AC61" s="4">
        <f t="shared" si="3"/>
        <v>0.46</v>
      </c>
      <c r="AD61" s="4">
        <f t="shared" si="4"/>
        <v>880.23</v>
      </c>
      <c r="AE61">
        <f t="shared" si="6"/>
        <v>51</v>
      </c>
      <c r="AH61" s="31" t="s">
        <v>57</v>
      </c>
      <c r="AI61" s="31">
        <v>120</v>
      </c>
      <c r="AJ61" s="31">
        <v>64</v>
      </c>
      <c r="AK61" s="31">
        <v>0.46</v>
      </c>
      <c r="AL61" s="31">
        <v>274</v>
      </c>
      <c r="AM61" s="49">
        <v>880.23</v>
      </c>
    </row>
    <row r="62" spans="1:39" x14ac:dyDescent="0.3">
      <c r="A62">
        <f t="shared" si="1"/>
        <v>85</v>
      </c>
      <c r="B62" s="20">
        <f>HLOOKUP($B$10,$E$10:$K$110,E62+1,FALSE)+ROWS($A$10:A62)*0.00000001</f>
        <v>136.75000052999999</v>
      </c>
      <c r="C62">
        <f t="shared" si="5"/>
        <v>52</v>
      </c>
      <c r="E62" s="11">
        <v>52</v>
      </c>
      <c r="F62" s="4" t="str">
        <v>Product Name 52</v>
      </c>
      <c r="G62" s="4">
        <v>305</v>
      </c>
      <c r="H62" s="4">
        <v>277</v>
      </c>
      <c r="I62" s="4">
        <v>0.22</v>
      </c>
      <c r="J62" s="4">
        <v>597</v>
      </c>
      <c r="K62" s="4">
        <v>136.75</v>
      </c>
      <c r="L62" s="30">
        <v>34.192770124274944</v>
      </c>
      <c r="M62" s="30">
        <v>152.62293432164378</v>
      </c>
      <c r="N62" s="30">
        <v>0.29390620344852209</v>
      </c>
      <c r="O62" s="30">
        <v>399.5899481302398</v>
      </c>
      <c r="P62" s="30">
        <v>72.136523801347565</v>
      </c>
      <c r="Q62" s="29"/>
      <c r="S62" s="11">
        <v>52</v>
      </c>
      <c r="T62" s="4" t="str">
        <f t="shared" si="2"/>
        <v>Product Name 94</v>
      </c>
      <c r="U62" s="4">
        <f t="shared" si="9"/>
        <v>1355</v>
      </c>
      <c r="V62" s="4">
        <f t="shared" si="9"/>
        <v>423</v>
      </c>
      <c r="W62" s="4">
        <f t="shared" si="9"/>
        <v>0.63</v>
      </c>
      <c r="X62" s="4">
        <f t="shared" si="9"/>
        <v>705</v>
      </c>
      <c r="Y62" s="4">
        <f t="shared" si="9"/>
        <v>482.87</v>
      </c>
      <c r="AC62" s="4">
        <f t="shared" si="3"/>
        <v>0.22</v>
      </c>
      <c r="AD62" s="4">
        <f t="shared" si="4"/>
        <v>136.75</v>
      </c>
      <c r="AE62">
        <f t="shared" si="6"/>
        <v>52</v>
      </c>
      <c r="AH62" s="31" t="s">
        <v>58</v>
      </c>
      <c r="AI62" s="31">
        <v>305</v>
      </c>
      <c r="AJ62" s="31">
        <v>277</v>
      </c>
      <c r="AK62" s="31">
        <v>0.22</v>
      </c>
      <c r="AL62" s="31">
        <v>597</v>
      </c>
      <c r="AM62" s="49">
        <v>136.75</v>
      </c>
    </row>
    <row r="63" spans="1:39" x14ac:dyDescent="0.3">
      <c r="A63">
        <f t="shared" si="1"/>
        <v>3</v>
      </c>
      <c r="B63" s="20">
        <f>HLOOKUP($B$10,$E$10:$K$110,E63+1,FALSE)+ROWS($A$10:A63)*0.00000001</f>
        <v>992.41000053999994</v>
      </c>
      <c r="C63">
        <f t="shared" si="5"/>
        <v>53</v>
      </c>
      <c r="E63" s="11">
        <v>53</v>
      </c>
      <c r="F63" s="4" t="str">
        <v>Product Name 53</v>
      </c>
      <c r="G63" s="4">
        <v>1108</v>
      </c>
      <c r="H63" s="4">
        <v>5</v>
      </c>
      <c r="I63" s="4">
        <v>0.37</v>
      </c>
      <c r="J63" s="4">
        <v>339</v>
      </c>
      <c r="K63" s="4">
        <v>992.41</v>
      </c>
      <c r="L63" s="30">
        <v>1334.1922817491934</v>
      </c>
      <c r="M63" s="30">
        <v>0.35805863665426263</v>
      </c>
      <c r="N63" s="30">
        <v>0.3474098710341319</v>
      </c>
      <c r="O63" s="30">
        <v>205.85554675331767</v>
      </c>
      <c r="P63" s="30">
        <v>1004.1103146706311</v>
      </c>
      <c r="Q63" s="29"/>
      <c r="S63" s="11">
        <v>53</v>
      </c>
      <c r="T63" s="4" t="str">
        <f t="shared" si="2"/>
        <v>Product Name 5</v>
      </c>
      <c r="U63" s="4">
        <f t="shared" si="9"/>
        <v>1345</v>
      </c>
      <c r="V63" s="4">
        <f t="shared" si="9"/>
        <v>130</v>
      </c>
      <c r="W63" s="4">
        <f t="shared" si="9"/>
        <v>0.57999999999999996</v>
      </c>
      <c r="X63" s="4">
        <f t="shared" si="9"/>
        <v>352</v>
      </c>
      <c r="Y63" s="4">
        <f t="shared" si="9"/>
        <v>477.47</v>
      </c>
      <c r="AC63" s="4">
        <f t="shared" si="3"/>
        <v>0.37</v>
      </c>
      <c r="AD63" s="4">
        <f t="shared" si="4"/>
        <v>992.41</v>
      </c>
      <c r="AE63">
        <f t="shared" si="6"/>
        <v>53</v>
      </c>
      <c r="AH63" s="31" t="s">
        <v>59</v>
      </c>
      <c r="AI63" s="31">
        <v>1108</v>
      </c>
      <c r="AJ63" s="31">
        <v>5</v>
      </c>
      <c r="AK63" s="31">
        <v>0.37</v>
      </c>
      <c r="AL63" s="31">
        <v>339</v>
      </c>
      <c r="AM63" s="49">
        <v>992.41</v>
      </c>
    </row>
    <row r="64" spans="1:39" x14ac:dyDescent="0.3">
      <c r="A64">
        <f t="shared" si="1"/>
        <v>10</v>
      </c>
      <c r="B64" s="20">
        <f>HLOOKUP($B$10,$E$10:$K$110,E64+1,FALSE)+ROWS($A$10:A64)*0.00000001</f>
        <v>960.61000055</v>
      </c>
      <c r="C64">
        <f t="shared" si="5"/>
        <v>54</v>
      </c>
      <c r="E64" s="11">
        <v>54</v>
      </c>
      <c r="F64" s="4" t="str">
        <v>Product Name 54</v>
      </c>
      <c r="G64" s="4">
        <v>295</v>
      </c>
      <c r="H64" s="4">
        <v>338</v>
      </c>
      <c r="I64" s="4">
        <v>0.91</v>
      </c>
      <c r="J64" s="4">
        <v>585</v>
      </c>
      <c r="K64" s="4">
        <v>960.61</v>
      </c>
      <c r="L64" s="30">
        <v>158.65492238375538</v>
      </c>
      <c r="M64" s="30">
        <v>5.2334018247712892</v>
      </c>
      <c r="N64" s="30">
        <v>0.23790427085077787</v>
      </c>
      <c r="O64" s="30">
        <v>774.19540702324787</v>
      </c>
      <c r="P64" s="30">
        <v>82.682670144005456</v>
      </c>
      <c r="Q64" s="29"/>
      <c r="S64" s="11">
        <v>54</v>
      </c>
      <c r="T64" s="4" t="str">
        <f t="shared" si="2"/>
        <v>Product Name 96</v>
      </c>
      <c r="U64" s="4">
        <f t="shared" si="9"/>
        <v>1102</v>
      </c>
      <c r="V64" s="4">
        <f t="shared" si="9"/>
        <v>69</v>
      </c>
      <c r="W64" s="4">
        <f t="shared" si="9"/>
        <v>0.16</v>
      </c>
      <c r="X64" s="4">
        <f t="shared" si="9"/>
        <v>666</v>
      </c>
      <c r="Y64" s="4">
        <f t="shared" si="9"/>
        <v>453.03</v>
      </c>
      <c r="AC64" s="4">
        <f t="shared" si="3"/>
        <v>0.91</v>
      </c>
      <c r="AD64" s="4">
        <f t="shared" si="4"/>
        <v>960.61</v>
      </c>
      <c r="AE64">
        <f t="shared" si="6"/>
        <v>54</v>
      </c>
      <c r="AH64" s="31" t="s">
        <v>60</v>
      </c>
      <c r="AI64" s="31">
        <v>295</v>
      </c>
      <c r="AJ64" s="31">
        <v>338</v>
      </c>
      <c r="AK64" s="31">
        <v>0.91</v>
      </c>
      <c r="AL64" s="31">
        <v>585</v>
      </c>
      <c r="AM64" s="49">
        <v>960.61</v>
      </c>
    </row>
    <row r="65" spans="1:39" x14ac:dyDescent="0.3">
      <c r="A65">
        <f t="shared" si="1"/>
        <v>95</v>
      </c>
      <c r="B65" s="20">
        <f>HLOOKUP($B$10,$E$10:$K$110,E65+1,FALSE)+ROWS($A$10:A65)*0.00000001</f>
        <v>34.500000559999997</v>
      </c>
      <c r="C65">
        <f t="shared" si="5"/>
        <v>55</v>
      </c>
      <c r="E65" s="11">
        <v>55</v>
      </c>
      <c r="F65" s="4" t="str">
        <v>Product Name 55</v>
      </c>
      <c r="G65" s="4">
        <v>143</v>
      </c>
      <c r="H65" s="4">
        <v>90</v>
      </c>
      <c r="I65" s="4">
        <v>0.42</v>
      </c>
      <c r="J65" s="4">
        <v>449</v>
      </c>
      <c r="K65" s="4">
        <v>34.5</v>
      </c>
      <c r="L65" s="30">
        <v>80.940282467885638</v>
      </c>
      <c r="M65" s="30">
        <v>14.750070304767435</v>
      </c>
      <c r="N65" s="30">
        <v>0.55011158821965678</v>
      </c>
      <c r="O65" s="30">
        <v>648.21213410797111</v>
      </c>
      <c r="P65" s="30">
        <v>30.83504304941502</v>
      </c>
      <c r="Q65" s="29"/>
      <c r="S65" s="11">
        <v>55</v>
      </c>
      <c r="T65" s="4" t="str">
        <f t="shared" si="2"/>
        <v>Product Name 70</v>
      </c>
      <c r="U65" s="4">
        <f t="shared" si="9"/>
        <v>357</v>
      </c>
      <c r="V65" s="4">
        <f t="shared" si="9"/>
        <v>345</v>
      </c>
      <c r="W65" s="4">
        <f t="shared" si="9"/>
        <v>0.72</v>
      </c>
      <c r="X65" s="4">
        <f t="shared" si="9"/>
        <v>641</v>
      </c>
      <c r="Y65" s="4">
        <f t="shared" si="9"/>
        <v>449</v>
      </c>
      <c r="AC65" s="4">
        <f t="shared" si="3"/>
        <v>0.42</v>
      </c>
      <c r="AD65" s="4">
        <f t="shared" si="4"/>
        <v>34.5</v>
      </c>
      <c r="AE65">
        <f t="shared" si="6"/>
        <v>55</v>
      </c>
      <c r="AH65" s="31" t="s">
        <v>61</v>
      </c>
      <c r="AI65" s="31">
        <v>143</v>
      </c>
      <c r="AJ65" s="31">
        <v>90</v>
      </c>
      <c r="AK65" s="31">
        <v>0.42</v>
      </c>
      <c r="AL65" s="31">
        <v>449</v>
      </c>
      <c r="AM65" s="49">
        <v>34.5</v>
      </c>
    </row>
    <row r="66" spans="1:39" x14ac:dyDescent="0.3">
      <c r="A66">
        <f t="shared" si="1"/>
        <v>49</v>
      </c>
      <c r="B66" s="20">
        <f>HLOOKUP($B$10,$E$10:$K$110,E66+1,FALSE)+ROWS($A$10:A66)*0.00000001</f>
        <v>514.92000056999996</v>
      </c>
      <c r="C66">
        <f t="shared" si="5"/>
        <v>56</v>
      </c>
      <c r="E66" s="11">
        <v>56</v>
      </c>
      <c r="F66" s="4" t="str">
        <v>Product Name 56</v>
      </c>
      <c r="G66" s="4">
        <v>891</v>
      </c>
      <c r="H66" s="4">
        <v>339</v>
      </c>
      <c r="I66" s="4">
        <v>0.92</v>
      </c>
      <c r="J66" s="4">
        <v>410</v>
      </c>
      <c r="K66" s="4">
        <v>514.91999999999996</v>
      </c>
      <c r="L66" s="30">
        <v>465.0776792131428</v>
      </c>
      <c r="M66" s="30">
        <v>347.77222715230096</v>
      </c>
      <c r="N66" s="30">
        <v>1.2679192638655723</v>
      </c>
      <c r="O66" s="30">
        <v>526.77557385277737</v>
      </c>
      <c r="P66" s="30">
        <v>517.3617809445368</v>
      </c>
      <c r="Q66" s="29"/>
      <c r="S66" s="11">
        <v>56</v>
      </c>
      <c r="T66" s="4" t="str">
        <f t="shared" si="2"/>
        <v>Product Name 72</v>
      </c>
      <c r="U66" s="4">
        <f t="shared" si="9"/>
        <v>793</v>
      </c>
      <c r="V66" s="4">
        <f t="shared" si="9"/>
        <v>301</v>
      </c>
      <c r="W66" s="4">
        <f t="shared" si="9"/>
        <v>0.81</v>
      </c>
      <c r="X66" s="4">
        <f t="shared" si="9"/>
        <v>636</v>
      </c>
      <c r="Y66" s="4">
        <f t="shared" si="9"/>
        <v>441.91</v>
      </c>
      <c r="AC66" s="4">
        <f t="shared" si="3"/>
        <v>0.92</v>
      </c>
      <c r="AD66" s="4">
        <f t="shared" si="4"/>
        <v>514.91999999999996</v>
      </c>
      <c r="AE66">
        <f t="shared" si="6"/>
        <v>56</v>
      </c>
      <c r="AH66" s="31" t="s">
        <v>62</v>
      </c>
      <c r="AI66" s="31">
        <v>891</v>
      </c>
      <c r="AJ66" s="31">
        <v>339</v>
      </c>
      <c r="AK66" s="31">
        <v>0.92</v>
      </c>
      <c r="AL66" s="31">
        <v>410</v>
      </c>
      <c r="AM66" s="49">
        <v>514.91999999999996</v>
      </c>
    </row>
    <row r="67" spans="1:39" x14ac:dyDescent="0.3">
      <c r="A67">
        <f t="shared" si="1"/>
        <v>62</v>
      </c>
      <c r="B67" s="20">
        <f>HLOOKUP($B$10,$E$10:$K$110,E67+1,FALSE)+ROWS($A$10:A67)*0.00000001</f>
        <v>369.97000058000003</v>
      </c>
      <c r="C67">
        <f t="shared" si="5"/>
        <v>57</v>
      </c>
      <c r="E67" s="11">
        <v>57</v>
      </c>
      <c r="F67" s="4" t="str">
        <v>Product Name 57</v>
      </c>
      <c r="G67" s="4">
        <v>445</v>
      </c>
      <c r="H67" s="4">
        <v>396</v>
      </c>
      <c r="I67" s="4">
        <v>0.56000000000000005</v>
      </c>
      <c r="J67" s="4">
        <v>388</v>
      </c>
      <c r="K67" s="4">
        <v>369.97</v>
      </c>
      <c r="L67" s="30">
        <v>315.11343676473695</v>
      </c>
      <c r="M67" s="30">
        <v>308.48729264945177</v>
      </c>
      <c r="N67" s="30">
        <v>0.46844579296307887</v>
      </c>
      <c r="O67" s="30">
        <v>340.97469462889046</v>
      </c>
      <c r="P67" s="30">
        <v>431.61526781887278</v>
      </c>
      <c r="Q67" s="29"/>
      <c r="S67" s="11">
        <v>57</v>
      </c>
      <c r="T67" s="4" t="str">
        <f t="shared" si="2"/>
        <v>Product Name 19</v>
      </c>
      <c r="U67" s="4">
        <f t="shared" si="9"/>
        <v>1350</v>
      </c>
      <c r="V67" s="4">
        <f t="shared" si="9"/>
        <v>398</v>
      </c>
      <c r="W67" s="4">
        <f t="shared" si="9"/>
        <v>0.68</v>
      </c>
      <c r="X67" s="4">
        <f t="shared" si="9"/>
        <v>677</v>
      </c>
      <c r="Y67" s="4">
        <f t="shared" si="9"/>
        <v>411.09</v>
      </c>
      <c r="AC67" s="4">
        <f t="shared" si="3"/>
        <v>0.56000000000000005</v>
      </c>
      <c r="AD67" s="4">
        <f t="shared" si="4"/>
        <v>369.97</v>
      </c>
      <c r="AE67">
        <f t="shared" si="6"/>
        <v>57</v>
      </c>
      <c r="AH67" s="31" t="s">
        <v>63</v>
      </c>
      <c r="AI67" s="31">
        <v>445</v>
      </c>
      <c r="AJ67" s="31">
        <v>396</v>
      </c>
      <c r="AK67" s="31">
        <v>0.56000000000000005</v>
      </c>
      <c r="AL67" s="31">
        <v>388</v>
      </c>
      <c r="AM67" s="49">
        <v>369.97</v>
      </c>
    </row>
    <row r="68" spans="1:39" x14ac:dyDescent="0.3">
      <c r="A68">
        <f t="shared" si="1"/>
        <v>41</v>
      </c>
      <c r="B68" s="20">
        <f>HLOOKUP($B$10,$E$10:$K$110,E68+1,FALSE)+ROWS($A$10:A68)*0.00000001</f>
        <v>574.32000059000006</v>
      </c>
      <c r="C68">
        <f t="shared" si="5"/>
        <v>58</v>
      </c>
      <c r="E68" s="11">
        <v>58</v>
      </c>
      <c r="F68" s="4" t="str">
        <v>Product Name 58</v>
      </c>
      <c r="G68" s="4">
        <v>284</v>
      </c>
      <c r="H68" s="4">
        <v>286</v>
      </c>
      <c r="I68" s="4">
        <v>0.62</v>
      </c>
      <c r="J68" s="4">
        <v>668</v>
      </c>
      <c r="K68" s="4">
        <v>574.32000000000005</v>
      </c>
      <c r="L68" s="30">
        <v>152.40765749660108</v>
      </c>
      <c r="M68" s="30">
        <v>264.43310768798744</v>
      </c>
      <c r="N68" s="30">
        <v>3.9652427749232395E-2</v>
      </c>
      <c r="O68" s="30">
        <v>266.81003080631723</v>
      </c>
      <c r="P68" s="30">
        <v>0.3644982735053891</v>
      </c>
      <c r="Q68" s="29"/>
      <c r="S68" s="11">
        <v>58</v>
      </c>
      <c r="T68" s="4" t="str">
        <f t="shared" si="2"/>
        <v>Product Name 14</v>
      </c>
      <c r="U68" s="4">
        <f t="shared" si="9"/>
        <v>682</v>
      </c>
      <c r="V68" s="4">
        <f t="shared" si="9"/>
        <v>417</v>
      </c>
      <c r="W68" s="4">
        <f t="shared" si="9"/>
        <v>0.41</v>
      </c>
      <c r="X68" s="4">
        <f t="shared" si="9"/>
        <v>330</v>
      </c>
      <c r="Y68" s="4">
        <f t="shared" si="9"/>
        <v>404.07</v>
      </c>
      <c r="AC68" s="4">
        <f t="shared" si="3"/>
        <v>0.62</v>
      </c>
      <c r="AD68" s="4">
        <f t="shared" si="4"/>
        <v>574.32000000000005</v>
      </c>
      <c r="AE68">
        <f t="shared" si="6"/>
        <v>58</v>
      </c>
      <c r="AH68" s="31" t="s">
        <v>64</v>
      </c>
      <c r="AI68" s="31">
        <v>284</v>
      </c>
      <c r="AJ68" s="31">
        <v>286</v>
      </c>
      <c r="AK68" s="31">
        <v>0.62</v>
      </c>
      <c r="AL68" s="31">
        <v>668</v>
      </c>
      <c r="AM68" s="49">
        <v>574.32000000000005</v>
      </c>
    </row>
    <row r="69" spans="1:39" x14ac:dyDescent="0.3">
      <c r="A69">
        <f t="shared" si="1"/>
        <v>92</v>
      </c>
      <c r="B69" s="20">
        <f>HLOOKUP($B$10,$E$10:$K$110,E69+1,FALSE)+ROWS($A$10:A69)*0.00000001</f>
        <v>79.95000060000001</v>
      </c>
      <c r="C69">
        <f t="shared" si="5"/>
        <v>59</v>
      </c>
      <c r="E69" s="11">
        <v>59</v>
      </c>
      <c r="F69" s="4" t="str">
        <v>Product Name 59</v>
      </c>
      <c r="G69" s="4">
        <v>154</v>
      </c>
      <c r="H69" s="4">
        <v>121</v>
      </c>
      <c r="I69" s="4">
        <v>0.83</v>
      </c>
      <c r="J69" s="4">
        <v>463</v>
      </c>
      <c r="K69" s="4">
        <v>79.95</v>
      </c>
      <c r="L69" s="30">
        <v>90.902459916472182</v>
      </c>
      <c r="M69" s="30">
        <v>99.716346804950476</v>
      </c>
      <c r="N69" s="30">
        <v>0.16436156362453416</v>
      </c>
      <c r="O69" s="30">
        <v>50.151671822667694</v>
      </c>
      <c r="P69" s="30">
        <v>39.529881538604563</v>
      </c>
      <c r="Q69" s="29"/>
      <c r="S69" s="11">
        <v>59</v>
      </c>
      <c r="T69" s="4" t="str">
        <f t="shared" si="2"/>
        <v>Product Name 29</v>
      </c>
      <c r="U69" s="4">
        <f t="shared" si="9"/>
        <v>923</v>
      </c>
      <c r="V69" s="4">
        <f t="shared" si="9"/>
        <v>116</v>
      </c>
      <c r="W69" s="4">
        <f t="shared" si="9"/>
        <v>0.61</v>
      </c>
      <c r="X69" s="4">
        <f t="shared" si="9"/>
        <v>622</v>
      </c>
      <c r="Y69" s="4">
        <f t="shared" si="9"/>
        <v>386.26</v>
      </c>
      <c r="AC69" s="4">
        <f t="shared" si="3"/>
        <v>0.83</v>
      </c>
      <c r="AD69" s="4">
        <f t="shared" si="4"/>
        <v>79.95</v>
      </c>
      <c r="AE69">
        <f t="shared" si="6"/>
        <v>59</v>
      </c>
      <c r="AH69" s="31" t="s">
        <v>65</v>
      </c>
      <c r="AI69" s="31">
        <v>154</v>
      </c>
      <c r="AJ69" s="31">
        <v>121</v>
      </c>
      <c r="AK69" s="31">
        <v>0.83</v>
      </c>
      <c r="AL69" s="31">
        <v>463</v>
      </c>
      <c r="AM69" s="49">
        <v>79.95</v>
      </c>
    </row>
    <row r="70" spans="1:39" x14ac:dyDescent="0.3">
      <c r="A70">
        <f t="shared" si="1"/>
        <v>83</v>
      </c>
      <c r="B70" s="20">
        <f>HLOOKUP($B$10,$E$10:$K$110,E70+1,FALSE)+ROWS($A$10:A70)*0.00000001</f>
        <v>147.34000061</v>
      </c>
      <c r="C70">
        <f t="shared" si="5"/>
        <v>60</v>
      </c>
      <c r="E70" s="11">
        <v>60</v>
      </c>
      <c r="F70" s="4" t="str">
        <v>Product Name 60</v>
      </c>
      <c r="G70" s="4">
        <v>175</v>
      </c>
      <c r="H70" s="4">
        <v>293</v>
      </c>
      <c r="I70" s="4">
        <v>0.67</v>
      </c>
      <c r="J70" s="4">
        <v>704</v>
      </c>
      <c r="K70" s="4">
        <v>147.34</v>
      </c>
      <c r="L70" s="30">
        <v>65.643063875183259</v>
      </c>
      <c r="M70" s="30">
        <v>63.512252755654501</v>
      </c>
      <c r="N70" s="30">
        <v>0.48899871180126298</v>
      </c>
      <c r="O70" s="30">
        <v>985.87970978987209</v>
      </c>
      <c r="P70" s="30">
        <v>72.509426293058141</v>
      </c>
      <c r="Q70" s="29"/>
      <c r="S70" s="11">
        <v>60</v>
      </c>
      <c r="T70" s="4" t="str">
        <f t="shared" si="2"/>
        <v>Product Name 92</v>
      </c>
      <c r="U70" s="4">
        <f t="shared" si="9"/>
        <v>130</v>
      </c>
      <c r="V70" s="4">
        <f t="shared" si="9"/>
        <v>244</v>
      </c>
      <c r="W70" s="4">
        <f t="shared" si="9"/>
        <v>0.08</v>
      </c>
      <c r="X70" s="4">
        <f t="shared" si="9"/>
        <v>391</v>
      </c>
      <c r="Y70" s="4">
        <f t="shared" si="9"/>
        <v>384.97</v>
      </c>
      <c r="AC70" s="4">
        <f t="shared" si="3"/>
        <v>0.67</v>
      </c>
      <c r="AD70" s="4">
        <f t="shared" si="4"/>
        <v>147.34</v>
      </c>
      <c r="AE70">
        <f t="shared" si="6"/>
        <v>60</v>
      </c>
      <c r="AH70" s="31" t="s">
        <v>66</v>
      </c>
      <c r="AI70" s="31">
        <v>175</v>
      </c>
      <c r="AJ70" s="31">
        <v>293</v>
      </c>
      <c r="AK70" s="31">
        <v>0.67</v>
      </c>
      <c r="AL70" s="31">
        <v>704</v>
      </c>
      <c r="AM70" s="49">
        <v>147.34</v>
      </c>
    </row>
    <row r="71" spans="1:39" x14ac:dyDescent="0.3">
      <c r="A71">
        <f t="shared" si="1"/>
        <v>34</v>
      </c>
      <c r="B71" s="20">
        <f>HLOOKUP($B$10,$E$10:$K$110,E71+1,FALSE)+ROWS($A$10:A71)*0.00000001</f>
        <v>622.22000062000006</v>
      </c>
      <c r="C71">
        <f t="shared" si="5"/>
        <v>61</v>
      </c>
      <c r="E71" s="11">
        <v>61</v>
      </c>
      <c r="F71" s="4" t="str">
        <v>Product Name 61</v>
      </c>
      <c r="G71" s="4">
        <v>671</v>
      </c>
      <c r="H71" s="4">
        <v>488</v>
      </c>
      <c r="I71" s="4">
        <v>0.64</v>
      </c>
      <c r="J71" s="4">
        <v>342</v>
      </c>
      <c r="K71" s="4">
        <v>622.22</v>
      </c>
      <c r="L71" s="30">
        <v>21.358942470833721</v>
      </c>
      <c r="M71" s="30">
        <v>140.971401321645</v>
      </c>
      <c r="N71" s="30">
        <v>0.40520367836942195</v>
      </c>
      <c r="O71" s="30">
        <v>226.39842926205421</v>
      </c>
      <c r="P71" s="30">
        <v>343.02481066780615</v>
      </c>
      <c r="Q71" s="29"/>
      <c r="S71" s="11">
        <v>61</v>
      </c>
      <c r="T71" s="4" t="str">
        <f t="shared" si="2"/>
        <v>Product Name 7</v>
      </c>
      <c r="U71" s="4">
        <f t="shared" si="9"/>
        <v>1269</v>
      </c>
      <c r="V71" s="4">
        <f t="shared" si="9"/>
        <v>319</v>
      </c>
      <c r="W71" s="4">
        <f t="shared" si="9"/>
        <v>0.78</v>
      </c>
      <c r="X71" s="4">
        <f t="shared" si="9"/>
        <v>285</v>
      </c>
      <c r="Y71" s="4">
        <f t="shared" si="9"/>
        <v>373.29</v>
      </c>
      <c r="AC71" s="4">
        <f t="shared" si="3"/>
        <v>0.64</v>
      </c>
      <c r="AD71" s="4">
        <f t="shared" si="4"/>
        <v>622.22</v>
      </c>
      <c r="AE71">
        <f t="shared" si="6"/>
        <v>61</v>
      </c>
      <c r="AH71" s="31" t="s">
        <v>67</v>
      </c>
      <c r="AI71" s="31">
        <v>671</v>
      </c>
      <c r="AJ71" s="31">
        <v>488</v>
      </c>
      <c r="AK71" s="31">
        <v>0.64</v>
      </c>
      <c r="AL71" s="31">
        <v>342</v>
      </c>
      <c r="AM71" s="49">
        <v>622.22</v>
      </c>
    </row>
    <row r="72" spans="1:39" x14ac:dyDescent="0.3">
      <c r="A72">
        <f t="shared" si="1"/>
        <v>8</v>
      </c>
      <c r="B72" s="20">
        <f>HLOOKUP($B$10,$E$10:$K$110,E72+1,FALSE)+ROWS($A$10:A72)*0.00000001</f>
        <v>973.22000063000007</v>
      </c>
      <c r="C72">
        <f t="shared" si="5"/>
        <v>62</v>
      </c>
      <c r="E72" s="11">
        <v>62</v>
      </c>
      <c r="F72" s="4" t="str">
        <v>Product Name 62</v>
      </c>
      <c r="G72" s="4">
        <v>266</v>
      </c>
      <c r="H72" s="4">
        <v>18</v>
      </c>
      <c r="I72" s="4">
        <v>0.54</v>
      </c>
      <c r="J72" s="4">
        <v>703</v>
      </c>
      <c r="K72" s="4">
        <v>973.22</v>
      </c>
      <c r="L72" s="30">
        <v>10.476172702117896</v>
      </c>
      <c r="M72" s="30">
        <v>11.731896416132376</v>
      </c>
      <c r="N72" s="30">
        <v>8.6955893139014067E-3</v>
      </c>
      <c r="O72" s="30">
        <v>981.31022601247219</v>
      </c>
      <c r="P72" s="30">
        <v>1169.9602384796474</v>
      </c>
      <c r="Q72" s="29"/>
      <c r="S72" s="11">
        <v>62</v>
      </c>
      <c r="T72" s="4" t="str">
        <f t="shared" si="2"/>
        <v>Product Name 57</v>
      </c>
      <c r="U72" s="4">
        <f t="shared" si="9"/>
        <v>445</v>
      </c>
      <c r="V72" s="4">
        <f t="shared" si="9"/>
        <v>396</v>
      </c>
      <c r="W72" s="4">
        <f t="shared" si="9"/>
        <v>0.56000000000000005</v>
      </c>
      <c r="X72" s="4">
        <f t="shared" si="9"/>
        <v>388</v>
      </c>
      <c r="Y72" s="4">
        <f t="shared" si="9"/>
        <v>369.97</v>
      </c>
      <c r="AC72" s="4">
        <f t="shared" si="3"/>
        <v>0.54</v>
      </c>
      <c r="AD72" s="4">
        <f t="shared" si="4"/>
        <v>973.22</v>
      </c>
      <c r="AE72">
        <f t="shared" si="6"/>
        <v>62</v>
      </c>
      <c r="AH72" s="31" t="s">
        <v>68</v>
      </c>
      <c r="AI72" s="31">
        <v>266</v>
      </c>
      <c r="AJ72" s="31">
        <v>18</v>
      </c>
      <c r="AK72" s="31">
        <v>0.54</v>
      </c>
      <c r="AL72" s="31">
        <v>703</v>
      </c>
      <c r="AM72" s="49">
        <v>973.22</v>
      </c>
    </row>
    <row r="73" spans="1:39" x14ac:dyDescent="0.3">
      <c r="A73">
        <f t="shared" si="1"/>
        <v>81</v>
      </c>
      <c r="B73" s="20">
        <f>HLOOKUP($B$10,$E$10:$K$110,E73+1,FALSE)+ROWS($A$10:A73)*0.00000001</f>
        <v>166.92000063999998</v>
      </c>
      <c r="C73">
        <f t="shared" si="5"/>
        <v>63</v>
      </c>
      <c r="E73" s="11">
        <v>63</v>
      </c>
      <c r="F73" s="4" t="str">
        <v>Product Name 63</v>
      </c>
      <c r="G73" s="4">
        <v>611</v>
      </c>
      <c r="H73" s="4">
        <v>429</v>
      </c>
      <c r="I73" s="4">
        <v>0.35</v>
      </c>
      <c r="J73" s="4">
        <v>615</v>
      </c>
      <c r="K73" s="4">
        <v>166.92</v>
      </c>
      <c r="L73" s="30">
        <v>148.32163098525749</v>
      </c>
      <c r="M73" s="30">
        <v>407.09058128541528</v>
      </c>
      <c r="N73" s="30">
        <v>0.21970206709832912</v>
      </c>
      <c r="O73" s="30">
        <v>273.11210722459913</v>
      </c>
      <c r="P73" s="30">
        <v>149.57433563182207</v>
      </c>
      <c r="Q73" s="29"/>
      <c r="S73" s="11">
        <v>63</v>
      </c>
      <c r="T73" s="4" t="str">
        <f t="shared" si="2"/>
        <v>Product Name 4</v>
      </c>
      <c r="U73" s="4">
        <f t="shared" si="9"/>
        <v>366</v>
      </c>
      <c r="V73" s="4">
        <f t="shared" si="9"/>
        <v>388</v>
      </c>
      <c r="W73" s="4">
        <f t="shared" si="9"/>
        <v>0.35</v>
      </c>
      <c r="X73" s="4">
        <f t="shared" si="9"/>
        <v>578</v>
      </c>
      <c r="Y73" s="4">
        <f t="shared" si="9"/>
        <v>367.9</v>
      </c>
      <c r="AC73" s="4">
        <f t="shared" si="3"/>
        <v>0.35</v>
      </c>
      <c r="AD73" s="4">
        <f t="shared" si="4"/>
        <v>166.92</v>
      </c>
      <c r="AE73">
        <f t="shared" si="6"/>
        <v>63</v>
      </c>
      <c r="AH73" s="31" t="s">
        <v>69</v>
      </c>
      <c r="AI73" s="31">
        <v>611</v>
      </c>
      <c r="AJ73" s="31">
        <v>429</v>
      </c>
      <c r="AK73" s="31">
        <v>0.35</v>
      </c>
      <c r="AL73" s="31">
        <v>615</v>
      </c>
      <c r="AM73" s="49">
        <v>166.92</v>
      </c>
    </row>
    <row r="74" spans="1:39" x14ac:dyDescent="0.3">
      <c r="A74">
        <f t="shared" si="1"/>
        <v>25</v>
      </c>
      <c r="B74" s="20">
        <f>HLOOKUP($B$10,$E$10:$K$110,E74+1,FALSE)+ROWS($A$10:A74)*0.00000001</f>
        <v>728.32000065</v>
      </c>
      <c r="C74">
        <f t="shared" si="5"/>
        <v>64</v>
      </c>
      <c r="E74" s="11">
        <v>64</v>
      </c>
      <c r="F74" s="4" t="str">
        <v>Product Name 64</v>
      </c>
      <c r="G74" s="4">
        <v>259</v>
      </c>
      <c r="H74" s="4">
        <v>42</v>
      </c>
      <c r="I74" s="4">
        <v>0.28000000000000003</v>
      </c>
      <c r="J74" s="4">
        <v>263</v>
      </c>
      <c r="K74" s="4">
        <v>728.32</v>
      </c>
      <c r="L74" s="30">
        <v>175.15766567187214</v>
      </c>
      <c r="M74" s="30">
        <v>32.417669365730383</v>
      </c>
      <c r="N74" s="30">
        <v>4.118632908733956E-2</v>
      </c>
      <c r="O74" s="30">
        <v>88.493660853420437</v>
      </c>
      <c r="P74" s="30">
        <v>206.59498550737794</v>
      </c>
      <c r="Q74" s="29"/>
      <c r="S74" s="11">
        <v>64</v>
      </c>
      <c r="T74" s="4" t="str">
        <f t="shared" si="2"/>
        <v>Product Name 87</v>
      </c>
      <c r="U74" s="4">
        <f t="shared" si="9"/>
        <v>1319</v>
      </c>
      <c r="V74" s="4">
        <f t="shared" si="9"/>
        <v>100</v>
      </c>
      <c r="W74" s="4">
        <f t="shared" si="9"/>
        <v>0.79</v>
      </c>
      <c r="X74" s="4">
        <f t="shared" si="9"/>
        <v>269</v>
      </c>
      <c r="Y74" s="4">
        <f t="shared" si="9"/>
        <v>365.38</v>
      </c>
      <c r="AC74" s="4">
        <f t="shared" si="3"/>
        <v>0.28000000000000003</v>
      </c>
      <c r="AD74" s="4">
        <f t="shared" si="4"/>
        <v>728.32</v>
      </c>
      <c r="AE74">
        <f t="shared" si="6"/>
        <v>64</v>
      </c>
      <c r="AH74" s="31" t="s">
        <v>70</v>
      </c>
      <c r="AI74" s="31">
        <v>259</v>
      </c>
      <c r="AJ74" s="31">
        <v>42</v>
      </c>
      <c r="AK74" s="31">
        <v>0.28000000000000003</v>
      </c>
      <c r="AL74" s="31">
        <v>263</v>
      </c>
      <c r="AM74" s="49">
        <v>728.32</v>
      </c>
    </row>
    <row r="75" spans="1:39" x14ac:dyDescent="0.3">
      <c r="A75">
        <f t="shared" si="1"/>
        <v>17</v>
      </c>
      <c r="B75" s="20">
        <f>HLOOKUP($B$10,$E$10:$K$110,E75+1,FALSE)+ROWS($A$10:A75)*0.00000001</f>
        <v>876.3100006599999</v>
      </c>
      <c r="C75">
        <f t="shared" si="5"/>
        <v>65</v>
      </c>
      <c r="E75" s="11">
        <v>65</v>
      </c>
      <c r="F75" s="4" t="str">
        <v>Product Name 65</v>
      </c>
      <c r="G75" s="4">
        <v>1368</v>
      </c>
      <c r="H75" s="4">
        <v>188</v>
      </c>
      <c r="I75" s="4">
        <v>0.28000000000000003</v>
      </c>
      <c r="J75" s="4">
        <v>539</v>
      </c>
      <c r="K75" s="4">
        <v>876.31</v>
      </c>
      <c r="L75" s="30">
        <v>1412.0458870412078</v>
      </c>
      <c r="M75" s="30">
        <v>145.16061217498435</v>
      </c>
      <c r="N75" s="30">
        <v>0.18893470902433018</v>
      </c>
      <c r="O75" s="30">
        <v>308.57248912498756</v>
      </c>
      <c r="P75" s="30">
        <v>501.04511031816025</v>
      </c>
      <c r="Q75" s="29"/>
      <c r="S75" s="11">
        <v>65</v>
      </c>
      <c r="T75" s="4" t="str">
        <f t="shared" si="2"/>
        <v>Product Name 1</v>
      </c>
      <c r="U75" s="4">
        <f t="shared" ref="U75:Y90" si="10">VLOOKUP($T75,$F$11:$P$110,U$9,FALSE)</f>
        <v>284</v>
      </c>
      <c r="V75" s="4">
        <f t="shared" si="10"/>
        <v>267</v>
      </c>
      <c r="W75" s="4">
        <f t="shared" si="10"/>
        <v>0.28000000000000003</v>
      </c>
      <c r="X75" s="4">
        <f t="shared" si="10"/>
        <v>318</v>
      </c>
      <c r="Y75" s="4">
        <f t="shared" si="10"/>
        <v>348.83</v>
      </c>
      <c r="AC75" s="4">
        <f t="shared" si="3"/>
        <v>0.28000000000000003</v>
      </c>
      <c r="AD75" s="4">
        <f t="shared" si="4"/>
        <v>876.31</v>
      </c>
      <c r="AE75">
        <f t="shared" si="6"/>
        <v>65</v>
      </c>
      <c r="AH75" s="31" t="s">
        <v>71</v>
      </c>
      <c r="AI75" s="31">
        <v>1368</v>
      </c>
      <c r="AJ75" s="31">
        <v>188</v>
      </c>
      <c r="AK75" s="31">
        <v>0.28000000000000003</v>
      </c>
      <c r="AL75" s="31">
        <v>539</v>
      </c>
      <c r="AM75" s="49">
        <v>876.31</v>
      </c>
    </row>
    <row r="76" spans="1:39" x14ac:dyDescent="0.3">
      <c r="A76">
        <f t="shared" ref="A76:A110" si="11">IF($B$10="No.",B76,RANK(B76,$B$11:$B$110))</f>
        <v>35</v>
      </c>
      <c r="B76" s="20">
        <f>HLOOKUP($B$10,$E$10:$K$110,E76+1,FALSE)+ROWS($A$10:A76)*0.00000001</f>
        <v>621.81000066999991</v>
      </c>
      <c r="C76">
        <f t="shared" si="5"/>
        <v>66</v>
      </c>
      <c r="E76" s="11">
        <v>66</v>
      </c>
      <c r="F76" s="4" t="str">
        <v>Product Name 66</v>
      </c>
      <c r="G76" s="4">
        <v>592</v>
      </c>
      <c r="H76" s="4">
        <v>253</v>
      </c>
      <c r="I76" s="4">
        <v>0.74</v>
      </c>
      <c r="J76" s="4">
        <v>496</v>
      </c>
      <c r="K76" s="4">
        <v>621.80999999999995</v>
      </c>
      <c r="L76" s="30">
        <v>267.1598807827998</v>
      </c>
      <c r="M76" s="30">
        <v>331.40041558441391</v>
      </c>
      <c r="N76" s="30">
        <v>0.10896253340024148</v>
      </c>
      <c r="O76" s="30">
        <v>376.81600005926163</v>
      </c>
      <c r="P76" s="30">
        <v>490.88223264519024</v>
      </c>
      <c r="Q76" s="29"/>
      <c r="S76" s="11">
        <v>66</v>
      </c>
      <c r="T76" s="4" t="str">
        <f t="shared" ref="T76:T110" si="12">VLOOKUP(VLOOKUP(S76,$A$11:$C$110,3,FALSE),$E$11:$F$110,2,FALSE)</f>
        <v>Product Name 100</v>
      </c>
      <c r="U76" s="4">
        <f t="shared" si="10"/>
        <v>1338</v>
      </c>
      <c r="V76" s="4">
        <f t="shared" si="10"/>
        <v>183</v>
      </c>
      <c r="W76" s="4">
        <f t="shared" si="10"/>
        <v>0.28000000000000003</v>
      </c>
      <c r="X76" s="4">
        <f t="shared" si="10"/>
        <v>646</v>
      </c>
      <c r="Y76" s="4">
        <f t="shared" si="10"/>
        <v>343.29</v>
      </c>
      <c r="AC76" s="4">
        <f t="shared" ref="AC76:AC110" si="13">HLOOKUP(AC$10,$G$10:$K$110,AE76+1,FALSE)</f>
        <v>0.74</v>
      </c>
      <c r="AD76" s="4">
        <f t="shared" ref="AD76:AD110" si="14">HLOOKUP(AD$10,$G$10:$K$110,AE76+1,FALSE)</f>
        <v>621.80999999999995</v>
      </c>
      <c r="AE76">
        <f t="shared" si="6"/>
        <v>66</v>
      </c>
      <c r="AH76" s="31" t="s">
        <v>72</v>
      </c>
      <c r="AI76" s="31">
        <v>592</v>
      </c>
      <c r="AJ76" s="31">
        <v>253</v>
      </c>
      <c r="AK76" s="31">
        <v>0.74</v>
      </c>
      <c r="AL76" s="31">
        <v>496</v>
      </c>
      <c r="AM76" s="49">
        <v>621.80999999999995</v>
      </c>
    </row>
    <row r="77" spans="1:39" x14ac:dyDescent="0.3">
      <c r="A77">
        <f t="shared" si="11"/>
        <v>45</v>
      </c>
      <c r="B77" s="20">
        <f>HLOOKUP($B$10,$E$10:$K$110,E77+1,FALSE)+ROWS($A$10:A77)*0.00000001</f>
        <v>541.55000067999993</v>
      </c>
      <c r="C77">
        <f t="shared" ref="C77:C110" si="15">C76+1</f>
        <v>67</v>
      </c>
      <c r="E77" s="11">
        <v>67</v>
      </c>
      <c r="F77" s="4" t="str">
        <v>Product Name 67</v>
      </c>
      <c r="G77" s="4">
        <v>870</v>
      </c>
      <c r="H77" s="4">
        <v>73</v>
      </c>
      <c r="I77" s="4">
        <v>0.08</v>
      </c>
      <c r="J77" s="4">
        <v>509</v>
      </c>
      <c r="K77" s="4">
        <v>541.54999999999995</v>
      </c>
      <c r="L77" s="30">
        <v>77.781596061405708</v>
      </c>
      <c r="M77" s="30">
        <v>65.234595183736076</v>
      </c>
      <c r="N77" s="30">
        <v>7.6085449553055684E-2</v>
      </c>
      <c r="O77" s="30">
        <v>264.1869255927453</v>
      </c>
      <c r="P77" s="30">
        <v>275.46012735404366</v>
      </c>
      <c r="Q77" s="29"/>
      <c r="S77" s="11">
        <v>67</v>
      </c>
      <c r="T77" s="4" t="str">
        <f t="shared" si="12"/>
        <v>Product Name 23</v>
      </c>
      <c r="U77" s="4">
        <f t="shared" si="10"/>
        <v>482</v>
      </c>
      <c r="V77" s="4">
        <f t="shared" si="10"/>
        <v>116</v>
      </c>
      <c r="W77" s="4">
        <f t="shared" si="10"/>
        <v>0.71</v>
      </c>
      <c r="X77" s="4">
        <f t="shared" si="10"/>
        <v>425</v>
      </c>
      <c r="Y77" s="4">
        <f t="shared" si="10"/>
        <v>337.36</v>
      </c>
      <c r="AC77" s="4">
        <f t="shared" si="13"/>
        <v>0.08</v>
      </c>
      <c r="AD77" s="4">
        <f t="shared" si="14"/>
        <v>541.54999999999995</v>
      </c>
      <c r="AE77">
        <f t="shared" ref="AE77:AE110" si="16">AE76+1</f>
        <v>67</v>
      </c>
      <c r="AH77" s="31" t="s">
        <v>73</v>
      </c>
      <c r="AI77" s="31">
        <v>870</v>
      </c>
      <c r="AJ77" s="31">
        <v>73</v>
      </c>
      <c r="AK77" s="31">
        <v>0.08</v>
      </c>
      <c r="AL77" s="31">
        <v>509</v>
      </c>
      <c r="AM77" s="49">
        <v>541.54999999999995</v>
      </c>
    </row>
    <row r="78" spans="1:39" x14ac:dyDescent="0.3">
      <c r="A78">
        <f t="shared" si="11"/>
        <v>24</v>
      </c>
      <c r="B78" s="20">
        <f>HLOOKUP($B$10,$E$10:$K$110,E78+1,FALSE)+ROWS($A$10:A78)*0.00000001</f>
        <v>729.28000068999995</v>
      </c>
      <c r="C78">
        <f t="shared" si="15"/>
        <v>68</v>
      </c>
      <c r="E78" s="11">
        <v>68</v>
      </c>
      <c r="F78" s="4" t="str">
        <v>Product Name 68</v>
      </c>
      <c r="G78" s="4">
        <v>1236</v>
      </c>
      <c r="H78" s="4">
        <v>154</v>
      </c>
      <c r="I78" s="4">
        <v>0.42</v>
      </c>
      <c r="J78" s="4">
        <v>672</v>
      </c>
      <c r="K78" s="4">
        <v>729.28</v>
      </c>
      <c r="L78" s="30">
        <v>348.65797303753567</v>
      </c>
      <c r="M78" s="30">
        <v>4.5381982540267325</v>
      </c>
      <c r="N78" s="30">
        <v>0.13151143777865715</v>
      </c>
      <c r="O78" s="30">
        <v>460.33313996413978</v>
      </c>
      <c r="P78" s="30">
        <v>22.37912801171419</v>
      </c>
      <c r="Q78" s="29"/>
      <c r="S78" s="11">
        <v>68</v>
      </c>
      <c r="T78" s="4" t="str">
        <f t="shared" si="12"/>
        <v>Product Name 25</v>
      </c>
      <c r="U78" s="4">
        <f t="shared" si="10"/>
        <v>1339</v>
      </c>
      <c r="V78" s="4">
        <f t="shared" si="10"/>
        <v>379</v>
      </c>
      <c r="W78" s="4">
        <f t="shared" si="10"/>
        <v>0.98</v>
      </c>
      <c r="X78" s="4">
        <f t="shared" si="10"/>
        <v>494</v>
      </c>
      <c r="Y78" s="4">
        <f t="shared" si="10"/>
        <v>336.15</v>
      </c>
      <c r="AC78" s="4">
        <f t="shared" si="13"/>
        <v>0.42</v>
      </c>
      <c r="AD78" s="4">
        <f t="shared" si="14"/>
        <v>729.28</v>
      </c>
      <c r="AE78">
        <f t="shared" si="16"/>
        <v>68</v>
      </c>
      <c r="AH78" s="31" t="s">
        <v>74</v>
      </c>
      <c r="AI78" s="31">
        <v>1236</v>
      </c>
      <c r="AJ78" s="31">
        <v>154</v>
      </c>
      <c r="AK78" s="31">
        <v>0.42</v>
      </c>
      <c r="AL78" s="31">
        <v>672</v>
      </c>
      <c r="AM78" s="49">
        <v>729.28</v>
      </c>
    </row>
    <row r="79" spans="1:39" x14ac:dyDescent="0.3">
      <c r="A79">
        <f t="shared" si="11"/>
        <v>38</v>
      </c>
      <c r="B79" s="20">
        <f>HLOOKUP($B$10,$E$10:$K$110,E79+1,FALSE)+ROWS($A$10:A79)*0.00000001</f>
        <v>609.45000070000003</v>
      </c>
      <c r="C79">
        <f t="shared" si="15"/>
        <v>69</v>
      </c>
      <c r="E79" s="11">
        <v>69</v>
      </c>
      <c r="F79" s="4" t="str">
        <v>Product Name 69</v>
      </c>
      <c r="G79" s="4">
        <v>187</v>
      </c>
      <c r="H79" s="4">
        <v>392</v>
      </c>
      <c r="I79" s="4">
        <v>0.98</v>
      </c>
      <c r="J79" s="4">
        <v>655</v>
      </c>
      <c r="K79" s="4">
        <v>609.45000000000005</v>
      </c>
      <c r="L79" s="30">
        <v>132.88512889768373</v>
      </c>
      <c r="M79" s="30">
        <v>531.78497144394805</v>
      </c>
      <c r="N79" s="30">
        <v>1.4173504074724437</v>
      </c>
      <c r="O79" s="30">
        <v>242.22960582514054</v>
      </c>
      <c r="P79" s="30">
        <v>479.83082830250817</v>
      </c>
      <c r="Q79" s="29"/>
      <c r="S79" s="11">
        <v>69</v>
      </c>
      <c r="T79" s="4" t="str">
        <f t="shared" si="12"/>
        <v>Product Name 86</v>
      </c>
      <c r="U79" s="4">
        <f t="shared" si="10"/>
        <v>232</v>
      </c>
      <c r="V79" s="4">
        <f t="shared" si="10"/>
        <v>430</v>
      </c>
      <c r="W79" s="4">
        <f t="shared" si="10"/>
        <v>0.71</v>
      </c>
      <c r="X79" s="4">
        <f t="shared" si="10"/>
        <v>256</v>
      </c>
      <c r="Y79" s="4">
        <f t="shared" si="10"/>
        <v>275.58</v>
      </c>
      <c r="AC79" s="4">
        <f t="shared" si="13"/>
        <v>0.98</v>
      </c>
      <c r="AD79" s="4">
        <f t="shared" si="14"/>
        <v>609.45000000000005</v>
      </c>
      <c r="AE79">
        <f t="shared" si="16"/>
        <v>69</v>
      </c>
      <c r="AH79" s="31" t="s">
        <v>75</v>
      </c>
      <c r="AI79" s="31">
        <v>187</v>
      </c>
      <c r="AJ79" s="31">
        <v>392</v>
      </c>
      <c r="AK79" s="31">
        <v>0.98</v>
      </c>
      <c r="AL79" s="31">
        <v>655</v>
      </c>
      <c r="AM79" s="49">
        <v>609.45000000000005</v>
      </c>
    </row>
    <row r="80" spans="1:39" x14ac:dyDescent="0.3">
      <c r="A80">
        <f t="shared" si="11"/>
        <v>55</v>
      </c>
      <c r="B80" s="20">
        <f>HLOOKUP($B$10,$E$10:$K$110,E80+1,FALSE)+ROWS($A$10:A80)*0.00000001</f>
        <v>449.00000070999999</v>
      </c>
      <c r="C80">
        <f t="shared" si="15"/>
        <v>70</v>
      </c>
      <c r="E80" s="11">
        <v>70</v>
      </c>
      <c r="F80" s="4" t="str">
        <v>Product Name 70</v>
      </c>
      <c r="G80" s="4">
        <v>357</v>
      </c>
      <c r="H80" s="4">
        <v>345</v>
      </c>
      <c r="I80" s="4">
        <v>0.72</v>
      </c>
      <c r="J80" s="4">
        <v>641</v>
      </c>
      <c r="K80" s="4">
        <v>449</v>
      </c>
      <c r="L80" s="30">
        <v>495.77062162224036</v>
      </c>
      <c r="M80" s="30">
        <v>353.6827306575999</v>
      </c>
      <c r="N80" s="30">
        <v>0.67983318749701138</v>
      </c>
      <c r="O80" s="30">
        <v>713.39875575566919</v>
      </c>
      <c r="P80" s="30">
        <v>115.18713940630457</v>
      </c>
      <c r="Q80" s="29"/>
      <c r="S80" s="11">
        <v>70</v>
      </c>
      <c r="T80" s="4" t="str">
        <f t="shared" si="12"/>
        <v>Product Name 9</v>
      </c>
      <c r="U80" s="4">
        <f t="shared" si="10"/>
        <v>501</v>
      </c>
      <c r="V80" s="4">
        <f t="shared" si="10"/>
        <v>486</v>
      </c>
      <c r="W80" s="4">
        <f t="shared" si="10"/>
        <v>0.56000000000000005</v>
      </c>
      <c r="X80" s="4">
        <f t="shared" si="10"/>
        <v>464</v>
      </c>
      <c r="Y80" s="4">
        <f t="shared" si="10"/>
        <v>265</v>
      </c>
      <c r="AC80" s="4">
        <f t="shared" si="13"/>
        <v>0.72</v>
      </c>
      <c r="AD80" s="4">
        <f t="shared" si="14"/>
        <v>449</v>
      </c>
      <c r="AE80">
        <f t="shared" si="16"/>
        <v>70</v>
      </c>
      <c r="AH80" s="31" t="s">
        <v>76</v>
      </c>
      <c r="AI80" s="31">
        <v>357</v>
      </c>
      <c r="AJ80" s="31">
        <v>345</v>
      </c>
      <c r="AK80" s="31">
        <v>0.72</v>
      </c>
      <c r="AL80" s="31">
        <v>641</v>
      </c>
      <c r="AM80" s="49">
        <v>449</v>
      </c>
    </row>
    <row r="81" spans="1:39" x14ac:dyDescent="0.3">
      <c r="A81">
        <f t="shared" si="11"/>
        <v>99</v>
      </c>
      <c r="B81" s="20">
        <f>HLOOKUP($B$10,$E$10:$K$110,E81+1,FALSE)+ROWS($A$10:A81)*0.00000001</f>
        <v>3.23000072</v>
      </c>
      <c r="C81">
        <f t="shared" si="15"/>
        <v>71</v>
      </c>
      <c r="E81" s="11">
        <v>71</v>
      </c>
      <c r="F81" s="4" t="str">
        <v>Product Name 71</v>
      </c>
      <c r="G81" s="4">
        <v>431</v>
      </c>
      <c r="H81" s="4">
        <v>234</v>
      </c>
      <c r="I81" s="4">
        <v>0.59</v>
      </c>
      <c r="J81" s="4">
        <v>507</v>
      </c>
      <c r="K81" s="4">
        <v>3.23</v>
      </c>
      <c r="L81" s="30">
        <v>266.30406941469073</v>
      </c>
      <c r="M81" s="30">
        <v>205.16480826560687</v>
      </c>
      <c r="N81" s="30">
        <v>2.9616644609854359E-2</v>
      </c>
      <c r="O81" s="30">
        <v>637.59795118713055</v>
      </c>
      <c r="P81" s="30">
        <v>3.0582064387520287</v>
      </c>
      <c r="Q81" s="29"/>
      <c r="S81" s="11">
        <v>71</v>
      </c>
      <c r="T81" s="4" t="str">
        <f t="shared" si="12"/>
        <v>Product Name 31</v>
      </c>
      <c r="U81" s="4">
        <f t="shared" si="10"/>
        <v>1270</v>
      </c>
      <c r="V81" s="4">
        <f t="shared" si="10"/>
        <v>64</v>
      </c>
      <c r="W81" s="4">
        <f t="shared" si="10"/>
        <v>0.53</v>
      </c>
      <c r="X81" s="4">
        <f t="shared" si="10"/>
        <v>487</v>
      </c>
      <c r="Y81" s="4">
        <f t="shared" si="10"/>
        <v>259.52</v>
      </c>
      <c r="AC81" s="4">
        <f t="shared" si="13"/>
        <v>0.59</v>
      </c>
      <c r="AD81" s="4">
        <f t="shared" si="14"/>
        <v>3.23</v>
      </c>
      <c r="AE81">
        <f t="shared" si="16"/>
        <v>71</v>
      </c>
      <c r="AH81" s="31" t="s">
        <v>77</v>
      </c>
      <c r="AI81" s="31">
        <v>431</v>
      </c>
      <c r="AJ81" s="31">
        <v>234</v>
      </c>
      <c r="AK81" s="31">
        <v>0.59</v>
      </c>
      <c r="AL81" s="31">
        <v>507</v>
      </c>
      <c r="AM81" s="49">
        <v>3.23</v>
      </c>
    </row>
    <row r="82" spans="1:39" x14ac:dyDescent="0.3">
      <c r="A82">
        <f t="shared" si="11"/>
        <v>56</v>
      </c>
      <c r="B82" s="20">
        <f>HLOOKUP($B$10,$E$10:$K$110,E82+1,FALSE)+ROWS($A$10:A82)*0.00000001</f>
        <v>441.91000073000004</v>
      </c>
      <c r="C82">
        <f t="shared" si="15"/>
        <v>72</v>
      </c>
      <c r="E82" s="11">
        <v>72</v>
      </c>
      <c r="F82" s="4" t="str">
        <v>Product Name 72</v>
      </c>
      <c r="G82" s="4">
        <v>793</v>
      </c>
      <c r="H82" s="4">
        <v>301</v>
      </c>
      <c r="I82" s="4">
        <v>0.81</v>
      </c>
      <c r="J82" s="4">
        <v>636</v>
      </c>
      <c r="K82" s="4">
        <v>441.91</v>
      </c>
      <c r="L82" s="30">
        <v>778.62857567689605</v>
      </c>
      <c r="M82" s="30">
        <v>200.46396421516275</v>
      </c>
      <c r="N82" s="30">
        <v>1.0013257377932498</v>
      </c>
      <c r="O82" s="30">
        <v>354.76956027070094</v>
      </c>
      <c r="P82" s="30">
        <v>279.00312666058932</v>
      </c>
      <c r="Q82" s="29"/>
      <c r="S82" s="11">
        <v>72</v>
      </c>
      <c r="T82" s="4" t="str">
        <f t="shared" si="12"/>
        <v>Product Name 24</v>
      </c>
      <c r="U82" s="4">
        <f t="shared" si="10"/>
        <v>1024</v>
      </c>
      <c r="V82" s="4">
        <f t="shared" si="10"/>
        <v>176</v>
      </c>
      <c r="W82" s="4">
        <f t="shared" si="10"/>
        <v>0.35</v>
      </c>
      <c r="X82" s="4">
        <f t="shared" si="10"/>
        <v>268</v>
      </c>
      <c r="Y82" s="4">
        <f t="shared" si="10"/>
        <v>242.52</v>
      </c>
      <c r="AC82" s="4">
        <f t="shared" si="13"/>
        <v>0.81</v>
      </c>
      <c r="AD82" s="4">
        <f t="shared" si="14"/>
        <v>441.91</v>
      </c>
      <c r="AE82">
        <f t="shared" si="16"/>
        <v>72</v>
      </c>
      <c r="AH82" s="31" t="s">
        <v>78</v>
      </c>
      <c r="AI82" s="31">
        <v>793</v>
      </c>
      <c r="AJ82" s="31">
        <v>301</v>
      </c>
      <c r="AK82" s="31">
        <v>0.81</v>
      </c>
      <c r="AL82" s="31">
        <v>636</v>
      </c>
      <c r="AM82" s="49">
        <v>441.91</v>
      </c>
    </row>
    <row r="83" spans="1:39" x14ac:dyDescent="0.3">
      <c r="A83">
        <f t="shared" si="11"/>
        <v>32</v>
      </c>
      <c r="B83" s="20">
        <f>HLOOKUP($B$10,$E$10:$K$110,E83+1,FALSE)+ROWS($A$10:A83)*0.00000001</f>
        <v>646.45000074000006</v>
      </c>
      <c r="C83">
        <f t="shared" si="15"/>
        <v>73</v>
      </c>
      <c r="E83" s="11">
        <v>73</v>
      </c>
      <c r="F83" s="4" t="str">
        <v>Product Name 73</v>
      </c>
      <c r="G83" s="4">
        <v>350</v>
      </c>
      <c r="H83" s="4">
        <v>53</v>
      </c>
      <c r="I83" s="4">
        <v>0.17</v>
      </c>
      <c r="J83" s="4">
        <v>720</v>
      </c>
      <c r="K83" s="4">
        <v>646.45000000000005</v>
      </c>
      <c r="L83" s="30">
        <v>469.6519345212854</v>
      </c>
      <c r="M83" s="30">
        <v>29.18261752974087</v>
      </c>
      <c r="N83" s="30">
        <v>1.7694845982210335E-2</v>
      </c>
      <c r="O83" s="30">
        <v>928.24631481413371</v>
      </c>
      <c r="P83" s="30">
        <v>356.79381526384793</v>
      </c>
      <c r="Q83" s="29"/>
      <c r="S83" s="11">
        <v>73</v>
      </c>
      <c r="T83" s="4" t="str">
        <f t="shared" si="12"/>
        <v>Product Name 77</v>
      </c>
      <c r="U83" s="4">
        <f t="shared" si="10"/>
        <v>576</v>
      </c>
      <c r="V83" s="4">
        <f t="shared" si="10"/>
        <v>372</v>
      </c>
      <c r="W83" s="4">
        <f t="shared" si="10"/>
        <v>0.37</v>
      </c>
      <c r="X83" s="4">
        <f t="shared" si="10"/>
        <v>675</v>
      </c>
      <c r="Y83" s="4">
        <f t="shared" si="10"/>
        <v>239.9</v>
      </c>
      <c r="AC83" s="4">
        <f t="shared" si="13"/>
        <v>0.17</v>
      </c>
      <c r="AD83" s="4">
        <f t="shared" si="14"/>
        <v>646.45000000000005</v>
      </c>
      <c r="AE83">
        <f t="shared" si="16"/>
        <v>73</v>
      </c>
      <c r="AH83" s="31" t="s">
        <v>79</v>
      </c>
      <c r="AI83" s="31">
        <v>350</v>
      </c>
      <c r="AJ83" s="31">
        <v>53</v>
      </c>
      <c r="AK83" s="31">
        <v>0.17</v>
      </c>
      <c r="AL83" s="31">
        <v>720</v>
      </c>
      <c r="AM83" s="49">
        <v>646.45000000000005</v>
      </c>
    </row>
    <row r="84" spans="1:39" x14ac:dyDescent="0.3">
      <c r="A84">
        <f t="shared" si="11"/>
        <v>39</v>
      </c>
      <c r="B84" s="20">
        <f>HLOOKUP($B$10,$E$10:$K$110,E84+1,FALSE)+ROWS($A$10:A84)*0.00000001</f>
        <v>585.01000075000002</v>
      </c>
      <c r="C84">
        <f t="shared" si="15"/>
        <v>74</v>
      </c>
      <c r="E84" s="11">
        <v>74</v>
      </c>
      <c r="F84" s="4" t="str">
        <v>Product Name 74</v>
      </c>
      <c r="G84" s="4">
        <v>781</v>
      </c>
      <c r="H84" s="4">
        <v>319</v>
      </c>
      <c r="I84" s="4">
        <v>0.82</v>
      </c>
      <c r="J84" s="4">
        <v>646</v>
      </c>
      <c r="K84" s="4">
        <v>585.01</v>
      </c>
      <c r="L84" s="30">
        <v>605.05702760506904</v>
      </c>
      <c r="M84" s="30">
        <v>356.25598188983065</v>
      </c>
      <c r="N84" s="30">
        <v>0.50218190621327063</v>
      </c>
      <c r="O84" s="30">
        <v>166.17433834221626</v>
      </c>
      <c r="P84" s="30">
        <v>691.6917591946426</v>
      </c>
      <c r="Q84" s="29"/>
      <c r="S84" s="11">
        <v>74</v>
      </c>
      <c r="T84" s="4" t="str">
        <f t="shared" si="12"/>
        <v>Product Name 89</v>
      </c>
      <c r="U84" s="4">
        <f t="shared" si="10"/>
        <v>1100</v>
      </c>
      <c r="V84" s="4">
        <f t="shared" si="10"/>
        <v>380</v>
      </c>
      <c r="W84" s="4">
        <f t="shared" si="10"/>
        <v>0.75</v>
      </c>
      <c r="X84" s="4">
        <f t="shared" si="10"/>
        <v>600</v>
      </c>
      <c r="Y84" s="4">
        <f t="shared" si="10"/>
        <v>228.92</v>
      </c>
      <c r="AC84" s="4">
        <f t="shared" si="13"/>
        <v>0.82</v>
      </c>
      <c r="AD84" s="4">
        <f t="shared" si="14"/>
        <v>585.01</v>
      </c>
      <c r="AE84">
        <f t="shared" si="16"/>
        <v>74</v>
      </c>
      <c r="AH84" s="31" t="s">
        <v>80</v>
      </c>
      <c r="AI84" s="31">
        <v>781</v>
      </c>
      <c r="AJ84" s="31">
        <v>319</v>
      </c>
      <c r="AK84" s="31">
        <v>0.82</v>
      </c>
      <c r="AL84" s="31">
        <v>646</v>
      </c>
      <c r="AM84" s="49">
        <v>585.01</v>
      </c>
    </row>
    <row r="85" spans="1:39" x14ac:dyDescent="0.3">
      <c r="A85">
        <f t="shared" si="11"/>
        <v>11</v>
      </c>
      <c r="B85" s="20">
        <f>HLOOKUP($B$10,$E$10:$K$110,E85+1,FALSE)+ROWS($A$10:A85)*0.00000001</f>
        <v>958.79000076</v>
      </c>
      <c r="C85">
        <f t="shared" si="15"/>
        <v>75</v>
      </c>
      <c r="E85" s="11">
        <v>75</v>
      </c>
      <c r="F85" s="4" t="str">
        <v>Product Name 75</v>
      </c>
      <c r="G85" s="4">
        <v>488</v>
      </c>
      <c r="H85" s="4">
        <v>476</v>
      </c>
      <c r="I85" s="4">
        <v>0.02</v>
      </c>
      <c r="J85" s="4">
        <v>426</v>
      </c>
      <c r="K85" s="4">
        <v>958.79</v>
      </c>
      <c r="L85" s="30">
        <v>692.33745227326051</v>
      </c>
      <c r="M85" s="30">
        <v>696.04132833979577</v>
      </c>
      <c r="N85" s="30">
        <v>1.7379772322464859E-3</v>
      </c>
      <c r="O85" s="30">
        <v>162.42748887489981</v>
      </c>
      <c r="P85" s="30">
        <v>819.58758944581086</v>
      </c>
      <c r="Q85" s="29"/>
      <c r="S85" s="11">
        <v>75</v>
      </c>
      <c r="T85" s="4" t="str">
        <f t="shared" si="12"/>
        <v>Product Name 42</v>
      </c>
      <c r="U85" s="4">
        <f t="shared" si="10"/>
        <v>1338</v>
      </c>
      <c r="V85" s="4">
        <f t="shared" si="10"/>
        <v>261</v>
      </c>
      <c r="W85" s="4">
        <f t="shared" si="10"/>
        <v>0.86</v>
      </c>
      <c r="X85" s="4">
        <f t="shared" si="10"/>
        <v>648</v>
      </c>
      <c r="Y85" s="4">
        <f t="shared" si="10"/>
        <v>218.2</v>
      </c>
      <c r="AC85" s="4">
        <f t="shared" si="13"/>
        <v>0.02</v>
      </c>
      <c r="AD85" s="4">
        <f t="shared" si="14"/>
        <v>958.79</v>
      </c>
      <c r="AE85">
        <f t="shared" si="16"/>
        <v>75</v>
      </c>
      <c r="AH85" s="31" t="s">
        <v>81</v>
      </c>
      <c r="AI85" s="31">
        <v>488</v>
      </c>
      <c r="AJ85" s="31">
        <v>476</v>
      </c>
      <c r="AK85" s="31">
        <v>0.02</v>
      </c>
      <c r="AL85" s="31">
        <v>426</v>
      </c>
      <c r="AM85" s="49">
        <v>958.79</v>
      </c>
    </row>
    <row r="86" spans="1:39" x14ac:dyDescent="0.3">
      <c r="A86">
        <f t="shared" si="11"/>
        <v>40</v>
      </c>
      <c r="B86" s="20">
        <f>HLOOKUP($B$10,$E$10:$K$110,E86+1,FALSE)+ROWS($A$10:A86)*0.00000001</f>
        <v>577.15000077000002</v>
      </c>
      <c r="C86">
        <f t="shared" si="15"/>
        <v>76</v>
      </c>
      <c r="E86" s="11">
        <v>76</v>
      </c>
      <c r="F86" s="4" t="str">
        <v>Product Name 76</v>
      </c>
      <c r="G86" s="4">
        <v>496</v>
      </c>
      <c r="H86" s="4">
        <v>242</v>
      </c>
      <c r="I86" s="4">
        <v>0.83</v>
      </c>
      <c r="J86" s="4">
        <v>344</v>
      </c>
      <c r="K86" s="4">
        <v>577.15</v>
      </c>
      <c r="L86" s="30">
        <v>469.87507883581145</v>
      </c>
      <c r="M86" s="30">
        <v>104.61856959661213</v>
      </c>
      <c r="N86" s="30">
        <v>0.18785976799741883</v>
      </c>
      <c r="O86" s="30">
        <v>396.98750025625066</v>
      </c>
      <c r="P86" s="30">
        <v>440.76673092515603</v>
      </c>
      <c r="Q86" s="29"/>
      <c r="S86" s="11">
        <v>76</v>
      </c>
      <c r="T86" s="4" t="str">
        <f t="shared" si="12"/>
        <v>Product Name 22</v>
      </c>
      <c r="U86" s="4">
        <f t="shared" si="10"/>
        <v>1195</v>
      </c>
      <c r="V86" s="4">
        <f t="shared" si="10"/>
        <v>199</v>
      </c>
      <c r="W86" s="4">
        <f t="shared" si="10"/>
        <v>0.92</v>
      </c>
      <c r="X86" s="4">
        <f t="shared" si="10"/>
        <v>439</v>
      </c>
      <c r="Y86" s="4">
        <f t="shared" si="10"/>
        <v>209.94</v>
      </c>
      <c r="AC86" s="4">
        <f t="shared" si="13"/>
        <v>0.83</v>
      </c>
      <c r="AD86" s="4">
        <f t="shared" si="14"/>
        <v>577.15</v>
      </c>
      <c r="AE86">
        <f t="shared" si="16"/>
        <v>76</v>
      </c>
      <c r="AH86" s="31" t="s">
        <v>82</v>
      </c>
      <c r="AI86" s="31">
        <v>496</v>
      </c>
      <c r="AJ86" s="31">
        <v>242</v>
      </c>
      <c r="AK86" s="31">
        <v>0.83</v>
      </c>
      <c r="AL86" s="31">
        <v>344</v>
      </c>
      <c r="AM86" s="49">
        <v>577.15</v>
      </c>
    </row>
    <row r="87" spans="1:39" x14ac:dyDescent="0.3">
      <c r="A87">
        <f t="shared" si="11"/>
        <v>73</v>
      </c>
      <c r="B87" s="20">
        <f>HLOOKUP($B$10,$E$10:$K$110,E87+1,FALSE)+ROWS($A$10:A87)*0.00000001</f>
        <v>239.90000078</v>
      </c>
      <c r="C87">
        <f t="shared" si="15"/>
        <v>77</v>
      </c>
      <c r="E87" s="11">
        <v>77</v>
      </c>
      <c r="F87" s="4" t="str">
        <v>Product Name 77</v>
      </c>
      <c r="G87" s="4">
        <v>576</v>
      </c>
      <c r="H87" s="4">
        <v>372</v>
      </c>
      <c r="I87" s="4">
        <v>0.37</v>
      </c>
      <c r="J87" s="4">
        <v>675</v>
      </c>
      <c r="K87" s="4">
        <v>239.9</v>
      </c>
      <c r="L87" s="30">
        <v>58.831640726669747</v>
      </c>
      <c r="M87" s="30">
        <v>221.67193970171218</v>
      </c>
      <c r="N87" s="30">
        <v>0.44117731699630053</v>
      </c>
      <c r="O87" s="30">
        <v>377.72345530679189</v>
      </c>
      <c r="P87" s="30">
        <v>213.2571875209189</v>
      </c>
      <c r="Q87" s="29"/>
      <c r="S87" s="11">
        <v>77</v>
      </c>
      <c r="T87" s="4" t="str">
        <f t="shared" si="12"/>
        <v>Product Name 39</v>
      </c>
      <c r="U87" s="4">
        <f t="shared" si="10"/>
        <v>1403</v>
      </c>
      <c r="V87" s="4">
        <f t="shared" si="10"/>
        <v>347</v>
      </c>
      <c r="W87" s="4">
        <f t="shared" si="10"/>
        <v>0.61</v>
      </c>
      <c r="X87" s="4">
        <f t="shared" si="10"/>
        <v>671</v>
      </c>
      <c r="Y87" s="4">
        <f t="shared" si="10"/>
        <v>206.15</v>
      </c>
      <c r="AC87" s="4">
        <f t="shared" si="13"/>
        <v>0.37</v>
      </c>
      <c r="AD87" s="4">
        <f t="shared" si="14"/>
        <v>239.9</v>
      </c>
      <c r="AE87">
        <f t="shared" si="16"/>
        <v>77</v>
      </c>
      <c r="AH87" s="31" t="s">
        <v>83</v>
      </c>
      <c r="AI87" s="31">
        <v>576</v>
      </c>
      <c r="AJ87" s="31">
        <v>372</v>
      </c>
      <c r="AK87" s="31">
        <v>0.37</v>
      </c>
      <c r="AL87" s="31">
        <v>675</v>
      </c>
      <c r="AM87" s="49">
        <v>239.9</v>
      </c>
    </row>
    <row r="88" spans="1:39" x14ac:dyDescent="0.3">
      <c r="A88">
        <f t="shared" si="11"/>
        <v>42</v>
      </c>
      <c r="B88" s="20">
        <f>HLOOKUP($B$10,$E$10:$K$110,E88+1,FALSE)+ROWS($A$10:A88)*0.00000001</f>
        <v>571.91000078999991</v>
      </c>
      <c r="C88">
        <f t="shared" si="15"/>
        <v>78</v>
      </c>
      <c r="E88" s="11">
        <v>78</v>
      </c>
      <c r="F88" s="4" t="str">
        <v>Product Name 78</v>
      </c>
      <c r="G88" s="4">
        <v>1053</v>
      </c>
      <c r="H88" s="4">
        <v>16</v>
      </c>
      <c r="I88" s="4">
        <v>0.02</v>
      </c>
      <c r="J88" s="4">
        <v>528</v>
      </c>
      <c r="K88" s="4">
        <v>571.91</v>
      </c>
      <c r="L88" s="30">
        <v>1550.6578099625913</v>
      </c>
      <c r="M88" s="30">
        <v>10.959624220737224</v>
      </c>
      <c r="N88" s="30">
        <v>8.1642409183085886E-3</v>
      </c>
      <c r="O88" s="30">
        <v>531.49445272637536</v>
      </c>
      <c r="P88" s="30">
        <v>278.20659319965694</v>
      </c>
      <c r="Q88" s="29"/>
      <c r="S88" s="11">
        <v>78</v>
      </c>
      <c r="T88" s="4" t="str">
        <f t="shared" si="12"/>
        <v>Product Name 34</v>
      </c>
      <c r="U88" s="4">
        <f t="shared" si="10"/>
        <v>255</v>
      </c>
      <c r="V88" s="4">
        <f t="shared" si="10"/>
        <v>128</v>
      </c>
      <c r="W88" s="4">
        <f t="shared" si="10"/>
        <v>0.87</v>
      </c>
      <c r="X88" s="4">
        <f t="shared" si="10"/>
        <v>644</v>
      </c>
      <c r="Y88" s="4">
        <f t="shared" si="10"/>
        <v>191.33</v>
      </c>
      <c r="AC88" s="4">
        <f t="shared" si="13"/>
        <v>0.02</v>
      </c>
      <c r="AD88" s="4">
        <f t="shared" si="14"/>
        <v>571.91</v>
      </c>
      <c r="AE88">
        <f t="shared" si="16"/>
        <v>78</v>
      </c>
      <c r="AH88" s="31" t="s">
        <v>84</v>
      </c>
      <c r="AI88" s="31">
        <v>1053</v>
      </c>
      <c r="AJ88" s="31">
        <v>16</v>
      </c>
      <c r="AK88" s="31">
        <v>0.02</v>
      </c>
      <c r="AL88" s="31">
        <v>528</v>
      </c>
      <c r="AM88" s="49">
        <v>571.91</v>
      </c>
    </row>
    <row r="89" spans="1:39" x14ac:dyDescent="0.3">
      <c r="A89">
        <f t="shared" si="11"/>
        <v>33</v>
      </c>
      <c r="B89" s="20">
        <f>HLOOKUP($B$10,$E$10:$K$110,E89+1,FALSE)+ROWS($A$10:A89)*0.00000001</f>
        <v>639.48000079999997</v>
      </c>
      <c r="C89">
        <f t="shared" si="15"/>
        <v>79</v>
      </c>
      <c r="E89" s="11">
        <v>79</v>
      </c>
      <c r="F89" s="4" t="str">
        <v>Product Name 79</v>
      </c>
      <c r="G89" s="4">
        <v>428</v>
      </c>
      <c r="H89" s="4">
        <v>124</v>
      </c>
      <c r="I89" s="4">
        <v>0.47</v>
      </c>
      <c r="J89" s="4">
        <v>351</v>
      </c>
      <c r="K89" s="4">
        <v>639.48</v>
      </c>
      <c r="L89" s="30">
        <v>316.19833327421065</v>
      </c>
      <c r="M89" s="30">
        <v>141.69364361239866</v>
      </c>
      <c r="N89" s="30">
        <v>0.35489116651174357</v>
      </c>
      <c r="O89" s="30">
        <v>276.73072836735452</v>
      </c>
      <c r="P89" s="30">
        <v>222.43971348742065</v>
      </c>
      <c r="Q89" s="29"/>
      <c r="S89" s="11">
        <v>79</v>
      </c>
      <c r="T89" s="4" t="str">
        <f t="shared" si="12"/>
        <v>Product Name 15</v>
      </c>
      <c r="U89" s="4">
        <f t="shared" si="10"/>
        <v>807</v>
      </c>
      <c r="V89" s="4">
        <f t="shared" si="10"/>
        <v>77</v>
      </c>
      <c r="W89" s="4">
        <f t="shared" si="10"/>
        <v>0.91</v>
      </c>
      <c r="X89" s="4">
        <f t="shared" si="10"/>
        <v>643</v>
      </c>
      <c r="Y89" s="4">
        <f t="shared" si="10"/>
        <v>180.39</v>
      </c>
      <c r="AC89" s="4">
        <f t="shared" si="13"/>
        <v>0.47</v>
      </c>
      <c r="AD89" s="4">
        <f t="shared" si="14"/>
        <v>639.48</v>
      </c>
      <c r="AE89">
        <f t="shared" si="16"/>
        <v>79</v>
      </c>
      <c r="AH89" s="31" t="s">
        <v>85</v>
      </c>
      <c r="AI89" s="31">
        <v>428</v>
      </c>
      <c r="AJ89" s="31">
        <v>124</v>
      </c>
      <c r="AK89" s="31">
        <v>0.47</v>
      </c>
      <c r="AL89" s="31">
        <v>351</v>
      </c>
      <c r="AM89" s="49">
        <v>639.48</v>
      </c>
    </row>
    <row r="90" spans="1:39" x14ac:dyDescent="0.3">
      <c r="A90">
        <f t="shared" si="11"/>
        <v>22</v>
      </c>
      <c r="B90" s="20">
        <f>HLOOKUP($B$10,$E$10:$K$110,E90+1,FALSE)+ROWS($A$10:A90)*0.00000001</f>
        <v>759.99000080999997</v>
      </c>
      <c r="C90">
        <f t="shared" si="15"/>
        <v>80</v>
      </c>
      <c r="E90" s="11">
        <v>80</v>
      </c>
      <c r="F90" s="4" t="str">
        <v>Product Name 80</v>
      </c>
      <c r="G90" s="4">
        <v>447</v>
      </c>
      <c r="H90" s="4">
        <v>299</v>
      </c>
      <c r="I90" s="4">
        <v>0.72</v>
      </c>
      <c r="J90" s="4">
        <v>518</v>
      </c>
      <c r="K90" s="4">
        <v>759.99</v>
      </c>
      <c r="L90" s="30">
        <v>83.319012334783238</v>
      </c>
      <c r="M90" s="30">
        <v>206.57918315011744</v>
      </c>
      <c r="N90" s="30">
        <v>1.0501019854398632</v>
      </c>
      <c r="O90" s="30">
        <v>207.44574617772594</v>
      </c>
      <c r="P90" s="30">
        <v>593.77203931038855</v>
      </c>
      <c r="Q90" s="29"/>
      <c r="S90" s="11">
        <v>80</v>
      </c>
      <c r="T90" s="4" t="str">
        <f t="shared" si="12"/>
        <v>Product Name 36</v>
      </c>
      <c r="U90" s="4">
        <f t="shared" si="10"/>
        <v>1407</v>
      </c>
      <c r="V90" s="4">
        <f t="shared" si="10"/>
        <v>302</v>
      </c>
      <c r="W90" s="4">
        <f t="shared" si="10"/>
        <v>0.02</v>
      </c>
      <c r="X90" s="4">
        <f t="shared" si="10"/>
        <v>634</v>
      </c>
      <c r="Y90" s="4">
        <f t="shared" si="10"/>
        <v>178.96</v>
      </c>
      <c r="AC90" s="4">
        <f t="shared" si="13"/>
        <v>0.72</v>
      </c>
      <c r="AD90" s="4">
        <f t="shared" si="14"/>
        <v>759.99</v>
      </c>
      <c r="AE90">
        <f t="shared" si="16"/>
        <v>80</v>
      </c>
      <c r="AH90" s="31" t="s">
        <v>86</v>
      </c>
      <c r="AI90" s="31">
        <v>447</v>
      </c>
      <c r="AJ90" s="31">
        <v>299</v>
      </c>
      <c r="AK90" s="31">
        <v>0.72</v>
      </c>
      <c r="AL90" s="31">
        <v>518</v>
      </c>
      <c r="AM90" s="49">
        <v>759.99</v>
      </c>
    </row>
    <row r="91" spans="1:39" x14ac:dyDescent="0.3">
      <c r="A91">
        <f t="shared" si="11"/>
        <v>88</v>
      </c>
      <c r="B91" s="20">
        <f>HLOOKUP($B$10,$E$10:$K$110,E91+1,FALSE)+ROWS($A$10:A91)*0.00000001</f>
        <v>100.84000082</v>
      </c>
      <c r="C91">
        <f t="shared" si="15"/>
        <v>81</v>
      </c>
      <c r="E91" s="11">
        <v>81</v>
      </c>
      <c r="F91" s="4" t="str">
        <v>Product Name 81</v>
      </c>
      <c r="G91" s="4">
        <v>1059</v>
      </c>
      <c r="H91" s="4">
        <v>9</v>
      </c>
      <c r="I91" s="4">
        <v>0.68</v>
      </c>
      <c r="J91" s="4">
        <v>563</v>
      </c>
      <c r="K91" s="4">
        <v>100.84</v>
      </c>
      <c r="L91" s="30">
        <v>240.43364738661512</v>
      </c>
      <c r="M91" s="30">
        <v>7.5389116831402809</v>
      </c>
      <c r="N91" s="30">
        <v>0.95766220084137466</v>
      </c>
      <c r="O91" s="30">
        <v>282.9518536141037</v>
      </c>
      <c r="P91" s="30">
        <v>53.072413516795734</v>
      </c>
      <c r="Q91" s="29"/>
      <c r="S91" s="11">
        <v>81</v>
      </c>
      <c r="T91" s="4" t="str">
        <f t="shared" si="12"/>
        <v>Product Name 63</v>
      </c>
      <c r="U91" s="4">
        <f t="shared" ref="U91:Y106" si="17">VLOOKUP($T91,$F$11:$P$110,U$9,FALSE)</f>
        <v>611</v>
      </c>
      <c r="V91" s="4">
        <f t="shared" si="17"/>
        <v>429</v>
      </c>
      <c r="W91" s="4">
        <f t="shared" si="17"/>
        <v>0.35</v>
      </c>
      <c r="X91" s="4">
        <f t="shared" si="17"/>
        <v>615</v>
      </c>
      <c r="Y91" s="4">
        <f t="shared" si="17"/>
        <v>166.92</v>
      </c>
      <c r="AC91" s="4">
        <f t="shared" si="13"/>
        <v>0.68</v>
      </c>
      <c r="AD91" s="4">
        <f t="shared" si="14"/>
        <v>100.84</v>
      </c>
      <c r="AE91">
        <f t="shared" si="16"/>
        <v>81</v>
      </c>
      <c r="AH91" s="31" t="s">
        <v>87</v>
      </c>
      <c r="AI91" s="31">
        <v>1059</v>
      </c>
      <c r="AJ91" s="31">
        <v>9</v>
      </c>
      <c r="AK91" s="31">
        <v>0.68</v>
      </c>
      <c r="AL91" s="31">
        <v>563</v>
      </c>
      <c r="AM91" s="49">
        <v>100.84</v>
      </c>
    </row>
    <row r="92" spans="1:39" x14ac:dyDescent="0.3">
      <c r="A92">
        <f t="shared" si="11"/>
        <v>36</v>
      </c>
      <c r="B92" s="20">
        <f>HLOOKUP($B$10,$E$10:$K$110,E92+1,FALSE)+ROWS($A$10:A92)*0.00000001</f>
        <v>620.14000082999996</v>
      </c>
      <c r="C92">
        <f t="shared" si="15"/>
        <v>82</v>
      </c>
      <c r="E92" s="11">
        <v>82</v>
      </c>
      <c r="F92" s="4" t="str">
        <v>Product Name 82</v>
      </c>
      <c r="G92" s="4">
        <v>389</v>
      </c>
      <c r="H92" s="4">
        <v>19</v>
      </c>
      <c r="I92" s="4">
        <v>0.37</v>
      </c>
      <c r="J92" s="4">
        <v>537</v>
      </c>
      <c r="K92" s="4">
        <v>620.14</v>
      </c>
      <c r="L92" s="30">
        <v>520.22319619739733</v>
      </c>
      <c r="M92" s="30">
        <v>21.744127896103251</v>
      </c>
      <c r="N92" s="30">
        <v>0.19146923260157833</v>
      </c>
      <c r="O92" s="30">
        <v>632.26646997014609</v>
      </c>
      <c r="P92" s="30">
        <v>902.72724351521265</v>
      </c>
      <c r="Q92" s="29"/>
      <c r="S92" s="11">
        <v>82</v>
      </c>
      <c r="T92" s="4" t="str">
        <f t="shared" si="12"/>
        <v>Product Name 44</v>
      </c>
      <c r="U92" s="4">
        <f t="shared" si="17"/>
        <v>419</v>
      </c>
      <c r="V92" s="4">
        <f t="shared" si="17"/>
        <v>398</v>
      </c>
      <c r="W92" s="4">
        <f t="shared" si="17"/>
        <v>0.51</v>
      </c>
      <c r="X92" s="4">
        <f t="shared" si="17"/>
        <v>316</v>
      </c>
      <c r="Y92" s="4">
        <f t="shared" si="17"/>
        <v>153.76</v>
      </c>
      <c r="AC92" s="4">
        <f t="shared" si="13"/>
        <v>0.37</v>
      </c>
      <c r="AD92" s="4">
        <f t="shared" si="14"/>
        <v>620.14</v>
      </c>
      <c r="AE92">
        <f t="shared" si="16"/>
        <v>82</v>
      </c>
      <c r="AH92" s="31" t="s">
        <v>88</v>
      </c>
      <c r="AI92" s="31">
        <v>389</v>
      </c>
      <c r="AJ92" s="31">
        <v>19</v>
      </c>
      <c r="AK92" s="31">
        <v>0.37</v>
      </c>
      <c r="AL92" s="31">
        <v>537</v>
      </c>
      <c r="AM92" s="49">
        <v>620.14</v>
      </c>
    </row>
    <row r="93" spans="1:39" x14ac:dyDescent="0.3">
      <c r="A93">
        <f t="shared" si="11"/>
        <v>44</v>
      </c>
      <c r="B93" s="20">
        <f>HLOOKUP($B$10,$E$10:$K$110,E93+1,FALSE)+ROWS($A$10:A93)*0.00000001</f>
        <v>558.06000083999993</v>
      </c>
      <c r="C93">
        <f t="shared" si="15"/>
        <v>83</v>
      </c>
      <c r="E93" s="11">
        <v>83</v>
      </c>
      <c r="F93" s="4" t="str">
        <v>Product Name 83</v>
      </c>
      <c r="G93" s="4">
        <v>913</v>
      </c>
      <c r="H93" s="4">
        <v>115</v>
      </c>
      <c r="I93" s="4">
        <v>0.12</v>
      </c>
      <c r="J93" s="4">
        <v>499</v>
      </c>
      <c r="K93" s="4">
        <v>558.05999999999995</v>
      </c>
      <c r="L93" s="30">
        <v>1079.3808490865722</v>
      </c>
      <c r="M93" s="30">
        <v>159.49257258953884</v>
      </c>
      <c r="N93" s="30">
        <v>0.14470678673836707</v>
      </c>
      <c r="O93" s="30">
        <v>115.84694933699065</v>
      </c>
      <c r="P93" s="30">
        <v>501.24253327935662</v>
      </c>
      <c r="Q93" s="29"/>
      <c r="S93" s="11">
        <v>83</v>
      </c>
      <c r="T93" s="4" t="str">
        <f t="shared" si="12"/>
        <v>Product Name 60</v>
      </c>
      <c r="U93" s="4">
        <f t="shared" si="17"/>
        <v>175</v>
      </c>
      <c r="V93" s="4">
        <f t="shared" si="17"/>
        <v>293</v>
      </c>
      <c r="W93" s="4">
        <f t="shared" si="17"/>
        <v>0.67</v>
      </c>
      <c r="X93" s="4">
        <f t="shared" si="17"/>
        <v>704</v>
      </c>
      <c r="Y93" s="4">
        <f t="shared" si="17"/>
        <v>147.34</v>
      </c>
      <c r="AC93" s="4">
        <f t="shared" si="13"/>
        <v>0.12</v>
      </c>
      <c r="AD93" s="4">
        <f t="shared" si="14"/>
        <v>558.05999999999995</v>
      </c>
      <c r="AE93">
        <f t="shared" si="16"/>
        <v>83</v>
      </c>
      <c r="AH93" s="31" t="s">
        <v>89</v>
      </c>
      <c r="AI93" s="31">
        <v>913</v>
      </c>
      <c r="AJ93" s="31">
        <v>115</v>
      </c>
      <c r="AK93" s="31">
        <v>0.12</v>
      </c>
      <c r="AL93" s="31">
        <v>499</v>
      </c>
      <c r="AM93" s="49">
        <v>558.05999999999995</v>
      </c>
    </row>
    <row r="94" spans="1:39" x14ac:dyDescent="0.3">
      <c r="A94">
        <f t="shared" si="11"/>
        <v>1</v>
      </c>
      <c r="B94" s="20">
        <f>HLOOKUP($B$10,$E$10:$K$110,E94+1,FALSE)+ROWS($A$10:A94)*0.00000001</f>
        <v>999.49000085</v>
      </c>
      <c r="C94">
        <f t="shared" si="15"/>
        <v>84</v>
      </c>
      <c r="E94" s="11">
        <v>84</v>
      </c>
      <c r="F94" s="4" t="str">
        <v>Product Name 84</v>
      </c>
      <c r="G94" s="4">
        <v>1136</v>
      </c>
      <c r="H94" s="4">
        <v>347</v>
      </c>
      <c r="I94" s="4">
        <v>0.6</v>
      </c>
      <c r="J94" s="4">
        <v>384</v>
      </c>
      <c r="K94" s="4">
        <v>999.49</v>
      </c>
      <c r="L94" s="30">
        <v>502.91406568546518</v>
      </c>
      <c r="M94" s="30">
        <v>197.14649758679087</v>
      </c>
      <c r="N94" s="30">
        <v>0.33287843438620646</v>
      </c>
      <c r="O94" s="30">
        <v>407.88058523381358</v>
      </c>
      <c r="P94" s="30">
        <v>15.258305572402353</v>
      </c>
      <c r="Q94" s="29"/>
      <c r="S94" s="11">
        <v>84</v>
      </c>
      <c r="T94" s="4" t="str">
        <f t="shared" si="12"/>
        <v>Product Name 13</v>
      </c>
      <c r="U94" s="4">
        <f t="shared" si="17"/>
        <v>447</v>
      </c>
      <c r="V94" s="4">
        <f t="shared" si="17"/>
        <v>489</v>
      </c>
      <c r="W94" s="4">
        <f t="shared" si="17"/>
        <v>0.13</v>
      </c>
      <c r="X94" s="4">
        <f t="shared" si="17"/>
        <v>352</v>
      </c>
      <c r="Y94" s="4">
        <f t="shared" si="17"/>
        <v>141.18</v>
      </c>
      <c r="AC94" s="4">
        <f t="shared" si="13"/>
        <v>0.6</v>
      </c>
      <c r="AD94" s="4">
        <f t="shared" si="14"/>
        <v>999.49</v>
      </c>
      <c r="AE94">
        <f t="shared" si="16"/>
        <v>84</v>
      </c>
      <c r="AH94" s="31" t="s">
        <v>90</v>
      </c>
      <c r="AI94" s="31">
        <v>1136</v>
      </c>
      <c r="AJ94" s="31">
        <v>347</v>
      </c>
      <c r="AK94" s="31">
        <v>0.6</v>
      </c>
      <c r="AL94" s="31">
        <v>384</v>
      </c>
      <c r="AM94" s="49">
        <v>999.49</v>
      </c>
    </row>
    <row r="95" spans="1:39" x14ac:dyDescent="0.3">
      <c r="A95">
        <f t="shared" si="11"/>
        <v>27</v>
      </c>
      <c r="B95" s="20">
        <f>HLOOKUP($B$10,$E$10:$K$110,E95+1,FALSE)+ROWS($A$10:A95)*0.00000001</f>
        <v>715.53000085999997</v>
      </c>
      <c r="C95">
        <f t="shared" si="15"/>
        <v>85</v>
      </c>
      <c r="E95" s="11">
        <v>85</v>
      </c>
      <c r="F95" s="4" t="str">
        <v>Product Name 85</v>
      </c>
      <c r="G95" s="4">
        <v>1135</v>
      </c>
      <c r="H95" s="4">
        <v>318</v>
      </c>
      <c r="I95" s="4">
        <v>0.81</v>
      </c>
      <c r="J95" s="4">
        <v>491</v>
      </c>
      <c r="K95" s="4">
        <v>715.53</v>
      </c>
      <c r="L95" s="30">
        <v>744.62729131732954</v>
      </c>
      <c r="M95" s="30">
        <v>44.078311506281729</v>
      </c>
      <c r="N95" s="30">
        <v>0.11566757377606918</v>
      </c>
      <c r="O95" s="30">
        <v>605.00575313001752</v>
      </c>
      <c r="P95" s="30">
        <v>149.83306383215427</v>
      </c>
      <c r="Q95" s="29"/>
      <c r="S95" s="11">
        <v>85</v>
      </c>
      <c r="T95" s="4" t="str">
        <f t="shared" si="12"/>
        <v>Product Name 52</v>
      </c>
      <c r="U95" s="4">
        <f t="shared" si="17"/>
        <v>305</v>
      </c>
      <c r="V95" s="4">
        <f t="shared" si="17"/>
        <v>277</v>
      </c>
      <c r="W95" s="4">
        <f t="shared" si="17"/>
        <v>0.22</v>
      </c>
      <c r="X95" s="4">
        <f t="shared" si="17"/>
        <v>597</v>
      </c>
      <c r="Y95" s="4">
        <f t="shared" si="17"/>
        <v>136.75</v>
      </c>
      <c r="AC95" s="4">
        <f t="shared" si="13"/>
        <v>0.81</v>
      </c>
      <c r="AD95" s="4">
        <f t="shared" si="14"/>
        <v>715.53</v>
      </c>
      <c r="AE95">
        <f t="shared" si="16"/>
        <v>85</v>
      </c>
      <c r="AH95" s="31" t="s">
        <v>91</v>
      </c>
      <c r="AI95" s="31">
        <v>1135</v>
      </c>
      <c r="AJ95" s="31">
        <v>318</v>
      </c>
      <c r="AK95" s="31">
        <v>0.81</v>
      </c>
      <c r="AL95" s="31">
        <v>491</v>
      </c>
      <c r="AM95" s="49">
        <v>715.53</v>
      </c>
    </row>
    <row r="96" spans="1:39" x14ac:dyDescent="0.3">
      <c r="A96">
        <f t="shared" si="11"/>
        <v>69</v>
      </c>
      <c r="B96" s="20">
        <f>HLOOKUP($B$10,$E$10:$K$110,E96+1,FALSE)+ROWS($A$10:A96)*0.00000001</f>
        <v>275.58000086999999</v>
      </c>
      <c r="C96">
        <f t="shared" si="15"/>
        <v>86</v>
      </c>
      <c r="E96" s="11">
        <v>86</v>
      </c>
      <c r="F96" s="4" t="str">
        <v>Product Name 86</v>
      </c>
      <c r="G96" s="4">
        <v>232</v>
      </c>
      <c r="H96" s="4">
        <v>430</v>
      </c>
      <c r="I96" s="4">
        <v>0.71</v>
      </c>
      <c r="J96" s="4">
        <v>256</v>
      </c>
      <c r="K96" s="4">
        <v>275.58</v>
      </c>
      <c r="L96" s="30">
        <v>87.373248044516259</v>
      </c>
      <c r="M96" s="30">
        <v>464.32433746911795</v>
      </c>
      <c r="N96" s="30">
        <v>0.62006523116096224</v>
      </c>
      <c r="O96" s="30">
        <v>199.13102747255226</v>
      </c>
      <c r="P96" s="30">
        <v>85.16756366807617</v>
      </c>
      <c r="Q96" s="29"/>
      <c r="S96" s="11">
        <v>86</v>
      </c>
      <c r="T96" s="4" t="str">
        <f t="shared" si="12"/>
        <v>Product Name 33</v>
      </c>
      <c r="U96" s="4">
        <f t="shared" si="17"/>
        <v>1330</v>
      </c>
      <c r="V96" s="4">
        <f t="shared" si="17"/>
        <v>385</v>
      </c>
      <c r="W96" s="4">
        <f t="shared" si="17"/>
        <v>0.25</v>
      </c>
      <c r="X96" s="4">
        <f t="shared" si="17"/>
        <v>550</v>
      </c>
      <c r="Y96" s="4">
        <f t="shared" si="17"/>
        <v>117.46</v>
      </c>
      <c r="AC96" s="4">
        <f t="shared" si="13"/>
        <v>0.71</v>
      </c>
      <c r="AD96" s="4">
        <f t="shared" si="14"/>
        <v>275.58</v>
      </c>
      <c r="AE96">
        <f t="shared" si="16"/>
        <v>86</v>
      </c>
      <c r="AH96" s="31" t="s">
        <v>92</v>
      </c>
      <c r="AI96" s="31">
        <v>232</v>
      </c>
      <c r="AJ96" s="31">
        <v>430</v>
      </c>
      <c r="AK96" s="31">
        <v>0.71</v>
      </c>
      <c r="AL96" s="31">
        <v>256</v>
      </c>
      <c r="AM96" s="49">
        <v>275.58</v>
      </c>
    </row>
    <row r="97" spans="1:39" x14ac:dyDescent="0.3">
      <c r="A97">
        <f t="shared" si="11"/>
        <v>64</v>
      </c>
      <c r="B97" s="20">
        <f>HLOOKUP($B$10,$E$10:$K$110,E97+1,FALSE)+ROWS($A$10:A97)*0.00000001</f>
        <v>365.38000088000001</v>
      </c>
      <c r="C97">
        <f t="shared" si="15"/>
        <v>87</v>
      </c>
      <c r="E97" s="11">
        <v>87</v>
      </c>
      <c r="F97" s="4" t="str">
        <v>Product Name 87</v>
      </c>
      <c r="G97" s="4">
        <v>1319</v>
      </c>
      <c r="H97" s="4">
        <v>100</v>
      </c>
      <c r="I97" s="4">
        <v>0.79</v>
      </c>
      <c r="J97" s="4">
        <v>269</v>
      </c>
      <c r="K97" s="4">
        <v>365.38</v>
      </c>
      <c r="L97" s="30">
        <v>701.2508320271229</v>
      </c>
      <c r="M97" s="30">
        <v>23.004309710770254</v>
      </c>
      <c r="N97" s="30">
        <v>0.10688817877902151</v>
      </c>
      <c r="O97" s="30">
        <v>153.16619504242234</v>
      </c>
      <c r="P97" s="30">
        <v>187.38603203852716</v>
      </c>
      <c r="Q97" s="29"/>
      <c r="S97" s="11">
        <v>87</v>
      </c>
      <c r="T97" s="4" t="str">
        <f t="shared" si="12"/>
        <v>Product Name 45</v>
      </c>
      <c r="U97" s="4">
        <f t="shared" si="17"/>
        <v>905</v>
      </c>
      <c r="V97" s="4">
        <f t="shared" si="17"/>
        <v>84</v>
      </c>
      <c r="W97" s="4">
        <f t="shared" si="17"/>
        <v>0.22</v>
      </c>
      <c r="X97" s="4">
        <f t="shared" si="17"/>
        <v>704</v>
      </c>
      <c r="Y97" s="4">
        <f t="shared" si="17"/>
        <v>101.97</v>
      </c>
      <c r="AC97" s="4">
        <f t="shared" si="13"/>
        <v>0.79</v>
      </c>
      <c r="AD97" s="4">
        <f t="shared" si="14"/>
        <v>365.38</v>
      </c>
      <c r="AE97">
        <f t="shared" si="16"/>
        <v>87</v>
      </c>
      <c r="AH97" s="31" t="s">
        <v>93</v>
      </c>
      <c r="AI97" s="31">
        <v>1319</v>
      </c>
      <c r="AJ97" s="31">
        <v>100</v>
      </c>
      <c r="AK97" s="31">
        <v>0.79</v>
      </c>
      <c r="AL97" s="31">
        <v>269</v>
      </c>
      <c r="AM97" s="49">
        <v>365.38</v>
      </c>
    </row>
    <row r="98" spans="1:39" x14ac:dyDescent="0.3">
      <c r="A98">
        <f t="shared" si="11"/>
        <v>9</v>
      </c>
      <c r="B98" s="20">
        <f>HLOOKUP($B$10,$E$10:$K$110,E98+1,FALSE)+ROWS($A$10:A98)*0.00000001</f>
        <v>970.51000089000001</v>
      </c>
      <c r="C98">
        <f t="shared" si="15"/>
        <v>88</v>
      </c>
      <c r="E98" s="11">
        <v>88</v>
      </c>
      <c r="F98" s="4" t="str">
        <v>Product Name 88</v>
      </c>
      <c r="G98" s="4">
        <v>465</v>
      </c>
      <c r="H98" s="4">
        <v>471</v>
      </c>
      <c r="I98" s="4">
        <v>0.85</v>
      </c>
      <c r="J98" s="4">
        <v>731</v>
      </c>
      <c r="K98" s="4">
        <v>970.51</v>
      </c>
      <c r="L98" s="30">
        <v>170.66449779887023</v>
      </c>
      <c r="M98" s="30">
        <v>400.38792576352955</v>
      </c>
      <c r="N98" s="30">
        <v>0.79148357565504635</v>
      </c>
      <c r="O98" s="30">
        <v>28.498276451553053</v>
      </c>
      <c r="P98" s="30">
        <v>1268.117773679314</v>
      </c>
      <c r="Q98" s="29"/>
      <c r="S98" s="11">
        <v>88</v>
      </c>
      <c r="T98" s="4" t="str">
        <f t="shared" si="12"/>
        <v>Product Name 81</v>
      </c>
      <c r="U98" s="4">
        <f t="shared" si="17"/>
        <v>1059</v>
      </c>
      <c r="V98" s="4">
        <f t="shared" si="17"/>
        <v>9</v>
      </c>
      <c r="W98" s="4">
        <f t="shared" si="17"/>
        <v>0.68</v>
      </c>
      <c r="X98" s="4">
        <f t="shared" si="17"/>
        <v>563</v>
      </c>
      <c r="Y98" s="4">
        <f t="shared" si="17"/>
        <v>100.84</v>
      </c>
      <c r="AC98" s="4">
        <f t="shared" si="13"/>
        <v>0.85</v>
      </c>
      <c r="AD98" s="4">
        <f t="shared" si="14"/>
        <v>970.51</v>
      </c>
      <c r="AE98">
        <f t="shared" si="16"/>
        <v>88</v>
      </c>
      <c r="AH98" s="31" t="s">
        <v>94</v>
      </c>
      <c r="AI98" s="31">
        <v>465</v>
      </c>
      <c r="AJ98" s="31">
        <v>471</v>
      </c>
      <c r="AK98" s="31">
        <v>0.85</v>
      </c>
      <c r="AL98" s="31">
        <v>731</v>
      </c>
      <c r="AM98" s="49">
        <v>970.51</v>
      </c>
    </row>
    <row r="99" spans="1:39" x14ac:dyDescent="0.3">
      <c r="A99">
        <f t="shared" si="11"/>
        <v>74</v>
      </c>
      <c r="B99" s="20">
        <f>HLOOKUP($B$10,$E$10:$K$110,E99+1,FALSE)+ROWS($A$10:A99)*0.00000001</f>
        <v>228.92000089999999</v>
      </c>
      <c r="C99">
        <f t="shared" si="15"/>
        <v>89</v>
      </c>
      <c r="E99" s="11">
        <v>89</v>
      </c>
      <c r="F99" s="4" t="str">
        <v>Product Name 89</v>
      </c>
      <c r="G99" s="4">
        <v>1100</v>
      </c>
      <c r="H99" s="4">
        <v>380</v>
      </c>
      <c r="I99" s="4">
        <v>0.75</v>
      </c>
      <c r="J99" s="4">
        <v>600</v>
      </c>
      <c r="K99" s="4">
        <v>228.92</v>
      </c>
      <c r="L99" s="30">
        <v>1316.0218118117828</v>
      </c>
      <c r="M99" s="30">
        <v>38.246310999125363</v>
      </c>
      <c r="N99" s="30">
        <v>0.1805316548290874</v>
      </c>
      <c r="O99" s="30">
        <v>787.55541502106166</v>
      </c>
      <c r="P99" s="30">
        <v>334.20944296605433</v>
      </c>
      <c r="Q99" s="29"/>
      <c r="S99" s="11">
        <v>89</v>
      </c>
      <c r="T99" s="4" t="str">
        <f t="shared" si="12"/>
        <v>Product Name 37</v>
      </c>
      <c r="U99" s="4">
        <f t="shared" si="17"/>
        <v>359</v>
      </c>
      <c r="V99" s="4">
        <f t="shared" si="17"/>
        <v>269</v>
      </c>
      <c r="W99" s="4">
        <f t="shared" si="17"/>
        <v>0.7</v>
      </c>
      <c r="X99" s="4">
        <f t="shared" si="17"/>
        <v>571</v>
      </c>
      <c r="Y99" s="4">
        <f t="shared" si="17"/>
        <v>93.66</v>
      </c>
      <c r="AC99" s="4">
        <f t="shared" si="13"/>
        <v>0.75</v>
      </c>
      <c r="AD99" s="4">
        <f t="shared" si="14"/>
        <v>228.92</v>
      </c>
      <c r="AE99">
        <f t="shared" si="16"/>
        <v>89</v>
      </c>
      <c r="AH99" s="31" t="s">
        <v>95</v>
      </c>
      <c r="AI99" s="31">
        <v>1100</v>
      </c>
      <c r="AJ99" s="31">
        <v>380</v>
      </c>
      <c r="AK99" s="31">
        <v>0.75</v>
      </c>
      <c r="AL99" s="31">
        <v>600</v>
      </c>
      <c r="AM99" s="49">
        <v>228.92</v>
      </c>
    </row>
    <row r="100" spans="1:39" x14ac:dyDescent="0.3">
      <c r="A100">
        <f t="shared" si="11"/>
        <v>96</v>
      </c>
      <c r="B100" s="20">
        <f>HLOOKUP($B$10,$E$10:$K$110,E100+1,FALSE)+ROWS($A$10:A100)*0.00000001</f>
        <v>22.38000091</v>
      </c>
      <c r="C100">
        <f t="shared" si="15"/>
        <v>90</v>
      </c>
      <c r="E100" s="11">
        <v>90</v>
      </c>
      <c r="F100" s="4" t="str">
        <v>Product Name 90</v>
      </c>
      <c r="G100" s="4">
        <v>386</v>
      </c>
      <c r="H100" s="4">
        <v>379</v>
      </c>
      <c r="I100" s="4">
        <v>0.21</v>
      </c>
      <c r="J100" s="4">
        <v>720</v>
      </c>
      <c r="K100" s="4">
        <v>22.38</v>
      </c>
      <c r="L100" s="30">
        <v>536.07577662225822</v>
      </c>
      <c r="M100" s="30">
        <v>525.16616101597515</v>
      </c>
      <c r="N100" s="30">
        <v>0.27280581436238477</v>
      </c>
      <c r="O100" s="30">
        <v>529.7213067890508</v>
      </c>
      <c r="P100" s="30">
        <v>15.28599983853489</v>
      </c>
      <c r="Q100" s="29"/>
      <c r="S100" s="11">
        <v>90</v>
      </c>
      <c r="T100" s="4" t="str">
        <f t="shared" si="12"/>
        <v>Product Name 21</v>
      </c>
      <c r="U100" s="4">
        <f t="shared" si="17"/>
        <v>830</v>
      </c>
      <c r="V100" s="4">
        <f t="shared" si="17"/>
        <v>264</v>
      </c>
      <c r="W100" s="4">
        <f t="shared" si="17"/>
        <v>0.1</v>
      </c>
      <c r="X100" s="4">
        <f t="shared" si="17"/>
        <v>396</v>
      </c>
      <c r="Y100" s="4">
        <f t="shared" si="17"/>
        <v>85.84</v>
      </c>
      <c r="AC100" s="4">
        <f t="shared" si="13"/>
        <v>0.21</v>
      </c>
      <c r="AD100" s="4">
        <f t="shared" si="14"/>
        <v>22.38</v>
      </c>
      <c r="AE100">
        <f t="shared" si="16"/>
        <v>90</v>
      </c>
      <c r="AH100" s="31" t="s">
        <v>96</v>
      </c>
      <c r="AI100" s="31">
        <v>386</v>
      </c>
      <c r="AJ100" s="31">
        <v>379</v>
      </c>
      <c r="AK100" s="31">
        <v>0.21</v>
      </c>
      <c r="AL100" s="31">
        <v>720</v>
      </c>
      <c r="AM100" s="49">
        <v>22.38</v>
      </c>
    </row>
    <row r="101" spans="1:39" x14ac:dyDescent="0.3">
      <c r="A101">
        <f t="shared" si="11"/>
        <v>28</v>
      </c>
      <c r="B101" s="20">
        <f>HLOOKUP($B$10,$E$10:$K$110,E101+1,FALSE)+ROWS($A$10:A101)*0.00000001</f>
        <v>711.80000092</v>
      </c>
      <c r="C101">
        <f t="shared" si="15"/>
        <v>91</v>
      </c>
      <c r="E101" s="11">
        <v>91</v>
      </c>
      <c r="F101" s="4" t="str">
        <v>Product Name 91</v>
      </c>
      <c r="G101" s="4">
        <v>1337</v>
      </c>
      <c r="H101" s="4">
        <v>473</v>
      </c>
      <c r="I101" s="4">
        <v>0.24</v>
      </c>
      <c r="J101" s="4">
        <v>266</v>
      </c>
      <c r="K101" s="4">
        <v>711.8</v>
      </c>
      <c r="L101" s="30">
        <v>1946.9258596977402</v>
      </c>
      <c r="M101" s="30">
        <v>670.53738917339956</v>
      </c>
      <c r="N101" s="30">
        <v>0.35271694944871196</v>
      </c>
      <c r="O101" s="30">
        <v>2.027628080666398</v>
      </c>
      <c r="P101" s="30">
        <v>14.95739861531562</v>
      </c>
      <c r="Q101" s="29"/>
      <c r="S101" s="11">
        <v>91</v>
      </c>
      <c r="T101" s="4" t="str">
        <f t="shared" si="12"/>
        <v>Product Name 95</v>
      </c>
      <c r="U101" s="4">
        <f t="shared" si="17"/>
        <v>889</v>
      </c>
      <c r="V101" s="4">
        <f t="shared" si="17"/>
        <v>15</v>
      </c>
      <c r="W101" s="4">
        <f t="shared" si="17"/>
        <v>0.11</v>
      </c>
      <c r="X101" s="4">
        <f t="shared" si="17"/>
        <v>561</v>
      </c>
      <c r="Y101" s="4">
        <f t="shared" si="17"/>
        <v>80.790000000000006</v>
      </c>
      <c r="AC101" s="4">
        <f t="shared" si="13"/>
        <v>0.24</v>
      </c>
      <c r="AD101" s="4">
        <f t="shared" si="14"/>
        <v>711.8</v>
      </c>
      <c r="AE101">
        <f t="shared" si="16"/>
        <v>91</v>
      </c>
      <c r="AH101" s="31" t="s">
        <v>97</v>
      </c>
      <c r="AI101" s="31">
        <v>1337</v>
      </c>
      <c r="AJ101" s="31">
        <v>473</v>
      </c>
      <c r="AK101" s="31">
        <v>0.24</v>
      </c>
      <c r="AL101" s="31">
        <v>266</v>
      </c>
      <c r="AM101" s="49">
        <v>711.8</v>
      </c>
    </row>
    <row r="102" spans="1:39" x14ac:dyDescent="0.3">
      <c r="A102">
        <f t="shared" si="11"/>
        <v>60</v>
      </c>
      <c r="B102" s="20">
        <f>HLOOKUP($B$10,$E$10:$K$110,E102+1,FALSE)+ROWS($A$10:A102)*0.00000001</f>
        <v>384.97000093000003</v>
      </c>
      <c r="C102">
        <f t="shared" si="15"/>
        <v>92</v>
      </c>
      <c r="E102" s="11">
        <v>92</v>
      </c>
      <c r="F102" s="4" t="str">
        <v>Product Name 92</v>
      </c>
      <c r="G102" s="4">
        <v>130</v>
      </c>
      <c r="H102" s="4">
        <v>244</v>
      </c>
      <c r="I102" s="4">
        <v>0.08</v>
      </c>
      <c r="J102" s="4">
        <v>391</v>
      </c>
      <c r="K102" s="4">
        <v>384.97</v>
      </c>
      <c r="L102" s="30">
        <v>10.942348709401749</v>
      </c>
      <c r="M102" s="30">
        <v>137.12167693507325</v>
      </c>
      <c r="N102" s="30">
        <v>2.1317943521009859E-2</v>
      </c>
      <c r="O102" s="30">
        <v>64.299514692215737</v>
      </c>
      <c r="P102" s="30">
        <v>73.472429123382611</v>
      </c>
      <c r="Q102" s="29"/>
      <c r="S102" s="11">
        <v>92</v>
      </c>
      <c r="T102" s="4" t="str">
        <f t="shared" si="12"/>
        <v>Product Name 59</v>
      </c>
      <c r="U102" s="4">
        <f t="shared" si="17"/>
        <v>154</v>
      </c>
      <c r="V102" s="4">
        <f t="shared" si="17"/>
        <v>121</v>
      </c>
      <c r="W102" s="4">
        <f t="shared" si="17"/>
        <v>0.83</v>
      </c>
      <c r="X102" s="4">
        <f t="shared" si="17"/>
        <v>463</v>
      </c>
      <c r="Y102" s="4">
        <f t="shared" si="17"/>
        <v>79.95</v>
      </c>
      <c r="AC102" s="4">
        <f t="shared" si="13"/>
        <v>0.08</v>
      </c>
      <c r="AD102" s="4">
        <f t="shared" si="14"/>
        <v>384.97</v>
      </c>
      <c r="AE102">
        <f t="shared" si="16"/>
        <v>92</v>
      </c>
      <c r="AH102" s="31" t="s">
        <v>98</v>
      </c>
      <c r="AI102" s="31">
        <v>130</v>
      </c>
      <c r="AJ102" s="31">
        <v>244</v>
      </c>
      <c r="AK102" s="31">
        <v>0.08</v>
      </c>
      <c r="AL102" s="31">
        <v>391</v>
      </c>
      <c r="AM102" s="49">
        <v>384.97</v>
      </c>
    </row>
    <row r="103" spans="1:39" x14ac:dyDescent="0.3">
      <c r="A103">
        <f t="shared" si="11"/>
        <v>37</v>
      </c>
      <c r="B103" s="20">
        <f>HLOOKUP($B$10,$E$10:$K$110,E103+1,FALSE)+ROWS($A$10:A103)*0.00000001</f>
        <v>614.98000093999997</v>
      </c>
      <c r="C103">
        <f t="shared" si="15"/>
        <v>93</v>
      </c>
      <c r="E103" s="11">
        <v>93</v>
      </c>
      <c r="F103" s="4" t="str">
        <v>Product Name 93</v>
      </c>
      <c r="G103" s="4">
        <v>680</v>
      </c>
      <c r="H103" s="4">
        <v>49</v>
      </c>
      <c r="I103" s="4">
        <v>0.03</v>
      </c>
      <c r="J103" s="4">
        <v>496</v>
      </c>
      <c r="K103" s="4">
        <v>614.98</v>
      </c>
      <c r="L103" s="30">
        <v>317.06751845476242</v>
      </c>
      <c r="M103" s="30">
        <v>48.38403240200455</v>
      </c>
      <c r="N103" s="30">
        <v>3.349050010014179E-2</v>
      </c>
      <c r="O103" s="30">
        <v>280.91317610353076</v>
      </c>
      <c r="P103" s="30">
        <v>622.45463928787922</v>
      </c>
      <c r="Q103" s="29"/>
      <c r="S103" s="11">
        <v>93</v>
      </c>
      <c r="T103" s="4" t="str">
        <f t="shared" si="12"/>
        <v>Product Name 38</v>
      </c>
      <c r="U103" s="4">
        <f t="shared" si="17"/>
        <v>1084</v>
      </c>
      <c r="V103" s="4">
        <f t="shared" si="17"/>
        <v>267</v>
      </c>
      <c r="W103" s="4">
        <f t="shared" si="17"/>
        <v>0.13</v>
      </c>
      <c r="X103" s="4">
        <f t="shared" si="17"/>
        <v>432</v>
      </c>
      <c r="Y103" s="4">
        <f t="shared" si="17"/>
        <v>67.7</v>
      </c>
      <c r="AC103" s="4">
        <f t="shared" si="13"/>
        <v>0.03</v>
      </c>
      <c r="AD103" s="4">
        <f t="shared" si="14"/>
        <v>614.98</v>
      </c>
      <c r="AE103">
        <f t="shared" si="16"/>
        <v>93</v>
      </c>
      <c r="AH103" s="31" t="s">
        <v>99</v>
      </c>
      <c r="AI103" s="31">
        <v>680</v>
      </c>
      <c r="AJ103" s="31">
        <v>49</v>
      </c>
      <c r="AK103" s="31">
        <v>0.03</v>
      </c>
      <c r="AL103" s="31">
        <v>496</v>
      </c>
      <c r="AM103" s="49">
        <v>614.98</v>
      </c>
    </row>
    <row r="104" spans="1:39" x14ac:dyDescent="0.3">
      <c r="A104">
        <f t="shared" si="11"/>
        <v>52</v>
      </c>
      <c r="B104" s="20">
        <f>HLOOKUP($B$10,$E$10:$K$110,E104+1,FALSE)+ROWS($A$10:A104)*0.00000001</f>
        <v>482.87000095000002</v>
      </c>
      <c r="C104">
        <f t="shared" si="15"/>
        <v>94</v>
      </c>
      <c r="E104" s="11">
        <v>94</v>
      </c>
      <c r="F104" s="4" t="str">
        <v>Product Name 94</v>
      </c>
      <c r="G104" s="4">
        <v>1355</v>
      </c>
      <c r="H104" s="4">
        <v>423</v>
      </c>
      <c r="I104" s="4">
        <v>0.63</v>
      </c>
      <c r="J104" s="4">
        <v>705</v>
      </c>
      <c r="K104" s="4">
        <v>482.87</v>
      </c>
      <c r="L104" s="30">
        <v>1314.4267328636588</v>
      </c>
      <c r="M104" s="30">
        <v>334.916620264892</v>
      </c>
      <c r="N104" s="30">
        <v>0.31208493686856642</v>
      </c>
      <c r="O104" s="30">
        <v>1023.4018911439239</v>
      </c>
      <c r="P104" s="30">
        <v>697.65064529651386</v>
      </c>
      <c r="Q104" s="29"/>
      <c r="S104" s="11">
        <v>94</v>
      </c>
      <c r="T104" s="4" t="str">
        <f t="shared" si="12"/>
        <v>Product Name 40</v>
      </c>
      <c r="U104" s="4">
        <f t="shared" si="17"/>
        <v>297</v>
      </c>
      <c r="V104" s="4">
        <f t="shared" si="17"/>
        <v>65</v>
      </c>
      <c r="W104" s="4">
        <f t="shared" si="17"/>
        <v>0.44</v>
      </c>
      <c r="X104" s="4">
        <f t="shared" si="17"/>
        <v>334</v>
      </c>
      <c r="Y104" s="4">
        <f t="shared" si="17"/>
        <v>53.51</v>
      </c>
      <c r="AC104" s="4">
        <f t="shared" si="13"/>
        <v>0.63</v>
      </c>
      <c r="AD104" s="4">
        <f t="shared" si="14"/>
        <v>482.87</v>
      </c>
      <c r="AE104">
        <f t="shared" si="16"/>
        <v>94</v>
      </c>
      <c r="AH104" s="31" t="s">
        <v>100</v>
      </c>
      <c r="AI104" s="31">
        <v>1355</v>
      </c>
      <c r="AJ104" s="31">
        <v>423</v>
      </c>
      <c r="AK104" s="31">
        <v>0.63</v>
      </c>
      <c r="AL104" s="31">
        <v>705</v>
      </c>
      <c r="AM104" s="49">
        <v>482.87</v>
      </c>
    </row>
    <row r="105" spans="1:39" x14ac:dyDescent="0.3">
      <c r="A105">
        <f t="shared" si="11"/>
        <v>91</v>
      </c>
      <c r="B105" s="20">
        <f>HLOOKUP($B$10,$E$10:$K$110,E105+1,FALSE)+ROWS($A$10:A105)*0.00000001</f>
        <v>80.79000096</v>
      </c>
      <c r="C105">
        <f t="shared" si="15"/>
        <v>95</v>
      </c>
      <c r="E105" s="11">
        <v>95</v>
      </c>
      <c r="F105" s="4" t="str">
        <v>Product Name 95</v>
      </c>
      <c r="G105" s="4">
        <v>889</v>
      </c>
      <c r="H105" s="4">
        <v>15</v>
      </c>
      <c r="I105" s="4">
        <v>0.11</v>
      </c>
      <c r="J105" s="4">
        <v>561</v>
      </c>
      <c r="K105" s="4">
        <v>80.790000000000006</v>
      </c>
      <c r="L105" s="30">
        <v>161.58100870070996</v>
      </c>
      <c r="M105" s="30">
        <v>11.914699670403893</v>
      </c>
      <c r="N105" s="30">
        <v>0.15783407161631666</v>
      </c>
      <c r="O105" s="30">
        <v>773.97024162083517</v>
      </c>
      <c r="P105" s="30">
        <v>112.41630460336511</v>
      </c>
      <c r="Q105" s="29"/>
      <c r="S105" s="11">
        <v>95</v>
      </c>
      <c r="T105" s="4" t="str">
        <f t="shared" si="12"/>
        <v>Product Name 55</v>
      </c>
      <c r="U105" s="4">
        <f t="shared" si="17"/>
        <v>143</v>
      </c>
      <c r="V105" s="4">
        <f t="shared" si="17"/>
        <v>90</v>
      </c>
      <c r="W105" s="4">
        <f t="shared" si="17"/>
        <v>0.42</v>
      </c>
      <c r="X105" s="4">
        <f t="shared" si="17"/>
        <v>449</v>
      </c>
      <c r="Y105" s="4">
        <f t="shared" si="17"/>
        <v>34.5</v>
      </c>
      <c r="AC105" s="4">
        <f t="shared" si="13"/>
        <v>0.11</v>
      </c>
      <c r="AD105" s="4">
        <f t="shared" si="14"/>
        <v>80.790000000000006</v>
      </c>
      <c r="AE105">
        <f t="shared" si="16"/>
        <v>95</v>
      </c>
      <c r="AH105" s="31" t="s">
        <v>101</v>
      </c>
      <c r="AI105" s="31">
        <v>889</v>
      </c>
      <c r="AJ105" s="31">
        <v>15</v>
      </c>
      <c r="AK105" s="31">
        <v>0.11</v>
      </c>
      <c r="AL105" s="31">
        <v>561</v>
      </c>
      <c r="AM105" s="49">
        <v>80.790000000000006</v>
      </c>
    </row>
    <row r="106" spans="1:39" x14ac:dyDescent="0.3">
      <c r="A106">
        <f t="shared" si="11"/>
        <v>54</v>
      </c>
      <c r="B106" s="20">
        <f>HLOOKUP($B$10,$E$10:$K$110,E106+1,FALSE)+ROWS($A$10:A106)*0.00000001</f>
        <v>453.03000096999995</v>
      </c>
      <c r="C106">
        <f t="shared" si="15"/>
        <v>96</v>
      </c>
      <c r="E106" s="11">
        <v>96</v>
      </c>
      <c r="F106" s="4" t="str">
        <v>Product Name 96</v>
      </c>
      <c r="G106" s="4">
        <v>1102</v>
      </c>
      <c r="H106" s="4">
        <v>69</v>
      </c>
      <c r="I106" s="4">
        <v>0.16</v>
      </c>
      <c r="J106" s="4">
        <v>666</v>
      </c>
      <c r="K106" s="4">
        <v>453.03</v>
      </c>
      <c r="L106" s="30">
        <v>1128.3727360656917</v>
      </c>
      <c r="M106" s="30">
        <v>19.800935044793079</v>
      </c>
      <c r="N106" s="30">
        <v>0.13359211674640831</v>
      </c>
      <c r="O106" s="30">
        <v>371.69238063827078</v>
      </c>
      <c r="P106" s="30">
        <v>225.45057159931184</v>
      </c>
      <c r="Q106" s="29"/>
      <c r="S106" s="11">
        <v>96</v>
      </c>
      <c r="T106" s="4" t="str">
        <f t="shared" si="12"/>
        <v>Product Name 90</v>
      </c>
      <c r="U106" s="4">
        <f t="shared" si="17"/>
        <v>386</v>
      </c>
      <c r="V106" s="4">
        <f t="shared" si="17"/>
        <v>379</v>
      </c>
      <c r="W106" s="4">
        <f t="shared" si="17"/>
        <v>0.21</v>
      </c>
      <c r="X106" s="4">
        <f t="shared" si="17"/>
        <v>720</v>
      </c>
      <c r="Y106" s="4">
        <f t="shared" si="17"/>
        <v>22.38</v>
      </c>
      <c r="AC106" s="4">
        <f t="shared" si="13"/>
        <v>0.16</v>
      </c>
      <c r="AD106" s="4">
        <f t="shared" si="14"/>
        <v>453.03</v>
      </c>
      <c r="AE106">
        <f t="shared" si="16"/>
        <v>96</v>
      </c>
      <c r="AH106" s="31" t="s">
        <v>102</v>
      </c>
      <c r="AI106" s="31">
        <v>1102</v>
      </c>
      <c r="AJ106" s="31">
        <v>69</v>
      </c>
      <c r="AK106" s="31">
        <v>0.16</v>
      </c>
      <c r="AL106" s="31">
        <v>666</v>
      </c>
      <c r="AM106" s="49">
        <v>453.03</v>
      </c>
    </row>
    <row r="107" spans="1:39" x14ac:dyDescent="0.3">
      <c r="A107">
        <f t="shared" si="11"/>
        <v>13</v>
      </c>
      <c r="B107" s="20">
        <f>HLOOKUP($B$10,$E$10:$K$110,E107+1,FALSE)+ROWS($A$10:A107)*0.00000001</f>
        <v>944.86000098</v>
      </c>
      <c r="C107">
        <f t="shared" si="15"/>
        <v>97</v>
      </c>
      <c r="E107" s="11">
        <v>97</v>
      </c>
      <c r="F107" s="4" t="str">
        <v>Product Name 97</v>
      </c>
      <c r="G107" s="4">
        <v>638</v>
      </c>
      <c r="H107" s="4">
        <v>393</v>
      </c>
      <c r="I107" s="4">
        <v>0.65</v>
      </c>
      <c r="J107" s="4">
        <v>587</v>
      </c>
      <c r="K107" s="4">
        <v>944.86</v>
      </c>
      <c r="L107" s="30">
        <v>498.91704481946266</v>
      </c>
      <c r="M107" s="30">
        <v>318.41775238786857</v>
      </c>
      <c r="N107" s="30">
        <v>0.87824005667477201</v>
      </c>
      <c r="O107" s="30">
        <v>594.43923705491602</v>
      </c>
      <c r="P107" s="30">
        <v>297.98344745880195</v>
      </c>
      <c r="Q107" s="29"/>
      <c r="S107" s="11">
        <v>97</v>
      </c>
      <c r="T107" s="4" t="str">
        <f t="shared" si="12"/>
        <v>Product Name 17</v>
      </c>
      <c r="U107" s="4">
        <f t="shared" ref="U107:Y110" si="18">VLOOKUP($T107,$F$11:$P$110,U$9,FALSE)</f>
        <v>725</v>
      </c>
      <c r="V107" s="4">
        <f t="shared" si="18"/>
        <v>172</v>
      </c>
      <c r="W107" s="4">
        <f t="shared" si="18"/>
        <v>0.56999999999999995</v>
      </c>
      <c r="X107" s="4">
        <f t="shared" si="18"/>
        <v>540</v>
      </c>
      <c r="Y107" s="4">
        <f t="shared" si="18"/>
        <v>10.18</v>
      </c>
      <c r="AC107" s="4">
        <f t="shared" si="13"/>
        <v>0.65</v>
      </c>
      <c r="AD107" s="4">
        <f t="shared" si="14"/>
        <v>944.86</v>
      </c>
      <c r="AE107">
        <f t="shared" si="16"/>
        <v>97</v>
      </c>
      <c r="AH107" s="31" t="s">
        <v>103</v>
      </c>
      <c r="AI107" s="31">
        <v>638</v>
      </c>
      <c r="AJ107" s="31">
        <v>393</v>
      </c>
      <c r="AK107" s="31">
        <v>0.65</v>
      </c>
      <c r="AL107" s="31">
        <v>587</v>
      </c>
      <c r="AM107" s="49">
        <v>944.86</v>
      </c>
    </row>
    <row r="108" spans="1:39" x14ac:dyDescent="0.3">
      <c r="A108">
        <f t="shared" si="11"/>
        <v>30</v>
      </c>
      <c r="B108" s="20">
        <f>HLOOKUP($B$10,$E$10:$K$110,E108+1,FALSE)+ROWS($A$10:A108)*0.00000001</f>
        <v>676.41000098999996</v>
      </c>
      <c r="C108">
        <f t="shared" si="15"/>
        <v>98</v>
      </c>
      <c r="E108" s="11">
        <v>98</v>
      </c>
      <c r="F108" s="4" t="str">
        <v>Product Name 98</v>
      </c>
      <c r="G108" s="4">
        <v>885</v>
      </c>
      <c r="H108" s="4">
        <v>343</v>
      </c>
      <c r="I108" s="4">
        <v>0.35</v>
      </c>
      <c r="J108" s="4">
        <v>679</v>
      </c>
      <c r="K108" s="4">
        <v>676.41</v>
      </c>
      <c r="L108" s="30">
        <v>836.74311707602419</v>
      </c>
      <c r="M108" s="30">
        <v>408.05996243442075</v>
      </c>
      <c r="N108" s="30">
        <v>0.23763369263047718</v>
      </c>
      <c r="O108" s="30">
        <v>610.56813548913533</v>
      </c>
      <c r="P108" s="30">
        <v>915.12663605527416</v>
      </c>
      <c r="Q108" s="29"/>
      <c r="S108" s="11">
        <v>98</v>
      </c>
      <c r="T108" s="4" t="str">
        <f t="shared" si="12"/>
        <v>Product Name 27</v>
      </c>
      <c r="U108" s="4">
        <f t="shared" si="18"/>
        <v>1153</v>
      </c>
      <c r="V108" s="4">
        <f t="shared" si="18"/>
        <v>250</v>
      </c>
      <c r="W108" s="4">
        <f t="shared" si="18"/>
        <v>0.56999999999999995</v>
      </c>
      <c r="X108" s="4">
        <f t="shared" si="18"/>
        <v>576</v>
      </c>
      <c r="Y108" s="4">
        <f t="shared" si="18"/>
        <v>7.33</v>
      </c>
      <c r="AC108" s="4">
        <f t="shared" si="13"/>
        <v>0.35</v>
      </c>
      <c r="AD108" s="4">
        <f t="shared" si="14"/>
        <v>676.41</v>
      </c>
      <c r="AE108">
        <f t="shared" si="16"/>
        <v>98</v>
      </c>
      <c r="AH108" s="31" t="s">
        <v>104</v>
      </c>
      <c r="AI108" s="31">
        <v>885</v>
      </c>
      <c r="AJ108" s="31">
        <v>343</v>
      </c>
      <c r="AK108" s="31">
        <v>0.35</v>
      </c>
      <c r="AL108" s="31">
        <v>679</v>
      </c>
      <c r="AM108" s="49">
        <v>676.41</v>
      </c>
    </row>
    <row r="109" spans="1:39" x14ac:dyDescent="0.3">
      <c r="A109">
        <f t="shared" si="11"/>
        <v>2</v>
      </c>
      <c r="B109" s="20">
        <f>HLOOKUP($B$10,$E$10:$K$110,E109+1,FALSE)+ROWS($A$10:A109)*0.00000001</f>
        <v>996.63000099999999</v>
      </c>
      <c r="C109">
        <f t="shared" si="15"/>
        <v>99</v>
      </c>
      <c r="E109" s="11">
        <v>99</v>
      </c>
      <c r="F109" s="4" t="str">
        <v>Product Name 99</v>
      </c>
      <c r="G109" s="4">
        <v>1188</v>
      </c>
      <c r="H109" s="4">
        <v>289</v>
      </c>
      <c r="I109" s="4">
        <v>0.39</v>
      </c>
      <c r="J109" s="4">
        <v>609</v>
      </c>
      <c r="K109" s="4">
        <v>996.63</v>
      </c>
      <c r="L109" s="30">
        <v>1377.3948988269121</v>
      </c>
      <c r="M109" s="30">
        <v>34.68374386552027</v>
      </c>
      <c r="N109" s="30">
        <v>5.7199587421970725E-2</v>
      </c>
      <c r="O109" s="30">
        <v>587.2894611141644</v>
      </c>
      <c r="P109" s="30">
        <v>661.23831024559991</v>
      </c>
      <c r="Q109" s="29"/>
      <c r="S109" s="11">
        <v>99</v>
      </c>
      <c r="T109" s="4" t="str">
        <f t="shared" si="12"/>
        <v>Product Name 71</v>
      </c>
      <c r="U109" s="4">
        <f t="shared" si="18"/>
        <v>431</v>
      </c>
      <c r="V109" s="4">
        <f t="shared" si="18"/>
        <v>234</v>
      </c>
      <c r="W109" s="4">
        <f t="shared" si="18"/>
        <v>0.59</v>
      </c>
      <c r="X109" s="4">
        <f t="shared" si="18"/>
        <v>507</v>
      </c>
      <c r="Y109" s="4">
        <f t="shared" si="18"/>
        <v>3.23</v>
      </c>
      <c r="AC109" s="4">
        <f t="shared" si="13"/>
        <v>0.39</v>
      </c>
      <c r="AD109" s="4">
        <f t="shared" si="14"/>
        <v>996.63</v>
      </c>
      <c r="AE109">
        <f t="shared" si="16"/>
        <v>99</v>
      </c>
      <c r="AH109" s="31" t="s">
        <v>105</v>
      </c>
      <c r="AI109" s="31">
        <v>1188</v>
      </c>
      <c r="AJ109" s="31">
        <v>289</v>
      </c>
      <c r="AK109" s="31">
        <v>0.39</v>
      </c>
      <c r="AL109" s="31">
        <v>609</v>
      </c>
      <c r="AM109" s="49">
        <v>996.63</v>
      </c>
    </row>
    <row r="110" spans="1:39" x14ac:dyDescent="0.3">
      <c r="A110">
        <f t="shared" si="11"/>
        <v>66</v>
      </c>
      <c r="B110" s="20">
        <f>HLOOKUP($B$10,$E$10:$K$110,E110+1,FALSE)+ROWS($A$10:A110)*0.00000001</f>
        <v>343.29000101000003</v>
      </c>
      <c r="C110">
        <f t="shared" si="15"/>
        <v>100</v>
      </c>
      <c r="E110" s="11">
        <v>100</v>
      </c>
      <c r="F110" s="4" t="str">
        <v>Product Name 100</v>
      </c>
      <c r="G110" s="4">
        <v>1338</v>
      </c>
      <c r="H110" s="4">
        <v>183</v>
      </c>
      <c r="I110" s="4">
        <v>0.28000000000000003</v>
      </c>
      <c r="J110" s="4">
        <v>646</v>
      </c>
      <c r="K110" s="4">
        <v>343.29</v>
      </c>
      <c r="L110" s="30">
        <v>2005.7963301729155</v>
      </c>
      <c r="M110" s="30">
        <v>131.39502413184667</v>
      </c>
      <c r="N110" s="30">
        <v>0.14674589014567241</v>
      </c>
      <c r="O110" s="30">
        <v>257.57406472027117</v>
      </c>
      <c r="P110" s="30">
        <v>482.69574792059746</v>
      </c>
      <c r="Q110" s="29"/>
      <c r="S110" s="11">
        <v>100</v>
      </c>
      <c r="T110" s="4" t="str">
        <f t="shared" si="12"/>
        <v>Product Name 30</v>
      </c>
      <c r="U110" s="4">
        <f t="shared" si="18"/>
        <v>252</v>
      </c>
      <c r="V110" s="4">
        <f t="shared" si="18"/>
        <v>439</v>
      </c>
      <c r="W110" s="4">
        <f t="shared" si="18"/>
        <v>7.0000000000000007E-2</v>
      </c>
      <c r="X110" s="4">
        <f t="shared" si="18"/>
        <v>289</v>
      </c>
      <c r="Y110" s="4">
        <f t="shared" si="18"/>
        <v>0.33</v>
      </c>
      <c r="AC110" s="4">
        <f t="shared" si="13"/>
        <v>0.28000000000000003</v>
      </c>
      <c r="AD110" s="4">
        <f t="shared" si="14"/>
        <v>343.29</v>
      </c>
      <c r="AE110">
        <f t="shared" si="16"/>
        <v>100</v>
      </c>
      <c r="AH110" s="31" t="s">
        <v>106</v>
      </c>
      <c r="AI110" s="31">
        <v>1338</v>
      </c>
      <c r="AJ110" s="31">
        <v>183</v>
      </c>
      <c r="AK110" s="31">
        <v>0.28000000000000003</v>
      </c>
      <c r="AL110" s="31">
        <v>646</v>
      </c>
      <c r="AM110" s="49">
        <v>343.29</v>
      </c>
    </row>
    <row r="111" spans="1:39" x14ac:dyDescent="0.3">
      <c r="B111" s="51"/>
    </row>
    <row r="112" spans="1:39" x14ac:dyDescent="0.3">
      <c r="B112" s="5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Option Button 1">
              <controlPr defaultSize="0" autoFill="0" autoLine="0" autoPict="0">
                <anchor moveWithCells="1">
                  <from>
                    <xdr:col>8</xdr:col>
                    <xdr:colOff>22860</xdr:colOff>
                    <xdr:row>1</xdr:row>
                    <xdr:rowOff>182880</xdr:rowOff>
                  </from>
                  <to>
                    <xdr:col>10</xdr:col>
                    <xdr:colOff>22860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Option Button 2">
              <controlPr defaultSize="0" autoFill="0" autoLine="0" autoPict="0">
                <anchor moveWithCells="1">
                  <from>
                    <xdr:col>9</xdr:col>
                    <xdr:colOff>22860</xdr:colOff>
                    <xdr:row>1</xdr:row>
                    <xdr:rowOff>175260</xdr:rowOff>
                  </from>
                  <to>
                    <xdr:col>11</xdr:col>
                    <xdr:colOff>22860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Option Button 3">
              <controlPr defaultSize="0" autoFill="0" autoLine="0" autoPict="0">
                <anchor moveWithCells="1">
                  <from>
                    <xdr:col>10</xdr:col>
                    <xdr:colOff>22860</xdr:colOff>
                    <xdr:row>1</xdr:row>
                    <xdr:rowOff>175260</xdr:rowOff>
                  </from>
                  <to>
                    <xdr:col>12</xdr:col>
                    <xdr:colOff>22860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Option Button 4">
              <controlPr defaultSize="0" autoFill="0" autoLine="0" autoPict="0">
                <anchor moveWithCells="1">
                  <from>
                    <xdr:col>11</xdr:col>
                    <xdr:colOff>30480</xdr:colOff>
                    <xdr:row>1</xdr:row>
                    <xdr:rowOff>175260</xdr:rowOff>
                  </from>
                  <to>
                    <xdr:col>13</xdr:col>
                    <xdr:colOff>30480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Option Button 5">
              <controlPr defaultSize="0" autoFill="0" autoLine="0" autoPict="0">
                <anchor moveWithCells="1">
                  <from>
                    <xdr:col>12</xdr:col>
                    <xdr:colOff>22860</xdr:colOff>
                    <xdr:row>1</xdr:row>
                    <xdr:rowOff>160020</xdr:rowOff>
                  </from>
                  <to>
                    <xdr:col>14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Option Button 6">
              <controlPr defaultSize="0" autoFill="0" autoLine="0" autoPict="0">
                <anchor moveWithCells="1">
                  <from>
                    <xdr:col>7</xdr:col>
                    <xdr:colOff>7620</xdr:colOff>
                    <xdr:row>1</xdr:row>
                    <xdr:rowOff>182880</xdr:rowOff>
                  </from>
                  <to>
                    <xdr:col>7</xdr:col>
                    <xdr:colOff>571500</xdr:colOff>
                    <xdr:row>3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43"/>
  <sheetViews>
    <sheetView showGridLines="0" tabSelected="1" workbookViewId="0">
      <selection activeCell="K28" sqref="K28"/>
    </sheetView>
  </sheetViews>
  <sheetFormatPr defaultRowHeight="14.4" x14ac:dyDescent="0.3"/>
  <cols>
    <col min="1" max="1" width="3.6640625" customWidth="1"/>
    <col min="3" max="3" width="16.109375" bestFit="1" customWidth="1"/>
    <col min="4" max="4" width="1.33203125" customWidth="1"/>
    <col min="5" max="5" width="2.5546875" style="37" customWidth="1"/>
    <col min="6" max="6" width="7.33203125" customWidth="1"/>
    <col min="7" max="7" width="16.88671875" customWidth="1"/>
    <col min="8" max="8" width="1.33203125" customWidth="1"/>
    <col min="9" max="9" width="2.5546875" style="37" customWidth="1"/>
    <col min="10" max="10" width="7.33203125" customWidth="1"/>
    <col min="11" max="11" width="16.88671875" customWidth="1"/>
    <col min="12" max="12" width="1.33203125" customWidth="1"/>
    <col min="13" max="13" width="2.5546875" style="37" customWidth="1"/>
    <col min="14" max="14" width="7.33203125" customWidth="1"/>
    <col min="15" max="15" width="16.88671875" customWidth="1"/>
    <col min="16" max="16" width="1.33203125" style="29" customWidth="1"/>
    <col min="17" max="17" width="2.5546875" style="37" customWidth="1"/>
    <col min="18" max="18" width="7.33203125" customWidth="1"/>
    <col min="19" max="19" width="16.88671875" customWidth="1"/>
    <col min="20" max="20" width="1.33203125" style="29" customWidth="1"/>
    <col min="21" max="21" width="2.5546875" style="37" customWidth="1"/>
    <col min="22" max="22" width="7.33203125" customWidth="1"/>
    <col min="23" max="23" width="16.88671875" customWidth="1"/>
    <col min="24" max="24" width="3.44140625" customWidth="1"/>
  </cols>
  <sheetData>
    <row r="1" spans="2:23" s="57" customFormat="1" ht="29.25" customHeight="1" x14ac:dyDescent="0.3">
      <c r="B1" s="68" t="s">
        <v>134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</row>
    <row r="2" spans="2:23" s="57" customFormat="1" hidden="1" x14ac:dyDescent="0.3">
      <c r="E2" s="58"/>
      <c r="F2" s="57">
        <v>5</v>
      </c>
      <c r="I2" s="58"/>
      <c r="M2" s="58"/>
      <c r="Q2" s="58"/>
      <c r="U2" s="58"/>
    </row>
    <row r="3" spans="2:23" s="57" customFormat="1" hidden="1" x14ac:dyDescent="0.3">
      <c r="E3" s="58"/>
      <c r="F3" s="59">
        <v>3</v>
      </c>
      <c r="I3" s="58"/>
      <c r="J3" s="59">
        <f>MIN('Raw Data'!H$11:H$110)</f>
        <v>5</v>
      </c>
      <c r="M3" s="58"/>
      <c r="N3" s="59">
        <f>MIN('Raw Data'!I$11:I$110)</f>
        <v>0.02</v>
      </c>
      <c r="Q3" s="58"/>
      <c r="R3" s="59">
        <f>MIN('Raw Data'!J$11:J$110)</f>
        <v>256</v>
      </c>
      <c r="U3" s="58"/>
      <c r="V3" s="59">
        <f>MIN('Raw Data'!K$11:K$110)</f>
        <v>0.33</v>
      </c>
    </row>
    <row r="4" spans="2:23" s="57" customFormat="1" hidden="1" x14ac:dyDescent="0.3">
      <c r="E4" s="58"/>
      <c r="F4" s="59">
        <f>MAX('Raw Data'!G$11:G$110)</f>
        <v>1407</v>
      </c>
      <c r="I4" s="58"/>
      <c r="J4" s="59">
        <f>MAX('Raw Data'!H$11:H$110)</f>
        <v>489</v>
      </c>
      <c r="M4" s="58"/>
      <c r="N4" s="59">
        <f>MAX('Raw Data'!I$11:I$110)</f>
        <v>0.98</v>
      </c>
      <c r="Q4" s="58"/>
      <c r="R4" s="59">
        <f>MAX('Raw Data'!J$11:J$110)</f>
        <v>731</v>
      </c>
      <c r="U4" s="58"/>
      <c r="V4" s="59">
        <f>MAX('Raw Data'!K$11:K$110)</f>
        <v>999.49</v>
      </c>
    </row>
    <row r="5" spans="2:23" s="59" customFormat="1" hidden="1" x14ac:dyDescent="0.3">
      <c r="B5" s="59">
        <v>1</v>
      </c>
      <c r="E5" s="58"/>
      <c r="F5" s="59">
        <f>PERCENTILE('Raw Data'!G$11:G$110,0.9)</f>
        <v>1330.7</v>
      </c>
      <c r="I5" s="58"/>
      <c r="J5" s="59">
        <f>PERCENTILE('Raw Data'!H$11:H$110,0.9)</f>
        <v>423.6</v>
      </c>
      <c r="M5" s="58"/>
      <c r="N5" s="59">
        <f>PERCENTILE('Raw Data'!I$11:I$110,0.9)</f>
        <v>0.8610000000000001</v>
      </c>
      <c r="Q5" s="58"/>
      <c r="R5" s="59">
        <f>PERCENTILE('Raw Data'!J$11:J$110,0.9)</f>
        <v>677.2</v>
      </c>
      <c r="U5" s="58"/>
      <c r="V5" s="59">
        <f>PERCENTILE('Raw Data'!K$11:K$110,0.9)</f>
        <v>958.97199999999998</v>
      </c>
    </row>
    <row r="6" spans="2:23" s="57" customFormat="1" hidden="1" x14ac:dyDescent="0.3">
      <c r="E6" s="58"/>
      <c r="F6" s="59">
        <f>PERCENTILE('Raw Data'!G$11:G$110,0.1)</f>
        <v>227.5</v>
      </c>
      <c r="I6" s="58"/>
      <c r="J6" s="59">
        <f>PERCENTILE('Raw Data'!H$11:H$110,0.1)</f>
        <v>48.300000000000004</v>
      </c>
      <c r="M6" s="58"/>
      <c r="N6" s="59">
        <f>PERCENTILE('Raw Data'!I$11:I$110,0.1)</f>
        <v>9.8000000000000004E-2</v>
      </c>
      <c r="Q6" s="58"/>
      <c r="R6" s="59">
        <f>PERCENTILE('Raw Data'!J$11:J$110,0.1)</f>
        <v>294.39999999999998</v>
      </c>
      <c r="U6" s="58"/>
      <c r="V6" s="59">
        <f>PERCENTILE('Raw Data'!K$11:K$110,0.1)</f>
        <v>85.335000000000008</v>
      </c>
    </row>
    <row r="7" spans="2:23" s="33" customFormat="1" x14ac:dyDescent="0.3">
      <c r="E7" s="60"/>
      <c r="F7" s="36"/>
      <c r="I7" s="60"/>
      <c r="J7" s="36"/>
      <c r="M7" s="60"/>
      <c r="N7" s="36"/>
      <c r="Q7" s="60"/>
      <c r="R7" s="36"/>
      <c r="U7" s="60"/>
      <c r="V7" s="36"/>
    </row>
    <row r="8" spans="2:23" s="33" customFormat="1" x14ac:dyDescent="0.3">
      <c r="E8" s="60"/>
      <c r="F8" s="36"/>
      <c r="I8" s="60"/>
      <c r="J8" s="36"/>
      <c r="M8" s="60"/>
      <c r="N8" s="36"/>
      <c r="Q8" s="60"/>
      <c r="R8" s="36"/>
      <c r="U8" s="60"/>
      <c r="V8" s="36"/>
    </row>
    <row r="9" spans="2:23" s="33" customFormat="1" x14ac:dyDescent="0.3">
      <c r="E9" s="60"/>
      <c r="F9" s="36"/>
      <c r="I9" s="60"/>
      <c r="J9" s="36"/>
      <c r="M9" s="60"/>
      <c r="N9" s="36"/>
      <c r="Q9" s="60"/>
      <c r="R9" s="36"/>
      <c r="U9" s="60"/>
      <c r="V9" s="36"/>
    </row>
    <row r="10" spans="2:23" x14ac:dyDescent="0.3">
      <c r="F10" s="35"/>
      <c r="J10" s="35"/>
      <c r="N10" s="35"/>
      <c r="P10"/>
      <c r="R10" s="35"/>
      <c r="T10"/>
      <c r="V10" s="35"/>
    </row>
    <row r="11" spans="2:23" x14ac:dyDescent="0.3">
      <c r="F11" s="35"/>
      <c r="J11" s="35"/>
      <c r="N11" s="35"/>
      <c r="P11"/>
      <c r="R11" s="35"/>
      <c r="T11"/>
      <c r="V11" s="35"/>
    </row>
    <row r="12" spans="2:23" x14ac:dyDescent="0.3">
      <c r="F12" s="35"/>
      <c r="J12" s="35"/>
      <c r="N12" s="35"/>
      <c r="P12"/>
      <c r="R12" s="35"/>
      <c r="T12"/>
      <c r="V12" s="35"/>
    </row>
    <row r="13" spans="2:23" x14ac:dyDescent="0.3">
      <c r="F13" s="35"/>
      <c r="J13" s="35"/>
      <c r="N13" s="35"/>
      <c r="P13"/>
      <c r="R13" s="35"/>
      <c r="T13"/>
      <c r="V13" s="35"/>
    </row>
    <row r="14" spans="2:23" ht="15" thickBot="1" x14ac:dyDescent="0.35">
      <c r="P14"/>
      <c r="T14"/>
    </row>
    <row r="15" spans="2:23" s="35" customFormat="1" ht="15" hidden="1" thickBot="1" x14ac:dyDescent="0.35">
      <c r="E15" s="37"/>
      <c r="F15" s="35">
        <v>3</v>
      </c>
      <c r="I15" s="37"/>
      <c r="J15" s="35">
        <v>4</v>
      </c>
      <c r="M15" s="37"/>
      <c r="N15" s="35">
        <v>5</v>
      </c>
      <c r="Q15" s="37"/>
      <c r="R15" s="35">
        <v>6</v>
      </c>
      <c r="U15" s="37"/>
      <c r="V15" s="35">
        <v>7</v>
      </c>
    </row>
    <row r="16" spans="2:23" x14ac:dyDescent="0.3">
      <c r="B16" s="54">
        <f>B5</f>
        <v>1</v>
      </c>
      <c r="C16" s="40" t="str">
        <f>VLOOKUP(B16,'Raw Data'!$S$11:$T$110,2,FALSE)</f>
        <v>Product Name 84</v>
      </c>
      <c r="D16" s="52"/>
      <c r="E16" s="38">
        <f>F16</f>
        <v>1136</v>
      </c>
      <c r="F16" s="39">
        <f>VLOOKUP($B16,'Raw Data'!$S$11:$Y$110,3,FALSE)</f>
        <v>1136</v>
      </c>
      <c r="G16" s="40">
        <f>F16</f>
        <v>1136</v>
      </c>
      <c r="H16" s="52"/>
      <c r="I16" s="38">
        <f>J16</f>
        <v>347</v>
      </c>
      <c r="J16" s="39">
        <f>VLOOKUP($B16,'Raw Data'!$S$11:$Y$110,4,FALSE)</f>
        <v>347</v>
      </c>
      <c r="K16" s="40">
        <f>J16</f>
        <v>347</v>
      </c>
      <c r="L16" s="52"/>
      <c r="M16" s="38">
        <f>N16</f>
        <v>0.6</v>
      </c>
      <c r="N16" s="39">
        <f>VLOOKUP($B16,'Raw Data'!$S$11:$Y$110,5,FALSE)</f>
        <v>0.6</v>
      </c>
      <c r="O16" s="40">
        <f>N16</f>
        <v>0.6</v>
      </c>
      <c r="P16" s="52"/>
      <c r="Q16" s="38">
        <f>R16</f>
        <v>384</v>
      </c>
      <c r="R16" s="39">
        <f>VLOOKUP($B16,'Raw Data'!$S$11:$Y$110,6,FALSE)</f>
        <v>384</v>
      </c>
      <c r="S16" s="40">
        <f>R16</f>
        <v>384</v>
      </c>
      <c r="T16" s="52"/>
      <c r="U16" s="38">
        <f>V16</f>
        <v>999.49</v>
      </c>
      <c r="V16" s="48">
        <f>VLOOKUP($B16,'Raw Data'!$S$11:$Y$110,7,FALSE)</f>
        <v>999.49</v>
      </c>
      <c r="W16" s="40">
        <f>V16</f>
        <v>999.49</v>
      </c>
    </row>
    <row r="17" spans="2:24" x14ac:dyDescent="0.3">
      <c r="B17" s="55">
        <f>B16+1</f>
        <v>2</v>
      </c>
      <c r="C17" s="42" t="str">
        <f>VLOOKUP(B17,'Raw Data'!$S$11:$T$110,2,FALSE)</f>
        <v>Product Name 99</v>
      </c>
      <c r="D17" s="47"/>
      <c r="E17" s="41">
        <f t="shared" ref="E17:E25" si="0">F17</f>
        <v>1188</v>
      </c>
      <c r="F17" s="31">
        <f>VLOOKUP($B17,'Raw Data'!$S$11:$Y$110,3,FALSE)</f>
        <v>1188</v>
      </c>
      <c r="G17" s="42">
        <f t="shared" ref="G17:G25" si="1">F17</f>
        <v>1188</v>
      </c>
      <c r="H17" s="47"/>
      <c r="I17" s="41">
        <f t="shared" ref="I17:I25" si="2">J17</f>
        <v>289</v>
      </c>
      <c r="J17" s="31">
        <f>VLOOKUP($B17,'Raw Data'!$S$11:$Y$110,4,FALSE)</f>
        <v>289</v>
      </c>
      <c r="K17" s="42">
        <f t="shared" ref="K17:K25" si="3">J17</f>
        <v>289</v>
      </c>
      <c r="L17" s="47"/>
      <c r="M17" s="41">
        <f t="shared" ref="M17:M25" si="4">N17</f>
        <v>0.39</v>
      </c>
      <c r="N17" s="31">
        <f>VLOOKUP($B17,'Raw Data'!$S$11:$Y$110,5,FALSE)</f>
        <v>0.39</v>
      </c>
      <c r="O17" s="42">
        <f t="shared" ref="O17:O25" si="5">N17</f>
        <v>0.39</v>
      </c>
      <c r="P17" s="47"/>
      <c r="Q17" s="41">
        <f t="shared" ref="Q17:Q25" si="6">R17</f>
        <v>609</v>
      </c>
      <c r="R17" s="31">
        <f>VLOOKUP($B17,'Raw Data'!$S$11:$Y$110,6,FALSE)</f>
        <v>609</v>
      </c>
      <c r="S17" s="42">
        <f t="shared" ref="S17:S25" si="7">R17</f>
        <v>609</v>
      </c>
      <c r="T17" s="47"/>
      <c r="U17" s="41">
        <f t="shared" ref="U17:U25" si="8">V17</f>
        <v>996.63</v>
      </c>
      <c r="V17" s="49">
        <f>VLOOKUP($B17,'Raw Data'!$S$11:$Y$110,7,FALSE)</f>
        <v>996.63</v>
      </c>
      <c r="W17" s="42">
        <f t="shared" ref="W17:W25" si="9">V17</f>
        <v>996.63</v>
      </c>
    </row>
    <row r="18" spans="2:24" x14ac:dyDescent="0.3">
      <c r="B18" s="55">
        <f t="shared" ref="B18:B25" si="10">B17+1</f>
        <v>3</v>
      </c>
      <c r="C18" s="42" t="str">
        <f>VLOOKUP(B18,'Raw Data'!$S$11:$T$110,2,FALSE)</f>
        <v>Product Name 53</v>
      </c>
      <c r="D18" s="47"/>
      <c r="E18" s="41">
        <f t="shared" si="0"/>
        <v>1108</v>
      </c>
      <c r="F18" s="31">
        <f>VLOOKUP($B18,'Raw Data'!$S$11:$Y$110,3,FALSE)</f>
        <v>1108</v>
      </c>
      <c r="G18" s="42">
        <f t="shared" si="1"/>
        <v>1108</v>
      </c>
      <c r="H18" s="47"/>
      <c r="I18" s="41">
        <f t="shared" si="2"/>
        <v>5</v>
      </c>
      <c r="J18" s="31">
        <f>VLOOKUP($B18,'Raw Data'!$S$11:$Y$110,4,FALSE)</f>
        <v>5</v>
      </c>
      <c r="K18" s="42">
        <f t="shared" si="3"/>
        <v>5</v>
      </c>
      <c r="L18" s="47"/>
      <c r="M18" s="41">
        <f t="shared" si="4"/>
        <v>0.37</v>
      </c>
      <c r="N18" s="31">
        <f>VLOOKUP($B18,'Raw Data'!$S$11:$Y$110,5,FALSE)</f>
        <v>0.37</v>
      </c>
      <c r="O18" s="42">
        <f t="shared" si="5"/>
        <v>0.37</v>
      </c>
      <c r="P18" s="47"/>
      <c r="Q18" s="41">
        <f t="shared" si="6"/>
        <v>339</v>
      </c>
      <c r="R18" s="31">
        <f>VLOOKUP($B18,'Raw Data'!$S$11:$Y$110,6,FALSE)</f>
        <v>339</v>
      </c>
      <c r="S18" s="42">
        <f t="shared" si="7"/>
        <v>339</v>
      </c>
      <c r="T18" s="47"/>
      <c r="U18" s="41">
        <f t="shared" si="8"/>
        <v>992.41</v>
      </c>
      <c r="V18" s="49">
        <f>VLOOKUP($B18,'Raw Data'!$S$11:$Y$110,7,FALSE)</f>
        <v>992.41</v>
      </c>
      <c r="W18" s="42">
        <f t="shared" si="9"/>
        <v>992.41</v>
      </c>
    </row>
    <row r="19" spans="2:24" x14ac:dyDescent="0.3">
      <c r="B19" s="55">
        <f t="shared" si="10"/>
        <v>4</v>
      </c>
      <c r="C19" s="42" t="str">
        <f>VLOOKUP(B19,'Raw Data'!$S$11:$T$110,2,FALSE)</f>
        <v>Product Name 28</v>
      </c>
      <c r="D19" s="47"/>
      <c r="E19" s="41">
        <f t="shared" si="0"/>
        <v>136</v>
      </c>
      <c r="F19" s="31">
        <f>VLOOKUP($B19,'Raw Data'!$S$11:$Y$110,3,FALSE)</f>
        <v>136</v>
      </c>
      <c r="G19" s="42">
        <f t="shared" si="1"/>
        <v>136</v>
      </c>
      <c r="H19" s="47"/>
      <c r="I19" s="41">
        <f t="shared" si="2"/>
        <v>57</v>
      </c>
      <c r="J19" s="31">
        <f>VLOOKUP($B19,'Raw Data'!$S$11:$Y$110,4,FALSE)</f>
        <v>57</v>
      </c>
      <c r="K19" s="42">
        <f t="shared" si="3"/>
        <v>57</v>
      </c>
      <c r="L19" s="47"/>
      <c r="M19" s="41">
        <f t="shared" si="4"/>
        <v>7.0000000000000007E-2</v>
      </c>
      <c r="N19" s="31">
        <f>VLOOKUP($B19,'Raw Data'!$S$11:$Y$110,5,FALSE)</f>
        <v>7.0000000000000007E-2</v>
      </c>
      <c r="O19" s="42">
        <f t="shared" si="5"/>
        <v>7.0000000000000007E-2</v>
      </c>
      <c r="P19" s="47"/>
      <c r="Q19" s="41">
        <f t="shared" si="6"/>
        <v>607</v>
      </c>
      <c r="R19" s="31">
        <f>VLOOKUP($B19,'Raw Data'!$S$11:$Y$110,6,FALSE)</f>
        <v>607</v>
      </c>
      <c r="S19" s="42">
        <f t="shared" si="7"/>
        <v>607</v>
      </c>
      <c r="T19" s="47"/>
      <c r="U19" s="41">
        <f t="shared" si="8"/>
        <v>985.32</v>
      </c>
      <c r="V19" s="49">
        <f>VLOOKUP($B19,'Raw Data'!$S$11:$Y$110,7,FALSE)</f>
        <v>985.32</v>
      </c>
      <c r="W19" s="42">
        <f t="shared" si="9"/>
        <v>985.32</v>
      </c>
    </row>
    <row r="20" spans="2:24" x14ac:dyDescent="0.3">
      <c r="B20" s="55">
        <f t="shared" si="10"/>
        <v>5</v>
      </c>
      <c r="C20" s="42" t="str">
        <f>VLOOKUP(B20,'Raw Data'!$S$11:$T$110,2,FALSE)</f>
        <v>Product Name 12</v>
      </c>
      <c r="D20" s="47"/>
      <c r="E20" s="41">
        <f t="shared" si="0"/>
        <v>669</v>
      </c>
      <c r="F20" s="31">
        <f>VLOOKUP($B20,'Raw Data'!$S$11:$Y$110,3,FALSE)</f>
        <v>669</v>
      </c>
      <c r="G20" s="42">
        <f t="shared" si="1"/>
        <v>669</v>
      </c>
      <c r="H20" s="47"/>
      <c r="I20" s="41">
        <f t="shared" si="2"/>
        <v>124</v>
      </c>
      <c r="J20" s="31">
        <f>VLOOKUP($B20,'Raw Data'!$S$11:$Y$110,4,FALSE)</f>
        <v>124</v>
      </c>
      <c r="K20" s="42">
        <f t="shared" si="3"/>
        <v>124</v>
      </c>
      <c r="L20" s="47"/>
      <c r="M20" s="41">
        <f t="shared" si="4"/>
        <v>0.22</v>
      </c>
      <c r="N20" s="31">
        <f>VLOOKUP($B20,'Raw Data'!$S$11:$Y$110,5,FALSE)</f>
        <v>0.22</v>
      </c>
      <c r="O20" s="42">
        <f t="shared" si="5"/>
        <v>0.22</v>
      </c>
      <c r="P20" s="47"/>
      <c r="Q20" s="41">
        <f t="shared" si="6"/>
        <v>609</v>
      </c>
      <c r="R20" s="31">
        <f>VLOOKUP($B20,'Raw Data'!$S$11:$Y$110,6,FALSE)</f>
        <v>609</v>
      </c>
      <c r="S20" s="42">
        <f t="shared" si="7"/>
        <v>609</v>
      </c>
      <c r="T20" s="47"/>
      <c r="U20" s="41">
        <f t="shared" si="8"/>
        <v>983.54</v>
      </c>
      <c r="V20" s="49">
        <f>VLOOKUP($B20,'Raw Data'!$S$11:$Y$110,7,FALSE)</f>
        <v>983.54</v>
      </c>
      <c r="W20" s="42">
        <f t="shared" si="9"/>
        <v>983.54</v>
      </c>
    </row>
    <row r="21" spans="2:24" x14ac:dyDescent="0.3">
      <c r="B21" s="55">
        <f t="shared" si="10"/>
        <v>6</v>
      </c>
      <c r="C21" s="42" t="str">
        <f>VLOOKUP(B21,'Raw Data'!$S$11:$T$110,2,FALSE)</f>
        <v>Product Name 35</v>
      </c>
      <c r="D21" s="47"/>
      <c r="E21" s="41">
        <f t="shared" si="0"/>
        <v>253</v>
      </c>
      <c r="F21" s="31">
        <f>VLOOKUP($B21,'Raw Data'!$S$11:$Y$110,3,FALSE)</f>
        <v>253</v>
      </c>
      <c r="G21" s="42">
        <f t="shared" si="1"/>
        <v>253</v>
      </c>
      <c r="H21" s="47"/>
      <c r="I21" s="41">
        <f t="shared" si="2"/>
        <v>266</v>
      </c>
      <c r="J21" s="31">
        <f>VLOOKUP($B21,'Raw Data'!$S$11:$Y$110,4,FALSE)</f>
        <v>266</v>
      </c>
      <c r="K21" s="42">
        <f t="shared" si="3"/>
        <v>266</v>
      </c>
      <c r="L21" s="47"/>
      <c r="M21" s="41">
        <f t="shared" si="4"/>
        <v>0.19</v>
      </c>
      <c r="N21" s="31">
        <f>VLOOKUP($B21,'Raw Data'!$S$11:$Y$110,5,FALSE)</f>
        <v>0.19</v>
      </c>
      <c r="O21" s="42">
        <f t="shared" si="5"/>
        <v>0.19</v>
      </c>
      <c r="P21" s="47"/>
      <c r="Q21" s="41">
        <f t="shared" si="6"/>
        <v>706</v>
      </c>
      <c r="R21" s="31">
        <f>VLOOKUP($B21,'Raw Data'!$S$11:$Y$110,6,FALSE)</f>
        <v>706</v>
      </c>
      <c r="S21" s="42">
        <f t="shared" si="7"/>
        <v>706</v>
      </c>
      <c r="T21" s="47"/>
      <c r="U21" s="41">
        <f t="shared" si="8"/>
        <v>982.91</v>
      </c>
      <c r="V21" s="49">
        <f>VLOOKUP($B21,'Raw Data'!$S$11:$Y$110,7,FALSE)</f>
        <v>982.91</v>
      </c>
      <c r="W21" s="42">
        <f t="shared" si="9"/>
        <v>982.91</v>
      </c>
    </row>
    <row r="22" spans="2:24" x14ac:dyDescent="0.3">
      <c r="B22" s="55">
        <f t="shared" si="10"/>
        <v>7</v>
      </c>
      <c r="C22" s="42" t="str">
        <f>VLOOKUP(B22,'Raw Data'!$S$11:$T$110,2,FALSE)</f>
        <v>Product Name 47</v>
      </c>
      <c r="D22" s="47"/>
      <c r="E22" s="41">
        <f t="shared" si="0"/>
        <v>1204</v>
      </c>
      <c r="F22" s="31">
        <f>VLOOKUP($B22,'Raw Data'!$S$11:$Y$110,3,FALSE)</f>
        <v>1204</v>
      </c>
      <c r="G22" s="42">
        <f t="shared" si="1"/>
        <v>1204</v>
      </c>
      <c r="H22" s="47"/>
      <c r="I22" s="41">
        <f t="shared" si="2"/>
        <v>227</v>
      </c>
      <c r="J22" s="31">
        <f>VLOOKUP($B22,'Raw Data'!$S$11:$Y$110,4,FALSE)</f>
        <v>227</v>
      </c>
      <c r="K22" s="42">
        <f t="shared" si="3"/>
        <v>227</v>
      </c>
      <c r="L22" s="47"/>
      <c r="M22" s="41">
        <f t="shared" si="4"/>
        <v>0.16</v>
      </c>
      <c r="N22" s="31">
        <f>VLOOKUP($B22,'Raw Data'!$S$11:$Y$110,5,FALSE)</f>
        <v>0.16</v>
      </c>
      <c r="O22" s="42">
        <f t="shared" si="5"/>
        <v>0.16</v>
      </c>
      <c r="P22" s="47"/>
      <c r="Q22" s="41">
        <f t="shared" si="6"/>
        <v>454</v>
      </c>
      <c r="R22" s="31">
        <f>VLOOKUP($B22,'Raw Data'!$S$11:$Y$110,6,FALSE)</f>
        <v>454</v>
      </c>
      <c r="S22" s="42">
        <f t="shared" si="7"/>
        <v>454</v>
      </c>
      <c r="T22" s="47"/>
      <c r="U22" s="41">
        <f t="shared" si="8"/>
        <v>973.82</v>
      </c>
      <c r="V22" s="49">
        <f>VLOOKUP($B22,'Raw Data'!$S$11:$Y$110,7,FALSE)</f>
        <v>973.82</v>
      </c>
      <c r="W22" s="42">
        <f t="shared" si="9"/>
        <v>973.82</v>
      </c>
    </row>
    <row r="23" spans="2:24" x14ac:dyDescent="0.3">
      <c r="B23" s="55">
        <f t="shared" si="10"/>
        <v>8</v>
      </c>
      <c r="C23" s="42" t="str">
        <f>VLOOKUP(B23,'Raw Data'!$S$11:$T$110,2,FALSE)</f>
        <v>Product Name 62</v>
      </c>
      <c r="D23" s="47"/>
      <c r="E23" s="41">
        <f t="shared" si="0"/>
        <v>266</v>
      </c>
      <c r="F23" s="31">
        <f>VLOOKUP($B23,'Raw Data'!$S$11:$Y$110,3,FALSE)</f>
        <v>266</v>
      </c>
      <c r="G23" s="42">
        <f t="shared" si="1"/>
        <v>266</v>
      </c>
      <c r="H23" s="47"/>
      <c r="I23" s="41">
        <f t="shared" si="2"/>
        <v>18</v>
      </c>
      <c r="J23" s="31">
        <f>VLOOKUP($B23,'Raw Data'!$S$11:$Y$110,4,FALSE)</f>
        <v>18</v>
      </c>
      <c r="K23" s="42">
        <f t="shared" si="3"/>
        <v>18</v>
      </c>
      <c r="L23" s="47"/>
      <c r="M23" s="41">
        <f t="shared" si="4"/>
        <v>0.54</v>
      </c>
      <c r="N23" s="31">
        <f>VLOOKUP($B23,'Raw Data'!$S$11:$Y$110,5,FALSE)</f>
        <v>0.54</v>
      </c>
      <c r="O23" s="42">
        <f t="shared" si="5"/>
        <v>0.54</v>
      </c>
      <c r="P23" s="47"/>
      <c r="Q23" s="41">
        <f t="shared" si="6"/>
        <v>703</v>
      </c>
      <c r="R23" s="31">
        <f>VLOOKUP($B23,'Raw Data'!$S$11:$Y$110,6,FALSE)</f>
        <v>703</v>
      </c>
      <c r="S23" s="42">
        <f t="shared" si="7"/>
        <v>703</v>
      </c>
      <c r="T23" s="47"/>
      <c r="U23" s="41">
        <f t="shared" si="8"/>
        <v>973.22</v>
      </c>
      <c r="V23" s="49">
        <f>VLOOKUP($B23,'Raw Data'!$S$11:$Y$110,7,FALSE)</f>
        <v>973.22</v>
      </c>
      <c r="W23" s="42">
        <f t="shared" si="9"/>
        <v>973.22</v>
      </c>
    </row>
    <row r="24" spans="2:24" x14ac:dyDescent="0.3">
      <c r="B24" s="55">
        <f t="shared" si="10"/>
        <v>9</v>
      </c>
      <c r="C24" s="42" t="str">
        <f>VLOOKUP(B24,'Raw Data'!$S$11:$T$110,2,FALSE)</f>
        <v>Product Name 88</v>
      </c>
      <c r="D24" s="47"/>
      <c r="E24" s="41">
        <f t="shared" si="0"/>
        <v>465</v>
      </c>
      <c r="F24" s="31">
        <f>VLOOKUP($B24,'Raw Data'!$S$11:$Y$110,3,FALSE)</f>
        <v>465</v>
      </c>
      <c r="G24" s="42">
        <f t="shared" si="1"/>
        <v>465</v>
      </c>
      <c r="H24" s="47"/>
      <c r="I24" s="41">
        <f t="shared" si="2"/>
        <v>471</v>
      </c>
      <c r="J24" s="31">
        <f>VLOOKUP($B24,'Raw Data'!$S$11:$Y$110,4,FALSE)</f>
        <v>471</v>
      </c>
      <c r="K24" s="42">
        <f t="shared" si="3"/>
        <v>471</v>
      </c>
      <c r="L24" s="47"/>
      <c r="M24" s="41">
        <f t="shared" si="4"/>
        <v>0.85</v>
      </c>
      <c r="N24" s="31">
        <f>VLOOKUP($B24,'Raw Data'!$S$11:$Y$110,5,FALSE)</f>
        <v>0.85</v>
      </c>
      <c r="O24" s="42">
        <f t="shared" si="5"/>
        <v>0.85</v>
      </c>
      <c r="P24" s="47"/>
      <c r="Q24" s="41">
        <f t="shared" si="6"/>
        <v>731</v>
      </c>
      <c r="R24" s="31">
        <f>VLOOKUP($B24,'Raw Data'!$S$11:$Y$110,6,FALSE)</f>
        <v>731</v>
      </c>
      <c r="S24" s="42">
        <f t="shared" si="7"/>
        <v>731</v>
      </c>
      <c r="T24" s="47"/>
      <c r="U24" s="41">
        <f t="shared" si="8"/>
        <v>970.51</v>
      </c>
      <c r="V24" s="49">
        <f>VLOOKUP($B24,'Raw Data'!$S$11:$Y$110,7,FALSE)</f>
        <v>970.51</v>
      </c>
      <c r="W24" s="42">
        <f t="shared" si="9"/>
        <v>970.51</v>
      </c>
    </row>
    <row r="25" spans="2:24" ht="15" thickBot="1" x14ac:dyDescent="0.35">
      <c r="B25" s="56">
        <f t="shared" si="10"/>
        <v>10</v>
      </c>
      <c r="C25" s="45" t="str">
        <f>VLOOKUP(B25,'Raw Data'!$S$11:$T$110,2,FALSE)</f>
        <v>Product Name 54</v>
      </c>
      <c r="D25" s="53"/>
      <c r="E25" s="43">
        <f t="shared" si="0"/>
        <v>295</v>
      </c>
      <c r="F25" s="44">
        <f>VLOOKUP($B25,'Raw Data'!$S$11:$Y$110,3,FALSE)</f>
        <v>295</v>
      </c>
      <c r="G25" s="45">
        <f t="shared" si="1"/>
        <v>295</v>
      </c>
      <c r="H25" s="53"/>
      <c r="I25" s="43">
        <f t="shared" si="2"/>
        <v>338</v>
      </c>
      <c r="J25" s="44">
        <f>VLOOKUP($B25,'Raw Data'!$S$11:$Y$110,4,FALSE)</f>
        <v>338</v>
      </c>
      <c r="K25" s="45">
        <f t="shared" si="3"/>
        <v>338</v>
      </c>
      <c r="L25" s="53"/>
      <c r="M25" s="43">
        <f t="shared" si="4"/>
        <v>0.91</v>
      </c>
      <c r="N25" s="44">
        <f>VLOOKUP($B25,'Raw Data'!$S$11:$Y$110,5,FALSE)</f>
        <v>0.91</v>
      </c>
      <c r="O25" s="45">
        <f t="shared" si="5"/>
        <v>0.91</v>
      </c>
      <c r="P25" s="53"/>
      <c r="Q25" s="43">
        <f t="shared" si="6"/>
        <v>585</v>
      </c>
      <c r="R25" s="44">
        <f>VLOOKUP($B25,'Raw Data'!$S$11:$Y$110,6,FALSE)</f>
        <v>585</v>
      </c>
      <c r="S25" s="45">
        <f t="shared" si="7"/>
        <v>585</v>
      </c>
      <c r="T25" s="53"/>
      <c r="U25" s="43">
        <f t="shared" si="8"/>
        <v>960.61</v>
      </c>
      <c r="V25" s="50">
        <f>VLOOKUP($B25,'Raw Data'!$S$11:$Y$110,7,FALSE)</f>
        <v>960.61</v>
      </c>
      <c r="W25" s="45">
        <f t="shared" si="9"/>
        <v>960.61</v>
      </c>
    </row>
    <row r="27" spans="2:24" x14ac:dyDescent="0.3">
      <c r="B27" s="67" t="s">
        <v>135</v>
      </c>
      <c r="C27" s="67"/>
      <c r="F27" s="67" t="s">
        <v>136</v>
      </c>
      <c r="G27" s="67"/>
    </row>
    <row r="28" spans="2:24" x14ac:dyDescent="0.3">
      <c r="B28" s="66" t="s">
        <v>4</v>
      </c>
      <c r="C28" s="66"/>
      <c r="F28" s="66" t="s">
        <v>6</v>
      </c>
      <c r="G28" s="66"/>
    </row>
    <row r="29" spans="2:24" x14ac:dyDescent="0.3">
      <c r="K29" s="62"/>
      <c r="L29" s="62"/>
      <c r="M29" s="63"/>
      <c r="N29" s="62"/>
      <c r="O29" s="62"/>
      <c r="P29" s="46"/>
      <c r="Q29" s="63"/>
      <c r="R29" s="62"/>
      <c r="S29" s="62"/>
      <c r="T29" s="46"/>
      <c r="U29" s="63"/>
      <c r="V29" s="62"/>
      <c r="W29" s="62"/>
      <c r="X29" s="62"/>
    </row>
    <row r="30" spans="2:24" x14ac:dyDescent="0.3">
      <c r="K30" s="62"/>
      <c r="L30" s="62"/>
      <c r="M30" s="63"/>
      <c r="N30" s="62"/>
      <c r="O30" s="62"/>
      <c r="P30" s="46"/>
      <c r="Q30" s="63"/>
      <c r="R30" s="62"/>
      <c r="S30" s="62"/>
      <c r="T30" s="46"/>
      <c r="U30" s="63"/>
      <c r="V30" s="62"/>
      <c r="W30" s="62"/>
      <c r="X30" s="62"/>
    </row>
    <row r="31" spans="2:24" x14ac:dyDescent="0.3">
      <c r="K31" s="62"/>
      <c r="L31" s="62"/>
      <c r="M31" s="63"/>
      <c r="N31" s="62"/>
      <c r="O31" s="62"/>
      <c r="P31" s="46"/>
      <c r="Q31" s="63"/>
      <c r="R31" s="62"/>
      <c r="S31" s="62"/>
      <c r="T31" s="46"/>
      <c r="U31" s="63"/>
      <c r="V31" s="62"/>
      <c r="W31" s="62"/>
      <c r="X31" s="62"/>
    </row>
    <row r="32" spans="2:24" x14ac:dyDescent="0.3">
      <c r="K32" s="62"/>
      <c r="L32" s="62"/>
      <c r="M32" s="63"/>
      <c r="N32" s="62"/>
      <c r="O32" s="62"/>
      <c r="P32" s="46"/>
      <c r="Q32" s="63"/>
      <c r="R32" s="62"/>
      <c r="S32" s="62"/>
      <c r="T32" s="46"/>
      <c r="U32" s="63"/>
      <c r="V32" s="62"/>
      <c r="W32" s="62"/>
      <c r="X32" s="62"/>
    </row>
    <row r="33" spans="11:24" x14ac:dyDescent="0.3">
      <c r="K33" s="62"/>
      <c r="L33" s="62"/>
      <c r="M33" s="63"/>
      <c r="N33" s="62"/>
      <c r="O33" s="62"/>
      <c r="P33" s="46"/>
      <c r="Q33" s="63"/>
      <c r="R33" s="62"/>
      <c r="S33" s="62"/>
      <c r="T33" s="46"/>
      <c r="U33" s="63"/>
      <c r="V33" s="62"/>
      <c r="W33" s="62"/>
      <c r="X33" s="62"/>
    </row>
    <row r="34" spans="11:24" x14ac:dyDescent="0.3">
      <c r="K34" s="62"/>
      <c r="L34" s="62"/>
      <c r="M34" s="63"/>
      <c r="N34" s="62"/>
      <c r="O34" s="62"/>
      <c r="P34" s="46"/>
      <c r="Q34" s="63"/>
      <c r="R34" s="62"/>
      <c r="S34" s="62"/>
      <c r="T34" s="46"/>
      <c r="U34" s="63"/>
      <c r="V34" s="62"/>
      <c r="W34" s="62"/>
      <c r="X34" s="62"/>
    </row>
    <row r="35" spans="11:24" x14ac:dyDescent="0.3">
      <c r="K35" s="62"/>
      <c r="L35" s="62"/>
      <c r="M35" s="63"/>
      <c r="N35" s="62"/>
      <c r="O35" s="62"/>
      <c r="P35" s="46"/>
      <c r="Q35" s="63"/>
      <c r="R35" s="62"/>
      <c r="S35" s="62"/>
      <c r="T35" s="46"/>
      <c r="U35" s="63"/>
      <c r="V35" s="62"/>
      <c r="W35" s="62"/>
      <c r="X35" s="62"/>
    </row>
    <row r="36" spans="11:24" x14ac:dyDescent="0.3">
      <c r="K36" s="62"/>
      <c r="L36" s="62"/>
      <c r="M36" s="63"/>
      <c r="N36" s="62"/>
      <c r="O36" s="62"/>
      <c r="P36" s="46"/>
      <c r="Q36" s="63"/>
      <c r="R36" s="62"/>
      <c r="S36" s="62"/>
      <c r="T36" s="46"/>
      <c r="U36" s="63"/>
      <c r="V36" s="62"/>
      <c r="W36" s="62"/>
      <c r="X36" s="62"/>
    </row>
    <row r="37" spans="11:24" x14ac:dyDescent="0.3">
      <c r="K37" s="62"/>
      <c r="L37" s="62"/>
      <c r="M37" s="63"/>
      <c r="N37" s="62"/>
      <c r="O37" s="62"/>
      <c r="P37" s="46"/>
      <c r="Q37" s="63"/>
      <c r="R37" s="62"/>
      <c r="S37" s="62"/>
      <c r="T37" s="46"/>
      <c r="U37" s="63"/>
      <c r="V37" s="62"/>
      <c r="W37" s="62"/>
      <c r="X37" s="62"/>
    </row>
    <row r="38" spans="11:24" x14ac:dyDescent="0.3">
      <c r="K38" s="62"/>
      <c r="L38" s="62"/>
      <c r="M38" s="63"/>
      <c r="N38" s="62"/>
      <c r="O38" s="62"/>
      <c r="P38" s="46"/>
      <c r="Q38" s="63"/>
      <c r="R38" s="62"/>
      <c r="S38" s="62"/>
      <c r="T38" s="46"/>
      <c r="U38" s="63"/>
      <c r="V38" s="62"/>
      <c r="W38" s="62"/>
      <c r="X38" s="62"/>
    </row>
    <row r="39" spans="11:24" x14ac:dyDescent="0.3">
      <c r="K39" s="62"/>
      <c r="L39" s="62"/>
      <c r="M39" s="63"/>
      <c r="N39" s="62"/>
      <c r="O39" s="62"/>
      <c r="P39" s="46"/>
      <c r="Q39" s="63"/>
      <c r="R39" s="62"/>
      <c r="S39" s="62"/>
      <c r="T39" s="46"/>
      <c r="U39" s="63"/>
      <c r="V39" s="62"/>
      <c r="W39" s="62"/>
      <c r="X39" s="62"/>
    </row>
    <row r="40" spans="11:24" x14ac:dyDescent="0.3">
      <c r="K40" s="62"/>
      <c r="L40" s="62"/>
      <c r="M40" s="63"/>
      <c r="N40" s="62"/>
      <c r="O40" s="62"/>
      <c r="P40" s="46"/>
      <c r="Q40" s="63"/>
      <c r="R40" s="62"/>
      <c r="S40" s="62"/>
      <c r="T40" s="46"/>
      <c r="U40" s="63"/>
      <c r="V40" s="62"/>
      <c r="W40" s="62"/>
      <c r="X40" s="62"/>
    </row>
    <row r="41" spans="11:24" x14ac:dyDescent="0.3">
      <c r="K41" s="62"/>
      <c r="L41" s="62"/>
      <c r="M41" s="63"/>
      <c r="N41" s="62"/>
      <c r="O41" s="62"/>
      <c r="P41" s="46"/>
      <c r="Q41" s="63"/>
      <c r="R41" s="62"/>
      <c r="S41" s="62"/>
      <c r="T41" s="46"/>
      <c r="U41" s="63"/>
      <c r="V41" s="62"/>
      <c r="W41" s="62"/>
      <c r="X41" s="62"/>
    </row>
    <row r="42" spans="11:24" x14ac:dyDescent="0.3">
      <c r="K42" s="62"/>
      <c r="L42" s="62"/>
      <c r="M42" s="63"/>
      <c r="N42" s="62"/>
      <c r="O42" s="62"/>
      <c r="P42" s="46"/>
      <c r="Q42" s="63"/>
      <c r="R42" s="62"/>
      <c r="S42" s="62"/>
      <c r="T42" s="46"/>
      <c r="U42" s="63"/>
      <c r="V42" s="62"/>
      <c r="W42" s="62"/>
      <c r="X42" s="62"/>
    </row>
    <row r="43" spans="11:24" x14ac:dyDescent="0.3">
      <c r="K43" s="62"/>
      <c r="L43" s="62"/>
      <c r="M43" s="63"/>
      <c r="N43" s="62"/>
      <c r="O43" s="62"/>
      <c r="P43" s="46"/>
      <c r="Q43" s="63"/>
      <c r="R43" s="62"/>
      <c r="S43" s="62"/>
      <c r="T43" s="46"/>
      <c r="U43" s="63"/>
      <c r="V43" s="62"/>
      <c r="W43" s="62"/>
      <c r="X43" s="62"/>
    </row>
  </sheetData>
  <mergeCells count="5">
    <mergeCell ref="B28:C28"/>
    <mergeCell ref="F28:G28"/>
    <mergeCell ref="B27:C27"/>
    <mergeCell ref="F27:G27"/>
    <mergeCell ref="B1:W1"/>
  </mergeCells>
  <conditionalFormatting sqref="W16:W25">
    <cfRule type="dataBar" priority="6">
      <dataBar showValue="0">
        <cfvo type="num" val="$V$3"/>
        <cfvo type="num" val="$V$4"/>
        <color theme="2" tint="-0.499984740745262"/>
      </dataBar>
      <extLst>
        <ext xmlns:x14="http://schemas.microsoft.com/office/spreadsheetml/2009/9/main" uri="{B025F937-C7B1-47D3-B67F-A62EFF666E3E}">
          <x14:id>{B733E893-D8DA-4007-915C-F214F0731C79}</x14:id>
        </ext>
      </extLst>
    </cfRule>
  </conditionalFormatting>
  <conditionalFormatting sqref="S16:T25">
    <cfRule type="dataBar" priority="1">
      <dataBar showValue="0"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{B4511CE6-D8AD-4FD0-AD44-2E29A427F750}</x14:id>
        </ext>
      </extLst>
    </cfRule>
  </conditionalFormatting>
  <conditionalFormatting sqref="O16:P25">
    <cfRule type="dataBar" priority="4">
      <dataBar showValue="0">
        <cfvo type="num" val="$N$3"/>
        <cfvo type="num" val="$N$4"/>
        <color theme="9"/>
      </dataBar>
      <extLst>
        <ext xmlns:x14="http://schemas.microsoft.com/office/spreadsheetml/2009/9/main" uri="{B025F937-C7B1-47D3-B67F-A62EFF666E3E}">
          <x14:id>{286021B7-9D9D-4116-9292-021987A053B3}</x14:id>
        </ext>
      </extLst>
    </cfRule>
  </conditionalFormatting>
  <conditionalFormatting sqref="K16:L25">
    <cfRule type="dataBar" priority="3">
      <dataBar showValue="0">
        <cfvo type="num" val="$J$3"/>
        <cfvo type="num" val="$J$4"/>
        <color rgb="FF00B050"/>
      </dataBar>
      <extLst>
        <ext xmlns:x14="http://schemas.microsoft.com/office/spreadsheetml/2009/9/main" uri="{B025F937-C7B1-47D3-B67F-A62EFF666E3E}">
          <x14:id>{9A3D51C4-B759-461A-8F97-96CB653A3EBF}</x14:id>
        </ext>
      </extLst>
    </cfRule>
  </conditionalFormatting>
  <conditionalFormatting sqref="G16:H25">
    <cfRule type="dataBar" priority="2">
      <dataBar showValue="0">
        <cfvo type="num" val="$F$3"/>
        <cfvo type="num" val="$F$4"/>
        <color rgb="FF638EC6"/>
      </dataBar>
      <extLst>
        <ext xmlns:x14="http://schemas.microsoft.com/office/spreadsheetml/2009/9/main" uri="{B025F937-C7B1-47D3-B67F-A62EFF666E3E}">
          <x14:id>{855B326D-C9C0-4412-9E92-9526267B6DFE}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croll Bar 1">
              <controlPr defaultSize="0" autoPict="0">
                <anchor moveWithCells="1">
                  <from>
                    <xdr:col>23</xdr:col>
                    <xdr:colOff>22860</xdr:colOff>
                    <xdr:row>15</xdr:row>
                    <xdr:rowOff>7620</xdr:rowOff>
                  </from>
                  <to>
                    <xdr:col>24</xdr:col>
                    <xdr:colOff>7620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Option Button 2">
              <controlPr defaultSize="0" autoFill="0" autoLine="0" autoPict="0">
                <anchor moveWithCells="1">
                  <from>
                    <xdr:col>4</xdr:col>
                    <xdr:colOff>7620</xdr:colOff>
                    <xdr:row>12</xdr:row>
                    <xdr:rowOff>106680</xdr:rowOff>
                  </from>
                  <to>
                    <xdr:col>6</xdr:col>
                    <xdr:colOff>1112520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5" name="Option Button 7">
              <controlPr defaultSize="0" autoFill="0" autoLine="0" autoPict="0">
                <anchor moveWithCells="1">
                  <from>
                    <xdr:col>8</xdr:col>
                    <xdr:colOff>0</xdr:colOff>
                    <xdr:row>12</xdr:row>
                    <xdr:rowOff>106680</xdr:rowOff>
                  </from>
                  <to>
                    <xdr:col>10</xdr:col>
                    <xdr:colOff>1104900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6" name="Option Button 11">
              <controlPr defaultSize="0" autoFill="0" autoLine="0" autoPict="0">
                <anchor moveWithCells="1">
                  <from>
                    <xdr:col>12</xdr:col>
                    <xdr:colOff>7620</xdr:colOff>
                    <xdr:row>12</xdr:row>
                    <xdr:rowOff>106680</xdr:rowOff>
                  </from>
                  <to>
                    <xdr:col>14</xdr:col>
                    <xdr:colOff>1112520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7" name="Option Button 12">
              <controlPr defaultSize="0" autoFill="0" autoLine="0" autoPict="0">
                <anchor moveWithCells="1">
                  <from>
                    <xdr:col>16</xdr:col>
                    <xdr:colOff>22860</xdr:colOff>
                    <xdr:row>12</xdr:row>
                    <xdr:rowOff>106680</xdr:rowOff>
                  </from>
                  <to>
                    <xdr:col>19</xdr:col>
                    <xdr:colOff>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8" name="Option Button 13">
              <controlPr defaultSize="0" autoFill="0" autoLine="0" autoPict="0">
                <anchor moveWithCells="1">
                  <from>
                    <xdr:col>20</xdr:col>
                    <xdr:colOff>7620</xdr:colOff>
                    <xdr:row>12</xdr:row>
                    <xdr:rowOff>106680</xdr:rowOff>
                  </from>
                  <to>
                    <xdr:col>22</xdr:col>
                    <xdr:colOff>1112520</xdr:colOff>
                    <xdr:row>13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33E893-D8DA-4007-915C-F214F0731C79}">
            <x14:dataBar minLength="0" maxLength="100" gradient="0">
              <x14:cfvo type="num">
                <xm:f>$V$3</xm:f>
              </x14:cfvo>
              <x14:cfvo type="num">
                <xm:f>$V$4</xm:f>
              </x14:cfvo>
              <x14:negativeFillColor rgb="FFFF0000"/>
              <x14:axisColor rgb="FF000000"/>
            </x14:dataBar>
          </x14:cfRule>
          <xm:sqref>W16:W25</xm:sqref>
        </x14:conditionalFormatting>
        <x14:conditionalFormatting xmlns:xm="http://schemas.microsoft.com/office/excel/2006/main">
          <x14:cfRule type="dataBar" id="{B4511CE6-D8AD-4FD0-AD44-2E29A427F7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S16:T25</xm:sqref>
        </x14:conditionalFormatting>
        <x14:conditionalFormatting xmlns:xm="http://schemas.microsoft.com/office/excel/2006/main">
          <x14:cfRule type="dataBar" id="{286021B7-9D9D-4116-9292-021987A053B3}">
            <x14:dataBar minLength="0" maxLength="100" gradient="0">
              <x14:cfvo type="num">
                <xm:f>$N$3</xm:f>
              </x14:cfvo>
              <x14:cfvo type="num">
                <xm:f>$N$4</xm:f>
              </x14:cfvo>
              <x14:negativeFillColor rgb="FFFF0000"/>
              <x14:axisColor rgb="FF000000"/>
            </x14:dataBar>
          </x14:cfRule>
          <xm:sqref>O16:P25</xm:sqref>
        </x14:conditionalFormatting>
        <x14:conditionalFormatting xmlns:xm="http://schemas.microsoft.com/office/excel/2006/main">
          <x14:cfRule type="dataBar" id="{9A3D51C4-B759-461A-8F97-96CB653A3EBF}">
            <x14:dataBar minLength="0" maxLength="100" gradient="0">
              <x14:cfvo type="num">
                <xm:f>$J$3</xm:f>
              </x14:cfvo>
              <x14:cfvo type="num">
                <xm:f>$J$4</xm:f>
              </x14:cfvo>
              <x14:negativeFillColor rgb="FFFF0000"/>
              <x14:axisColor rgb="FF000000"/>
            </x14:dataBar>
          </x14:cfRule>
          <xm:sqref>K16:L25</xm:sqref>
        </x14:conditionalFormatting>
        <x14:conditionalFormatting xmlns:xm="http://schemas.microsoft.com/office/excel/2006/main">
          <x14:cfRule type="dataBar" id="{855B326D-C9C0-4412-9E92-9526267B6DFE}">
            <x14:dataBar minLength="0" maxLength="100" gradient="0">
              <x14:cfvo type="num">
                <xm:f>$F$3</xm:f>
              </x14:cfvo>
              <x14:cfvo type="num">
                <xm:f>$F$4</xm:f>
              </x14:cfvo>
              <x14:negativeFillColor rgb="FFFF0000"/>
              <x14:axisColor rgb="FF000000"/>
            </x14:dataBar>
          </x14:cfRule>
          <xm:sqref>G16:H25</xm:sqref>
        </x14:conditionalFormatting>
        <x14:conditionalFormatting xmlns:xm="http://schemas.microsoft.com/office/excel/2006/main">
          <x14:cfRule type="iconSet" priority="12" id="{11948DE7-7148-419E-8141-4BFFFC195589}">
            <x14:iconSet showValue="0" custom="1">
              <x14:cfvo type="percent">
                <xm:f>0</xm:f>
              </x14:cfvo>
              <x14:cfvo type="num">
                <xm:f>$F$6</xm:f>
              </x14:cfvo>
              <x14:cfvo type="num">
                <xm:f>$F$5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E16:E25</xm:sqref>
        </x14:conditionalFormatting>
        <x14:conditionalFormatting xmlns:xm="http://schemas.microsoft.com/office/excel/2006/main">
          <x14:cfRule type="iconSet" priority="10" id="{04EED983-F110-405F-AC28-D6964DCD57D4}">
            <x14:iconSet showValue="0" custom="1">
              <x14:cfvo type="percent">
                <xm:f>0</xm:f>
              </x14:cfvo>
              <x14:cfvo type="num">
                <xm:f>$N$6</xm:f>
              </x14:cfvo>
              <x14:cfvo type="num">
                <xm:f>$N$5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M16:M25</xm:sqref>
        </x14:conditionalFormatting>
        <x14:conditionalFormatting xmlns:xm="http://schemas.microsoft.com/office/excel/2006/main">
          <x14:cfRule type="iconSet" priority="9" id="{F880F426-BE58-4893-89E6-A68F94FADA24}">
            <x14:iconSet showValue="0" custom="1">
              <x14:cfvo type="percent">
                <xm:f>0</xm:f>
              </x14:cfvo>
              <x14:cfvo type="num">
                <xm:f>$R$6</xm:f>
              </x14:cfvo>
              <x14:cfvo type="num">
                <xm:f>$R$5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Q16:Q25</xm:sqref>
        </x14:conditionalFormatting>
        <x14:conditionalFormatting xmlns:xm="http://schemas.microsoft.com/office/excel/2006/main">
          <x14:cfRule type="iconSet" priority="8" id="{E3BA3C66-AEAF-4601-BFDA-2B8319D4751D}">
            <x14:iconSet showValue="0" custom="1">
              <x14:cfvo type="percent">
                <xm:f>0</xm:f>
              </x14:cfvo>
              <x14:cfvo type="num">
                <xm:f>$V$6</xm:f>
              </x14:cfvo>
              <x14:cfvo type="num">
                <xm:f>$V$5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U16:U25</xm:sqref>
        </x14:conditionalFormatting>
        <x14:conditionalFormatting xmlns:xm="http://schemas.microsoft.com/office/excel/2006/main">
          <x14:cfRule type="iconSet" priority="7" id="{1DD5F3D7-0B5F-4586-962A-EBA228EEA836}">
            <x14:iconSet showValue="0" custom="1">
              <x14:cfvo type="percent">
                <xm:f>0</xm:f>
              </x14:cfvo>
              <x14:cfvo type="num">
                <xm:f>$J$6</xm:f>
              </x14:cfvo>
              <x14:cfvo type="num">
                <xm:f>$J$5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I16:I25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'Raw Data'!$U$10:$Y$10</xm:f>
          </x14:formula1>
          <xm:sqref>B28 F28:G28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A3" workbookViewId="0">
      <selection activeCell="C3" sqref="C3"/>
    </sheetView>
  </sheetViews>
  <sheetFormatPr defaultRowHeight="14.4" x14ac:dyDescent="0.3"/>
  <sheetData>
    <row r="2" spans="2:2" x14ac:dyDescent="0.3">
      <c r="B2">
        <v>83</v>
      </c>
    </row>
    <row r="3" spans="2:2" x14ac:dyDescent="0.3">
      <c r="B3">
        <v>94</v>
      </c>
    </row>
    <row r="4" spans="2:2" x14ac:dyDescent="0.3">
      <c r="B4">
        <v>48</v>
      </c>
    </row>
    <row r="5" spans="2:2" x14ac:dyDescent="0.3">
      <c r="B5">
        <v>76</v>
      </c>
    </row>
    <row r="6" spans="2:2" x14ac:dyDescent="0.3">
      <c r="B6">
        <v>6</v>
      </c>
    </row>
    <row r="7" spans="2:2" x14ac:dyDescent="0.3">
      <c r="B7">
        <v>44</v>
      </c>
    </row>
    <row r="8" spans="2:2" x14ac:dyDescent="0.3">
      <c r="B8">
        <v>14</v>
      </c>
    </row>
    <row r="9" spans="2:2" x14ac:dyDescent="0.3">
      <c r="B9">
        <v>100</v>
      </c>
    </row>
    <row r="10" spans="2:2" x14ac:dyDescent="0.3">
      <c r="B10">
        <v>61</v>
      </c>
    </row>
    <row r="11" spans="2:2" x14ac:dyDescent="0.3">
      <c r="B11">
        <v>32</v>
      </c>
    </row>
    <row r="12" spans="2:2" x14ac:dyDescent="0.3">
      <c r="B12">
        <v>45</v>
      </c>
    </row>
    <row r="13" spans="2:2" x14ac:dyDescent="0.3">
      <c r="B13">
        <v>55</v>
      </c>
    </row>
    <row r="14" spans="2:2" x14ac:dyDescent="0.3">
      <c r="B14">
        <v>66</v>
      </c>
    </row>
    <row r="15" spans="2:2" x14ac:dyDescent="0.3">
      <c r="B15">
        <v>50</v>
      </c>
    </row>
    <row r="16" spans="2:2" x14ac:dyDescent="0.3">
      <c r="B16">
        <v>42</v>
      </c>
    </row>
    <row r="17" spans="2:2" x14ac:dyDescent="0.3">
      <c r="B17">
        <v>19</v>
      </c>
    </row>
    <row r="18" spans="2:2" x14ac:dyDescent="0.3">
      <c r="B18">
        <v>49</v>
      </c>
    </row>
    <row r="19" spans="2:2" x14ac:dyDescent="0.3">
      <c r="B19">
        <v>60</v>
      </c>
    </row>
    <row r="20" spans="2:2" x14ac:dyDescent="0.3">
      <c r="B20">
        <v>5</v>
      </c>
    </row>
    <row r="21" spans="2:2" x14ac:dyDescent="0.3">
      <c r="B21">
        <v>20</v>
      </c>
    </row>
    <row r="22" spans="2:2" x14ac:dyDescent="0.3">
      <c r="B22">
        <v>41</v>
      </c>
    </row>
    <row r="23" spans="2:2" x14ac:dyDescent="0.3">
      <c r="B23">
        <v>17</v>
      </c>
    </row>
    <row r="24" spans="2:2" x14ac:dyDescent="0.3">
      <c r="B24">
        <v>64</v>
      </c>
    </row>
    <row r="25" spans="2:2" x14ac:dyDescent="0.3">
      <c r="B25">
        <v>30</v>
      </c>
    </row>
    <row r="26" spans="2:2" x14ac:dyDescent="0.3">
      <c r="B26">
        <v>7</v>
      </c>
    </row>
    <row r="27" spans="2:2" x14ac:dyDescent="0.3">
      <c r="B27">
        <v>31</v>
      </c>
    </row>
    <row r="28" spans="2:2" x14ac:dyDescent="0.3">
      <c r="B28">
        <v>21</v>
      </c>
    </row>
    <row r="29" spans="2:2" x14ac:dyDescent="0.3">
      <c r="B29">
        <v>97</v>
      </c>
    </row>
    <row r="30" spans="2:2" x14ac:dyDescent="0.3">
      <c r="B30">
        <v>33</v>
      </c>
    </row>
    <row r="31" spans="2:2" x14ac:dyDescent="0.3">
      <c r="B31">
        <v>89</v>
      </c>
    </row>
    <row r="32" spans="2:2" x14ac:dyDescent="0.3">
      <c r="B32">
        <v>13</v>
      </c>
    </row>
    <row r="33" spans="2:2" x14ac:dyDescent="0.3">
      <c r="B33">
        <v>39</v>
      </c>
    </row>
    <row r="34" spans="2:2" x14ac:dyDescent="0.3">
      <c r="B34">
        <v>11</v>
      </c>
    </row>
    <row r="35" spans="2:2" x14ac:dyDescent="0.3">
      <c r="B35">
        <v>87</v>
      </c>
    </row>
    <row r="36" spans="2:2" x14ac:dyDescent="0.3">
      <c r="B36">
        <v>88</v>
      </c>
    </row>
    <row r="37" spans="2:2" x14ac:dyDescent="0.3">
      <c r="B37">
        <v>1</v>
      </c>
    </row>
    <row r="38" spans="2:2" x14ac:dyDescent="0.3">
      <c r="B38">
        <v>77</v>
      </c>
    </row>
    <row r="39" spans="2:2" x14ac:dyDescent="0.3">
      <c r="B39">
        <v>27</v>
      </c>
    </row>
    <row r="40" spans="2:2" x14ac:dyDescent="0.3">
      <c r="B40">
        <v>2</v>
      </c>
    </row>
    <row r="41" spans="2:2" x14ac:dyDescent="0.3">
      <c r="B41">
        <v>81</v>
      </c>
    </row>
    <row r="42" spans="2:2" x14ac:dyDescent="0.3">
      <c r="B42">
        <v>47</v>
      </c>
    </row>
    <row r="43" spans="2:2" x14ac:dyDescent="0.3">
      <c r="B43">
        <v>8</v>
      </c>
    </row>
    <row r="44" spans="2:2" x14ac:dyDescent="0.3">
      <c r="B44">
        <v>92</v>
      </c>
    </row>
    <row r="45" spans="2:2" x14ac:dyDescent="0.3">
      <c r="B45">
        <v>71</v>
      </c>
    </row>
    <row r="46" spans="2:2" x14ac:dyDescent="0.3">
      <c r="B46">
        <v>35</v>
      </c>
    </row>
    <row r="47" spans="2:2" x14ac:dyDescent="0.3">
      <c r="B47">
        <v>53</v>
      </c>
    </row>
    <row r="48" spans="2:2" x14ac:dyDescent="0.3">
      <c r="B48">
        <v>16</v>
      </c>
    </row>
    <row r="49" spans="2:2" x14ac:dyDescent="0.3">
      <c r="B49">
        <v>52</v>
      </c>
    </row>
    <row r="50" spans="2:2" x14ac:dyDescent="0.3">
      <c r="B50">
        <v>73</v>
      </c>
    </row>
    <row r="51" spans="2:2" x14ac:dyDescent="0.3">
      <c r="B51">
        <v>72</v>
      </c>
    </row>
    <row r="52" spans="2:2" x14ac:dyDescent="0.3">
      <c r="B52">
        <v>99</v>
      </c>
    </row>
    <row r="53" spans="2:2" x14ac:dyDescent="0.3">
      <c r="B53">
        <v>80</v>
      </c>
    </row>
    <row r="54" spans="2:2" x14ac:dyDescent="0.3">
      <c r="B54">
        <v>24</v>
      </c>
    </row>
    <row r="55" spans="2:2" x14ac:dyDescent="0.3">
      <c r="B55">
        <v>82</v>
      </c>
    </row>
    <row r="56" spans="2:2" x14ac:dyDescent="0.3">
      <c r="B56">
        <v>96</v>
      </c>
    </row>
    <row r="57" spans="2:2" x14ac:dyDescent="0.3">
      <c r="B57">
        <v>36</v>
      </c>
    </row>
    <row r="58" spans="2:2" x14ac:dyDescent="0.3">
      <c r="B58">
        <v>68</v>
      </c>
    </row>
    <row r="59" spans="2:2" x14ac:dyDescent="0.3">
      <c r="B59">
        <v>83</v>
      </c>
    </row>
    <row r="60" spans="2:2" x14ac:dyDescent="0.3">
      <c r="B60">
        <v>95</v>
      </c>
    </row>
    <row r="61" spans="2:2" x14ac:dyDescent="0.3">
      <c r="B61">
        <v>93</v>
      </c>
    </row>
    <row r="62" spans="2:2" x14ac:dyDescent="0.3">
      <c r="B62">
        <v>54</v>
      </c>
    </row>
    <row r="63" spans="2:2" x14ac:dyDescent="0.3">
      <c r="B63">
        <v>85</v>
      </c>
    </row>
    <row r="64" spans="2:2" x14ac:dyDescent="0.3">
      <c r="B64">
        <v>57</v>
      </c>
    </row>
    <row r="65" spans="2:2" x14ac:dyDescent="0.3">
      <c r="B65">
        <v>86</v>
      </c>
    </row>
    <row r="66" spans="2:2" x14ac:dyDescent="0.3">
      <c r="B66">
        <v>3</v>
      </c>
    </row>
    <row r="67" spans="2:2" x14ac:dyDescent="0.3">
      <c r="B67">
        <v>58</v>
      </c>
    </row>
    <row r="68" spans="2:2" x14ac:dyDescent="0.3">
      <c r="B68">
        <v>40</v>
      </c>
    </row>
    <row r="69" spans="2:2" x14ac:dyDescent="0.3">
      <c r="B69">
        <v>15</v>
      </c>
    </row>
    <row r="70" spans="2:2" x14ac:dyDescent="0.3">
      <c r="B70">
        <v>91</v>
      </c>
    </row>
    <row r="71" spans="2:2" x14ac:dyDescent="0.3">
      <c r="B71">
        <v>78</v>
      </c>
    </row>
    <row r="72" spans="2:2" x14ac:dyDescent="0.3">
      <c r="B72">
        <v>69</v>
      </c>
    </row>
    <row r="73" spans="2:2" x14ac:dyDescent="0.3">
      <c r="B73">
        <v>43</v>
      </c>
    </row>
    <row r="74" spans="2:2" x14ac:dyDescent="0.3">
      <c r="B74">
        <v>79</v>
      </c>
    </row>
    <row r="75" spans="2:2" x14ac:dyDescent="0.3">
      <c r="B75">
        <v>46</v>
      </c>
    </row>
    <row r="76" spans="2:2" x14ac:dyDescent="0.3">
      <c r="B76">
        <v>63</v>
      </c>
    </row>
    <row r="77" spans="2:2" x14ac:dyDescent="0.3">
      <c r="B77">
        <v>62</v>
      </c>
    </row>
    <row r="78" spans="2:2" x14ac:dyDescent="0.3">
      <c r="B78">
        <v>59</v>
      </c>
    </row>
    <row r="79" spans="2:2" x14ac:dyDescent="0.3">
      <c r="B79">
        <v>29</v>
      </c>
    </row>
    <row r="80" spans="2:2" x14ac:dyDescent="0.3">
      <c r="B80">
        <v>70</v>
      </c>
    </row>
    <row r="81" spans="2:2" x14ac:dyDescent="0.3">
      <c r="B81">
        <v>66</v>
      </c>
    </row>
    <row r="82" spans="2:2" x14ac:dyDescent="0.3">
      <c r="B82">
        <v>28</v>
      </c>
    </row>
    <row r="83" spans="2:2" x14ac:dyDescent="0.3">
      <c r="B83">
        <v>73</v>
      </c>
    </row>
    <row r="84" spans="2:2" x14ac:dyDescent="0.3">
      <c r="B84">
        <v>34</v>
      </c>
    </row>
    <row r="85" spans="2:2" x14ac:dyDescent="0.3">
      <c r="B85">
        <v>22</v>
      </c>
    </row>
    <row r="86" spans="2:2" x14ac:dyDescent="0.3">
      <c r="B86">
        <v>23</v>
      </c>
    </row>
    <row r="87" spans="2:2" x14ac:dyDescent="0.3">
      <c r="B87">
        <v>90</v>
      </c>
    </row>
    <row r="88" spans="2:2" x14ac:dyDescent="0.3">
      <c r="B88">
        <v>12</v>
      </c>
    </row>
    <row r="89" spans="2:2" x14ac:dyDescent="0.3">
      <c r="B89">
        <v>65</v>
      </c>
    </row>
    <row r="90" spans="2:2" x14ac:dyDescent="0.3">
      <c r="B90">
        <v>26</v>
      </c>
    </row>
    <row r="91" spans="2:2" x14ac:dyDescent="0.3">
      <c r="B91">
        <v>75</v>
      </c>
    </row>
    <row r="92" spans="2:2" x14ac:dyDescent="0.3">
      <c r="B92">
        <v>10</v>
      </c>
    </row>
    <row r="93" spans="2:2" x14ac:dyDescent="0.3">
      <c r="B93">
        <v>98</v>
      </c>
    </row>
    <row r="94" spans="2:2" x14ac:dyDescent="0.3">
      <c r="B94">
        <v>51</v>
      </c>
    </row>
    <row r="95" spans="2:2" x14ac:dyDescent="0.3">
      <c r="B95">
        <v>4</v>
      </c>
    </row>
    <row r="96" spans="2:2" x14ac:dyDescent="0.3">
      <c r="B96">
        <v>37</v>
      </c>
    </row>
    <row r="97" spans="2:2" x14ac:dyDescent="0.3">
      <c r="B97">
        <v>25</v>
      </c>
    </row>
    <row r="98" spans="2:2" x14ac:dyDescent="0.3">
      <c r="B98">
        <v>56</v>
      </c>
    </row>
    <row r="99" spans="2:2" x14ac:dyDescent="0.3">
      <c r="B99">
        <v>38</v>
      </c>
    </row>
    <row r="100" spans="2:2" x14ac:dyDescent="0.3">
      <c r="B100">
        <v>18</v>
      </c>
    </row>
    <row r="101" spans="2:2" x14ac:dyDescent="0.3">
      <c r="B101">
        <v>8</v>
      </c>
    </row>
  </sheetData>
  <autoFilter ref="B2:B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Data</vt:lpstr>
      <vt:lpstr>calculations</vt:lpstr>
      <vt:lpstr>Sheet1</vt:lpstr>
      <vt:lpstr>Raw Data</vt:lpstr>
      <vt:lpstr>Dashboard</vt:lpstr>
      <vt:lpstr>Sheet4</vt:lpstr>
      <vt:lpstr>lstKPIs</vt:lpstr>
      <vt:lpstr>lstSortedKPIs</vt:lpstr>
      <vt:lpstr>lstTargets</vt:lpstr>
      <vt:lpstr>valSortColNumber</vt:lpstr>
      <vt:lpstr>valSortColumn</vt:lpstr>
    </vt:vector>
  </TitlesOfParts>
  <Company>Chandoo.org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Nikhil</cp:lastModifiedBy>
  <dcterms:created xsi:type="dcterms:W3CDTF">2011-02-09T04:29:44Z</dcterms:created>
  <dcterms:modified xsi:type="dcterms:W3CDTF">2017-09-09T18:29:45Z</dcterms:modified>
</cp:coreProperties>
</file>